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30" windowWidth="24240" windowHeight="12840" activeTab="4"/>
  </bookViews>
  <sheets>
    <sheet name="Layout" sheetId="1" r:id="rId1"/>
    <sheet name="RepeatWeightData" sheetId="2" r:id="rId2"/>
    <sheet name="Crate Weights" sheetId="3" r:id="rId3"/>
    <sheet name="Sheet1" sheetId="6" r:id="rId4"/>
    <sheet name="ForPython" sheetId="4" r:id="rId5"/>
    <sheet name="PythonBD" sheetId="5" r:id="rId6"/>
  </sheets>
  <definedNames>
    <definedName name="_xlnm.Print_Area" localSheetId="0">Layout!$B$1:$U$39</definedName>
  </definedName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Q1" i="4"/>
  <c r="R1"/>
  <c r="S1"/>
  <c r="T1"/>
  <c r="U1"/>
  <c r="V1"/>
  <c r="W1"/>
  <c r="X1"/>
  <c r="Y1"/>
  <c r="Z1"/>
  <c r="Q2"/>
  <c r="R2"/>
  <c r="S2"/>
  <c r="T2"/>
  <c r="U2"/>
  <c r="V2"/>
  <c r="W2"/>
  <c r="X2"/>
  <c r="Y2"/>
  <c r="Z2"/>
  <c r="Q3"/>
  <c r="R3"/>
  <c r="S3"/>
  <c r="T3"/>
  <c r="U3"/>
  <c r="V3"/>
  <c r="W3"/>
  <c r="X3"/>
  <c r="Y3"/>
  <c r="Z3"/>
  <c r="Q4"/>
  <c r="R4"/>
  <c r="S4"/>
  <c r="T4"/>
  <c r="U4"/>
  <c r="V4"/>
  <c r="W4"/>
  <c r="X4"/>
  <c r="Y4"/>
  <c r="Z4"/>
  <c r="Q5"/>
  <c r="R5"/>
  <c r="S5"/>
  <c r="T5"/>
  <c r="U5"/>
  <c r="V5"/>
  <c r="W5"/>
  <c r="X5"/>
  <c r="Y5"/>
  <c r="Z5"/>
  <c r="Q6"/>
  <c r="R6"/>
  <c r="S6"/>
  <c r="T6"/>
  <c r="U6"/>
  <c r="V6"/>
  <c r="W6"/>
  <c r="X6"/>
  <c r="Y6"/>
  <c r="Z6"/>
  <c r="Q7"/>
  <c r="R7"/>
  <c r="S7"/>
  <c r="T7"/>
  <c r="U7"/>
  <c r="V7"/>
  <c r="W7"/>
  <c r="X7"/>
  <c r="Y7"/>
  <c r="Z7"/>
  <c r="Q8"/>
  <c r="R8"/>
  <c r="S8"/>
  <c r="T8"/>
  <c r="U8"/>
  <c r="V8"/>
  <c r="W8"/>
  <c r="X8"/>
  <c r="Y8"/>
  <c r="Z8"/>
  <c r="Q9"/>
  <c r="R9"/>
  <c r="S9"/>
  <c r="T9"/>
  <c r="U9"/>
  <c r="V9"/>
  <c r="W9"/>
  <c r="X9"/>
  <c r="Y9"/>
  <c r="Z9"/>
  <c r="Q10"/>
  <c r="R10"/>
  <c r="S10"/>
  <c r="T10"/>
  <c r="U10"/>
  <c r="V10"/>
  <c r="W10"/>
  <c r="X10"/>
  <c r="Y10"/>
  <c r="Z10"/>
  <c r="Q11"/>
  <c r="R11"/>
  <c r="S11"/>
  <c r="T11"/>
  <c r="U11"/>
  <c r="V11"/>
  <c r="W11"/>
  <c r="X11"/>
  <c r="Y11"/>
  <c r="Z11"/>
  <c r="Q12"/>
  <c r="R12"/>
  <c r="S12"/>
  <c r="T12"/>
  <c r="U12"/>
  <c r="V12"/>
  <c r="W12"/>
  <c r="X12"/>
  <c r="Y12"/>
  <c r="Z12"/>
  <c r="Q13"/>
  <c r="R13"/>
  <c r="S13"/>
  <c r="T13"/>
  <c r="U13"/>
  <c r="V13"/>
  <c r="W13"/>
  <c r="X13"/>
  <c r="Y13"/>
  <c r="Z13"/>
  <c r="Q14"/>
  <c r="R14"/>
  <c r="S14"/>
  <c r="T14"/>
  <c r="U14"/>
  <c r="V14"/>
  <c r="W14"/>
  <c r="X14"/>
  <c r="Y14"/>
  <c r="Z14"/>
  <c r="Q15"/>
  <c r="R15"/>
  <c r="S15"/>
  <c r="T15"/>
  <c r="U15"/>
  <c r="V15"/>
  <c r="W15"/>
  <c r="X15"/>
  <c r="Y15"/>
  <c r="Z15"/>
  <c r="Q16"/>
  <c r="R16"/>
  <c r="S16"/>
  <c r="T16"/>
  <c r="U16"/>
  <c r="V16"/>
  <c r="W16"/>
  <c r="X16"/>
  <c r="Y16"/>
  <c r="Z16"/>
  <c r="R28" i="2"/>
  <c r="S28"/>
  <c r="T28"/>
  <c r="U28"/>
  <c r="V28"/>
  <c r="W28"/>
  <c r="X28"/>
  <c r="Y28"/>
  <c r="Z28"/>
  <c r="AA28"/>
  <c r="R29"/>
  <c r="S29"/>
  <c r="T29"/>
  <c r="U29"/>
  <c r="V29"/>
  <c r="W29"/>
  <c r="X29"/>
  <c r="Y29"/>
  <c r="Z29"/>
  <c r="AA29"/>
  <c r="R30"/>
  <c r="S30"/>
  <c r="T30"/>
  <c r="U30"/>
  <c r="V30"/>
  <c r="W30"/>
  <c r="X30"/>
  <c r="Y30"/>
  <c r="Z30"/>
  <c r="AA30"/>
  <c r="R31"/>
  <c r="S31"/>
  <c r="T31"/>
  <c r="U31"/>
  <c r="V31"/>
  <c r="W31"/>
  <c r="X31"/>
  <c r="Y31"/>
  <c r="Z31"/>
  <c r="AA31"/>
  <c r="R32"/>
  <c r="S32"/>
  <c r="T32"/>
  <c r="U32"/>
  <c r="V32"/>
  <c r="W32"/>
  <c r="X32"/>
  <c r="Y32"/>
  <c r="Z32"/>
  <c r="AA32"/>
  <c r="R33"/>
  <c r="S33"/>
  <c r="T33"/>
  <c r="U33"/>
  <c r="V33"/>
  <c r="W33"/>
  <c r="X33"/>
  <c r="Y33"/>
  <c r="Z33"/>
  <c r="AA33"/>
  <c r="R34"/>
  <c r="S34"/>
  <c r="T34"/>
  <c r="U34"/>
  <c r="V34"/>
  <c r="W34"/>
  <c r="X34"/>
  <c r="Y34"/>
  <c r="Z34"/>
  <c r="AA34"/>
  <c r="R35"/>
  <c r="S35"/>
  <c r="T35"/>
  <c r="U35"/>
  <c r="V35"/>
  <c r="W35"/>
  <c r="X35"/>
  <c r="Y35"/>
  <c r="Z35"/>
  <c r="AA35"/>
  <c r="R36"/>
  <c r="S36"/>
  <c r="T36"/>
  <c r="U36"/>
  <c r="V36"/>
  <c r="W36"/>
  <c r="X36"/>
  <c r="Y36"/>
  <c r="Z36"/>
  <c r="AA36"/>
  <c r="R37"/>
  <c r="S37"/>
  <c r="T37"/>
  <c r="U37"/>
  <c r="V37"/>
  <c r="W37"/>
  <c r="X37"/>
  <c r="Y37"/>
  <c r="Z37"/>
  <c r="AA37"/>
  <c r="R38"/>
  <c r="S38"/>
  <c r="T38"/>
  <c r="U38"/>
  <c r="V38"/>
  <c r="W38"/>
  <c r="X38"/>
  <c r="Y38"/>
  <c r="Z38"/>
  <c r="AA38"/>
  <c r="R39"/>
  <c r="S39"/>
  <c r="T39"/>
  <c r="U39"/>
  <c r="V39"/>
  <c r="W39"/>
  <c r="X39"/>
  <c r="Y39"/>
  <c r="Z39"/>
  <c r="AA39"/>
  <c r="R40"/>
  <c r="S40"/>
  <c r="T40"/>
  <c r="U40"/>
  <c r="V40"/>
  <c r="W40"/>
  <c r="X40"/>
  <c r="Y40"/>
  <c r="Z40"/>
  <c r="AA40"/>
  <c r="R41"/>
  <c r="S41"/>
  <c r="T41"/>
  <c r="U41"/>
  <c r="V41"/>
  <c r="W41"/>
  <c r="X41"/>
  <c r="Y41"/>
  <c r="Z41"/>
  <c r="AA41"/>
  <c r="R42"/>
  <c r="S42"/>
  <c r="T42"/>
  <c r="U42"/>
  <c r="V42"/>
  <c r="W42"/>
  <c r="X42"/>
  <c r="Y42"/>
  <c r="Z42"/>
  <c r="AA42"/>
  <c r="R43"/>
  <c r="S43"/>
  <c r="T43"/>
  <c r="U43"/>
  <c r="V43"/>
  <c r="W43"/>
  <c r="X43"/>
  <c r="Y43"/>
  <c r="Z43"/>
  <c r="AA43"/>
  <c r="O1" i="4"/>
  <c r="P1"/>
  <c r="O2"/>
  <c r="P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P28" i="2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I8" i="3"/>
  <c r="I7"/>
  <c r="N30" s="1"/>
  <c r="O30" s="1"/>
  <c r="P30" s="1"/>
  <c r="Q30" s="1"/>
  <c r="I6"/>
  <c r="I5"/>
  <c r="C24" i="6"/>
  <c r="D24"/>
  <c r="E24"/>
  <c r="F24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C25"/>
  <c r="D25"/>
  <c r="E25"/>
  <c r="F25"/>
  <c r="B25"/>
  <c r="B24"/>
  <c r="R12" i="3"/>
  <c r="G29" i="2"/>
  <c r="F2" i="4" s="1"/>
  <c r="H29" i="2"/>
  <c r="G2" i="4" s="1"/>
  <c r="I29" i="2"/>
  <c r="J29"/>
  <c r="K29"/>
  <c r="J2" i="4" s="1"/>
  <c r="L29" i="2"/>
  <c r="K2" i="4" s="1"/>
  <c r="M29" i="2"/>
  <c r="N29"/>
  <c r="O29"/>
  <c r="N2" i="4" s="1"/>
  <c r="G30" i="2"/>
  <c r="F3" i="4" s="1"/>
  <c r="H30" i="2"/>
  <c r="I30"/>
  <c r="J30"/>
  <c r="I3" i="4" s="1"/>
  <c r="K30" i="2"/>
  <c r="J3" i="4" s="1"/>
  <c r="L30" i="2"/>
  <c r="M30"/>
  <c r="N30"/>
  <c r="M3" i="4" s="1"/>
  <c r="O30" i="2"/>
  <c r="N3" i="4" s="1"/>
  <c r="G31" i="2"/>
  <c r="H31"/>
  <c r="I31"/>
  <c r="H4" i="4" s="1"/>
  <c r="J31" i="2"/>
  <c r="I4" i="4" s="1"/>
  <c r="K31" i="2"/>
  <c r="L31"/>
  <c r="M31"/>
  <c r="L4" i="4" s="1"/>
  <c r="N31" i="2"/>
  <c r="M4" i="4" s="1"/>
  <c r="O31" i="2"/>
  <c r="G32"/>
  <c r="H32"/>
  <c r="G5" i="4" s="1"/>
  <c r="I32" i="2"/>
  <c r="H5" i="4" s="1"/>
  <c r="J32" i="2"/>
  <c r="K32"/>
  <c r="L32"/>
  <c r="K5" i="4" s="1"/>
  <c r="M32" i="2"/>
  <c r="L5" i="4" s="1"/>
  <c r="N32" i="2"/>
  <c r="O32"/>
  <c r="G33"/>
  <c r="F6" i="4" s="1"/>
  <c r="H33" i="2"/>
  <c r="G6" i="4" s="1"/>
  <c r="I33" i="2"/>
  <c r="J33"/>
  <c r="K33"/>
  <c r="J6" i="4" s="1"/>
  <c r="L33" i="2"/>
  <c r="K6" i="4" s="1"/>
  <c r="M33" i="2"/>
  <c r="N33"/>
  <c r="M6" i="4" s="1"/>
  <c r="O33" i="2"/>
  <c r="G34"/>
  <c r="H34"/>
  <c r="I34"/>
  <c r="J34"/>
  <c r="K34"/>
  <c r="L34"/>
  <c r="M34"/>
  <c r="N34"/>
  <c r="M7" i="4" s="1"/>
  <c r="O34" i="2"/>
  <c r="G35"/>
  <c r="H35"/>
  <c r="I35"/>
  <c r="H8" i="4" s="1"/>
  <c r="J35" i="2"/>
  <c r="I8" i="4" s="1"/>
  <c r="K35" i="2"/>
  <c r="L35"/>
  <c r="M35"/>
  <c r="L8" i="4" s="1"/>
  <c r="N35" i="2"/>
  <c r="M8" i="4" s="1"/>
  <c r="O35" i="2"/>
  <c r="G36"/>
  <c r="H36"/>
  <c r="G9" i="4" s="1"/>
  <c r="I36" i="2"/>
  <c r="H9" i="4" s="1"/>
  <c r="J36" i="2"/>
  <c r="K36"/>
  <c r="L36"/>
  <c r="K9" i="4" s="1"/>
  <c r="M36" i="2"/>
  <c r="L9" i="4" s="1"/>
  <c r="N36" i="2"/>
  <c r="O36"/>
  <c r="G37"/>
  <c r="F10" i="4" s="1"/>
  <c r="H37" i="2"/>
  <c r="G10" i="4" s="1"/>
  <c r="I37" i="2"/>
  <c r="J37"/>
  <c r="K37"/>
  <c r="L37"/>
  <c r="M37"/>
  <c r="N37"/>
  <c r="O37"/>
  <c r="G38"/>
  <c r="H38"/>
  <c r="I38"/>
  <c r="J38"/>
  <c r="I11" i="4" s="1"/>
  <c r="K38" i="2"/>
  <c r="L38"/>
  <c r="M38"/>
  <c r="N38"/>
  <c r="M11" i="4" s="1"/>
  <c r="O38" i="2"/>
  <c r="G39"/>
  <c r="H39"/>
  <c r="I39"/>
  <c r="H12" i="4" s="1"/>
  <c r="J39" i="2"/>
  <c r="K39"/>
  <c r="L39"/>
  <c r="M39"/>
  <c r="L12" i="4" s="1"/>
  <c r="N39" i="2"/>
  <c r="M12" i="4" s="1"/>
  <c r="O39" i="2"/>
  <c r="G40"/>
  <c r="H40"/>
  <c r="G13" i="4" s="1"/>
  <c r="I40" i="2"/>
  <c r="H13" i="4" s="1"/>
  <c r="J40" i="2"/>
  <c r="K40"/>
  <c r="L40"/>
  <c r="K13" i="4" s="1"/>
  <c r="M40" i="2"/>
  <c r="L13" i="4" s="1"/>
  <c r="N40" i="2"/>
  <c r="O40"/>
  <c r="G41"/>
  <c r="H41"/>
  <c r="I41"/>
  <c r="J41"/>
  <c r="K41"/>
  <c r="L41"/>
  <c r="M41"/>
  <c r="N41"/>
  <c r="O41"/>
  <c r="N14" i="4" s="1"/>
  <c r="G42" i="2"/>
  <c r="H42"/>
  <c r="I42"/>
  <c r="J42"/>
  <c r="I15" i="4" s="1"/>
  <c r="K42" i="2"/>
  <c r="L42"/>
  <c r="M42"/>
  <c r="N42"/>
  <c r="M15" i="4" s="1"/>
  <c r="O42" i="2"/>
  <c r="N15" i="4" s="1"/>
  <c r="G43" i="2"/>
  <c r="H43"/>
  <c r="I43"/>
  <c r="H16" i="4" s="1"/>
  <c r="J43" i="2"/>
  <c r="I16" i="4" s="1"/>
  <c r="K43" i="2"/>
  <c r="L43"/>
  <c r="M43"/>
  <c r="L16" i="4" s="1"/>
  <c r="N43" i="2"/>
  <c r="M16" i="4" s="1"/>
  <c r="O43" i="2"/>
  <c r="F30"/>
  <c r="E3" i="4" s="1"/>
  <c r="F31" i="2"/>
  <c r="F32"/>
  <c r="F33"/>
  <c r="F34"/>
  <c r="F35"/>
  <c r="F36"/>
  <c r="F37"/>
  <c r="F38"/>
  <c r="F39"/>
  <c r="F40"/>
  <c r="F41"/>
  <c r="F42"/>
  <c r="E15" i="4" s="1"/>
  <c r="F43" i="2"/>
  <c r="F29"/>
  <c r="E2" i="4" s="1"/>
  <c r="D50" i="2"/>
  <c r="D51"/>
  <c r="D52"/>
  <c r="D53"/>
  <c r="D54"/>
  <c r="D55"/>
  <c r="D56"/>
  <c r="D57"/>
  <c r="D58"/>
  <c r="D59"/>
  <c r="D60"/>
  <c r="D61"/>
  <c r="D62"/>
  <c r="D63"/>
  <c r="D49"/>
  <c r="B3" i="5"/>
  <c r="B4"/>
  <c r="B5"/>
  <c r="B6"/>
  <c r="B7"/>
  <c r="B8"/>
  <c r="B9"/>
  <c r="B10"/>
  <c r="B11"/>
  <c r="B12"/>
  <c r="B13"/>
  <c r="B14"/>
  <c r="B15"/>
  <c r="B16"/>
  <c r="B2"/>
  <c r="C30" i="2"/>
  <c r="B3" i="4" s="1"/>
  <c r="C31" i="2"/>
  <c r="B4" i="4" s="1"/>
  <c r="C32" i="2"/>
  <c r="B5" i="4" s="1"/>
  <c r="C33" i="2"/>
  <c r="B6" i="4" s="1"/>
  <c r="C34" i="2"/>
  <c r="B7" i="4" s="1"/>
  <c r="C35" i="2"/>
  <c r="B8" i="4" s="1"/>
  <c r="C36" i="2"/>
  <c r="B9" i="4" s="1"/>
  <c r="C37" i="2"/>
  <c r="B10" i="4" s="1"/>
  <c r="C38" i="2"/>
  <c r="B11" i="4" s="1"/>
  <c r="C39" i="2"/>
  <c r="B12" i="4" s="1"/>
  <c r="C40" i="2"/>
  <c r="B13" i="4" s="1"/>
  <c r="C41" i="2"/>
  <c r="B14" i="4" s="1"/>
  <c r="C42" i="2"/>
  <c r="B15" i="4" s="1"/>
  <c r="C43" i="2"/>
  <c r="B16" i="4" s="1"/>
  <c r="C29" i="2"/>
  <c r="B2" i="4" s="1"/>
  <c r="G28" i="2"/>
  <c r="F1" i="4" s="1"/>
  <c r="H28" i="2"/>
  <c r="G1" i="4" s="1"/>
  <c r="I28" i="2"/>
  <c r="J28"/>
  <c r="K28"/>
  <c r="J1" i="4" s="1"/>
  <c r="L28" i="2"/>
  <c r="M28"/>
  <c r="N28"/>
  <c r="O28"/>
  <c r="N1" i="4" s="1"/>
  <c r="F28" i="2"/>
  <c r="E1" i="4" s="1"/>
  <c r="A1"/>
  <c r="B1"/>
  <c r="C1"/>
  <c r="D1"/>
  <c r="H1"/>
  <c r="I1"/>
  <c r="K1"/>
  <c r="L1"/>
  <c r="M1"/>
  <c r="C2"/>
  <c r="D2"/>
  <c r="C3"/>
  <c r="D3"/>
  <c r="C4"/>
  <c r="D4"/>
  <c r="C5"/>
  <c r="D5"/>
  <c r="C6"/>
  <c r="D6"/>
  <c r="E6"/>
  <c r="C7"/>
  <c r="D7"/>
  <c r="E7"/>
  <c r="L7"/>
  <c r="C8"/>
  <c r="D8"/>
  <c r="G8"/>
  <c r="C9"/>
  <c r="D9"/>
  <c r="J9"/>
  <c r="C10"/>
  <c r="D10"/>
  <c r="I10"/>
  <c r="C11"/>
  <c r="D11"/>
  <c r="H11"/>
  <c r="C12"/>
  <c r="D12"/>
  <c r="K12"/>
  <c r="C13"/>
  <c r="D13"/>
  <c r="F13"/>
  <c r="N13"/>
  <c r="C14"/>
  <c r="D14"/>
  <c r="M14"/>
  <c r="C15"/>
  <c r="D15"/>
  <c r="L15"/>
  <c r="C16"/>
  <c r="D16"/>
  <c r="G16"/>
  <c r="H2"/>
  <c r="I2"/>
  <c r="L2"/>
  <c r="M2"/>
  <c r="G3"/>
  <c r="H3"/>
  <c r="K3"/>
  <c r="L3"/>
  <c r="F4"/>
  <c r="G4"/>
  <c r="J4"/>
  <c r="K4"/>
  <c r="N4"/>
  <c r="F5"/>
  <c r="I5"/>
  <c r="J5"/>
  <c r="M5"/>
  <c r="N5"/>
  <c r="H6"/>
  <c r="I6"/>
  <c r="L6"/>
  <c r="N6"/>
  <c r="F7"/>
  <c r="G7"/>
  <c r="H7"/>
  <c r="I7"/>
  <c r="J7"/>
  <c r="K7"/>
  <c r="N7"/>
  <c r="F8"/>
  <c r="J8"/>
  <c r="K8"/>
  <c r="N8"/>
  <c r="F9"/>
  <c r="I9"/>
  <c r="M9"/>
  <c r="N9"/>
  <c r="H10"/>
  <c r="J10"/>
  <c r="K10"/>
  <c r="L10"/>
  <c r="M10"/>
  <c r="N10"/>
  <c r="F11"/>
  <c r="G11"/>
  <c r="J11"/>
  <c r="K11"/>
  <c r="L11"/>
  <c r="N11"/>
  <c r="F12"/>
  <c r="G12"/>
  <c r="I12"/>
  <c r="J12"/>
  <c r="N12"/>
  <c r="I13"/>
  <c r="J13"/>
  <c r="M13"/>
  <c r="F14"/>
  <c r="G14"/>
  <c r="H14"/>
  <c r="I14"/>
  <c r="J14"/>
  <c r="K14"/>
  <c r="L14"/>
  <c r="F15"/>
  <c r="G15"/>
  <c r="H15"/>
  <c r="J15"/>
  <c r="K15"/>
  <c r="F16"/>
  <c r="J16"/>
  <c r="K16"/>
  <c r="N16"/>
  <c r="E4"/>
  <c r="E5"/>
  <c r="E8"/>
  <c r="E9"/>
  <c r="E10"/>
  <c r="E11"/>
  <c r="E12"/>
  <c r="E13"/>
  <c r="E14"/>
  <c r="E16"/>
  <c r="P19" i="3"/>
  <c r="Q19" s="1"/>
  <c r="P43"/>
  <c r="Q43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17"/>
  <c r="D17" s="1"/>
  <c r="G6" i="1"/>
  <c r="G7"/>
  <c r="G8"/>
  <c r="G9"/>
  <c r="G10"/>
  <c r="G11"/>
  <c r="G12"/>
  <c r="G13"/>
  <c r="G14"/>
  <c r="G15"/>
  <c r="G16"/>
  <c r="G17"/>
  <c r="G18"/>
  <c r="G19"/>
  <c r="G5"/>
  <c r="F6"/>
  <c r="F7"/>
  <c r="F8"/>
  <c r="F9"/>
  <c r="F10"/>
  <c r="F11"/>
  <c r="F12"/>
  <c r="F13"/>
  <c r="F14"/>
  <c r="F15"/>
  <c r="F16"/>
  <c r="F17"/>
  <c r="F18"/>
  <c r="F19"/>
  <c r="F5"/>
  <c r="N33" i="3"/>
  <c r="O33" s="1"/>
  <c r="P33" s="1"/>
  <c r="Q33" s="1"/>
  <c r="N41"/>
  <c r="O41" s="1"/>
  <c r="P41" s="1"/>
  <c r="Q41" s="1"/>
  <c r="N17"/>
  <c r="O17" s="1"/>
  <c r="P17" s="1"/>
  <c r="Q17" s="1"/>
  <c r="N43"/>
  <c r="O43" s="1"/>
  <c r="N31"/>
  <c r="O31" s="1"/>
  <c r="P31" s="1"/>
  <c r="Q31" s="1"/>
  <c r="N20"/>
  <c r="O20" s="1"/>
  <c r="P20" s="1"/>
  <c r="Q20" s="1"/>
  <c r="N19"/>
  <c r="O19" s="1"/>
  <c r="N38" l="1"/>
  <c r="O38" s="1"/>
  <c r="P38" s="1"/>
  <c r="Q38" s="1"/>
  <c r="N50"/>
  <c r="O50" s="1"/>
  <c r="P50" s="1"/>
  <c r="Q50" s="1"/>
  <c r="R29"/>
  <c r="R45"/>
  <c r="R41"/>
  <c r="R31"/>
  <c r="N18"/>
  <c r="O18" s="1"/>
  <c r="P18" s="1"/>
  <c r="Q18" s="1"/>
  <c r="R17" s="1"/>
  <c r="N22"/>
  <c r="O22" s="1"/>
  <c r="P22" s="1"/>
  <c r="Q22" s="1"/>
  <c r="N45"/>
  <c r="O45" s="1"/>
  <c r="P45" s="1"/>
  <c r="Q45" s="1"/>
  <c r="N34"/>
  <c r="O34" s="1"/>
  <c r="P34" s="1"/>
  <c r="Q34" s="1"/>
  <c r="R33" s="1"/>
  <c r="N26"/>
  <c r="O26" s="1"/>
  <c r="P26" s="1"/>
  <c r="Q26" s="1"/>
  <c r="N49"/>
  <c r="O49" s="1"/>
  <c r="P49" s="1"/>
  <c r="Q49" s="1"/>
  <c r="R49" s="1"/>
  <c r="N37"/>
  <c r="O37" s="1"/>
  <c r="P37" s="1"/>
  <c r="Q37" s="1"/>
  <c r="R37" s="1"/>
  <c r="N29"/>
  <c r="O29" s="1"/>
  <c r="P29" s="1"/>
  <c r="Q29" s="1"/>
  <c r="N21"/>
  <c r="O21" s="1"/>
  <c r="P21" s="1"/>
  <c r="Q21" s="1"/>
  <c r="R21" s="1"/>
  <c r="N46"/>
  <c r="O46" s="1"/>
  <c r="P46" s="1"/>
  <c r="Q46" s="1"/>
  <c r="N52"/>
  <c r="O52" s="1"/>
  <c r="P52" s="1"/>
  <c r="Q52" s="1"/>
  <c r="N48"/>
  <c r="O48" s="1"/>
  <c r="P48" s="1"/>
  <c r="Q48" s="1"/>
  <c r="N44"/>
  <c r="O44" s="1"/>
  <c r="P44" s="1"/>
  <c r="Q44" s="1"/>
  <c r="R43" s="1"/>
  <c r="N40"/>
  <c r="O40" s="1"/>
  <c r="P40" s="1"/>
  <c r="Q40" s="1"/>
  <c r="N36"/>
  <c r="O36" s="1"/>
  <c r="P36" s="1"/>
  <c r="Q36" s="1"/>
  <c r="N32"/>
  <c r="O32" s="1"/>
  <c r="P32" s="1"/>
  <c r="Q32" s="1"/>
  <c r="N28"/>
  <c r="O28" s="1"/>
  <c r="P28" s="1"/>
  <c r="Q28" s="1"/>
  <c r="N24"/>
  <c r="O24" s="1"/>
  <c r="P24" s="1"/>
  <c r="Q24" s="1"/>
  <c r="N25"/>
  <c r="O25" s="1"/>
  <c r="P25" s="1"/>
  <c r="Q25" s="1"/>
  <c r="R25" s="1"/>
  <c r="N42"/>
  <c r="O42" s="1"/>
  <c r="P42" s="1"/>
  <c r="Q42" s="1"/>
  <c r="N51"/>
  <c r="O51" s="1"/>
  <c r="P51" s="1"/>
  <c r="Q51" s="1"/>
  <c r="R51" s="1"/>
  <c r="N47"/>
  <c r="O47" s="1"/>
  <c r="P47" s="1"/>
  <c r="Q47" s="1"/>
  <c r="R47" s="1"/>
  <c r="N39"/>
  <c r="O39" s="1"/>
  <c r="P39" s="1"/>
  <c r="Q39" s="1"/>
  <c r="R39" s="1"/>
  <c r="N35"/>
  <c r="O35" s="1"/>
  <c r="P35" s="1"/>
  <c r="Q35" s="1"/>
  <c r="R35" s="1"/>
  <c r="N27"/>
  <c r="O27" s="1"/>
  <c r="P27" s="1"/>
  <c r="Q27" s="1"/>
  <c r="N23"/>
  <c r="O23" s="1"/>
  <c r="P23" s="1"/>
  <c r="Q23" s="1"/>
</calcChain>
</file>

<file path=xl/sharedStrings.xml><?xml version="1.0" encoding="utf-8"?>
<sst xmlns="http://schemas.openxmlformats.org/spreadsheetml/2006/main" count="299" uniqueCount="109">
  <si>
    <t>Layout for CS650 callibration crates</t>
  </si>
  <si>
    <t>Plot</t>
  </si>
  <si>
    <t>CS650 #</t>
  </si>
  <si>
    <t>Trt</t>
  </si>
  <si>
    <t>Rep</t>
  </si>
  <si>
    <t>Topsoil  only</t>
  </si>
  <si>
    <t>shallow  C</t>
  </si>
  <si>
    <t>stoney  30 %</t>
  </si>
  <si>
    <t>very stoney   50 %</t>
  </si>
  <si>
    <t>subsoil  only</t>
  </si>
  <si>
    <t>Door</t>
  </si>
  <si>
    <t>Control</t>
  </si>
  <si>
    <t>Box</t>
  </si>
  <si>
    <t>Fletcher  Glasshouse   No.  4</t>
  </si>
  <si>
    <t>Trt No.</t>
  </si>
  <si>
    <t>trt</t>
  </si>
  <si>
    <t>plot</t>
  </si>
  <si>
    <t>CS650</t>
  </si>
  <si>
    <t>0.5 m</t>
  </si>
  <si>
    <t>1 m</t>
  </si>
  <si>
    <t>Data sheet for calibration of CS650</t>
  </si>
  <si>
    <t>Date</t>
  </si>
  <si>
    <t>Time</t>
  </si>
  <si>
    <t>wt (kg)</t>
  </si>
  <si>
    <t>Packing of Calibration crates</t>
  </si>
  <si>
    <t>%Moisture contents of fines</t>
  </si>
  <si>
    <t>Empty weight of crate + CS650 probe = 2.39 kg</t>
  </si>
  <si>
    <t>Taken on 01/07/2014</t>
  </si>
  <si>
    <t>wet</t>
  </si>
  <si>
    <t>dry</t>
  </si>
  <si>
    <t>sm%</t>
  </si>
  <si>
    <t>Cyclone</t>
  </si>
  <si>
    <t>plastering</t>
  </si>
  <si>
    <t>Topsoil</t>
  </si>
  <si>
    <t>Subsoil</t>
  </si>
  <si>
    <t>Stones</t>
  </si>
  <si>
    <t>6-8 mm</t>
  </si>
  <si>
    <t>13 mm</t>
  </si>
  <si>
    <t>19 mm</t>
  </si>
  <si>
    <t>20-40 mm</t>
  </si>
  <si>
    <t>50-90 mm</t>
  </si>
  <si>
    <t>&lt; 90 mm</t>
  </si>
  <si>
    <t>fines</t>
  </si>
  <si>
    <t>(kg)</t>
  </si>
  <si>
    <t>horizon</t>
  </si>
  <si>
    <t>rep</t>
  </si>
  <si>
    <t>Material</t>
  </si>
  <si>
    <t>Depth</t>
  </si>
  <si>
    <t>(mm)</t>
  </si>
  <si>
    <t>10-100</t>
  </si>
  <si>
    <t>Plastering</t>
  </si>
  <si>
    <t>100-190</t>
  </si>
  <si>
    <t>Gravel</t>
  </si>
  <si>
    <t>Topsoil_30</t>
  </si>
  <si>
    <t>TopSoil_50</t>
  </si>
  <si>
    <t>Topsoil_50</t>
  </si>
  <si>
    <t>FineDW</t>
  </si>
  <si>
    <t>FineWC</t>
  </si>
  <si>
    <t>kg</t>
  </si>
  <si>
    <t>Proportion</t>
  </si>
  <si>
    <t>TotalDW</t>
  </si>
  <si>
    <t>Ref</t>
  </si>
  <si>
    <t>TotalSoilDW</t>
  </si>
  <si>
    <t>ref</t>
  </si>
  <si>
    <t>Plot Number</t>
  </si>
  <si>
    <t>Row Labels</t>
  </si>
  <si>
    <t>Sum of TotalDW</t>
  </si>
  <si>
    <t>TrtNo</t>
  </si>
  <si>
    <t>Time Rounded</t>
  </si>
  <si>
    <t>SubSoil</t>
  </si>
  <si>
    <t>TopSoil_30</t>
  </si>
  <si>
    <t>TopSoil_0</t>
  </si>
  <si>
    <t>DBD</t>
  </si>
  <si>
    <t>g/cm3</t>
  </si>
  <si>
    <t>Topsoil_0</t>
  </si>
  <si>
    <t>Sum of DBD</t>
  </si>
  <si>
    <t>Values</t>
  </si>
  <si>
    <t>Column Labels</t>
  </si>
  <si>
    <t>Average of 2015-02-18 13:30</t>
  </si>
  <si>
    <t>Average of 2015-02-19 11:00</t>
  </si>
  <si>
    <t>Average of 2015-02-20 11:30</t>
  </si>
  <si>
    <t>Average of 2015-02-23 9:00</t>
  </si>
  <si>
    <t>Average of 2015-02-25 14:00</t>
  </si>
  <si>
    <t>Average of 2015-02-27 8:30</t>
  </si>
  <si>
    <t>Average of 2015-03-02 8:00</t>
  </si>
  <si>
    <t>Average of 2015-03-04 8:00</t>
  </si>
  <si>
    <t>Average of 2015-03-06 11:00</t>
  </si>
  <si>
    <t>Average of 2015-03-09 10:30</t>
  </si>
  <si>
    <t>Average of DBD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</si>
  <si>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</si>
  <si>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</si>
  <si>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</si>
  <si>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</si>
  <si>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</si>
  <si>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</si>
  <si>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</si>
  <si>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</si>
  <si>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</si>
  <si>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</si>
  <si>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</si>
  <si>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</si>
  <si>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</si>
  <si>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</si>
  <si>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</si>
  <si>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vol of bottom layer (100-190) = 16750 cc</t>
  </si>
  <si>
    <t>vol of top layer  (10- 100) = 18250 cc</t>
  </si>
  <si>
    <t>SubSoil_0</t>
  </si>
  <si>
    <t>Wet Up</t>
  </si>
  <si>
    <t>DryDown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</si>
</sst>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\-mm\-dd\ h:mm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2" xfId="0" applyFont="1" applyBorder="1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4" xfId="0" applyBorder="1"/>
    <xf numFmtId="164" fontId="0" fillId="0" borderId="4" xfId="0" applyNumberFormat="1" applyBorder="1"/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0" xfId="0" applyFont="1"/>
    <xf numFmtId="0" fontId="5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[SoilWeightData.xlsx]Sheet1!PivotTable1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Gravel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3.907682415320498E-2</c:v>
                </c:pt>
                <c:pt idx="1">
                  <c:v>3.2519755426954212E-2</c:v>
                </c:pt>
                <c:pt idx="2">
                  <c:v>2.7274100445953586E-2</c:v>
                </c:pt>
                <c:pt idx="3">
                  <c:v>1.437853195099373E-2</c:v>
                </c:pt>
                <c:pt idx="4">
                  <c:v>1.0007152800159949E-2</c:v>
                </c:pt>
                <c:pt idx="5">
                  <c:v>8.2586011398263232E-3</c:v>
                </c:pt>
                <c:pt idx="6">
                  <c:v>6.7286184370345644E-3</c:v>
                </c:pt>
                <c:pt idx="7">
                  <c:v>6.072911564409463E-3</c:v>
                </c:pt>
                <c:pt idx="8">
                  <c:v>4.5429288616175801E-3</c:v>
                </c:pt>
                <c:pt idx="9">
                  <c:v>4.1057909465342197E-3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SubSoil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0.24651300265598008</c:v>
                </c:pt>
                <c:pt idx="1">
                  <c:v>0.23128338241716731</c:v>
                </c:pt>
                <c:pt idx="2">
                  <c:v>0.21970327552233782</c:v>
                </c:pt>
                <c:pt idx="3">
                  <c:v>0.18494656553686317</c:v>
                </c:pt>
                <c:pt idx="4">
                  <c:v>0.15343344430850817</c:v>
                </c:pt>
                <c:pt idx="5">
                  <c:v>0.13676040803308828</c:v>
                </c:pt>
                <c:pt idx="6">
                  <c:v>0.11027465898137906</c:v>
                </c:pt>
                <c:pt idx="7">
                  <c:v>9.9375286852387945E-2</c:v>
                </c:pt>
                <c:pt idx="8">
                  <c:v>8.9952109361976021E-2</c:v>
                </c:pt>
                <c:pt idx="9">
                  <c:v>8.1631980525252237E-2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TopSoil_0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0.39162826536040279</c:v>
                </c:pt>
                <c:pt idx="1">
                  <c:v>0.37135725743001752</c:v>
                </c:pt>
                <c:pt idx="2">
                  <c:v>0.35674327496857688</c:v>
                </c:pt>
                <c:pt idx="3">
                  <c:v>0.31620125910780633</c:v>
                </c:pt>
                <c:pt idx="4">
                  <c:v>0.27895917477058702</c:v>
                </c:pt>
                <c:pt idx="5">
                  <c:v>0.25491681652757187</c:v>
                </c:pt>
                <c:pt idx="6">
                  <c:v>0.22663168918284823</c:v>
                </c:pt>
                <c:pt idx="7">
                  <c:v>0.21720331340127372</c:v>
                </c:pt>
                <c:pt idx="8">
                  <c:v>0.2025893309398332</c:v>
                </c:pt>
                <c:pt idx="9">
                  <c:v>0.19221811758010118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TopSoil_30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0.162210599236815</c:v>
                </c:pt>
                <c:pt idx="1">
                  <c:v>0.15126994001860936</c:v>
                </c:pt>
                <c:pt idx="2">
                  <c:v>0.1559587939692689</c:v>
                </c:pt>
                <c:pt idx="3">
                  <c:v>0.12595012868504776</c:v>
                </c:pt>
                <c:pt idx="4">
                  <c:v>0.11657242078372865</c:v>
                </c:pt>
                <c:pt idx="5">
                  <c:v>0.11407169867671023</c:v>
                </c:pt>
                <c:pt idx="6">
                  <c:v>0.10656953235565488</c:v>
                </c:pt>
                <c:pt idx="7">
                  <c:v>0.1040688102486365</c:v>
                </c:pt>
                <c:pt idx="8">
                  <c:v>0.10063031735148614</c:v>
                </c:pt>
                <c:pt idx="9">
                  <c:v>9.7504414717713137E-2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TopSoil_50</c:v>
                </c:pt>
              </c:strCache>
            </c:strRef>
          </c:tx>
          <c:cat>
            <c:strRef>
              <c:f>Sheet1!$A$5:$A$14</c:f>
              <c:strCache>
                <c:ptCount val="10"/>
                <c:pt idx="0">
                  <c:v>Average of 2015-02-18 13:30</c:v>
                </c:pt>
                <c:pt idx="1">
                  <c:v>Average of 2015-02-19 11:00</c:v>
                </c:pt>
                <c:pt idx="2">
                  <c:v>Average of 2015-02-20 11:30</c:v>
                </c:pt>
                <c:pt idx="3">
                  <c:v>Average of 2015-02-23 9:00</c:v>
                </c:pt>
                <c:pt idx="4">
                  <c:v>Average of 2015-02-25 14:00</c:v>
                </c:pt>
                <c:pt idx="5">
                  <c:v>Average of 2015-02-27 8:30</c:v>
                </c:pt>
                <c:pt idx="6">
                  <c:v>Average of 2015-03-02 8:00</c:v>
                </c:pt>
                <c:pt idx="7">
                  <c:v>Average of 2015-03-04 8:00</c:v>
                </c:pt>
                <c:pt idx="8">
                  <c:v>Average of 2015-03-06 11:00</c:v>
                </c:pt>
                <c:pt idx="9">
                  <c:v>Average of 2015-03-09 10:30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7.8785069448943298E-2</c:v>
                </c:pt>
                <c:pt idx="1">
                  <c:v>7.1892689686728031E-2</c:v>
                </c:pt>
                <c:pt idx="2">
                  <c:v>6.8574136467883642E-2</c:v>
                </c:pt>
                <c:pt idx="3">
                  <c:v>6.2702850003774444E-2</c:v>
                </c:pt>
                <c:pt idx="4">
                  <c:v>5.8107930162297615E-2</c:v>
                </c:pt>
                <c:pt idx="5">
                  <c:v>5.6321016890612141E-2</c:v>
                </c:pt>
                <c:pt idx="6">
                  <c:v>5.198137037366185E-2</c:v>
                </c:pt>
                <c:pt idx="7">
                  <c:v>5.0449730426502935E-2</c:v>
                </c:pt>
                <c:pt idx="8">
                  <c:v>4.8152270505764511E-2</c:v>
                </c:pt>
                <c:pt idx="9">
                  <c:v>4.5599537260499624E-2</c:v>
                </c:pt>
              </c:numCache>
            </c:numRef>
          </c:val>
        </c:ser>
        <c:marker val="1"/>
        <c:axId val="49443584"/>
        <c:axId val="49445120"/>
      </c:lineChart>
      <c:catAx>
        <c:axId val="49443584"/>
        <c:scaling>
          <c:orientation val="minMax"/>
        </c:scaling>
        <c:axPos val="b"/>
        <c:tickLblPos val="nextTo"/>
        <c:crossAx val="49445120"/>
        <c:crosses val="autoZero"/>
        <c:auto val="1"/>
        <c:lblAlgn val="ctr"/>
        <c:lblOffset val="100"/>
      </c:catAx>
      <c:valAx>
        <c:axId val="49445120"/>
        <c:scaling>
          <c:orientation val="minMax"/>
        </c:scaling>
        <c:axPos val="l"/>
        <c:majorGridlines/>
        <c:numFmt formatCode="General" sourceLinked="1"/>
        <c:tickLblPos val="nextTo"/>
        <c:crossAx val="49443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Gravel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8.5648496660525958E-2</c:v>
                </c:pt>
                <c:pt idx="1">
                  <c:v>7.1276727944079049E-2</c:v>
                </c:pt>
                <c:pt idx="2">
                  <c:v>5.9779312970921504E-2</c:v>
                </c:pt>
                <c:pt idx="3">
                  <c:v>3.1514834495242568E-2</c:v>
                </c:pt>
                <c:pt idx="4">
                  <c:v>2.1933655350944773E-2</c:v>
                </c:pt>
                <c:pt idx="5">
                  <c:v>1.8101183693225407E-2</c:v>
                </c:pt>
                <c:pt idx="6">
                  <c:v>1.4747770992721319E-2</c:v>
                </c:pt>
                <c:pt idx="7">
                  <c:v>1.3310594121076576E-2</c:v>
                </c:pt>
                <c:pt idx="8">
                  <c:v>9.9571814205722167E-3</c:v>
                </c:pt>
                <c:pt idx="9">
                  <c:v>8.9990635061424767E-3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Subsoil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Sheet1!$C$25:$C$34</c:f>
              <c:numCache>
                <c:formatCode>General</c:formatCode>
                <c:ptCount val="10"/>
                <c:pt idx="0">
                  <c:v>0.3192468563737394</c:v>
                </c:pt>
                <c:pt idx="1">
                  <c:v>0.29952372480411588</c:v>
                </c:pt>
                <c:pt idx="2">
                  <c:v>0.28452689833729705</c:v>
                </c:pt>
                <c:pt idx="3">
                  <c:v>0.23951519395981452</c:v>
                </c:pt>
                <c:pt idx="4">
                  <c:v>0.19870410173229125</c:v>
                </c:pt>
                <c:pt idx="5">
                  <c:v>0.1771116730985719</c:v>
                </c:pt>
                <c:pt idx="6">
                  <c:v>0.14281128312984503</c:v>
                </c:pt>
                <c:pt idx="7">
                  <c:v>0.12869604275250929</c:v>
                </c:pt>
                <c:pt idx="8">
                  <c:v>0.11649254939332111</c:v>
                </c:pt>
                <c:pt idx="9">
                  <c:v>0.10571756005348748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Topsoil_0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0.38307832271956638</c:v>
                </c:pt>
                <c:pt idx="1">
                  <c:v>0.36324986700107836</c:v>
                </c:pt>
                <c:pt idx="2">
                  <c:v>0.34895493380867992</c:v>
                </c:pt>
                <c:pt idx="3">
                  <c:v>0.3092980223717039</c:v>
                </c:pt>
                <c:pt idx="4">
                  <c:v>0.27286899907494699</c:v>
                </c:pt>
                <c:pt idx="5">
                  <c:v>0.24935152833906582</c:v>
                </c:pt>
                <c:pt idx="6">
                  <c:v>0.22168391570861742</c:v>
                </c:pt>
                <c:pt idx="7">
                  <c:v>0.21246137816513466</c:v>
                </c:pt>
                <c:pt idx="8">
                  <c:v>0.19816644497273636</c:v>
                </c:pt>
                <c:pt idx="9">
                  <c:v>0.18802165367490528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Topsoil_30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Sheet1!$E$25:$E$34</c:f>
              <c:numCache>
                <c:formatCode>General</c:formatCode>
                <c:ptCount val="10"/>
                <c:pt idx="0">
                  <c:v>0.24513502974954826</c:v>
                </c:pt>
                <c:pt idx="1">
                  <c:v>0.22860134554177905</c:v>
                </c:pt>
                <c:pt idx="2">
                  <c:v>0.23568721020225156</c:v>
                </c:pt>
                <c:pt idx="3">
                  <c:v>0.1903376763752275</c:v>
                </c:pt>
                <c:pt idx="4">
                  <c:v>0.17616594705428246</c:v>
                </c:pt>
                <c:pt idx="5">
                  <c:v>0.17238681923536381</c:v>
                </c:pt>
                <c:pt idx="6">
                  <c:v>0.16104943577860767</c:v>
                </c:pt>
                <c:pt idx="7">
                  <c:v>0.15727030795968908</c:v>
                </c:pt>
                <c:pt idx="8">
                  <c:v>0.15207400720867589</c:v>
                </c:pt>
                <c:pt idx="9">
                  <c:v>0.14735009743502758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Topsoil_50</c:v>
                </c:pt>
              </c:strCache>
            </c:strRef>
          </c:tx>
          <c:xVal>
            <c:numRef>
              <c:f>Sheet1!$A$25:$A$34</c:f>
              <c:numCache>
                <c:formatCode>yyyy\-mm\-dd\ h:mm</c:formatCode>
                <c:ptCount val="10"/>
                <c:pt idx="0">
                  <c:v>42053.5625</c:v>
                </c:pt>
                <c:pt idx="1">
                  <c:v>42054.458333333336</c:v>
                </c:pt>
                <c:pt idx="2">
                  <c:v>42055.479166666664</c:v>
                </c:pt>
                <c:pt idx="3">
                  <c:v>42058.375</c:v>
                </c:pt>
                <c:pt idx="4">
                  <c:v>42060.583333333336</c:v>
                </c:pt>
                <c:pt idx="5">
                  <c:v>42062.354166666664</c:v>
                </c:pt>
                <c:pt idx="6">
                  <c:v>42065.333333333336</c:v>
                </c:pt>
                <c:pt idx="7">
                  <c:v>42067.333333333336</c:v>
                </c:pt>
                <c:pt idx="8">
                  <c:v>42069.458333333336</c:v>
                </c:pt>
                <c:pt idx="9">
                  <c:v>42072.4375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0.14704869881890756</c:v>
                </c:pt>
                <c:pt idx="1">
                  <c:v>0.13418438984655418</c:v>
                </c:pt>
                <c:pt idx="2">
                  <c:v>0.12799046330430994</c:v>
                </c:pt>
                <c:pt idx="3">
                  <c:v>0.1170319778834165</c:v>
                </c:pt>
                <c:pt idx="4">
                  <c:v>0.1084557719018476</c:v>
                </c:pt>
                <c:pt idx="5">
                  <c:v>0.10512058068679295</c:v>
                </c:pt>
                <c:pt idx="6">
                  <c:v>9.702083059308908E-2</c:v>
                </c:pt>
                <c:pt idx="7">
                  <c:v>9.4162095265899498E-2</c:v>
                </c:pt>
                <c:pt idx="8">
                  <c:v>8.9873992275115028E-2</c:v>
                </c:pt>
                <c:pt idx="9">
                  <c:v>8.5109433396465678E-2</c:v>
                </c:pt>
              </c:numCache>
            </c:numRef>
          </c:yVal>
          <c:smooth val="1"/>
        </c:ser>
        <c:axId val="49488640"/>
        <c:axId val="49490176"/>
      </c:scatterChart>
      <c:valAx>
        <c:axId val="49488640"/>
        <c:scaling>
          <c:orientation val="minMax"/>
        </c:scaling>
        <c:axPos val="b"/>
        <c:numFmt formatCode="yyyy\-mm\-dd\ h:mm" sourceLinked="1"/>
        <c:tickLblPos val="nextTo"/>
        <c:crossAx val="49490176"/>
        <c:crosses val="autoZero"/>
        <c:crossBetween val="midCat"/>
      </c:valAx>
      <c:valAx>
        <c:axId val="49490176"/>
        <c:scaling>
          <c:orientation val="minMax"/>
        </c:scaling>
        <c:axPos val="l"/>
        <c:majorGridlines/>
        <c:numFmt formatCode="General" sourceLinked="1"/>
        <c:tickLblPos val="nextTo"/>
        <c:crossAx val="49488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7</xdr:row>
      <xdr:rowOff>180975</xdr:rowOff>
    </xdr:from>
    <xdr:to>
      <xdr:col>10</xdr:col>
      <xdr:colOff>295275</xdr:colOff>
      <xdr:row>8</xdr:row>
      <xdr:rowOff>180975</xdr:rowOff>
    </xdr:to>
    <xdr:cxnSp macro="">
      <xdr:nvCxnSpPr>
        <xdr:cNvPr id="5" name="Straight Connector 4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7</xdr:row>
      <xdr:rowOff>171450</xdr:rowOff>
    </xdr:from>
    <xdr:to>
      <xdr:col>10</xdr:col>
      <xdr:colOff>438150</xdr:colOff>
      <xdr:row>7</xdr:row>
      <xdr:rowOff>171451</xdr:rowOff>
    </xdr:to>
    <xdr:cxnSp macro="">
      <xdr:nvCxnSpPr>
        <xdr:cNvPr id="7" name="Straight Connector 6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7</xdr:row>
      <xdr:rowOff>180975</xdr:rowOff>
    </xdr:from>
    <xdr:to>
      <xdr:col>10</xdr:col>
      <xdr:colOff>276225</xdr:colOff>
      <xdr:row>7</xdr:row>
      <xdr:rowOff>180975</xdr:rowOff>
    </xdr:to>
    <xdr:cxnSp macro="">
      <xdr:nvCxnSpPr>
        <xdr:cNvPr id="12" name="Straight Connector 11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7</xdr:row>
      <xdr:rowOff>38100</xdr:rowOff>
    </xdr:from>
    <xdr:to>
      <xdr:col>10</xdr:col>
      <xdr:colOff>171450</xdr:colOff>
      <xdr:row>8</xdr:row>
      <xdr:rowOff>0</xdr:rowOff>
    </xdr:to>
    <xdr:cxnSp macro="">
      <xdr:nvCxnSpPr>
        <xdr:cNvPr id="15" name="Straight Connector 14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7</xdr:row>
      <xdr:rowOff>38100</xdr:rowOff>
    </xdr:from>
    <xdr:to>
      <xdr:col>10</xdr:col>
      <xdr:colOff>438150</xdr:colOff>
      <xdr:row>7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180975</xdr:rowOff>
    </xdr:from>
    <xdr:to>
      <xdr:col>12</xdr:col>
      <xdr:colOff>295275</xdr:colOff>
      <xdr:row>8</xdr:row>
      <xdr:rowOff>180975</xdr:rowOff>
    </xdr:to>
    <xdr:cxnSp macro="">
      <xdr:nvCxnSpPr>
        <xdr:cNvPr id="19" name="Straight Connector 18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171450</xdr:rowOff>
    </xdr:from>
    <xdr:to>
      <xdr:col>12</xdr:col>
      <xdr:colOff>438150</xdr:colOff>
      <xdr:row>7</xdr:row>
      <xdr:rowOff>171451</xdr:rowOff>
    </xdr:to>
    <xdr:cxnSp macro="">
      <xdr:nvCxnSpPr>
        <xdr:cNvPr id="20" name="Straight Connector 19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7</xdr:row>
      <xdr:rowOff>180975</xdr:rowOff>
    </xdr:from>
    <xdr:to>
      <xdr:col>12</xdr:col>
      <xdr:colOff>276225</xdr:colOff>
      <xdr:row>7</xdr:row>
      <xdr:rowOff>180975</xdr:rowOff>
    </xdr:to>
    <xdr:cxnSp macro="">
      <xdr:nvCxnSpPr>
        <xdr:cNvPr id="21" name="Straight Connector 20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7</xdr:row>
      <xdr:rowOff>38100</xdr:rowOff>
    </xdr:from>
    <xdr:to>
      <xdr:col>12</xdr:col>
      <xdr:colOff>171450</xdr:colOff>
      <xdr:row>8</xdr:row>
      <xdr:rowOff>0</xdr:rowOff>
    </xdr:to>
    <xdr:cxnSp macro="">
      <xdr:nvCxnSpPr>
        <xdr:cNvPr id="22" name="Straight Connector 21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7</xdr:row>
      <xdr:rowOff>47625</xdr:rowOff>
    </xdr:from>
    <xdr:to>
      <xdr:col>12</xdr:col>
      <xdr:colOff>409575</xdr:colOff>
      <xdr:row>7</xdr:row>
      <xdr:rowOff>171450</xdr:rowOff>
    </xdr:to>
    <xdr:cxnSp macro="">
      <xdr:nvCxnSpPr>
        <xdr:cNvPr id="23" name="Straight Connector 22"/>
        <xdr:cNvCxnSpPr/>
      </xdr:nvCxnSpPr>
      <xdr:spPr>
        <a:xfrm flipV="1">
          <a:off x="7286625" y="1390650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</xdr:row>
      <xdr:rowOff>180975</xdr:rowOff>
    </xdr:from>
    <xdr:to>
      <xdr:col>12</xdr:col>
      <xdr:colOff>295275</xdr:colOff>
      <xdr:row>8</xdr:row>
      <xdr:rowOff>180975</xdr:rowOff>
    </xdr:to>
    <xdr:cxnSp macro="">
      <xdr:nvCxnSpPr>
        <xdr:cNvPr id="31" name="Straight Connector 30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7</xdr:row>
      <xdr:rowOff>180975</xdr:rowOff>
    </xdr:from>
    <xdr:to>
      <xdr:col>12</xdr:col>
      <xdr:colOff>276225</xdr:colOff>
      <xdr:row>7</xdr:row>
      <xdr:rowOff>180975</xdr:rowOff>
    </xdr:to>
    <xdr:cxnSp macro="">
      <xdr:nvCxnSpPr>
        <xdr:cNvPr id="33" name="Straight Connector 32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7</xdr:row>
      <xdr:rowOff>38100</xdr:rowOff>
    </xdr:from>
    <xdr:to>
      <xdr:col>12</xdr:col>
      <xdr:colOff>171450</xdr:colOff>
      <xdr:row>8</xdr:row>
      <xdr:rowOff>0</xdr:rowOff>
    </xdr:to>
    <xdr:cxnSp macro="">
      <xdr:nvCxnSpPr>
        <xdr:cNvPr id="34" name="Straight Connector 33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7</xdr:row>
      <xdr:rowOff>180975</xdr:rowOff>
    </xdr:from>
    <xdr:to>
      <xdr:col>14</xdr:col>
      <xdr:colOff>295275</xdr:colOff>
      <xdr:row>8</xdr:row>
      <xdr:rowOff>180975</xdr:rowOff>
    </xdr:to>
    <xdr:cxnSp macro="">
      <xdr:nvCxnSpPr>
        <xdr:cNvPr id="37" name="Straight Connector 36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7</xdr:row>
      <xdr:rowOff>171450</xdr:rowOff>
    </xdr:from>
    <xdr:to>
      <xdr:col>14</xdr:col>
      <xdr:colOff>438150</xdr:colOff>
      <xdr:row>7</xdr:row>
      <xdr:rowOff>171451</xdr:rowOff>
    </xdr:to>
    <xdr:cxnSp macro="">
      <xdr:nvCxnSpPr>
        <xdr:cNvPr id="38" name="Straight Connector 37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7</xdr:row>
      <xdr:rowOff>180975</xdr:rowOff>
    </xdr:from>
    <xdr:to>
      <xdr:col>14</xdr:col>
      <xdr:colOff>276225</xdr:colOff>
      <xdr:row>7</xdr:row>
      <xdr:rowOff>180975</xdr:rowOff>
    </xdr:to>
    <xdr:cxnSp macro="">
      <xdr:nvCxnSpPr>
        <xdr:cNvPr id="39" name="Straight Connector 38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7</xdr:row>
      <xdr:rowOff>38100</xdr:rowOff>
    </xdr:from>
    <xdr:to>
      <xdr:col>14</xdr:col>
      <xdr:colOff>171450</xdr:colOff>
      <xdr:row>8</xdr:row>
      <xdr:rowOff>0</xdr:rowOff>
    </xdr:to>
    <xdr:cxnSp macro="">
      <xdr:nvCxnSpPr>
        <xdr:cNvPr id="40" name="Straight Connector 39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7</xdr:row>
      <xdr:rowOff>38100</xdr:rowOff>
    </xdr:from>
    <xdr:to>
      <xdr:col>14</xdr:col>
      <xdr:colOff>438150</xdr:colOff>
      <xdr:row>7</xdr:row>
      <xdr:rowOff>161925</xdr:rowOff>
    </xdr:to>
    <xdr:cxnSp macro="">
      <xdr:nvCxnSpPr>
        <xdr:cNvPr id="41" name="Straight Connector 40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7</xdr:row>
      <xdr:rowOff>180975</xdr:rowOff>
    </xdr:from>
    <xdr:to>
      <xdr:col>16</xdr:col>
      <xdr:colOff>295275</xdr:colOff>
      <xdr:row>8</xdr:row>
      <xdr:rowOff>180975</xdr:rowOff>
    </xdr:to>
    <xdr:cxnSp macro="">
      <xdr:nvCxnSpPr>
        <xdr:cNvPr id="43" name="Straight Connector 42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7</xdr:row>
      <xdr:rowOff>171450</xdr:rowOff>
    </xdr:from>
    <xdr:to>
      <xdr:col>16</xdr:col>
      <xdr:colOff>438150</xdr:colOff>
      <xdr:row>7</xdr:row>
      <xdr:rowOff>171451</xdr:rowOff>
    </xdr:to>
    <xdr:cxnSp macro="">
      <xdr:nvCxnSpPr>
        <xdr:cNvPr id="44" name="Straight Connector 43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7</xdr:row>
      <xdr:rowOff>180975</xdr:rowOff>
    </xdr:from>
    <xdr:to>
      <xdr:col>16</xdr:col>
      <xdr:colOff>276225</xdr:colOff>
      <xdr:row>7</xdr:row>
      <xdr:rowOff>180975</xdr:rowOff>
    </xdr:to>
    <xdr:cxnSp macro="">
      <xdr:nvCxnSpPr>
        <xdr:cNvPr id="45" name="Straight Connector 44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7</xdr:row>
      <xdr:rowOff>38100</xdr:rowOff>
    </xdr:from>
    <xdr:to>
      <xdr:col>16</xdr:col>
      <xdr:colOff>171450</xdr:colOff>
      <xdr:row>8</xdr:row>
      <xdr:rowOff>0</xdr:rowOff>
    </xdr:to>
    <xdr:cxnSp macro="">
      <xdr:nvCxnSpPr>
        <xdr:cNvPr id="46" name="Straight Connector 45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7</xdr:row>
      <xdr:rowOff>38100</xdr:rowOff>
    </xdr:from>
    <xdr:to>
      <xdr:col>16</xdr:col>
      <xdr:colOff>438150</xdr:colOff>
      <xdr:row>7</xdr:row>
      <xdr:rowOff>161925</xdr:rowOff>
    </xdr:to>
    <xdr:cxnSp macro="">
      <xdr:nvCxnSpPr>
        <xdr:cNvPr id="47" name="Straight Connector 46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7</xdr:row>
      <xdr:rowOff>180975</xdr:rowOff>
    </xdr:from>
    <xdr:to>
      <xdr:col>18</xdr:col>
      <xdr:colOff>295275</xdr:colOff>
      <xdr:row>8</xdr:row>
      <xdr:rowOff>180975</xdr:rowOff>
    </xdr:to>
    <xdr:cxnSp macro="">
      <xdr:nvCxnSpPr>
        <xdr:cNvPr id="49" name="Straight Connector 48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7</xdr:row>
      <xdr:rowOff>171450</xdr:rowOff>
    </xdr:from>
    <xdr:to>
      <xdr:col>18</xdr:col>
      <xdr:colOff>438150</xdr:colOff>
      <xdr:row>7</xdr:row>
      <xdr:rowOff>171451</xdr:rowOff>
    </xdr:to>
    <xdr:cxnSp macro="">
      <xdr:nvCxnSpPr>
        <xdr:cNvPr id="50" name="Straight Connector 49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152401</xdr:colOff>
      <xdr:row>7</xdr:row>
      <xdr:rowOff>180975</xdr:rowOff>
    </xdr:from>
    <xdr:to>
      <xdr:col>18</xdr:col>
      <xdr:colOff>276225</xdr:colOff>
      <xdr:row>7</xdr:row>
      <xdr:rowOff>180975</xdr:rowOff>
    </xdr:to>
    <xdr:cxnSp macro="">
      <xdr:nvCxnSpPr>
        <xdr:cNvPr id="51" name="Straight Connector 50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7</xdr:row>
      <xdr:rowOff>38100</xdr:rowOff>
    </xdr:from>
    <xdr:to>
      <xdr:col>18</xdr:col>
      <xdr:colOff>171450</xdr:colOff>
      <xdr:row>8</xdr:row>
      <xdr:rowOff>0</xdr:rowOff>
    </xdr:to>
    <xdr:cxnSp macro="">
      <xdr:nvCxnSpPr>
        <xdr:cNvPr id="52" name="Straight Connector 51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7</xdr:row>
      <xdr:rowOff>38100</xdr:rowOff>
    </xdr:from>
    <xdr:to>
      <xdr:col>18</xdr:col>
      <xdr:colOff>438150</xdr:colOff>
      <xdr:row>7</xdr:row>
      <xdr:rowOff>161925</xdr:rowOff>
    </xdr:to>
    <xdr:cxnSp macro="">
      <xdr:nvCxnSpPr>
        <xdr:cNvPr id="53" name="Straight Connector 52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18</xdr:row>
      <xdr:rowOff>180975</xdr:rowOff>
    </xdr:from>
    <xdr:to>
      <xdr:col>10</xdr:col>
      <xdr:colOff>295275</xdr:colOff>
      <xdr:row>19</xdr:row>
      <xdr:rowOff>180975</xdr:rowOff>
    </xdr:to>
    <xdr:cxnSp macro="">
      <xdr:nvCxnSpPr>
        <xdr:cNvPr id="55" name="Straight Connector 54"/>
        <xdr:cNvCxnSpPr/>
      </xdr:nvCxnSpPr>
      <xdr:spPr>
        <a:xfrm flipV="1">
          <a:off x="7172325" y="152400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18</xdr:row>
      <xdr:rowOff>171450</xdr:rowOff>
    </xdr:from>
    <xdr:to>
      <xdr:col>10</xdr:col>
      <xdr:colOff>438150</xdr:colOff>
      <xdr:row>18</xdr:row>
      <xdr:rowOff>171451</xdr:rowOff>
    </xdr:to>
    <xdr:cxnSp macro="">
      <xdr:nvCxnSpPr>
        <xdr:cNvPr id="56" name="Straight Connector 55"/>
        <xdr:cNvCxnSpPr/>
      </xdr:nvCxnSpPr>
      <xdr:spPr>
        <a:xfrm flipV="1">
          <a:off x="7172325" y="151447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18</xdr:row>
      <xdr:rowOff>180975</xdr:rowOff>
    </xdr:from>
    <xdr:to>
      <xdr:col>10</xdr:col>
      <xdr:colOff>276225</xdr:colOff>
      <xdr:row>18</xdr:row>
      <xdr:rowOff>180975</xdr:rowOff>
    </xdr:to>
    <xdr:cxnSp macro="">
      <xdr:nvCxnSpPr>
        <xdr:cNvPr id="57" name="Straight Connector 56"/>
        <xdr:cNvCxnSpPr/>
      </xdr:nvCxnSpPr>
      <xdr:spPr>
        <a:xfrm flipH="1">
          <a:off x="7029451" y="152400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18</xdr:row>
      <xdr:rowOff>38100</xdr:rowOff>
    </xdr:from>
    <xdr:to>
      <xdr:col>10</xdr:col>
      <xdr:colOff>171450</xdr:colOff>
      <xdr:row>19</xdr:row>
      <xdr:rowOff>0</xdr:rowOff>
    </xdr:to>
    <xdr:cxnSp macro="">
      <xdr:nvCxnSpPr>
        <xdr:cNvPr id="58" name="Straight Connector 57"/>
        <xdr:cNvCxnSpPr/>
      </xdr:nvCxnSpPr>
      <xdr:spPr>
        <a:xfrm flipV="1">
          <a:off x="7048500" y="138112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18</xdr:row>
      <xdr:rowOff>38100</xdr:rowOff>
    </xdr:from>
    <xdr:to>
      <xdr:col>10</xdr:col>
      <xdr:colOff>438150</xdr:colOff>
      <xdr:row>18</xdr:row>
      <xdr:rowOff>161925</xdr:rowOff>
    </xdr:to>
    <xdr:cxnSp macro="">
      <xdr:nvCxnSpPr>
        <xdr:cNvPr id="59" name="Straight Connector 58"/>
        <xdr:cNvCxnSpPr/>
      </xdr:nvCxnSpPr>
      <xdr:spPr>
        <a:xfrm flipV="1">
          <a:off x="7315200" y="138112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180975</xdr:rowOff>
    </xdr:from>
    <xdr:to>
      <xdr:col>12</xdr:col>
      <xdr:colOff>295275</xdr:colOff>
      <xdr:row>19</xdr:row>
      <xdr:rowOff>180975</xdr:rowOff>
    </xdr:to>
    <xdr:cxnSp macro="">
      <xdr:nvCxnSpPr>
        <xdr:cNvPr id="61" name="Straight Connector 60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171450</xdr:rowOff>
    </xdr:from>
    <xdr:to>
      <xdr:col>12</xdr:col>
      <xdr:colOff>438150</xdr:colOff>
      <xdr:row>18</xdr:row>
      <xdr:rowOff>171451</xdr:rowOff>
    </xdr:to>
    <xdr:cxnSp macro="">
      <xdr:nvCxnSpPr>
        <xdr:cNvPr id="62" name="Straight Connector 61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152401</xdr:colOff>
      <xdr:row>18</xdr:row>
      <xdr:rowOff>180975</xdr:rowOff>
    </xdr:from>
    <xdr:to>
      <xdr:col>12</xdr:col>
      <xdr:colOff>276225</xdr:colOff>
      <xdr:row>18</xdr:row>
      <xdr:rowOff>180975</xdr:rowOff>
    </xdr:to>
    <xdr:cxnSp macro="">
      <xdr:nvCxnSpPr>
        <xdr:cNvPr id="63" name="Straight Connector 62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18</xdr:row>
      <xdr:rowOff>38100</xdr:rowOff>
    </xdr:from>
    <xdr:to>
      <xdr:col>12</xdr:col>
      <xdr:colOff>171450</xdr:colOff>
      <xdr:row>19</xdr:row>
      <xdr:rowOff>0</xdr:rowOff>
    </xdr:to>
    <xdr:cxnSp macro="">
      <xdr:nvCxnSpPr>
        <xdr:cNvPr id="64" name="Straight Connector 63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18</xdr:row>
      <xdr:rowOff>38100</xdr:rowOff>
    </xdr:from>
    <xdr:to>
      <xdr:col>12</xdr:col>
      <xdr:colOff>438150</xdr:colOff>
      <xdr:row>18</xdr:row>
      <xdr:rowOff>161925</xdr:rowOff>
    </xdr:to>
    <xdr:cxnSp macro="">
      <xdr:nvCxnSpPr>
        <xdr:cNvPr id="65" name="Straight Connector 64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18</xdr:row>
      <xdr:rowOff>180975</xdr:rowOff>
    </xdr:from>
    <xdr:to>
      <xdr:col>14</xdr:col>
      <xdr:colOff>295275</xdr:colOff>
      <xdr:row>19</xdr:row>
      <xdr:rowOff>180975</xdr:rowOff>
    </xdr:to>
    <xdr:cxnSp macro="">
      <xdr:nvCxnSpPr>
        <xdr:cNvPr id="67" name="Straight Connector 66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18</xdr:row>
      <xdr:rowOff>171450</xdr:rowOff>
    </xdr:from>
    <xdr:to>
      <xdr:col>14</xdr:col>
      <xdr:colOff>438150</xdr:colOff>
      <xdr:row>18</xdr:row>
      <xdr:rowOff>171451</xdr:rowOff>
    </xdr:to>
    <xdr:cxnSp macro="">
      <xdr:nvCxnSpPr>
        <xdr:cNvPr id="68" name="Straight Connector 67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18</xdr:row>
      <xdr:rowOff>180975</xdr:rowOff>
    </xdr:from>
    <xdr:to>
      <xdr:col>14</xdr:col>
      <xdr:colOff>276225</xdr:colOff>
      <xdr:row>18</xdr:row>
      <xdr:rowOff>180975</xdr:rowOff>
    </xdr:to>
    <xdr:cxnSp macro="">
      <xdr:nvCxnSpPr>
        <xdr:cNvPr id="69" name="Straight Connector 68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18</xdr:row>
      <xdr:rowOff>38100</xdr:rowOff>
    </xdr:from>
    <xdr:to>
      <xdr:col>14</xdr:col>
      <xdr:colOff>171450</xdr:colOff>
      <xdr:row>19</xdr:row>
      <xdr:rowOff>0</xdr:rowOff>
    </xdr:to>
    <xdr:cxnSp macro="">
      <xdr:nvCxnSpPr>
        <xdr:cNvPr id="70" name="Straight Connector 69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18</xdr:row>
      <xdr:rowOff>38100</xdr:rowOff>
    </xdr:from>
    <xdr:to>
      <xdr:col>14</xdr:col>
      <xdr:colOff>438150</xdr:colOff>
      <xdr:row>18</xdr:row>
      <xdr:rowOff>161925</xdr:rowOff>
    </xdr:to>
    <xdr:cxnSp macro="">
      <xdr:nvCxnSpPr>
        <xdr:cNvPr id="71" name="Straight Connector 70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18</xdr:row>
      <xdr:rowOff>180975</xdr:rowOff>
    </xdr:from>
    <xdr:to>
      <xdr:col>16</xdr:col>
      <xdr:colOff>295275</xdr:colOff>
      <xdr:row>19</xdr:row>
      <xdr:rowOff>180975</xdr:rowOff>
    </xdr:to>
    <xdr:cxnSp macro="">
      <xdr:nvCxnSpPr>
        <xdr:cNvPr id="73" name="Straight Connector 72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18</xdr:row>
      <xdr:rowOff>171450</xdr:rowOff>
    </xdr:from>
    <xdr:to>
      <xdr:col>16</xdr:col>
      <xdr:colOff>438150</xdr:colOff>
      <xdr:row>18</xdr:row>
      <xdr:rowOff>171451</xdr:rowOff>
    </xdr:to>
    <xdr:cxnSp macro="">
      <xdr:nvCxnSpPr>
        <xdr:cNvPr id="74" name="Straight Connector 73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18</xdr:row>
      <xdr:rowOff>180975</xdr:rowOff>
    </xdr:from>
    <xdr:to>
      <xdr:col>16</xdr:col>
      <xdr:colOff>276225</xdr:colOff>
      <xdr:row>18</xdr:row>
      <xdr:rowOff>180975</xdr:rowOff>
    </xdr:to>
    <xdr:cxnSp macro="">
      <xdr:nvCxnSpPr>
        <xdr:cNvPr id="75" name="Straight Connector 74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18</xdr:row>
      <xdr:rowOff>38100</xdr:rowOff>
    </xdr:from>
    <xdr:to>
      <xdr:col>16</xdr:col>
      <xdr:colOff>171450</xdr:colOff>
      <xdr:row>19</xdr:row>
      <xdr:rowOff>0</xdr:rowOff>
    </xdr:to>
    <xdr:cxnSp macro="">
      <xdr:nvCxnSpPr>
        <xdr:cNvPr id="76" name="Straight Connector 75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18</xdr:row>
      <xdr:rowOff>38100</xdr:rowOff>
    </xdr:from>
    <xdr:to>
      <xdr:col>16</xdr:col>
      <xdr:colOff>438150</xdr:colOff>
      <xdr:row>18</xdr:row>
      <xdr:rowOff>161925</xdr:rowOff>
    </xdr:to>
    <xdr:cxnSp macro="">
      <xdr:nvCxnSpPr>
        <xdr:cNvPr id="77" name="Straight Connector 76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180975</xdr:rowOff>
    </xdr:from>
    <xdr:to>
      <xdr:col>18</xdr:col>
      <xdr:colOff>295275</xdr:colOff>
      <xdr:row>19</xdr:row>
      <xdr:rowOff>180975</xdr:rowOff>
    </xdr:to>
    <xdr:cxnSp macro="">
      <xdr:nvCxnSpPr>
        <xdr:cNvPr id="79" name="Straight Connector 78"/>
        <xdr:cNvCxnSpPr/>
      </xdr:nvCxnSpPr>
      <xdr:spPr>
        <a:xfrm flipV="1">
          <a:off x="7172325" y="363855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171450</xdr:rowOff>
    </xdr:from>
    <xdr:to>
      <xdr:col>18</xdr:col>
      <xdr:colOff>438150</xdr:colOff>
      <xdr:row>18</xdr:row>
      <xdr:rowOff>171451</xdr:rowOff>
    </xdr:to>
    <xdr:cxnSp macro="">
      <xdr:nvCxnSpPr>
        <xdr:cNvPr id="80" name="Straight Connector 79"/>
        <xdr:cNvCxnSpPr/>
      </xdr:nvCxnSpPr>
      <xdr:spPr>
        <a:xfrm flipV="1">
          <a:off x="7172325" y="3629025"/>
          <a:ext cx="1428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152401</xdr:colOff>
      <xdr:row>18</xdr:row>
      <xdr:rowOff>180975</xdr:rowOff>
    </xdr:from>
    <xdr:to>
      <xdr:col>18</xdr:col>
      <xdr:colOff>276225</xdr:colOff>
      <xdr:row>18</xdr:row>
      <xdr:rowOff>180975</xdr:rowOff>
    </xdr:to>
    <xdr:cxnSp macro="">
      <xdr:nvCxnSpPr>
        <xdr:cNvPr id="81" name="Straight Connector 80"/>
        <xdr:cNvCxnSpPr/>
      </xdr:nvCxnSpPr>
      <xdr:spPr>
        <a:xfrm flipH="1">
          <a:off x="7029451" y="3638550"/>
          <a:ext cx="1238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18</xdr:row>
      <xdr:rowOff>38100</xdr:rowOff>
    </xdr:from>
    <xdr:to>
      <xdr:col>18</xdr:col>
      <xdr:colOff>171450</xdr:colOff>
      <xdr:row>19</xdr:row>
      <xdr:rowOff>0</xdr:rowOff>
    </xdr:to>
    <xdr:cxnSp macro="">
      <xdr:nvCxnSpPr>
        <xdr:cNvPr id="82" name="Straight Connector 81"/>
        <xdr:cNvCxnSpPr/>
      </xdr:nvCxnSpPr>
      <xdr:spPr>
        <a:xfrm flipV="1">
          <a:off x="7048500" y="3495675"/>
          <a:ext cx="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18</xdr:row>
      <xdr:rowOff>38100</xdr:rowOff>
    </xdr:from>
    <xdr:to>
      <xdr:col>18</xdr:col>
      <xdr:colOff>438150</xdr:colOff>
      <xdr:row>18</xdr:row>
      <xdr:rowOff>161925</xdr:rowOff>
    </xdr:to>
    <xdr:cxnSp macro="">
      <xdr:nvCxnSpPr>
        <xdr:cNvPr id="83" name="Straight Connector 82"/>
        <xdr:cNvCxnSpPr/>
      </xdr:nvCxnSpPr>
      <xdr:spPr>
        <a:xfrm flipV="1">
          <a:off x="7315200" y="3495675"/>
          <a:ext cx="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23</xdr:row>
      <xdr:rowOff>0</xdr:rowOff>
    </xdr:from>
    <xdr:to>
      <xdr:col>10</xdr:col>
      <xdr:colOff>285750</xdr:colOff>
      <xdr:row>24</xdr:row>
      <xdr:rowOff>19050</xdr:rowOff>
    </xdr:to>
    <xdr:cxnSp macro="">
      <xdr:nvCxnSpPr>
        <xdr:cNvPr id="92" name="Straight Connector 91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24</xdr:row>
      <xdr:rowOff>19050</xdr:rowOff>
    </xdr:from>
    <xdr:to>
      <xdr:col>10</xdr:col>
      <xdr:colOff>276232</xdr:colOff>
      <xdr:row>24</xdr:row>
      <xdr:rowOff>19053</xdr:rowOff>
    </xdr:to>
    <xdr:cxnSp macro="">
      <xdr:nvCxnSpPr>
        <xdr:cNvPr id="95" name="Straight Connector 94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24</xdr:row>
      <xdr:rowOff>9525</xdr:rowOff>
    </xdr:from>
    <xdr:to>
      <xdr:col>10</xdr:col>
      <xdr:colOff>466725</xdr:colOff>
      <xdr:row>24</xdr:row>
      <xdr:rowOff>19050</xdr:rowOff>
    </xdr:to>
    <xdr:cxnSp macro="">
      <xdr:nvCxnSpPr>
        <xdr:cNvPr id="109" name="Straight Connector 108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23</xdr:row>
      <xdr:rowOff>180975</xdr:rowOff>
    </xdr:from>
    <xdr:to>
      <xdr:col>10</xdr:col>
      <xdr:colOff>152401</xdr:colOff>
      <xdr:row>25</xdr:row>
      <xdr:rowOff>19050</xdr:rowOff>
    </xdr:to>
    <xdr:cxnSp macro="">
      <xdr:nvCxnSpPr>
        <xdr:cNvPr id="116" name="Straight Connector 115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23</xdr:row>
      <xdr:rowOff>152400</xdr:rowOff>
    </xdr:from>
    <xdr:to>
      <xdr:col>10</xdr:col>
      <xdr:colOff>457200</xdr:colOff>
      <xdr:row>25</xdr:row>
      <xdr:rowOff>0</xdr:rowOff>
    </xdr:to>
    <xdr:cxnSp macro="">
      <xdr:nvCxnSpPr>
        <xdr:cNvPr id="133" name="Straight Connector 132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23</xdr:row>
      <xdr:rowOff>0</xdr:rowOff>
    </xdr:from>
    <xdr:to>
      <xdr:col>12</xdr:col>
      <xdr:colOff>285750</xdr:colOff>
      <xdr:row>24</xdr:row>
      <xdr:rowOff>19050</xdr:rowOff>
    </xdr:to>
    <xdr:cxnSp macro="">
      <xdr:nvCxnSpPr>
        <xdr:cNvPr id="152" name="Straight Connector 151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24</xdr:row>
      <xdr:rowOff>19050</xdr:rowOff>
    </xdr:from>
    <xdr:to>
      <xdr:col>12</xdr:col>
      <xdr:colOff>276232</xdr:colOff>
      <xdr:row>24</xdr:row>
      <xdr:rowOff>19053</xdr:rowOff>
    </xdr:to>
    <xdr:cxnSp macro="">
      <xdr:nvCxnSpPr>
        <xdr:cNvPr id="153" name="Straight Connector 152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24</xdr:row>
      <xdr:rowOff>9525</xdr:rowOff>
    </xdr:from>
    <xdr:to>
      <xdr:col>12</xdr:col>
      <xdr:colOff>466725</xdr:colOff>
      <xdr:row>24</xdr:row>
      <xdr:rowOff>19050</xdr:rowOff>
    </xdr:to>
    <xdr:cxnSp macro="">
      <xdr:nvCxnSpPr>
        <xdr:cNvPr id="154" name="Straight Connector 153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23</xdr:row>
      <xdr:rowOff>180975</xdr:rowOff>
    </xdr:from>
    <xdr:to>
      <xdr:col>12</xdr:col>
      <xdr:colOff>152401</xdr:colOff>
      <xdr:row>25</xdr:row>
      <xdr:rowOff>19050</xdr:rowOff>
    </xdr:to>
    <xdr:cxnSp macro="">
      <xdr:nvCxnSpPr>
        <xdr:cNvPr id="155" name="Straight Connector 154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24</xdr:row>
      <xdr:rowOff>9525</xdr:rowOff>
    </xdr:from>
    <xdr:to>
      <xdr:col>12</xdr:col>
      <xdr:colOff>457200</xdr:colOff>
      <xdr:row>25</xdr:row>
      <xdr:rowOff>47625</xdr:rowOff>
    </xdr:to>
    <xdr:cxnSp macro="">
      <xdr:nvCxnSpPr>
        <xdr:cNvPr id="156" name="Straight Connector 155"/>
        <xdr:cNvCxnSpPr/>
      </xdr:nvCxnSpPr>
      <xdr:spPr>
        <a:xfrm>
          <a:off x="7334250" y="4629150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23</xdr:row>
      <xdr:rowOff>0</xdr:rowOff>
    </xdr:from>
    <xdr:to>
      <xdr:col>14</xdr:col>
      <xdr:colOff>285750</xdr:colOff>
      <xdr:row>24</xdr:row>
      <xdr:rowOff>19050</xdr:rowOff>
    </xdr:to>
    <xdr:cxnSp macro="">
      <xdr:nvCxnSpPr>
        <xdr:cNvPr id="158" name="Straight Connector 157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24</xdr:row>
      <xdr:rowOff>19050</xdr:rowOff>
    </xdr:from>
    <xdr:to>
      <xdr:col>14</xdr:col>
      <xdr:colOff>276232</xdr:colOff>
      <xdr:row>24</xdr:row>
      <xdr:rowOff>19053</xdr:rowOff>
    </xdr:to>
    <xdr:cxnSp macro="">
      <xdr:nvCxnSpPr>
        <xdr:cNvPr id="159" name="Straight Connector 158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24</xdr:row>
      <xdr:rowOff>9525</xdr:rowOff>
    </xdr:from>
    <xdr:to>
      <xdr:col>14</xdr:col>
      <xdr:colOff>466725</xdr:colOff>
      <xdr:row>24</xdr:row>
      <xdr:rowOff>19050</xdr:rowOff>
    </xdr:to>
    <xdr:cxnSp macro="">
      <xdr:nvCxnSpPr>
        <xdr:cNvPr id="160" name="Straight Connector 159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23</xdr:row>
      <xdr:rowOff>180975</xdr:rowOff>
    </xdr:from>
    <xdr:to>
      <xdr:col>14</xdr:col>
      <xdr:colOff>152401</xdr:colOff>
      <xdr:row>25</xdr:row>
      <xdr:rowOff>19050</xdr:rowOff>
    </xdr:to>
    <xdr:cxnSp macro="">
      <xdr:nvCxnSpPr>
        <xdr:cNvPr id="161" name="Straight Connector 160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23</xdr:row>
      <xdr:rowOff>152400</xdr:rowOff>
    </xdr:from>
    <xdr:to>
      <xdr:col>14</xdr:col>
      <xdr:colOff>457200</xdr:colOff>
      <xdr:row>25</xdr:row>
      <xdr:rowOff>0</xdr:rowOff>
    </xdr:to>
    <xdr:cxnSp macro="">
      <xdr:nvCxnSpPr>
        <xdr:cNvPr id="162" name="Straight Connector 161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23</xdr:row>
      <xdr:rowOff>0</xdr:rowOff>
    </xdr:from>
    <xdr:to>
      <xdr:col>16</xdr:col>
      <xdr:colOff>285750</xdr:colOff>
      <xdr:row>24</xdr:row>
      <xdr:rowOff>19050</xdr:rowOff>
    </xdr:to>
    <xdr:cxnSp macro="">
      <xdr:nvCxnSpPr>
        <xdr:cNvPr id="164" name="Straight Connector 163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24</xdr:row>
      <xdr:rowOff>19050</xdr:rowOff>
    </xdr:from>
    <xdr:to>
      <xdr:col>16</xdr:col>
      <xdr:colOff>276232</xdr:colOff>
      <xdr:row>24</xdr:row>
      <xdr:rowOff>19053</xdr:rowOff>
    </xdr:to>
    <xdr:cxnSp macro="">
      <xdr:nvCxnSpPr>
        <xdr:cNvPr id="165" name="Straight Connector 164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24</xdr:row>
      <xdr:rowOff>9525</xdr:rowOff>
    </xdr:from>
    <xdr:to>
      <xdr:col>16</xdr:col>
      <xdr:colOff>466725</xdr:colOff>
      <xdr:row>24</xdr:row>
      <xdr:rowOff>19050</xdr:rowOff>
    </xdr:to>
    <xdr:cxnSp macro="">
      <xdr:nvCxnSpPr>
        <xdr:cNvPr id="166" name="Straight Connector 165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23</xdr:row>
      <xdr:rowOff>180975</xdr:rowOff>
    </xdr:from>
    <xdr:to>
      <xdr:col>16</xdr:col>
      <xdr:colOff>152401</xdr:colOff>
      <xdr:row>25</xdr:row>
      <xdr:rowOff>19050</xdr:rowOff>
    </xdr:to>
    <xdr:cxnSp macro="">
      <xdr:nvCxnSpPr>
        <xdr:cNvPr id="167" name="Straight Connector 166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23</xdr:row>
      <xdr:rowOff>152400</xdr:rowOff>
    </xdr:from>
    <xdr:to>
      <xdr:col>16</xdr:col>
      <xdr:colOff>457200</xdr:colOff>
      <xdr:row>25</xdr:row>
      <xdr:rowOff>0</xdr:rowOff>
    </xdr:to>
    <xdr:cxnSp macro="">
      <xdr:nvCxnSpPr>
        <xdr:cNvPr id="168" name="Straight Connector 167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23</xdr:row>
      <xdr:rowOff>0</xdr:rowOff>
    </xdr:from>
    <xdr:to>
      <xdr:col>18</xdr:col>
      <xdr:colOff>285750</xdr:colOff>
      <xdr:row>24</xdr:row>
      <xdr:rowOff>19050</xdr:rowOff>
    </xdr:to>
    <xdr:cxnSp macro="">
      <xdr:nvCxnSpPr>
        <xdr:cNvPr id="170" name="Straight Connector 169"/>
        <xdr:cNvCxnSpPr/>
      </xdr:nvCxnSpPr>
      <xdr:spPr>
        <a:xfrm>
          <a:off x="7162800" y="442912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24</xdr:row>
      <xdr:rowOff>19050</xdr:rowOff>
    </xdr:from>
    <xdr:to>
      <xdr:col>18</xdr:col>
      <xdr:colOff>276232</xdr:colOff>
      <xdr:row>24</xdr:row>
      <xdr:rowOff>19053</xdr:rowOff>
    </xdr:to>
    <xdr:cxnSp macro="">
      <xdr:nvCxnSpPr>
        <xdr:cNvPr id="171" name="Straight Connector 170"/>
        <xdr:cNvCxnSpPr/>
      </xdr:nvCxnSpPr>
      <xdr:spPr>
        <a:xfrm flipH="1" flipV="1">
          <a:off x="7000875" y="4638675"/>
          <a:ext cx="152407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24</xdr:row>
      <xdr:rowOff>9525</xdr:rowOff>
    </xdr:from>
    <xdr:to>
      <xdr:col>18</xdr:col>
      <xdr:colOff>466725</xdr:colOff>
      <xdr:row>24</xdr:row>
      <xdr:rowOff>19050</xdr:rowOff>
    </xdr:to>
    <xdr:cxnSp macro="">
      <xdr:nvCxnSpPr>
        <xdr:cNvPr id="172" name="Straight Connector 171"/>
        <xdr:cNvCxnSpPr/>
      </xdr:nvCxnSpPr>
      <xdr:spPr>
        <a:xfrm>
          <a:off x="7134225" y="4629150"/>
          <a:ext cx="209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23</xdr:row>
      <xdr:rowOff>180975</xdr:rowOff>
    </xdr:from>
    <xdr:to>
      <xdr:col>18</xdr:col>
      <xdr:colOff>152401</xdr:colOff>
      <xdr:row>25</xdr:row>
      <xdr:rowOff>19050</xdr:rowOff>
    </xdr:to>
    <xdr:cxnSp macro="">
      <xdr:nvCxnSpPr>
        <xdr:cNvPr id="173" name="Straight Connector 172"/>
        <xdr:cNvCxnSpPr/>
      </xdr:nvCxnSpPr>
      <xdr:spPr>
        <a:xfrm flipH="1">
          <a:off x="7029450" y="4610100"/>
          <a:ext cx="1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23</xdr:row>
      <xdr:rowOff>152400</xdr:rowOff>
    </xdr:from>
    <xdr:to>
      <xdr:col>18</xdr:col>
      <xdr:colOff>457200</xdr:colOff>
      <xdr:row>25</xdr:row>
      <xdr:rowOff>0</xdr:rowOff>
    </xdr:to>
    <xdr:cxnSp macro="">
      <xdr:nvCxnSpPr>
        <xdr:cNvPr id="174" name="Straight Connector 173"/>
        <xdr:cNvCxnSpPr/>
      </xdr:nvCxnSpPr>
      <xdr:spPr>
        <a:xfrm>
          <a:off x="7334250" y="4581525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7</xdr:row>
      <xdr:rowOff>76200</xdr:rowOff>
    </xdr:from>
    <xdr:to>
      <xdr:col>20</xdr:col>
      <xdr:colOff>123825</xdr:colOff>
      <xdr:row>7</xdr:row>
      <xdr:rowOff>104775</xdr:rowOff>
    </xdr:to>
    <xdr:cxnSp macro="">
      <xdr:nvCxnSpPr>
        <xdr:cNvPr id="180" name="Straight Arrow Connector 179"/>
        <xdr:cNvCxnSpPr/>
      </xdr:nvCxnSpPr>
      <xdr:spPr>
        <a:xfrm flipH="1">
          <a:off x="12220575" y="1419225"/>
          <a:ext cx="87630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9</xdr:row>
      <xdr:rowOff>38100</xdr:rowOff>
    </xdr:from>
    <xdr:to>
      <xdr:col>16</xdr:col>
      <xdr:colOff>333375</xdr:colOff>
      <xdr:row>11</xdr:row>
      <xdr:rowOff>152400</xdr:rowOff>
    </xdr:to>
    <xdr:cxnSp macro="">
      <xdr:nvCxnSpPr>
        <xdr:cNvPr id="182" name="Straight Arrow Connector 181"/>
        <xdr:cNvCxnSpPr/>
      </xdr:nvCxnSpPr>
      <xdr:spPr>
        <a:xfrm flipV="1">
          <a:off x="10868025" y="1771650"/>
          <a:ext cx="0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12</xdr:row>
      <xdr:rowOff>171450</xdr:rowOff>
    </xdr:from>
    <xdr:to>
      <xdr:col>16</xdr:col>
      <xdr:colOff>352425</xdr:colOff>
      <xdr:row>14</xdr:row>
      <xdr:rowOff>152400</xdr:rowOff>
    </xdr:to>
    <xdr:cxnSp macro="">
      <xdr:nvCxnSpPr>
        <xdr:cNvPr id="184" name="Straight Arrow Connector 183"/>
        <xdr:cNvCxnSpPr/>
      </xdr:nvCxnSpPr>
      <xdr:spPr>
        <a:xfrm>
          <a:off x="10887075" y="2476500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20</xdr:row>
      <xdr:rowOff>0</xdr:rowOff>
    </xdr:from>
    <xdr:to>
      <xdr:col>16</xdr:col>
      <xdr:colOff>285750</xdr:colOff>
      <xdr:row>21</xdr:row>
      <xdr:rowOff>0</xdr:rowOff>
    </xdr:to>
    <xdr:cxnSp macro="">
      <xdr:nvCxnSpPr>
        <xdr:cNvPr id="186" name="Straight Arrow Connector 185"/>
        <xdr:cNvCxnSpPr/>
      </xdr:nvCxnSpPr>
      <xdr:spPr>
        <a:xfrm flipH="1" flipV="1">
          <a:off x="10810875" y="3848100"/>
          <a:ext cx="95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22</xdr:row>
      <xdr:rowOff>0</xdr:rowOff>
    </xdr:from>
    <xdr:to>
      <xdr:col>16</xdr:col>
      <xdr:colOff>304800</xdr:colOff>
      <xdr:row>22</xdr:row>
      <xdr:rowOff>180975</xdr:rowOff>
    </xdr:to>
    <xdr:cxnSp macro="">
      <xdr:nvCxnSpPr>
        <xdr:cNvPr id="188" name="Straight Arrow Connector 187"/>
        <xdr:cNvCxnSpPr/>
      </xdr:nvCxnSpPr>
      <xdr:spPr>
        <a:xfrm>
          <a:off x="10829925" y="4229100"/>
          <a:ext cx="952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590550</xdr:colOff>
      <xdr:row>6</xdr:row>
      <xdr:rowOff>85725</xdr:rowOff>
    </xdr:from>
    <xdr:to>
      <xdr:col>15</xdr:col>
      <xdr:colOff>180975</xdr:colOff>
      <xdr:row>6</xdr:row>
      <xdr:rowOff>85725</xdr:rowOff>
    </xdr:to>
    <xdr:cxnSp macro="">
      <xdr:nvCxnSpPr>
        <xdr:cNvPr id="192" name="Straight Arrow Connector 191"/>
        <xdr:cNvCxnSpPr/>
      </xdr:nvCxnSpPr>
      <xdr:spPr>
        <a:xfrm flipH="1">
          <a:off x="9906000" y="1238250"/>
          <a:ext cx="200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6</xdr:row>
      <xdr:rowOff>85725</xdr:rowOff>
    </xdr:from>
    <xdr:to>
      <xdr:col>16</xdr:col>
      <xdr:colOff>47625</xdr:colOff>
      <xdr:row>6</xdr:row>
      <xdr:rowOff>95250</xdr:rowOff>
    </xdr:to>
    <xdr:cxnSp macro="">
      <xdr:nvCxnSpPr>
        <xdr:cNvPr id="198" name="Straight Arrow Connector 197"/>
        <xdr:cNvCxnSpPr/>
      </xdr:nvCxnSpPr>
      <xdr:spPr>
        <a:xfrm flipV="1">
          <a:off x="10334625" y="1238250"/>
          <a:ext cx="247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5</xdr:row>
      <xdr:rowOff>135256</xdr:rowOff>
    </xdr:from>
    <xdr:to>
      <xdr:col>15</xdr:col>
      <xdr:colOff>542926</xdr:colOff>
      <xdr:row>7</xdr:row>
      <xdr:rowOff>38100</xdr:rowOff>
    </xdr:to>
    <xdr:sp macro="" textlink="">
      <xdr:nvSpPr>
        <xdr:cNvPr id="201" name="TextBox 200"/>
        <xdr:cNvSpPr txBox="1"/>
      </xdr:nvSpPr>
      <xdr:spPr>
        <a:xfrm>
          <a:off x="10039350" y="1097281"/>
          <a:ext cx="428626" cy="283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100"/>
            <a:t>0.3 m</a:t>
          </a:r>
        </a:p>
      </xdr:txBody>
    </xdr:sp>
    <xdr:clientData/>
  </xdr:twoCellAnchor>
  <xdr:twoCellAnchor>
    <xdr:from>
      <xdr:col>9</xdr:col>
      <xdr:colOff>247650</xdr:colOff>
      <xdr:row>9</xdr:row>
      <xdr:rowOff>28575</xdr:rowOff>
    </xdr:from>
    <xdr:to>
      <xdr:col>18</xdr:col>
      <xdr:colOff>295275</xdr:colOff>
      <xdr:row>9</xdr:row>
      <xdr:rowOff>66675</xdr:rowOff>
    </xdr:to>
    <xdr:cxnSp macro="">
      <xdr:nvCxnSpPr>
        <xdr:cNvPr id="203" name="Straight Connector 202"/>
        <xdr:cNvCxnSpPr/>
      </xdr:nvCxnSpPr>
      <xdr:spPr>
        <a:xfrm flipH="1">
          <a:off x="6515100" y="1762125"/>
          <a:ext cx="553402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9</xdr:row>
      <xdr:rowOff>76200</xdr:rowOff>
    </xdr:from>
    <xdr:to>
      <xdr:col>9</xdr:col>
      <xdr:colOff>323850</xdr:colOff>
      <xdr:row>30</xdr:row>
      <xdr:rowOff>190500</xdr:rowOff>
    </xdr:to>
    <xdr:cxnSp macro="">
      <xdr:nvCxnSpPr>
        <xdr:cNvPr id="205" name="Straight Connector 204"/>
        <xdr:cNvCxnSpPr/>
      </xdr:nvCxnSpPr>
      <xdr:spPr>
        <a:xfrm>
          <a:off x="6543675" y="1809750"/>
          <a:ext cx="47625" cy="415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47625</xdr:rowOff>
    </xdr:from>
    <xdr:to>
      <xdr:col>16</xdr:col>
      <xdr:colOff>285750</xdr:colOff>
      <xdr:row>9</xdr:row>
      <xdr:rowOff>104775</xdr:rowOff>
    </xdr:to>
    <xdr:cxnSp macro="">
      <xdr:nvCxnSpPr>
        <xdr:cNvPr id="207" name="Straight Connector 206"/>
        <xdr:cNvCxnSpPr/>
      </xdr:nvCxnSpPr>
      <xdr:spPr>
        <a:xfrm flipH="1">
          <a:off x="6562725" y="1781175"/>
          <a:ext cx="42576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9</xdr:row>
      <xdr:rowOff>123825</xdr:rowOff>
    </xdr:from>
    <xdr:to>
      <xdr:col>9</xdr:col>
      <xdr:colOff>352425</xdr:colOff>
      <xdr:row>31</xdr:row>
      <xdr:rowOff>57150</xdr:rowOff>
    </xdr:to>
    <xdr:cxnSp macro="">
      <xdr:nvCxnSpPr>
        <xdr:cNvPr id="209" name="Straight Connector 208"/>
        <xdr:cNvCxnSpPr/>
      </xdr:nvCxnSpPr>
      <xdr:spPr>
        <a:xfrm>
          <a:off x="6581775" y="1857375"/>
          <a:ext cx="3810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9</xdr:row>
      <xdr:rowOff>95250</xdr:rowOff>
    </xdr:from>
    <xdr:to>
      <xdr:col>14</xdr:col>
      <xdr:colOff>304800</xdr:colOff>
      <xdr:row>9</xdr:row>
      <xdr:rowOff>152400</xdr:rowOff>
    </xdr:to>
    <xdr:cxnSp macro="">
      <xdr:nvCxnSpPr>
        <xdr:cNvPr id="211" name="Straight Connector 210"/>
        <xdr:cNvCxnSpPr/>
      </xdr:nvCxnSpPr>
      <xdr:spPr>
        <a:xfrm flipH="1">
          <a:off x="6629400" y="1828800"/>
          <a:ext cx="299085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9</xdr:row>
      <xdr:rowOff>152400</xdr:rowOff>
    </xdr:from>
    <xdr:to>
      <xdr:col>9</xdr:col>
      <xdr:colOff>390525</xdr:colOff>
      <xdr:row>31</xdr:row>
      <xdr:rowOff>9525</xdr:rowOff>
    </xdr:to>
    <xdr:cxnSp macro="">
      <xdr:nvCxnSpPr>
        <xdr:cNvPr id="213" name="Straight Connector 212"/>
        <xdr:cNvCxnSpPr/>
      </xdr:nvCxnSpPr>
      <xdr:spPr>
        <a:xfrm>
          <a:off x="6657975" y="1885950"/>
          <a:ext cx="0" cy="4095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20</xdr:row>
      <xdr:rowOff>9525</xdr:rowOff>
    </xdr:from>
    <xdr:to>
      <xdr:col>18</xdr:col>
      <xdr:colOff>304800</xdr:colOff>
      <xdr:row>20</xdr:row>
      <xdr:rowOff>9525</xdr:rowOff>
    </xdr:to>
    <xdr:cxnSp macro="">
      <xdr:nvCxnSpPr>
        <xdr:cNvPr id="215" name="Straight Connector 214"/>
        <xdr:cNvCxnSpPr/>
      </xdr:nvCxnSpPr>
      <xdr:spPr>
        <a:xfrm flipH="1">
          <a:off x="6753225" y="3857625"/>
          <a:ext cx="5305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20</xdr:row>
      <xdr:rowOff>19050</xdr:rowOff>
    </xdr:from>
    <xdr:to>
      <xdr:col>9</xdr:col>
      <xdr:colOff>495300</xdr:colOff>
      <xdr:row>31</xdr:row>
      <xdr:rowOff>57150</xdr:rowOff>
    </xdr:to>
    <xdr:cxnSp macro="">
      <xdr:nvCxnSpPr>
        <xdr:cNvPr id="220" name="Straight Connector 219"/>
        <xdr:cNvCxnSpPr/>
      </xdr:nvCxnSpPr>
      <xdr:spPr>
        <a:xfrm>
          <a:off x="6762750" y="3867150"/>
          <a:ext cx="0" cy="2162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20</xdr:row>
      <xdr:rowOff>19050</xdr:rowOff>
    </xdr:from>
    <xdr:to>
      <xdr:col>16</xdr:col>
      <xdr:colOff>257175</xdr:colOff>
      <xdr:row>20</xdr:row>
      <xdr:rowOff>47625</xdr:rowOff>
    </xdr:to>
    <xdr:cxnSp macro="">
      <xdr:nvCxnSpPr>
        <xdr:cNvPr id="222" name="Straight Connector 221"/>
        <xdr:cNvCxnSpPr/>
      </xdr:nvCxnSpPr>
      <xdr:spPr>
        <a:xfrm flipH="1">
          <a:off x="6734175" y="3867150"/>
          <a:ext cx="40576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20</xdr:row>
      <xdr:rowOff>57150</xdr:rowOff>
    </xdr:from>
    <xdr:to>
      <xdr:col>9</xdr:col>
      <xdr:colOff>466725</xdr:colOff>
      <xdr:row>31</xdr:row>
      <xdr:rowOff>28575</xdr:rowOff>
    </xdr:to>
    <xdr:cxnSp macro="">
      <xdr:nvCxnSpPr>
        <xdr:cNvPr id="224" name="Straight Connector 223"/>
        <xdr:cNvCxnSpPr/>
      </xdr:nvCxnSpPr>
      <xdr:spPr>
        <a:xfrm>
          <a:off x="6724650" y="3905250"/>
          <a:ext cx="9525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20</xdr:row>
      <xdr:rowOff>38100</xdr:rowOff>
    </xdr:from>
    <xdr:to>
      <xdr:col>14</xdr:col>
      <xdr:colOff>304800</xdr:colOff>
      <xdr:row>20</xdr:row>
      <xdr:rowOff>95250</xdr:rowOff>
    </xdr:to>
    <xdr:cxnSp macro="">
      <xdr:nvCxnSpPr>
        <xdr:cNvPr id="226" name="Straight Connector 225"/>
        <xdr:cNvCxnSpPr/>
      </xdr:nvCxnSpPr>
      <xdr:spPr>
        <a:xfrm flipH="1">
          <a:off x="6800850" y="3886200"/>
          <a:ext cx="281940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20</xdr:row>
      <xdr:rowOff>95250</xdr:rowOff>
    </xdr:from>
    <xdr:to>
      <xdr:col>9</xdr:col>
      <xdr:colOff>533400</xdr:colOff>
      <xdr:row>31</xdr:row>
      <xdr:rowOff>19050</xdr:rowOff>
    </xdr:to>
    <xdr:cxnSp macro="">
      <xdr:nvCxnSpPr>
        <xdr:cNvPr id="228" name="Straight Connector 227"/>
        <xdr:cNvCxnSpPr/>
      </xdr:nvCxnSpPr>
      <xdr:spPr>
        <a:xfrm flipH="1">
          <a:off x="6791325" y="3943350"/>
          <a:ext cx="9525" cy="204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20</xdr:row>
      <xdr:rowOff>57150</xdr:rowOff>
    </xdr:from>
    <xdr:to>
      <xdr:col>12</xdr:col>
      <xdr:colOff>304800</xdr:colOff>
      <xdr:row>20</xdr:row>
      <xdr:rowOff>66675</xdr:rowOff>
    </xdr:to>
    <xdr:cxnSp macro="">
      <xdr:nvCxnSpPr>
        <xdr:cNvPr id="232" name="Straight Connector 231"/>
        <xdr:cNvCxnSpPr/>
      </xdr:nvCxnSpPr>
      <xdr:spPr>
        <a:xfrm flipH="1">
          <a:off x="6657975" y="3905250"/>
          <a:ext cx="17430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20</xdr:row>
      <xdr:rowOff>57150</xdr:rowOff>
    </xdr:from>
    <xdr:to>
      <xdr:col>9</xdr:col>
      <xdr:colOff>457200</xdr:colOff>
      <xdr:row>30</xdr:row>
      <xdr:rowOff>171450</xdr:rowOff>
    </xdr:to>
    <xdr:cxnSp macro="">
      <xdr:nvCxnSpPr>
        <xdr:cNvPr id="234" name="Straight Connector 233"/>
        <xdr:cNvCxnSpPr/>
      </xdr:nvCxnSpPr>
      <xdr:spPr>
        <a:xfrm>
          <a:off x="6686550" y="3905250"/>
          <a:ext cx="38100" cy="2038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20</xdr:row>
      <xdr:rowOff>114300</xdr:rowOff>
    </xdr:from>
    <xdr:to>
      <xdr:col>10</xdr:col>
      <xdr:colOff>295275</xdr:colOff>
      <xdr:row>20</xdr:row>
      <xdr:rowOff>123825</xdr:rowOff>
    </xdr:to>
    <xdr:cxnSp macro="">
      <xdr:nvCxnSpPr>
        <xdr:cNvPr id="236" name="Straight Connector 235"/>
        <xdr:cNvCxnSpPr/>
      </xdr:nvCxnSpPr>
      <xdr:spPr>
        <a:xfrm flipH="1">
          <a:off x="6791325" y="3962400"/>
          <a:ext cx="381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20</xdr:row>
      <xdr:rowOff>114300</xdr:rowOff>
    </xdr:from>
    <xdr:to>
      <xdr:col>9</xdr:col>
      <xdr:colOff>514350</xdr:colOff>
      <xdr:row>31</xdr:row>
      <xdr:rowOff>28575</xdr:rowOff>
    </xdr:to>
    <xdr:cxnSp macro="">
      <xdr:nvCxnSpPr>
        <xdr:cNvPr id="238" name="Straight Connector 237"/>
        <xdr:cNvCxnSpPr/>
      </xdr:nvCxnSpPr>
      <xdr:spPr>
        <a:xfrm flipH="1">
          <a:off x="6753225" y="3962400"/>
          <a:ext cx="28575" cy="2038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9</xdr:row>
      <xdr:rowOff>142875</xdr:rowOff>
    </xdr:from>
    <xdr:to>
      <xdr:col>12</xdr:col>
      <xdr:colOff>323850</xdr:colOff>
      <xdr:row>9</xdr:row>
      <xdr:rowOff>152400</xdr:rowOff>
    </xdr:to>
    <xdr:cxnSp macro="">
      <xdr:nvCxnSpPr>
        <xdr:cNvPr id="240" name="Straight Connector 239"/>
        <xdr:cNvCxnSpPr/>
      </xdr:nvCxnSpPr>
      <xdr:spPr>
        <a:xfrm flipH="1" flipV="1">
          <a:off x="6448425" y="1876425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9</xdr:row>
      <xdr:rowOff>142875</xdr:rowOff>
    </xdr:from>
    <xdr:to>
      <xdr:col>9</xdr:col>
      <xdr:colOff>323850</xdr:colOff>
      <xdr:row>30</xdr:row>
      <xdr:rowOff>180975</xdr:rowOff>
    </xdr:to>
    <xdr:cxnSp macro="">
      <xdr:nvCxnSpPr>
        <xdr:cNvPr id="242" name="Straight Connector 241"/>
        <xdr:cNvCxnSpPr/>
      </xdr:nvCxnSpPr>
      <xdr:spPr>
        <a:xfrm>
          <a:off x="6467475" y="1876425"/>
          <a:ext cx="123825" cy="407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9</xdr:row>
      <xdr:rowOff>142875</xdr:rowOff>
    </xdr:from>
    <xdr:to>
      <xdr:col>10</xdr:col>
      <xdr:colOff>314325</xdr:colOff>
      <xdr:row>10</xdr:row>
      <xdr:rowOff>0</xdr:rowOff>
    </xdr:to>
    <xdr:cxnSp macro="">
      <xdr:nvCxnSpPr>
        <xdr:cNvPr id="244" name="Straight Connector 243"/>
        <xdr:cNvCxnSpPr/>
      </xdr:nvCxnSpPr>
      <xdr:spPr>
        <a:xfrm flipH="1" flipV="1">
          <a:off x="6362700" y="1876425"/>
          <a:ext cx="82867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161925</xdr:rowOff>
    </xdr:from>
    <xdr:to>
      <xdr:col>9</xdr:col>
      <xdr:colOff>314325</xdr:colOff>
      <xdr:row>31</xdr:row>
      <xdr:rowOff>38100</xdr:rowOff>
    </xdr:to>
    <xdr:cxnSp macro="">
      <xdr:nvCxnSpPr>
        <xdr:cNvPr id="246" name="Straight Connector 245"/>
        <xdr:cNvCxnSpPr/>
      </xdr:nvCxnSpPr>
      <xdr:spPr>
        <a:xfrm>
          <a:off x="6400800" y="1895475"/>
          <a:ext cx="180975" cy="411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22</xdr:row>
      <xdr:rowOff>133350</xdr:rowOff>
    </xdr:from>
    <xdr:to>
      <xdr:col>18</xdr:col>
      <xdr:colOff>285750</xdr:colOff>
      <xdr:row>22</xdr:row>
      <xdr:rowOff>190500</xdr:rowOff>
    </xdr:to>
    <xdr:cxnSp macro="">
      <xdr:nvCxnSpPr>
        <xdr:cNvPr id="248" name="Straight Connector 247"/>
        <xdr:cNvCxnSpPr/>
      </xdr:nvCxnSpPr>
      <xdr:spPr>
        <a:xfrm flipH="1" flipV="1">
          <a:off x="6791325" y="4362450"/>
          <a:ext cx="524827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22</xdr:row>
      <xdr:rowOff>95250</xdr:rowOff>
    </xdr:from>
    <xdr:to>
      <xdr:col>16</xdr:col>
      <xdr:colOff>219075</xdr:colOff>
      <xdr:row>22</xdr:row>
      <xdr:rowOff>133350</xdr:rowOff>
    </xdr:to>
    <xdr:cxnSp macro="">
      <xdr:nvCxnSpPr>
        <xdr:cNvPr id="250" name="Straight Connector 249"/>
        <xdr:cNvCxnSpPr/>
      </xdr:nvCxnSpPr>
      <xdr:spPr>
        <a:xfrm flipH="1" flipV="1">
          <a:off x="6715125" y="4324350"/>
          <a:ext cx="40386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22</xdr:row>
      <xdr:rowOff>66675</xdr:rowOff>
    </xdr:from>
    <xdr:to>
      <xdr:col>14</xdr:col>
      <xdr:colOff>276225</xdr:colOff>
      <xdr:row>22</xdr:row>
      <xdr:rowOff>133350</xdr:rowOff>
    </xdr:to>
    <xdr:cxnSp macro="">
      <xdr:nvCxnSpPr>
        <xdr:cNvPr id="252" name="Straight Connector 251"/>
        <xdr:cNvCxnSpPr/>
      </xdr:nvCxnSpPr>
      <xdr:spPr>
        <a:xfrm flipH="1" flipV="1">
          <a:off x="6667500" y="4295775"/>
          <a:ext cx="2924175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22</xdr:row>
      <xdr:rowOff>9525</xdr:rowOff>
    </xdr:from>
    <xdr:to>
      <xdr:col>12</xdr:col>
      <xdr:colOff>266700</xdr:colOff>
      <xdr:row>22</xdr:row>
      <xdr:rowOff>76200</xdr:rowOff>
    </xdr:to>
    <xdr:cxnSp macro="">
      <xdr:nvCxnSpPr>
        <xdr:cNvPr id="254" name="Straight Connector 253"/>
        <xdr:cNvCxnSpPr/>
      </xdr:nvCxnSpPr>
      <xdr:spPr>
        <a:xfrm flipH="1" flipV="1">
          <a:off x="6657975" y="4238625"/>
          <a:ext cx="1704975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22</xdr:row>
      <xdr:rowOff>95250</xdr:rowOff>
    </xdr:from>
    <xdr:to>
      <xdr:col>10</xdr:col>
      <xdr:colOff>276225</xdr:colOff>
      <xdr:row>22</xdr:row>
      <xdr:rowOff>133350</xdr:rowOff>
    </xdr:to>
    <xdr:cxnSp macro="">
      <xdr:nvCxnSpPr>
        <xdr:cNvPr id="256" name="Straight Connector 255"/>
        <xdr:cNvCxnSpPr/>
      </xdr:nvCxnSpPr>
      <xdr:spPr>
        <a:xfrm flipH="1" flipV="1">
          <a:off x="6657975" y="4324350"/>
          <a:ext cx="4953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0</xdr:rowOff>
    </xdr:from>
    <xdr:to>
      <xdr:col>10</xdr:col>
      <xdr:colOff>447675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142875</xdr:rowOff>
    </xdr:from>
    <xdr:to>
      <xdr:col>10</xdr:col>
      <xdr:colOff>790575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hxb" refreshedDate="42074.470215856483" createdVersion="3" refreshedVersion="3" minRefreshableVersion="3" recordCount="36">
  <cacheSource type="worksheet">
    <worksheetSource ref="A16:Q52" sheet="Crate Weights"/>
  </cacheSource>
  <cacheFields count="17">
    <cacheField name="horizon" numFmtId="0">
      <sharedItems/>
    </cacheField>
    <cacheField name="rep" numFmtId="0">
      <sharedItems containsSemiMixedTypes="0" containsString="0" containsNumber="1" containsInteger="1" minValue="1" maxValue="3"/>
    </cacheField>
    <cacheField name="ref" numFmtId="0">
      <sharedItems containsSemiMixedTypes="0" containsString="0" containsNumber="1" containsInteger="1" minValue="10001" maxValue="30005"/>
    </cacheField>
    <cacheField name="Plot Number" numFmtId="0">
      <sharedItems containsSemiMixedTypes="0" containsString="0" containsNumber="1" containsInteger="1" minValue="1" maxValue="15" count="15">
        <n v="2"/>
        <n v="9"/>
        <n v="11"/>
        <n v="3"/>
        <n v="10"/>
        <n v="13"/>
        <n v="4"/>
        <n v="6"/>
        <n v="12"/>
        <n v="5"/>
        <n v="7"/>
        <n v="14"/>
        <n v="1"/>
        <n v="8"/>
        <n v="15"/>
      </sharedItems>
    </cacheField>
    <cacheField name="Material" numFmtId="0">
      <sharedItems/>
    </cacheField>
    <cacheField name="Depth" numFmtId="0">
      <sharedItems/>
    </cacheField>
    <cacheField name="fines" numFmtId="0">
      <sharedItems containsSemiMixedTypes="0" containsString="0" containsNumber="1" minValue="4.41" maxValue="28.61"/>
    </cacheField>
    <cacheField name="6-8 mm" numFmtId="0">
      <sharedItems containsString="0" containsBlank="1" containsNumber="1" minValue="0.8" maxValue="3.86"/>
    </cacheField>
    <cacheField name="13 mm" numFmtId="0">
      <sharedItems containsString="0" containsBlank="1" containsNumber="1" minValue="0.8" maxValue="3.86"/>
    </cacheField>
    <cacheField name="19 mm" numFmtId="0">
      <sharedItems containsString="0" containsBlank="1" containsNumber="1" minValue="0.8" maxValue="1.45"/>
    </cacheField>
    <cacheField name="20-40 mm" numFmtId="0">
      <sharedItems containsString="0" containsBlank="1" containsNumber="1" minValue="0.8" maxValue="1.45"/>
    </cacheField>
    <cacheField name="50-90 mm" numFmtId="0">
      <sharedItems containsString="0" containsBlank="1" containsNumber="1" minValue="6.4" maxValue="11.62"/>
    </cacheField>
    <cacheField name="&lt; 90 mm" numFmtId="0">
      <sharedItems containsString="0" containsBlank="1" containsNumber="1" minValue="3.73" maxValue="6.78"/>
    </cacheField>
    <cacheField name="FineWC" numFmtId="0">
      <sharedItems containsSemiMixedTypes="0" containsString="0" containsNumber="1" minValue="5.2592427285576088E-2" maxValue="0.26386179164494744"/>
    </cacheField>
    <cacheField name="FineDW" numFmtId="0">
      <sharedItems containsSemiMixedTypes="0" containsString="0" containsNumber="1" minValue="4.1464748823359905" maxValue="23.112824052565205"/>
    </cacheField>
    <cacheField name="TotalSoilDW" numFmtId="0">
      <sharedItems containsSemiMixedTypes="0" containsString="0" containsNumber="1" minValue="4.1780673956706096" maxValue="33.356182883488614"/>
    </cacheField>
    <cacheField name="TotalDW" numFmtId="0">
      <sharedItems containsSemiMixedTypes="0" containsString="0" containsNumber="1" minValue="4.1780673956706096" maxValue="33.35618288348861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flhxb" refreshedDate="42074.471560879632" createdVersion="3" refreshedVersion="3" minRefreshableVersion="3" recordCount="36">
  <cacheSource type="worksheet">
    <worksheetSource ref="A16:R52" sheet="Crate Weights"/>
  </cacheSource>
  <cacheFields count="18">
    <cacheField name="horizon" numFmtId="0">
      <sharedItems count="5">
        <s v="Gravel"/>
        <s v="Topsoil_30"/>
        <s v="Topsoil_50"/>
        <s v="Subsoil"/>
        <s v="Topsoil_0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ref" numFmtId="0">
      <sharedItems containsSemiMixedTypes="0" containsString="0" containsNumber="1" containsInteger="1" minValue="10001" maxValue="30005"/>
    </cacheField>
    <cacheField name="Plot Number" numFmtId="0">
      <sharedItems containsSemiMixedTypes="0" containsString="0" containsNumber="1" containsInteger="1" minValue="1" maxValue="15" count="15">
        <n v="2"/>
        <n v="9"/>
        <n v="11"/>
        <n v="3"/>
        <n v="10"/>
        <n v="13"/>
        <n v="4"/>
        <n v="6"/>
        <n v="12"/>
        <n v="5"/>
        <n v="7"/>
        <n v="14"/>
        <n v="1"/>
        <n v="8"/>
        <n v="15"/>
      </sharedItems>
    </cacheField>
    <cacheField name="Material" numFmtId="0">
      <sharedItems/>
    </cacheField>
    <cacheField name="Depth" numFmtId="0">
      <sharedItems/>
    </cacheField>
    <cacheField name="fines" numFmtId="0">
      <sharedItems containsSemiMixedTypes="0" containsString="0" containsNumber="1" minValue="4.41" maxValue="28.61"/>
    </cacheField>
    <cacheField name="6-8 mm" numFmtId="0">
      <sharedItems containsString="0" containsBlank="1" containsNumber="1" minValue="0.8" maxValue="3.86"/>
    </cacheField>
    <cacheField name="13 mm" numFmtId="0">
      <sharedItems containsString="0" containsBlank="1" containsNumber="1" minValue="0.8" maxValue="3.86"/>
    </cacheField>
    <cacheField name="19 mm" numFmtId="0">
      <sharedItems containsString="0" containsBlank="1" containsNumber="1" minValue="0.8" maxValue="1.45"/>
    </cacheField>
    <cacheField name="20-40 mm" numFmtId="0">
      <sharedItems containsString="0" containsBlank="1" containsNumber="1" minValue="0.8" maxValue="1.45"/>
    </cacheField>
    <cacheField name="50-90 mm" numFmtId="0">
      <sharedItems containsString="0" containsBlank="1" containsNumber="1" minValue="6.4" maxValue="11.62"/>
    </cacheField>
    <cacheField name="&lt; 90 mm" numFmtId="0">
      <sharedItems containsString="0" containsBlank="1" containsNumber="1" minValue="3.73" maxValue="6.78"/>
    </cacheField>
    <cacheField name="FineWC" numFmtId="0">
      <sharedItems containsSemiMixedTypes="0" containsString="0" containsNumber="1" minValue="5.2592427285576088E-2" maxValue="0.26386179164494744"/>
    </cacheField>
    <cacheField name="FineDW" numFmtId="0">
      <sharedItems containsSemiMixedTypes="0" containsString="0" containsNumber="1" minValue="4.1464748823359905" maxValue="23.112824052565205"/>
    </cacheField>
    <cacheField name="TotalSoilDW" numFmtId="0">
      <sharedItems containsSemiMixedTypes="0" containsString="0" containsNumber="1" minValue="4.1780673956706096" maxValue="33.356182883488614"/>
    </cacheField>
    <cacheField name="TotalDW" numFmtId="0">
      <sharedItems containsSemiMixedTypes="0" containsString="0" containsNumber="1" minValue="4.1780673956706096" maxValue="33.356182883488614"/>
    </cacheField>
    <cacheField name="DBD" numFmtId="0">
      <sharedItems containsString="0" containsBlank="1" containsNumber="1" minValue="0.97816821869849413" maxValue="2.191797785939093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flhxb" refreshedDate="42101.576228356484" createdVersion="3" refreshedVersion="3" minRefreshableVersion="3" recordCount="15">
  <cacheSource type="worksheet">
    <worksheetSource ref="A1:N16" sheet="ForPython"/>
  </cacheSource>
  <cacheFields count="14">
    <cacheField name="Plot" numFmtId="0">
      <sharedItems/>
    </cacheField>
    <cacheField name="Trt" numFmtId="0">
      <sharedItems count="5">
        <s v="TopSoil_0"/>
        <s v="Gravel"/>
        <s v="TopSoil_30"/>
        <s v="TopSoil_50"/>
        <s v="SubSoil"/>
      </sharedItems>
    </cacheField>
    <cacheField name="TrtNo" numFmtId="0">
      <sharedItems containsSemiMixedTypes="0" containsString="0" containsNumber="1" containsInteger="1" minValue="1" maxValue="5"/>
    </cacheField>
    <cacheField name="Rep" numFmtId="0">
      <sharedItems containsSemiMixedTypes="0" containsString="0" containsNumber="1" containsInteger="1" minValue="1" maxValue="3"/>
    </cacheField>
    <cacheField name="2015-02-18 13:30" numFmtId="166">
      <sharedItems containsSemiMixedTypes="0" containsString="0" containsNumber="1" minValue="3.1426910639245811E-2" maxValue="0.39728529082934744"/>
    </cacheField>
    <cacheField name="2015-02-19 11:00" numFmtId="166">
      <sharedItems containsSemiMixedTypes="0" containsString="0" containsNumber="1" minValue="2.4869841912995048E-2" maxValue="0.37889995805527715"/>
    </cacheField>
    <cacheField name="2015-02-20 11:30" numFmtId="166">
      <sharedItems containsSemiMixedTypes="0" containsString="0" containsNumber="1" minValue="2.0279893804619396E-2" maxValue="0.36475739438291532"/>
    </cacheField>
    <cacheField name="2015-02-23 9:00" numFmtId="166">
      <sharedItems containsSemiMixedTypes="0" containsString="0" containsNumber="1" minValue="6.5100494794928226E-3" maxValue="0.32374395973306597"/>
    </cacheField>
    <cacheField name="2015-02-25 14:00" numFmtId="166">
      <sharedItems containsSemiMixedTypes="0" containsString="0" containsNumber="1" minValue="2.5758082437423993E-3" maxValue="0.28980180691939772"/>
    </cacheField>
    <cacheField name="2015-02-27 8:30" numFmtId="166">
      <sharedItems containsSemiMixedTypes="0" containsString="0" containsNumber="1" minValue="6.0868762586709449E-4" maxValue="0.26293093594191019"/>
    </cacheField>
    <cacheField name="2015-03-02 8:00" numFmtId="166">
      <sharedItems containsSemiMixedTypes="0" containsString="0" containsNumber="1" minValue="-7.0272611938298449E-4" maxValue="0.23323155222995046"/>
    </cacheField>
    <cacheField name="2015-03-04 8:00" numFmtId="166">
      <sharedItems containsSemiMixedTypes="0" containsString="0" containsNumber="1" minValue="-2.0141398646332498E-3" maxValue="0.22333175765929714"/>
    </cacheField>
    <cacheField name="2015-03-06 11:00" numFmtId="166">
      <sharedItems containsSemiMixedTypes="0" containsString="0" containsNumber="1" minValue="-2.6698467372582892E-3" maxValue="0.20918919398693533"/>
    </cacheField>
    <cacheField name="2015-03-09 10:30" numFmtId="166">
      <sharedItems containsSemiMixedTypes="0" containsString="0" containsNumber="1" minValue="-3.3255536098833289E-3" maxValue="0.1978751430490459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ravel"/>
    <n v="1"/>
    <n v="10005"/>
    <x v="0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1"/>
    <n v="10005"/>
    <x v="0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1"/>
    <n v="10005"/>
    <x v="0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1"/>
    <n v="10005"/>
    <x v="0"/>
    <s v="Plastering"/>
    <s v="100-190"/>
    <n v="4.41"/>
    <m/>
    <m/>
    <m/>
    <m/>
    <m/>
    <m/>
    <n v="5.2592427285576088E-2"/>
    <n v="4.1780673956706096"/>
    <n v="4.1780673956706096"/>
    <n v="4.1780673956706096"/>
  </r>
  <r>
    <s v="Gravel"/>
    <n v="2"/>
    <n v="20005"/>
    <x v="1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2"/>
    <n v="20005"/>
    <x v="1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2"/>
    <n v="20005"/>
    <x v="1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2"/>
    <n v="20005"/>
    <x v="1"/>
    <s v="Plastering"/>
    <s v="100-190"/>
    <n v="4.41"/>
    <m/>
    <m/>
    <m/>
    <m/>
    <m/>
    <m/>
    <n v="5.2592427285576088E-2"/>
    <n v="4.1780673956706096"/>
    <n v="4.1780673956706096"/>
    <n v="4.1780673956706096"/>
  </r>
  <r>
    <s v="Gravel"/>
    <n v="3"/>
    <n v="30005"/>
    <x v="2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</r>
  <r>
    <s v="Gravel"/>
    <n v="3"/>
    <n v="30005"/>
    <x v="2"/>
    <s v="Plastering"/>
    <s v="10-100"/>
    <n v="5.84"/>
    <m/>
    <m/>
    <m/>
    <m/>
    <m/>
    <m/>
    <n v="5.2592427285576088E-2"/>
    <n v="5.5328602246522349"/>
    <n v="5.5328602246522349"/>
    <n v="5.5328602246522349"/>
  </r>
  <r>
    <s v="Gravel"/>
    <n v="3"/>
    <n v="30005"/>
    <x v="2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</r>
  <r>
    <s v="Gravel"/>
    <n v="3"/>
    <n v="30005"/>
    <x v="2"/>
    <s v="Plastering"/>
    <s v="100-190"/>
    <n v="4.41"/>
    <m/>
    <m/>
    <m/>
    <m/>
    <m/>
    <m/>
    <n v="5.2592427285576088E-2"/>
    <n v="4.1780673956706096"/>
    <n v="4.1780673956706096"/>
    <n v="4.1780673956706096"/>
  </r>
  <r>
    <s v="Topsoil_30"/>
    <n v="1"/>
    <n v="10003"/>
    <x v="3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1"/>
    <n v="10003"/>
    <x v="3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30"/>
    <n v="2"/>
    <n v="20003"/>
    <x v="4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2"/>
    <n v="20003"/>
    <x v="4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30"/>
    <n v="3"/>
    <n v="30003"/>
    <x v="5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</r>
  <r>
    <s v="Topsoil_30"/>
    <n v="3"/>
    <n v="30003"/>
    <x v="5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</r>
  <r>
    <s v="Topsoil_50"/>
    <n v="1"/>
    <n v="10004"/>
    <x v="6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1"/>
    <n v="10004"/>
    <x v="6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Topsoil_50"/>
    <n v="2"/>
    <n v="20004"/>
    <x v="7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2"/>
    <n v="20004"/>
    <x v="7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Topsoil_50"/>
    <n v="3"/>
    <n v="30004"/>
    <x v="8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</r>
  <r>
    <s v="Topsoil_50"/>
    <n v="3"/>
    <n v="30004"/>
    <x v="8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</r>
  <r>
    <s v="Subsoil"/>
    <n v="1"/>
    <n v="10002"/>
    <x v="9"/>
    <s v="Topsoil"/>
    <s v="10-100"/>
    <n v="28.61"/>
    <m/>
    <m/>
    <m/>
    <m/>
    <m/>
    <m/>
    <n v="0.26386179164494744"/>
    <n v="21.060914141038051"/>
    <n v="21.060914141038051"/>
    <n v="21.060914141038051"/>
  </r>
  <r>
    <s v="Subsoil"/>
    <n v="1"/>
    <n v="10002"/>
    <x v="9"/>
    <s v="Subsoil"/>
    <s v="100-190"/>
    <n v="26.26"/>
    <m/>
    <m/>
    <m/>
    <m/>
    <m/>
    <m/>
    <n v="0.19214176677507142"/>
    <n v="21.214357204486625"/>
    <n v="21.214357204486625"/>
    <n v="21.214357204486625"/>
  </r>
  <r>
    <s v="Subsoil"/>
    <n v="2"/>
    <n v="20002"/>
    <x v="10"/>
    <s v="Subsoil"/>
    <s v="10-100"/>
    <n v="28.61"/>
    <m/>
    <m/>
    <m/>
    <m/>
    <m/>
    <m/>
    <n v="0.19214176677507142"/>
    <n v="23.112824052565205"/>
    <n v="23.112824052565205"/>
    <n v="23.112824052565205"/>
  </r>
  <r>
    <s v="Subsoil"/>
    <n v="2"/>
    <n v="20002"/>
    <x v="10"/>
    <s v="Subsoil"/>
    <s v="100-190"/>
    <n v="26.26"/>
    <m/>
    <m/>
    <m/>
    <m/>
    <m/>
    <m/>
    <n v="0.19214176677507142"/>
    <n v="21.214357204486625"/>
    <n v="21.214357204486625"/>
    <n v="21.214357204486625"/>
  </r>
  <r>
    <s v="Subsoil"/>
    <n v="3"/>
    <n v="30002"/>
    <x v="11"/>
    <s v="Subsoil"/>
    <s v="10-100"/>
    <n v="28.61"/>
    <m/>
    <m/>
    <m/>
    <m/>
    <m/>
    <m/>
    <n v="0.19214176677507142"/>
    <n v="23.112824052565205"/>
    <n v="23.112824052565205"/>
    <n v="23.112824052565205"/>
  </r>
  <r>
    <s v="Subsoil"/>
    <n v="3"/>
    <n v="30002"/>
    <x v="11"/>
    <s v="Subsoil"/>
    <s v="100-190"/>
    <n v="26.26"/>
    <m/>
    <m/>
    <m/>
    <m/>
    <m/>
    <m/>
    <n v="0.19214176677507142"/>
    <n v="21.214357204486625"/>
    <n v="21.214357204486625"/>
    <n v="21.214357204486625"/>
  </r>
  <r>
    <s v="Topsoil_0"/>
    <n v="1"/>
    <n v="10001"/>
    <x v="12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1"/>
    <n v="10001"/>
    <x v="12"/>
    <s v="Topsoil"/>
    <s v="100-190"/>
    <n v="21.43"/>
    <m/>
    <m/>
    <m/>
    <m/>
    <m/>
    <m/>
    <n v="0.26386179164494744"/>
    <n v="15.775441805048775"/>
    <n v="15.775441805048775"/>
    <n v="15.775441805048775"/>
  </r>
  <r>
    <s v="Topsoil_0"/>
    <n v="2"/>
    <n v="20001"/>
    <x v="13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2"/>
    <n v="20001"/>
    <x v="13"/>
    <s v="Topsoil"/>
    <s v="100-190"/>
    <n v="21.43"/>
    <m/>
    <m/>
    <m/>
    <m/>
    <m/>
    <m/>
    <n v="0.26386179164494744"/>
    <n v="15.775441805048775"/>
    <n v="15.775441805048775"/>
    <n v="15.775441805048775"/>
  </r>
  <r>
    <s v="Topsoil_0"/>
    <n v="3"/>
    <n v="30001"/>
    <x v="14"/>
    <s v="Topsoil"/>
    <s v="10-100"/>
    <n v="23.35"/>
    <m/>
    <m/>
    <m/>
    <m/>
    <m/>
    <m/>
    <n v="0.26386179164494744"/>
    <n v="17.188827165090476"/>
    <n v="17.188827165090476"/>
    <n v="17.188827165090476"/>
  </r>
  <r>
    <s v="Topsoil_0"/>
    <n v="3"/>
    <n v="30001"/>
    <x v="14"/>
    <s v="Topsoil"/>
    <s v="100-190"/>
    <n v="21.43"/>
    <m/>
    <m/>
    <m/>
    <m/>
    <m/>
    <m/>
    <n v="0.26386179164494744"/>
    <n v="15.775441805048775"/>
    <n v="15.775441805048775"/>
    <n v="15.7754418050487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n v="10005"/>
    <x v="0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0"/>
    <n v="10005"/>
    <x v="0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0"/>
    <n v="10005"/>
    <x v="0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0"/>
    <n v="10005"/>
    <x v="0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0"/>
    <x v="1"/>
    <n v="20005"/>
    <x v="1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1"/>
    <n v="20005"/>
    <x v="1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1"/>
    <n v="20005"/>
    <x v="1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1"/>
    <n v="20005"/>
    <x v="1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0"/>
    <x v="2"/>
    <n v="30005"/>
    <x v="2"/>
    <s v="Cyclone"/>
    <s v="10-100"/>
    <n v="4.8"/>
    <n v="3.86"/>
    <n v="3.86"/>
    <n v="1.45"/>
    <n v="1.45"/>
    <n v="11.62"/>
    <n v="6.78"/>
    <n v="9.6628565939871305E-2"/>
    <n v="4.3361828834886174"/>
    <n v="33.356182883488614"/>
    <n v="33.356182883488614"/>
    <n v="2.1917977859390931"/>
  </r>
  <r>
    <x v="0"/>
    <x v="2"/>
    <n v="30005"/>
    <x v="2"/>
    <s v="Plastering"/>
    <s v="10-100"/>
    <n v="5.84"/>
    <m/>
    <m/>
    <m/>
    <m/>
    <m/>
    <m/>
    <n v="5.2592427285576088E-2"/>
    <n v="5.5328602246522349"/>
    <n v="5.5328602246522349"/>
    <n v="5.5328602246522349"/>
    <m/>
  </r>
  <r>
    <x v="0"/>
    <x v="2"/>
    <n v="30005"/>
    <x v="2"/>
    <s v="Cyclone"/>
    <s v="100-190"/>
    <n v="4.59"/>
    <n v="3.55"/>
    <n v="3.55"/>
    <n v="1.33"/>
    <n v="1.33"/>
    <n v="10.67"/>
    <n v="6.22"/>
    <n v="9.6628565939871305E-2"/>
    <n v="4.1464748823359905"/>
    <n v="30.796474882335989"/>
    <n v="30.796474882335989"/>
    <m/>
  </r>
  <r>
    <x v="0"/>
    <x v="2"/>
    <n v="30005"/>
    <x v="2"/>
    <s v="Plastering"/>
    <s v="100-190"/>
    <n v="4.41"/>
    <m/>
    <m/>
    <m/>
    <m/>
    <m/>
    <m/>
    <n v="5.2592427285576088E-2"/>
    <n v="4.1780673956706096"/>
    <n v="4.1780673956706096"/>
    <n v="4.1780673956706096"/>
    <m/>
  </r>
  <r>
    <x v="1"/>
    <x v="0"/>
    <n v="10003"/>
    <x v="3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0"/>
    <n v="10003"/>
    <x v="3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1"/>
    <x v="1"/>
    <n v="20003"/>
    <x v="4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1"/>
    <n v="20003"/>
    <x v="4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1"/>
    <x v="2"/>
    <n v="30003"/>
    <x v="5"/>
    <s v="Topsoil"/>
    <s v="10-100"/>
    <n v="16.350000000000001"/>
    <n v="0.87"/>
    <n v="0.87"/>
    <n v="0.87"/>
    <n v="0.87"/>
    <n v="6.97"/>
    <n v="4.07"/>
    <n v="0.26386179164494744"/>
    <n v="12.035859706605109"/>
    <n v="26.555859706605109"/>
    <n v="26.555859706605109"/>
    <n v="1.5112146240929052"/>
  </r>
  <r>
    <x v="1"/>
    <x v="2"/>
    <n v="30003"/>
    <x v="5"/>
    <s v="Topsoil"/>
    <s v="100-190"/>
    <n v="15"/>
    <n v="0.8"/>
    <n v="0.8"/>
    <n v="0.8"/>
    <n v="0.8"/>
    <n v="6.4"/>
    <n v="3.73"/>
    <n v="0.26386179164494744"/>
    <n v="11.042073125325787"/>
    <n v="24.372073125325791"/>
    <n v="24.372073125325791"/>
    <m/>
  </r>
  <r>
    <x v="2"/>
    <x v="0"/>
    <n v="10004"/>
    <x v="6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0"/>
    <n v="10004"/>
    <x v="6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2"/>
    <x v="1"/>
    <n v="20004"/>
    <x v="7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1"/>
    <n v="20004"/>
    <x v="7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2"/>
    <x v="2"/>
    <n v="30004"/>
    <x v="8"/>
    <s v="Topsoil"/>
    <s v="10-100"/>
    <n v="11.68"/>
    <n v="1.45"/>
    <n v="1.45"/>
    <n v="1.45"/>
    <n v="1.45"/>
    <n v="11.62"/>
    <n v="6.78"/>
    <n v="0.26386179164494744"/>
    <n v="8.5980942735870123"/>
    <n v="32.798094273587012"/>
    <n v="32.798094273587012"/>
    <n v="1.866453883298314"/>
  </r>
  <r>
    <x v="2"/>
    <x v="2"/>
    <n v="30004"/>
    <x v="8"/>
    <s v="Topsoil"/>
    <s v="100-190"/>
    <n v="10.72"/>
    <n v="1.33"/>
    <n v="1.33"/>
    <n v="1.33"/>
    <n v="1.33"/>
    <n v="10.67"/>
    <n v="6.22"/>
    <n v="0.26386179164494744"/>
    <n v="7.8914015935661634"/>
    <n v="30.101401593566166"/>
    <n v="30.101401593566166"/>
    <m/>
  </r>
  <r>
    <x v="3"/>
    <x v="0"/>
    <n v="10002"/>
    <x v="9"/>
    <s v="Topsoil"/>
    <s v="10-100"/>
    <n v="28.61"/>
    <m/>
    <m/>
    <m/>
    <m/>
    <m/>
    <m/>
    <n v="0.26386179164494744"/>
    <n v="21.060914141038051"/>
    <n v="21.060914141038051"/>
    <n v="21.060914141038051"/>
    <n v="1.2544590903716519"/>
  </r>
  <r>
    <x v="3"/>
    <x v="0"/>
    <n v="10002"/>
    <x v="9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3"/>
    <x v="1"/>
    <n v="20002"/>
    <x v="10"/>
    <s v="Subsoil"/>
    <s v="10-100"/>
    <n v="28.61"/>
    <m/>
    <m/>
    <m/>
    <m/>
    <m/>
    <m/>
    <n v="0.19214176677507142"/>
    <n v="23.112824052565205"/>
    <n v="23.112824052565205"/>
    <n v="23.112824052565205"/>
    <n v="1.3153466248383332"/>
  </r>
  <r>
    <x v="3"/>
    <x v="1"/>
    <n v="20002"/>
    <x v="10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3"/>
    <x v="2"/>
    <n v="30002"/>
    <x v="11"/>
    <s v="Subsoil"/>
    <s v="10-100"/>
    <n v="28.61"/>
    <m/>
    <m/>
    <m/>
    <m/>
    <m/>
    <m/>
    <n v="0.19214176677507142"/>
    <n v="23.112824052565205"/>
    <n v="23.112824052565205"/>
    <n v="23.112824052565205"/>
    <n v="1.3153466248383332"/>
  </r>
  <r>
    <x v="3"/>
    <x v="2"/>
    <n v="30002"/>
    <x v="11"/>
    <s v="Subsoil"/>
    <s v="100-190"/>
    <n v="26.26"/>
    <m/>
    <m/>
    <m/>
    <m/>
    <m/>
    <m/>
    <n v="0.19214176677507142"/>
    <n v="21.214357204486625"/>
    <n v="21.214357204486625"/>
    <n v="21.214357204486625"/>
    <m/>
  </r>
  <r>
    <x v="4"/>
    <x v="0"/>
    <n v="10001"/>
    <x v="12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0"/>
    <n v="10001"/>
    <x v="12"/>
    <s v="Topsoil"/>
    <s v="100-190"/>
    <n v="21.43"/>
    <m/>
    <m/>
    <m/>
    <m/>
    <m/>
    <m/>
    <n v="0.26386179164494744"/>
    <n v="15.775441805048775"/>
    <n v="15.775441805048775"/>
    <n v="15.775441805048775"/>
    <m/>
  </r>
  <r>
    <x v="4"/>
    <x v="1"/>
    <n v="20001"/>
    <x v="13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1"/>
    <n v="20001"/>
    <x v="13"/>
    <s v="Topsoil"/>
    <s v="100-190"/>
    <n v="21.43"/>
    <m/>
    <m/>
    <m/>
    <m/>
    <m/>
    <m/>
    <n v="0.26386179164494744"/>
    <n v="15.775441805048775"/>
    <n v="15.775441805048775"/>
    <n v="15.775441805048775"/>
    <m/>
  </r>
  <r>
    <x v="4"/>
    <x v="2"/>
    <n v="30001"/>
    <x v="14"/>
    <s v="Topsoil"/>
    <s v="10-100"/>
    <n v="23.35"/>
    <m/>
    <m/>
    <m/>
    <m/>
    <m/>
    <m/>
    <n v="0.26386179164494744"/>
    <n v="17.188827165090476"/>
    <n v="17.188827165090476"/>
    <n v="17.188827165090476"/>
    <n v="0.97816821869849413"/>
  </r>
  <r>
    <x v="4"/>
    <x v="2"/>
    <n v="30001"/>
    <x v="14"/>
    <s v="Topsoil"/>
    <s v="100-190"/>
    <n v="21.43"/>
    <m/>
    <m/>
    <m/>
    <m/>
    <m/>
    <m/>
    <n v="0.26386179164494744"/>
    <n v="15.775441805048775"/>
    <n v="15.775441805048775"/>
    <n v="15.77544180504877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P1"/>
    <x v="0"/>
    <n v="1"/>
    <n v="1"/>
    <n v="0.39304252172763893"/>
    <n v="0.37041441985186013"/>
    <n v="0.35768611254673438"/>
    <n v="0.32232970336582983"/>
    <n v="0.28980180691939772"/>
    <n v="0.25868816684020168"/>
    <n v="0.23040303949547805"/>
    <n v="0.22333175765929714"/>
    <n v="0.20494642488522682"/>
    <n v="0.1950466303145735"/>
  </r>
  <r>
    <s v="P2"/>
    <x v="1"/>
    <n v="5"/>
    <n v="1"/>
    <n v="3.7328272492871357E-2"/>
    <n v="3.2082617511870852E-2"/>
    <n v="2.5525548785620085E-2"/>
    <n v="1.4378531950993669E-2"/>
    <n v="9.1328769699931672E-3"/>
    <n v="7.1657563521178623E-3"/>
    <n v="5.8543426068677828E-3"/>
    <n v="5.1986357342427439E-3"/>
    <n v="3.2315151163674386E-3"/>
    <n v="3.2315151163674386E-3"/>
  </r>
  <r>
    <s v="P3"/>
    <x v="2"/>
    <n v="3"/>
    <n v="1"/>
    <n v="0.17690234161554824"/>
    <n v="0.16471132134383343"/>
    <n v="0.15627138423264617"/>
    <n v="0.13001380210895269"/>
    <n v="0.11782278183723788"/>
    <n v="0.11500946946684218"/>
    <n v="0.10750730314578678"/>
    <n v="0.10563176156552306"/>
    <n v="0.10188067840499537"/>
    <n v="9.906736603459966E-2"/>
  </r>
  <r>
    <s v="P4"/>
    <x v="3"/>
    <n v="4"/>
    <n v="1"/>
    <n v="5.2236643698188402E-2"/>
    <n v="4.6110083909552575E-2"/>
    <n v="4.2280984041655235E-2"/>
    <n v="3.6154424253019624E-2"/>
    <n v="3.0793684437963223E-2"/>
    <n v="2.9262044490804374E-2"/>
    <n v="2.4667124649327615E-2"/>
    <n v="2.3135484702168547E-2"/>
    <n v="2.0838024781430275E-2"/>
    <n v="1.8540564860691784E-2"/>
  </r>
  <r>
    <s v="P5"/>
    <x v="4"/>
    <n v="2"/>
    <n v="1"/>
    <n v="0.29183139969396765"/>
    <n v="0.27503983037385538"/>
    <n v="0.26384545082711391"/>
    <n v="0.22914287423221522"/>
    <n v="0.196679173546665"/>
    <n v="0.17876816627187853"/>
    <n v="0.14854334149567647"/>
    <n v="0.13511008603958682"/>
    <n v="0.12503514444751943"/>
    <n v="0.11719907876480035"/>
  </r>
  <r>
    <s v="P6"/>
    <x v="3"/>
    <n v="4"/>
    <n v="2"/>
    <n v="9.3590922271479693E-2"/>
    <n v="8.5932722535685013E-2"/>
    <n v="8.28694426413671E-2"/>
    <n v="7.6742882852731273E-2"/>
    <n v="7.2147963011254507E-2"/>
    <n v="6.985050309051602E-2"/>
    <n v="6.5255583249039253E-2"/>
    <n v="6.3723943301880415E-2"/>
    <n v="6.1426483381141921E-2"/>
    <n v="5.8363203486824007E-2"/>
  </r>
  <r>
    <s v="P7"/>
    <x v="4"/>
    <n v="2"/>
    <n v="2"/>
    <n v="0.22010785895598103"/>
    <n v="0.20619434828367603"/>
    <n v="0.19442137771480242"/>
    <n v="0.15910246600818195"/>
    <n v="0.12913490456014035"/>
    <n v="0.11308085378440375"/>
    <n v="8.9534912646656722E-2"/>
    <n v="7.9902482181214859E-2"/>
    <n v="7.1340321767488543E-2"/>
    <n v="6.2778161353762393E-2"/>
  </r>
  <r>
    <s v="P8"/>
    <x v="0"/>
    <n v="1"/>
    <n v="2"/>
    <n v="0.38455698352422191"/>
    <n v="0.36475739438291532"/>
    <n v="0.34778631797608112"/>
    <n v="0.30253011422452325"/>
    <n v="0.26151667957467406"/>
    <n v="0.24313134680060378"/>
    <n v="0.21626047582311622"/>
    <n v="0.20494642488522682"/>
    <n v="0.1936323739473374"/>
    <n v="0.18373257937668411"/>
  </r>
  <r>
    <s v="P9"/>
    <x v="1"/>
    <n v="5"/>
    <n v="2"/>
    <n v="3.1426910639245811E-2"/>
    <n v="2.4869841912995048E-2"/>
    <n v="2.0279893804619396E-2"/>
    <n v="6.5100494794928226E-3"/>
    <n v="2.5758082437423993E-3"/>
    <n v="6.0868762586709449E-4"/>
    <n v="-7.0272611938298449E-4"/>
    <n v="-2.0141398646332498E-3"/>
    <n v="-2.6698467372582892E-3"/>
    <n v="-3.3255536098833289E-3"/>
  </r>
  <r>
    <s v="P10"/>
    <x v="2"/>
    <n v="3"/>
    <n v="2"/>
    <n v="0.16189800897343773"/>
    <n v="0.14876921791159092"/>
    <n v="0.15908469660304189"/>
    <n v="0.12532494815829315"/>
    <n v="0.11782278183723788"/>
    <n v="0.11688501104710589"/>
    <n v="0.10938284472605063"/>
    <n v="0.10656953235565493"/>
    <n v="0.10469399077539107"/>
    <n v="0.10094290761486351"/>
  </r>
  <r>
    <s v="P11"/>
    <x v="1"/>
    <n v="5"/>
    <n v="3"/>
    <n v="4.847528932749777E-2"/>
    <n v="4.0606806855996741E-2"/>
    <n v="3.6016858747621276E-2"/>
    <n v="2.2247014422494701E-2"/>
    <n v="1.8312773186744277E-2"/>
    <n v="1.7001359441494012E-2"/>
    <n v="1.5034238823618895E-2"/>
    <n v="1.5034238823618895E-2"/>
    <n v="1.306711820574359E-2"/>
    <n v="1.2411411333118551E-2"/>
  </r>
  <r>
    <s v="P12"/>
    <x v="3"/>
    <n v="4"/>
    <n v="3"/>
    <n v="9.0527642377161779E-2"/>
    <n v="8.3635262614946526E-2"/>
    <n v="8.0571982720628613E-2"/>
    <n v="7.521124290557242E-2"/>
    <n v="7.1382143037675094E-2"/>
    <n v="6.985050309051602E-2"/>
    <n v="6.602140322261868E-2"/>
    <n v="6.4489763275459841E-2"/>
    <n v="6.2192303354721347E-2"/>
    <n v="5.9894843433983075E-2"/>
  </r>
  <r>
    <s v="P13"/>
    <x v="2"/>
    <n v="3"/>
    <n v="3"/>
    <n v="0.14783144712145907"/>
    <n v="0.14032928080040366"/>
    <n v="0.15252030107211861"/>
    <n v="0.12251163578789744"/>
    <n v="0.11407169867671019"/>
    <n v="0.11032061551618262"/>
    <n v="0.10281844919512723"/>
    <n v="0.10000513682473151"/>
    <n v="9.531628287407197E-2"/>
    <n v="9.2502970503676257E-2"/>
  </r>
  <r>
    <s v="P14"/>
    <x v="4"/>
    <n v="2"/>
    <n v="3"/>
    <n v="0.22759974931799148"/>
    <n v="0.21261596859397058"/>
    <n v="0.20084299802509714"/>
    <n v="0.1665943563701924"/>
    <n v="0.1344862548187192"/>
    <n v="0.11843220404298262"/>
    <n v="9.2745722801804001E-2"/>
    <n v="8.3113292336362138E-2"/>
    <n v="7.3480861870920122E-2"/>
    <n v="6.4918701457193972E-2"/>
  </r>
  <r>
    <s v="P15"/>
    <x v="0"/>
    <n v="1"/>
    <n v="3"/>
    <n v="0.39728529082934744"/>
    <n v="0.37889995805527715"/>
    <n v="0.36475739438291532"/>
    <n v="0.32374395973306597"/>
    <n v="0.28555903781768921"/>
    <n v="0.26293093594191019"/>
    <n v="0.23323155222995046"/>
    <n v="0.22333175765929714"/>
    <n v="0.20918919398693533"/>
    <n v="0.197875143049045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F48:G63" firstHeaderRow="1" firstDataRow="1" firstDataCol="1"/>
  <pivotFields count="18">
    <pivotField showAll="0"/>
    <pivotField showAll="0"/>
    <pivotField showAll="0"/>
    <pivotField axis="axisRow"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DBD" fld="1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B48:C63" firstHeaderRow="1" firstDataRow="1" firstDataCol="1"/>
  <pivotFields count="17">
    <pivotField showAll="0"/>
    <pivotField showAll="0"/>
    <pivotField showAll="0"/>
    <pivotField axis="axisRow"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TotalDW" fld="1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20:F22" firstHeaderRow="1" firstDataRow="2" firstDataCol="1"/>
  <pivotFields count="18">
    <pivotField axis="axisCol" showAll="0">
      <items count="6">
        <item x="0"/>
        <item x="3"/>
        <item x="4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6">
        <item x="12"/>
        <item x="0"/>
        <item x="3"/>
        <item x="6"/>
        <item x="9"/>
        <item x="7"/>
        <item x="10"/>
        <item x="13"/>
        <item x="1"/>
        <item x="4"/>
        <item x="2"/>
        <item x="8"/>
        <item x="5"/>
        <item x="1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DBD" fld="17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hartFormat="1">
  <location ref="A3:F14" firstHeaderRow="1" firstDataRow="2" firstDataCol="1"/>
  <pivotFields count="14">
    <pivotField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0">
    <dataField name="Average of 2015-02-18 13:30" fld="4" subtotal="average" baseField="0" baseItem="0"/>
    <dataField name="Average of 2015-02-19 11:00" fld="5" subtotal="average" baseField="0" baseItem="0"/>
    <dataField name="Average of 2015-02-20 11:30" fld="6" subtotal="average" baseField="0" baseItem="0"/>
    <dataField name="Average of 2015-02-23 9:00" fld="7" subtotal="average" baseField="0" baseItem="0"/>
    <dataField name="Average of 2015-02-25 14:00" fld="8" subtotal="average" baseField="0" baseItem="0"/>
    <dataField name="Average of 2015-02-27 8:30" fld="9" subtotal="average" baseField="0" baseItem="0"/>
    <dataField name="Average of 2015-03-02 8:00" fld="10" subtotal="average" baseField="0" baseItem="0"/>
    <dataField name="Average of 2015-03-04 8:00" fld="11" subtotal="average" baseField="0" baseItem="0"/>
    <dataField name="Average of 2015-03-06 11:00" fld="12" subtotal="average" baseField="0" baseItem="0"/>
    <dataField name="Average of 2015-03-09 10:30" fld="1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opLeftCell="A3" workbookViewId="0">
      <selection activeCell="C19" sqref="C19"/>
    </sheetView>
  </sheetViews>
  <sheetFormatPr defaultRowHeight="15"/>
  <cols>
    <col min="3" max="3" width="20.85546875" customWidth="1"/>
  </cols>
  <sheetData>
    <row r="1" spans="1:21">
      <c r="A1" s="1" t="s">
        <v>0</v>
      </c>
      <c r="B1" s="1"/>
      <c r="C1" s="1"/>
      <c r="D1" s="1"/>
      <c r="N1" s="1" t="s">
        <v>13</v>
      </c>
      <c r="O1" s="1"/>
      <c r="P1" s="1"/>
    </row>
    <row r="4" spans="1:21" ht="15.75" thickBot="1">
      <c r="A4" s="1" t="s">
        <v>1</v>
      </c>
      <c r="B4" s="1" t="s">
        <v>2</v>
      </c>
      <c r="C4" s="1" t="s">
        <v>3</v>
      </c>
      <c r="D4" s="1" t="s">
        <v>14</v>
      </c>
      <c r="E4" s="1" t="s">
        <v>4</v>
      </c>
      <c r="F4" s="1" t="s">
        <v>61</v>
      </c>
      <c r="G4" s="1" t="s">
        <v>1</v>
      </c>
    </row>
    <row r="5" spans="1:21">
      <c r="A5">
        <v>1</v>
      </c>
      <c r="B5">
        <v>8794</v>
      </c>
      <c r="C5" t="s">
        <v>71</v>
      </c>
      <c r="D5">
        <v>1</v>
      </c>
      <c r="E5">
        <v>1</v>
      </c>
      <c r="F5">
        <f>E5*10000+D5</f>
        <v>10001</v>
      </c>
      <c r="G5">
        <f>A5</f>
        <v>1</v>
      </c>
      <c r="J5" t="s">
        <v>15</v>
      </c>
      <c r="K5" s="2">
        <v>1</v>
      </c>
      <c r="M5" s="2">
        <v>5</v>
      </c>
      <c r="O5" s="2">
        <v>3</v>
      </c>
      <c r="Q5" s="2">
        <v>4</v>
      </c>
      <c r="S5" s="2">
        <v>2</v>
      </c>
    </row>
    <row r="6" spans="1:21">
      <c r="A6">
        <v>2</v>
      </c>
      <c r="B6">
        <v>8804</v>
      </c>
      <c r="C6" t="s">
        <v>52</v>
      </c>
      <c r="D6">
        <v>5</v>
      </c>
      <c r="E6">
        <v>1</v>
      </c>
      <c r="F6">
        <f t="shared" ref="F6:F19" si="0">E6*10000+D6</f>
        <v>10005</v>
      </c>
      <c r="G6">
        <f t="shared" ref="G6:G19" si="1">A6</f>
        <v>2</v>
      </c>
      <c r="K6" s="3"/>
      <c r="M6" s="3"/>
      <c r="O6" s="3"/>
      <c r="Q6" s="3"/>
      <c r="S6" s="3"/>
    </row>
    <row r="7" spans="1:21">
      <c r="A7">
        <v>3</v>
      </c>
      <c r="B7">
        <v>8724</v>
      </c>
      <c r="C7" t="s">
        <v>70</v>
      </c>
      <c r="D7">
        <v>3</v>
      </c>
      <c r="E7">
        <v>1</v>
      </c>
      <c r="F7">
        <f t="shared" si="0"/>
        <v>10003</v>
      </c>
      <c r="G7">
        <f t="shared" si="1"/>
        <v>3</v>
      </c>
      <c r="J7" s="7" t="s">
        <v>16</v>
      </c>
      <c r="K7" s="8">
        <v>1</v>
      </c>
      <c r="L7" s="7"/>
      <c r="M7" s="8">
        <v>2</v>
      </c>
      <c r="N7" s="7"/>
      <c r="O7" s="8">
        <v>3</v>
      </c>
      <c r="P7" s="7"/>
      <c r="Q7" s="8">
        <v>4</v>
      </c>
      <c r="R7" s="7"/>
      <c r="S7" s="8">
        <v>5</v>
      </c>
    </row>
    <row r="8" spans="1:21">
      <c r="A8">
        <v>4</v>
      </c>
      <c r="B8">
        <v>8784</v>
      </c>
      <c r="C8" t="s">
        <v>54</v>
      </c>
      <c r="D8">
        <v>4</v>
      </c>
      <c r="E8">
        <v>1</v>
      </c>
      <c r="F8">
        <f t="shared" si="0"/>
        <v>10004</v>
      </c>
      <c r="G8">
        <f t="shared" si="1"/>
        <v>4</v>
      </c>
      <c r="K8" s="3"/>
      <c r="M8" s="3"/>
      <c r="O8" s="3"/>
      <c r="P8" s="5"/>
      <c r="Q8" s="3"/>
      <c r="S8" s="3"/>
      <c r="U8" t="s">
        <v>17</v>
      </c>
    </row>
    <row r="9" spans="1:21" ht="15.75" thickBot="1">
      <c r="A9">
        <v>5</v>
      </c>
      <c r="B9">
        <v>8765</v>
      </c>
      <c r="C9" t="s">
        <v>106</v>
      </c>
      <c r="D9">
        <v>2</v>
      </c>
      <c r="E9">
        <v>1</v>
      </c>
      <c r="F9">
        <f t="shared" si="0"/>
        <v>10002</v>
      </c>
      <c r="G9">
        <f t="shared" si="1"/>
        <v>5</v>
      </c>
      <c r="K9" s="4"/>
      <c r="M9" s="4"/>
      <c r="O9" s="4"/>
      <c r="Q9" s="4"/>
      <c r="S9" s="4"/>
    </row>
    <row r="10" spans="1:21">
      <c r="A10">
        <v>6</v>
      </c>
      <c r="B10">
        <v>8790</v>
      </c>
      <c r="C10" t="s">
        <v>54</v>
      </c>
      <c r="D10">
        <v>4</v>
      </c>
      <c r="E10">
        <v>2</v>
      </c>
      <c r="F10">
        <f t="shared" si="0"/>
        <v>20004</v>
      </c>
      <c r="G10">
        <f t="shared" si="1"/>
        <v>6</v>
      </c>
    </row>
    <row r="11" spans="1:21">
      <c r="A11">
        <v>7</v>
      </c>
      <c r="B11">
        <v>8688</v>
      </c>
      <c r="C11" t="s">
        <v>106</v>
      </c>
      <c r="D11">
        <v>2</v>
      </c>
      <c r="E11">
        <v>2</v>
      </c>
      <c r="F11">
        <f t="shared" si="0"/>
        <v>20002</v>
      </c>
      <c r="G11">
        <f t="shared" si="1"/>
        <v>7</v>
      </c>
    </row>
    <row r="12" spans="1:21">
      <c r="A12">
        <v>8</v>
      </c>
      <c r="B12">
        <v>8788</v>
      </c>
      <c r="C12" t="s">
        <v>71</v>
      </c>
      <c r="D12">
        <v>1</v>
      </c>
      <c r="E12">
        <v>2</v>
      </c>
      <c r="F12">
        <f t="shared" si="0"/>
        <v>20001</v>
      </c>
      <c r="G12">
        <f t="shared" si="1"/>
        <v>8</v>
      </c>
    </row>
    <row r="13" spans="1:21">
      <c r="A13">
        <v>9</v>
      </c>
      <c r="B13">
        <v>8808</v>
      </c>
      <c r="C13" t="s">
        <v>52</v>
      </c>
      <c r="D13">
        <v>5</v>
      </c>
      <c r="E13">
        <v>2</v>
      </c>
      <c r="F13">
        <f t="shared" si="0"/>
        <v>20005</v>
      </c>
      <c r="G13">
        <f t="shared" si="1"/>
        <v>9</v>
      </c>
      <c r="Q13" t="s">
        <v>19</v>
      </c>
    </row>
    <row r="14" spans="1:21">
      <c r="A14">
        <v>10</v>
      </c>
      <c r="B14">
        <v>8726</v>
      </c>
      <c r="C14" t="s">
        <v>70</v>
      </c>
      <c r="D14">
        <v>3</v>
      </c>
      <c r="E14">
        <v>2</v>
      </c>
      <c r="F14">
        <f t="shared" si="0"/>
        <v>20003</v>
      </c>
      <c r="G14">
        <f t="shared" si="1"/>
        <v>10</v>
      </c>
    </row>
    <row r="15" spans="1:21" ht="15.75" thickBot="1">
      <c r="A15">
        <v>11</v>
      </c>
      <c r="B15">
        <v>8697</v>
      </c>
      <c r="C15" t="s">
        <v>52</v>
      </c>
      <c r="D15">
        <v>5</v>
      </c>
      <c r="E15">
        <v>3</v>
      </c>
      <c r="F15">
        <f t="shared" si="0"/>
        <v>30005</v>
      </c>
      <c r="G15">
        <f t="shared" si="1"/>
        <v>11</v>
      </c>
    </row>
    <row r="16" spans="1:21">
      <c r="A16">
        <v>12</v>
      </c>
      <c r="B16">
        <v>8785</v>
      </c>
      <c r="C16" t="s">
        <v>54</v>
      </c>
      <c r="D16">
        <v>4</v>
      </c>
      <c r="E16">
        <v>3</v>
      </c>
      <c r="F16">
        <f t="shared" si="0"/>
        <v>30004</v>
      </c>
      <c r="G16">
        <f t="shared" si="1"/>
        <v>12</v>
      </c>
      <c r="J16" t="s">
        <v>15</v>
      </c>
      <c r="K16" s="2">
        <v>4</v>
      </c>
      <c r="M16" s="2">
        <v>2</v>
      </c>
      <c r="O16" s="2">
        <v>1</v>
      </c>
      <c r="Q16" s="2">
        <v>5</v>
      </c>
      <c r="S16" s="2">
        <v>3</v>
      </c>
    </row>
    <row r="17" spans="1:19">
      <c r="A17">
        <v>13</v>
      </c>
      <c r="B17">
        <v>8805</v>
      </c>
      <c r="C17" t="s">
        <v>70</v>
      </c>
      <c r="D17">
        <v>3</v>
      </c>
      <c r="E17">
        <v>3</v>
      </c>
      <c r="F17">
        <f t="shared" si="0"/>
        <v>30003</v>
      </c>
      <c r="G17">
        <f t="shared" si="1"/>
        <v>13</v>
      </c>
      <c r="K17" s="3"/>
      <c r="M17" s="3"/>
      <c r="O17" s="3"/>
      <c r="Q17" s="3"/>
      <c r="S17" s="3"/>
    </row>
    <row r="18" spans="1:19">
      <c r="A18">
        <v>14</v>
      </c>
      <c r="B18">
        <v>8807</v>
      </c>
      <c r="C18" t="s">
        <v>106</v>
      </c>
      <c r="D18">
        <v>2</v>
      </c>
      <c r="E18">
        <v>3</v>
      </c>
      <c r="F18">
        <f t="shared" si="0"/>
        <v>30002</v>
      </c>
      <c r="G18">
        <f t="shared" si="1"/>
        <v>14</v>
      </c>
      <c r="J18" s="7" t="s">
        <v>16</v>
      </c>
      <c r="K18" s="8">
        <v>6</v>
      </c>
      <c r="L18" s="7"/>
      <c r="M18" s="8">
        <v>7</v>
      </c>
      <c r="N18" s="7"/>
      <c r="O18" s="8">
        <v>8</v>
      </c>
      <c r="P18" s="7"/>
      <c r="Q18" s="8">
        <v>9</v>
      </c>
      <c r="R18" s="7"/>
      <c r="S18" s="8">
        <v>10</v>
      </c>
    </row>
    <row r="19" spans="1:19">
      <c r="A19">
        <v>15</v>
      </c>
      <c r="B19">
        <v>8795</v>
      </c>
      <c r="C19" t="s">
        <v>71</v>
      </c>
      <c r="D19">
        <v>1</v>
      </c>
      <c r="E19">
        <v>3</v>
      </c>
      <c r="F19">
        <f t="shared" si="0"/>
        <v>30001</v>
      </c>
      <c r="G19">
        <f t="shared" si="1"/>
        <v>15</v>
      </c>
      <c r="K19" s="3"/>
      <c r="M19" s="3"/>
      <c r="O19" s="3"/>
      <c r="Q19" s="3"/>
      <c r="S19" s="3"/>
    </row>
    <row r="20" spans="1:19" ht="15.75" thickBot="1">
      <c r="K20" s="4"/>
      <c r="M20" s="4"/>
      <c r="O20" s="4"/>
      <c r="Q20" s="4"/>
      <c r="S20" s="4"/>
    </row>
    <row r="22" spans="1:19">
      <c r="Q22" t="s">
        <v>18</v>
      </c>
    </row>
    <row r="23" spans="1:19" ht="15.75" thickBot="1"/>
    <row r="24" spans="1:19">
      <c r="K24" s="2"/>
      <c r="M24" s="2"/>
      <c r="O24" s="2"/>
      <c r="Q24" s="2"/>
      <c r="S24" s="2"/>
    </row>
    <row r="25" spans="1:19">
      <c r="K25" s="3"/>
      <c r="M25" s="3"/>
      <c r="O25" s="3"/>
      <c r="Q25" s="3"/>
      <c r="S25" s="3"/>
    </row>
    <row r="26" spans="1:19">
      <c r="J26" s="7" t="s">
        <v>16</v>
      </c>
      <c r="K26" s="8">
        <v>11</v>
      </c>
      <c r="L26" s="7"/>
      <c r="M26" s="8">
        <v>12</v>
      </c>
      <c r="N26" s="7"/>
      <c r="O26" s="8">
        <v>13</v>
      </c>
      <c r="P26" s="7"/>
      <c r="Q26" s="8">
        <v>14</v>
      </c>
      <c r="R26" s="7"/>
      <c r="S26" s="8">
        <v>15</v>
      </c>
    </row>
    <row r="27" spans="1:19">
      <c r="K27" s="3"/>
      <c r="M27" s="3"/>
      <c r="O27" s="3"/>
      <c r="Q27" s="3"/>
      <c r="S27" s="3"/>
    </row>
    <row r="28" spans="1:19" ht="15.75" thickBot="1">
      <c r="J28" t="s">
        <v>15</v>
      </c>
      <c r="K28" s="4">
        <v>5</v>
      </c>
      <c r="M28" s="4">
        <v>4</v>
      </c>
      <c r="O28" s="4">
        <v>3</v>
      </c>
      <c r="Q28" s="4">
        <v>2</v>
      </c>
      <c r="S28" s="4">
        <v>1</v>
      </c>
    </row>
    <row r="31" spans="1:19" ht="15.75" thickBot="1"/>
    <row r="32" spans="1:19">
      <c r="J32" s="2"/>
    </row>
    <row r="33" spans="10:15">
      <c r="J33" s="3" t="s">
        <v>11</v>
      </c>
    </row>
    <row r="34" spans="10:15">
      <c r="J34" s="3" t="s">
        <v>12</v>
      </c>
    </row>
    <row r="35" spans="10:15">
      <c r="J35" s="3"/>
    </row>
    <row r="36" spans="10:15">
      <c r="J36" s="3"/>
    </row>
    <row r="37" spans="10:15" ht="21.75" thickBot="1">
      <c r="J37" s="4"/>
      <c r="O37" s="6" t="s">
        <v>10</v>
      </c>
    </row>
  </sheetData>
  <pageMargins left="0.7" right="0.7" top="0.75" bottom="0.75" header="0.3" footer="0.3"/>
  <pageSetup paperSize="9" scale="6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3"/>
  <sheetViews>
    <sheetView topLeftCell="Q1" workbookViewId="0">
      <selection activeCell="R1" sqref="R1:AA1048576"/>
    </sheetView>
  </sheetViews>
  <sheetFormatPr defaultRowHeight="15"/>
  <cols>
    <col min="2" max="2" width="13.140625" bestFit="1" customWidth="1"/>
    <col min="3" max="3" width="15.42578125" customWidth="1"/>
    <col min="6" max="7" width="15.5703125" bestFit="1" customWidth="1"/>
    <col min="8" max="8" width="16" bestFit="1" customWidth="1"/>
    <col min="9" max="9" width="15" bestFit="1" customWidth="1"/>
    <col min="10" max="10" width="16" bestFit="1" customWidth="1"/>
    <col min="11" max="11" width="15" bestFit="1" customWidth="1"/>
    <col min="12" max="13" width="14.5703125" bestFit="1" customWidth="1"/>
    <col min="14" max="15" width="15.5703125" bestFit="1" customWidth="1"/>
    <col min="16" max="16" width="14.5703125" bestFit="1" customWidth="1"/>
    <col min="17" max="20" width="15.5703125" bestFit="1" customWidth="1"/>
    <col min="21" max="21" width="14.5703125" bestFit="1" customWidth="1"/>
    <col min="22" max="22" width="15.5703125" bestFit="1" customWidth="1"/>
    <col min="23" max="25" width="14.5703125" bestFit="1" customWidth="1"/>
    <col min="26" max="27" width="15.5703125" bestFit="1" customWidth="1"/>
  </cols>
  <sheetData>
    <row r="1" spans="1:30">
      <c r="B1" s="1" t="s">
        <v>20</v>
      </c>
      <c r="C1" s="1"/>
      <c r="D1" s="1"/>
      <c r="E1" s="1"/>
    </row>
    <row r="3" spans="1:30">
      <c r="A3" s="1"/>
      <c r="B3" s="1"/>
      <c r="C3" s="1"/>
      <c r="D3" s="1"/>
      <c r="E3" s="1"/>
      <c r="F3" s="30" t="s">
        <v>108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29" t="s">
        <v>107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>
      <c r="B4" t="s">
        <v>21</v>
      </c>
      <c r="F4" s="9">
        <v>42053</v>
      </c>
      <c r="G4" s="9">
        <v>42054</v>
      </c>
      <c r="H4" s="9">
        <v>42055</v>
      </c>
      <c r="I4" s="9">
        <v>42058</v>
      </c>
      <c r="J4" s="9">
        <v>42060</v>
      </c>
      <c r="K4" s="9">
        <v>42062</v>
      </c>
      <c r="L4" s="9">
        <v>42065</v>
      </c>
      <c r="M4" s="9">
        <v>42067</v>
      </c>
      <c r="N4" s="9">
        <v>42069</v>
      </c>
      <c r="O4" s="9">
        <v>42072</v>
      </c>
      <c r="P4" s="9">
        <v>42074</v>
      </c>
      <c r="Q4" s="9">
        <v>42076</v>
      </c>
      <c r="R4" s="9">
        <v>42142</v>
      </c>
      <c r="S4" s="9">
        <v>42144</v>
      </c>
      <c r="T4" s="9">
        <v>42146</v>
      </c>
      <c r="U4" s="9">
        <v>42149</v>
      </c>
      <c r="V4" s="9">
        <v>42151</v>
      </c>
      <c r="W4" s="9">
        <v>42153</v>
      </c>
      <c r="X4" s="9">
        <v>42157</v>
      </c>
      <c r="Y4" s="9">
        <v>42158</v>
      </c>
      <c r="Z4" s="9">
        <v>42160</v>
      </c>
      <c r="AA4" s="9">
        <v>42163</v>
      </c>
    </row>
    <row r="5" spans="1:30">
      <c r="B5" t="s">
        <v>22</v>
      </c>
      <c r="F5" s="10">
        <v>0.55277777777777781</v>
      </c>
      <c r="G5" s="10">
        <v>0.45347222222222222</v>
      </c>
      <c r="H5" s="10">
        <v>0.44166666666666665</v>
      </c>
      <c r="I5" s="10">
        <v>0.375</v>
      </c>
      <c r="J5" s="10">
        <v>0.57777777777777783</v>
      </c>
      <c r="K5" s="10">
        <v>0.34861111111111115</v>
      </c>
      <c r="L5" s="10">
        <v>0.34236111111111112</v>
      </c>
      <c r="M5" s="10">
        <v>0.32847222222222222</v>
      </c>
      <c r="N5" s="10">
        <v>0.4513888888888889</v>
      </c>
      <c r="O5" s="10">
        <v>0.44166666666666665</v>
      </c>
      <c r="P5" s="10">
        <v>0.375</v>
      </c>
      <c r="Q5" s="10">
        <v>0.59583333333333333</v>
      </c>
      <c r="R5" s="10">
        <v>0.5625</v>
      </c>
      <c r="S5" s="10">
        <v>0.64583333333333337</v>
      </c>
      <c r="T5" s="10">
        <v>0.54652777777777783</v>
      </c>
      <c r="U5" s="10">
        <v>0.5493055555555556</v>
      </c>
      <c r="V5" s="10">
        <v>0.65277777777777779</v>
      </c>
      <c r="W5" s="10">
        <v>0.54166666666666663</v>
      </c>
      <c r="X5" s="10">
        <v>0.54166666666666663</v>
      </c>
      <c r="Y5" s="10">
        <v>0.55208333333333337</v>
      </c>
      <c r="Z5" s="10">
        <v>0.5625</v>
      </c>
      <c r="AA5" s="10">
        <v>0.54861111111111105</v>
      </c>
    </row>
    <row r="6" spans="1:30">
      <c r="B6" t="s">
        <v>68</v>
      </c>
      <c r="F6" s="10">
        <v>0.5625</v>
      </c>
      <c r="G6" s="10">
        <v>0.45833333333333331</v>
      </c>
      <c r="H6" s="10">
        <v>0.47916666666666669</v>
      </c>
      <c r="I6" s="10">
        <v>0.375</v>
      </c>
      <c r="J6" s="10">
        <v>0.58333333333333337</v>
      </c>
      <c r="K6" s="10">
        <v>0.35416666666666669</v>
      </c>
      <c r="L6" s="10">
        <v>0.33333333333333331</v>
      </c>
      <c r="M6" s="10">
        <v>0.33333333333333331</v>
      </c>
      <c r="N6" s="10">
        <v>0.45833333333333331</v>
      </c>
      <c r="O6" s="10">
        <v>0.4375</v>
      </c>
      <c r="P6" s="10">
        <v>0.375</v>
      </c>
      <c r="Q6" s="10">
        <v>0.60416666666666663</v>
      </c>
      <c r="R6" s="10">
        <v>0.5625</v>
      </c>
      <c r="S6" s="10">
        <v>0.45833333333333331</v>
      </c>
      <c r="T6" s="10">
        <v>0.47916666666666669</v>
      </c>
      <c r="U6" s="10">
        <v>0.375</v>
      </c>
      <c r="V6" s="10">
        <v>0.58333333333333337</v>
      </c>
      <c r="W6" s="10">
        <v>0.35416666666666669</v>
      </c>
      <c r="X6" s="10">
        <v>0.33333333333333331</v>
      </c>
      <c r="Y6" s="10">
        <v>0.33333333333333331</v>
      </c>
      <c r="Z6" s="10">
        <v>0.45833333333333331</v>
      </c>
      <c r="AA6" s="10">
        <v>0.4375</v>
      </c>
    </row>
    <row r="8" spans="1:30">
      <c r="A8" s="1"/>
      <c r="B8" s="1" t="s">
        <v>1</v>
      </c>
      <c r="C8" s="1" t="s">
        <v>3</v>
      </c>
      <c r="D8" s="1" t="s">
        <v>14</v>
      </c>
      <c r="E8" s="1" t="s">
        <v>4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 t="s">
        <v>23</v>
      </c>
      <c r="T8" s="1" t="s">
        <v>23</v>
      </c>
      <c r="U8" s="1" t="s">
        <v>23</v>
      </c>
      <c r="V8" s="1" t="s">
        <v>23</v>
      </c>
      <c r="W8" s="1" t="s">
        <v>23</v>
      </c>
      <c r="X8" s="1" t="s">
        <v>23</v>
      </c>
      <c r="Y8" s="1" t="s">
        <v>23</v>
      </c>
      <c r="Z8" s="1" t="s">
        <v>23</v>
      </c>
      <c r="AA8" s="1" t="s">
        <v>23</v>
      </c>
      <c r="AB8" s="1"/>
      <c r="AC8" s="1"/>
    </row>
    <row r="9" spans="1:30">
      <c r="B9">
        <v>1</v>
      </c>
      <c r="C9" t="s">
        <v>5</v>
      </c>
      <c r="D9">
        <v>1</v>
      </c>
      <c r="E9">
        <v>1</v>
      </c>
      <c r="F9">
        <v>49.25</v>
      </c>
      <c r="G9">
        <v>48.45</v>
      </c>
      <c r="H9">
        <v>48</v>
      </c>
      <c r="I9">
        <v>46.75</v>
      </c>
      <c r="J9" s="11">
        <v>45.6</v>
      </c>
      <c r="K9">
        <v>44.5</v>
      </c>
      <c r="L9">
        <v>43.5</v>
      </c>
      <c r="M9">
        <v>43.25</v>
      </c>
      <c r="N9">
        <v>42.6</v>
      </c>
      <c r="O9">
        <v>42.25</v>
      </c>
      <c r="P9">
        <v>42</v>
      </c>
      <c r="Q9">
        <v>41.65</v>
      </c>
      <c r="R9">
        <v>40.049999999999997</v>
      </c>
      <c r="S9">
        <v>40.75</v>
      </c>
      <c r="T9">
        <v>41.6</v>
      </c>
      <c r="U9">
        <v>42</v>
      </c>
      <c r="V9">
        <v>42.7</v>
      </c>
      <c r="W9">
        <v>43.55</v>
      </c>
      <c r="X9">
        <v>44</v>
      </c>
      <c r="Y9">
        <v>45.15</v>
      </c>
      <c r="Z9">
        <v>46.1</v>
      </c>
      <c r="AA9">
        <v>46.5</v>
      </c>
    </row>
    <row r="10" spans="1:30">
      <c r="B10">
        <v>2</v>
      </c>
      <c r="C10" t="s">
        <v>6</v>
      </c>
      <c r="D10">
        <v>5</v>
      </c>
      <c r="E10">
        <v>1</v>
      </c>
      <c r="F10">
        <v>79.099999999999994</v>
      </c>
      <c r="G10">
        <v>78.7</v>
      </c>
      <c r="H10">
        <v>78.2</v>
      </c>
      <c r="I10">
        <v>77.349999999999994</v>
      </c>
      <c r="J10">
        <v>76.95</v>
      </c>
      <c r="K10">
        <v>76.8</v>
      </c>
      <c r="L10">
        <v>76.7</v>
      </c>
      <c r="M10">
        <v>76.650000000000006</v>
      </c>
      <c r="N10">
        <v>76.5</v>
      </c>
      <c r="O10">
        <v>76.5</v>
      </c>
      <c r="P10">
        <v>76.400000000000006</v>
      </c>
      <c r="Q10">
        <v>76.25</v>
      </c>
      <c r="R10">
        <v>76.150000000000006</v>
      </c>
      <c r="S10">
        <v>76.3</v>
      </c>
      <c r="T10">
        <v>77</v>
      </c>
      <c r="U10">
        <v>77.5</v>
      </c>
      <c r="V10">
        <v>77.7</v>
      </c>
      <c r="W10">
        <v>77.849999999999994</v>
      </c>
      <c r="X10">
        <v>77.8</v>
      </c>
      <c r="Y10">
        <v>78.3</v>
      </c>
      <c r="Z10">
        <v>78.599999999999994</v>
      </c>
      <c r="AA10">
        <v>78.7</v>
      </c>
    </row>
    <row r="11" spans="1:30">
      <c r="B11">
        <v>3</v>
      </c>
      <c r="C11" t="s">
        <v>7</v>
      </c>
      <c r="D11">
        <v>3</v>
      </c>
      <c r="E11">
        <v>1</v>
      </c>
      <c r="F11">
        <v>62.75</v>
      </c>
      <c r="G11">
        <v>62.1</v>
      </c>
      <c r="H11">
        <v>61.65</v>
      </c>
      <c r="I11">
        <v>60.25</v>
      </c>
      <c r="J11">
        <v>59.6</v>
      </c>
      <c r="K11">
        <v>59.45</v>
      </c>
      <c r="L11">
        <v>59.05</v>
      </c>
      <c r="M11">
        <v>58.95</v>
      </c>
      <c r="N11">
        <v>58.75</v>
      </c>
      <c r="O11">
        <v>58.6</v>
      </c>
      <c r="P11">
        <v>58.45</v>
      </c>
      <c r="Q11">
        <v>58.25</v>
      </c>
      <c r="R11">
        <v>57.15</v>
      </c>
      <c r="S11">
        <v>57.35</v>
      </c>
      <c r="T11">
        <v>58.25</v>
      </c>
      <c r="U11">
        <v>58.8</v>
      </c>
      <c r="V11">
        <v>58.9</v>
      </c>
      <c r="W11">
        <v>59.05</v>
      </c>
      <c r="X11">
        <v>58.95</v>
      </c>
      <c r="Y11">
        <v>59.55</v>
      </c>
      <c r="Z11">
        <v>59.95</v>
      </c>
      <c r="AA11">
        <v>59.95</v>
      </c>
    </row>
    <row r="12" spans="1:30">
      <c r="B12">
        <v>4</v>
      </c>
      <c r="C12" t="s">
        <v>8</v>
      </c>
      <c r="D12">
        <v>4</v>
      </c>
      <c r="E12">
        <v>1</v>
      </c>
      <c r="F12">
        <v>68.7</v>
      </c>
      <c r="G12">
        <v>68.3</v>
      </c>
      <c r="H12">
        <v>68.05</v>
      </c>
      <c r="I12">
        <v>67.650000000000006</v>
      </c>
      <c r="J12">
        <v>67.3</v>
      </c>
      <c r="K12">
        <v>67.2</v>
      </c>
      <c r="L12">
        <v>66.900000000000006</v>
      </c>
      <c r="M12">
        <v>66.8</v>
      </c>
      <c r="N12">
        <v>66.650000000000006</v>
      </c>
      <c r="O12">
        <v>66.5</v>
      </c>
      <c r="P12">
        <v>66.400000000000006</v>
      </c>
      <c r="Q12">
        <v>66.3</v>
      </c>
      <c r="R12">
        <v>65.25</v>
      </c>
      <c r="S12">
        <v>65.25</v>
      </c>
      <c r="T12">
        <v>65.75</v>
      </c>
      <c r="U12">
        <v>66</v>
      </c>
      <c r="V12">
        <v>66.3</v>
      </c>
      <c r="W12">
        <v>66.2</v>
      </c>
      <c r="X12">
        <v>66.45</v>
      </c>
      <c r="Y12">
        <v>66.75</v>
      </c>
      <c r="Z12">
        <v>66.95</v>
      </c>
      <c r="AA12">
        <v>67.150000000000006</v>
      </c>
    </row>
    <row r="13" spans="1:30">
      <c r="B13">
        <v>5</v>
      </c>
      <c r="C13" t="s">
        <v>9</v>
      </c>
      <c r="D13">
        <v>2</v>
      </c>
      <c r="E13">
        <v>1</v>
      </c>
      <c r="F13">
        <v>57.7</v>
      </c>
      <c r="G13">
        <v>56.95</v>
      </c>
      <c r="H13">
        <v>56.45</v>
      </c>
      <c r="I13">
        <v>54.9</v>
      </c>
      <c r="J13">
        <v>53.45</v>
      </c>
      <c r="K13">
        <v>52.65</v>
      </c>
      <c r="L13">
        <v>51.3</v>
      </c>
      <c r="M13">
        <v>50.7</v>
      </c>
      <c r="N13">
        <v>50.25</v>
      </c>
      <c r="O13">
        <v>49.9</v>
      </c>
      <c r="P13">
        <v>49.65</v>
      </c>
      <c r="Q13">
        <v>49.4</v>
      </c>
      <c r="R13">
        <v>49.25</v>
      </c>
      <c r="S13">
        <v>50.05</v>
      </c>
      <c r="T13">
        <v>50.85</v>
      </c>
      <c r="U13">
        <v>51.3</v>
      </c>
      <c r="V13">
        <v>52.2</v>
      </c>
      <c r="W13">
        <v>53.1</v>
      </c>
      <c r="X13">
        <v>53.65</v>
      </c>
      <c r="Y13">
        <v>54.95</v>
      </c>
      <c r="Z13">
        <v>56.15</v>
      </c>
      <c r="AA13">
        <v>56.55</v>
      </c>
    </row>
    <row r="14" spans="1:30">
      <c r="B14">
        <v>6</v>
      </c>
      <c r="C14" t="s">
        <v>8</v>
      </c>
      <c r="D14">
        <v>4</v>
      </c>
      <c r="E14">
        <v>2</v>
      </c>
      <c r="F14">
        <v>71.400000000000006</v>
      </c>
      <c r="G14">
        <v>70.900000000000006</v>
      </c>
      <c r="H14">
        <v>70.7</v>
      </c>
      <c r="I14">
        <v>70.3</v>
      </c>
      <c r="J14">
        <v>70</v>
      </c>
      <c r="K14">
        <v>69.849999999999994</v>
      </c>
      <c r="L14">
        <v>69.55</v>
      </c>
      <c r="M14">
        <v>69.45</v>
      </c>
      <c r="N14">
        <v>69.3</v>
      </c>
      <c r="O14">
        <v>69.099999999999994</v>
      </c>
      <c r="P14">
        <v>69.05</v>
      </c>
      <c r="Q14">
        <v>68.849999999999994</v>
      </c>
      <c r="R14">
        <v>67.900000000000006</v>
      </c>
      <c r="S14">
        <v>67.900000000000006</v>
      </c>
      <c r="T14">
        <v>68.45</v>
      </c>
      <c r="U14">
        <v>68.650000000000006</v>
      </c>
      <c r="V14">
        <v>69</v>
      </c>
      <c r="W14">
        <v>68.95</v>
      </c>
      <c r="X14">
        <v>69.25</v>
      </c>
      <c r="Y14">
        <v>69.55</v>
      </c>
      <c r="Z14">
        <v>69.650000000000006</v>
      </c>
      <c r="AA14">
        <v>69.900000000000006</v>
      </c>
    </row>
    <row r="15" spans="1:30">
      <c r="B15">
        <v>7</v>
      </c>
      <c r="C15" t="s">
        <v>9</v>
      </c>
      <c r="D15">
        <v>2</v>
      </c>
      <c r="E15">
        <v>2</v>
      </c>
      <c r="F15">
        <v>57</v>
      </c>
      <c r="G15">
        <v>56.35</v>
      </c>
      <c r="H15">
        <v>55.8</v>
      </c>
      <c r="I15">
        <v>54.15</v>
      </c>
      <c r="J15">
        <v>52.75</v>
      </c>
      <c r="K15">
        <v>52</v>
      </c>
      <c r="L15">
        <v>50.9</v>
      </c>
      <c r="M15">
        <v>50.45</v>
      </c>
      <c r="N15">
        <v>50.05</v>
      </c>
      <c r="O15">
        <v>49.65</v>
      </c>
      <c r="P15">
        <v>49.5</v>
      </c>
      <c r="Q15">
        <v>49.25</v>
      </c>
      <c r="R15">
        <v>49.2</v>
      </c>
      <c r="S15">
        <v>50.15</v>
      </c>
      <c r="T15">
        <v>51.1</v>
      </c>
      <c r="U15">
        <v>51.55</v>
      </c>
      <c r="V15">
        <v>52.45</v>
      </c>
      <c r="W15">
        <v>53.35</v>
      </c>
      <c r="X15">
        <v>53.95</v>
      </c>
      <c r="Y15">
        <v>55.25</v>
      </c>
      <c r="Z15">
        <v>56.35</v>
      </c>
      <c r="AA15">
        <v>56.65</v>
      </c>
    </row>
    <row r="16" spans="1:30">
      <c r="B16">
        <v>8</v>
      </c>
      <c r="C16" t="s">
        <v>5</v>
      </c>
      <c r="D16">
        <v>1</v>
      </c>
      <c r="E16">
        <v>2</v>
      </c>
      <c r="F16">
        <v>48.95</v>
      </c>
      <c r="G16">
        <v>48.25</v>
      </c>
      <c r="H16">
        <v>47.65</v>
      </c>
      <c r="I16">
        <v>46.05</v>
      </c>
      <c r="J16">
        <v>44.6</v>
      </c>
      <c r="K16">
        <v>43.95</v>
      </c>
      <c r="L16">
        <v>43</v>
      </c>
      <c r="M16">
        <v>42.6</v>
      </c>
      <c r="N16">
        <v>42.2</v>
      </c>
      <c r="O16">
        <v>41.85</v>
      </c>
      <c r="P16">
        <v>41.6</v>
      </c>
      <c r="Q16">
        <v>41.3</v>
      </c>
      <c r="R16">
        <v>40.25</v>
      </c>
      <c r="S16">
        <v>41.05</v>
      </c>
      <c r="T16">
        <v>41.85</v>
      </c>
      <c r="U16">
        <v>42.3</v>
      </c>
      <c r="V16">
        <v>43.1</v>
      </c>
      <c r="W16">
        <v>43.9</v>
      </c>
      <c r="X16">
        <v>44.35</v>
      </c>
      <c r="Y16">
        <v>45.6</v>
      </c>
      <c r="Z16">
        <v>46.55</v>
      </c>
      <c r="AA16">
        <v>47</v>
      </c>
    </row>
    <row r="17" spans="2:27">
      <c r="B17">
        <v>9</v>
      </c>
      <c r="C17" t="s">
        <v>6</v>
      </c>
      <c r="D17">
        <v>5</v>
      </c>
      <c r="E17">
        <v>2</v>
      </c>
      <c r="F17">
        <v>78.650000000000006</v>
      </c>
      <c r="G17">
        <v>78.150000000000006</v>
      </c>
      <c r="H17">
        <v>77.8</v>
      </c>
      <c r="I17">
        <v>76.75</v>
      </c>
      <c r="J17">
        <v>76.45</v>
      </c>
      <c r="K17">
        <v>76.3</v>
      </c>
      <c r="L17">
        <v>76.2</v>
      </c>
      <c r="M17">
        <v>76.099999999999994</v>
      </c>
      <c r="N17">
        <v>76.05</v>
      </c>
      <c r="O17">
        <v>76</v>
      </c>
      <c r="P17">
        <v>75.900000000000006</v>
      </c>
      <c r="Q17">
        <v>75.900000000000006</v>
      </c>
      <c r="R17">
        <v>75.75</v>
      </c>
      <c r="S17">
        <v>75.95</v>
      </c>
      <c r="T17">
        <v>76.75</v>
      </c>
      <c r="U17">
        <v>77.25</v>
      </c>
      <c r="V17">
        <v>77.45</v>
      </c>
      <c r="W17">
        <v>77.650000000000006</v>
      </c>
      <c r="X17">
        <v>77.7</v>
      </c>
      <c r="Y17">
        <v>78.150000000000006</v>
      </c>
      <c r="Z17">
        <v>78.5</v>
      </c>
      <c r="AA17">
        <v>78.650000000000006</v>
      </c>
    </row>
    <row r="18" spans="2:27">
      <c r="B18">
        <v>10</v>
      </c>
      <c r="C18" t="s">
        <v>7</v>
      </c>
      <c r="D18">
        <v>3</v>
      </c>
      <c r="E18">
        <v>2</v>
      </c>
      <c r="F18">
        <v>61.95</v>
      </c>
      <c r="G18">
        <v>61.25</v>
      </c>
      <c r="H18">
        <v>61.8</v>
      </c>
      <c r="I18">
        <v>60</v>
      </c>
      <c r="J18">
        <v>59.6</v>
      </c>
      <c r="K18">
        <v>59.55</v>
      </c>
      <c r="L18">
        <v>59.15</v>
      </c>
      <c r="M18">
        <v>59</v>
      </c>
      <c r="N18">
        <v>58.9</v>
      </c>
      <c r="O18">
        <v>58.7</v>
      </c>
      <c r="P18">
        <v>58.65</v>
      </c>
      <c r="Q18">
        <v>58.5</v>
      </c>
      <c r="R18">
        <v>57.4</v>
      </c>
      <c r="S18">
        <v>57.6</v>
      </c>
      <c r="T18">
        <v>58.6</v>
      </c>
      <c r="U18">
        <v>59.1</v>
      </c>
      <c r="V18">
        <v>59.2</v>
      </c>
      <c r="W18">
        <v>59.35</v>
      </c>
      <c r="X18">
        <v>59.3</v>
      </c>
      <c r="Y18">
        <v>59.9</v>
      </c>
      <c r="Z18">
        <v>60.25</v>
      </c>
      <c r="AA18">
        <v>60.35</v>
      </c>
    </row>
    <row r="19" spans="2:27">
      <c r="B19">
        <v>11</v>
      </c>
      <c r="C19" t="s">
        <v>6</v>
      </c>
      <c r="D19">
        <v>5</v>
      </c>
      <c r="E19">
        <v>3</v>
      </c>
      <c r="F19">
        <v>79.95</v>
      </c>
      <c r="G19">
        <v>79.349999999999994</v>
      </c>
      <c r="H19">
        <v>79</v>
      </c>
      <c r="I19">
        <v>77.95</v>
      </c>
      <c r="J19">
        <v>77.650000000000006</v>
      </c>
      <c r="K19">
        <v>77.55</v>
      </c>
      <c r="L19">
        <v>77.400000000000006</v>
      </c>
      <c r="M19">
        <v>77.400000000000006</v>
      </c>
      <c r="N19">
        <v>77.25</v>
      </c>
      <c r="O19">
        <v>77.2</v>
      </c>
      <c r="P19">
        <v>77.2</v>
      </c>
      <c r="Q19">
        <v>77.099999999999994</v>
      </c>
      <c r="R19">
        <v>77</v>
      </c>
      <c r="S19">
        <v>77.150000000000006</v>
      </c>
      <c r="T19">
        <v>77.95</v>
      </c>
      <c r="U19">
        <v>78.5</v>
      </c>
      <c r="V19">
        <v>78.650000000000006</v>
      </c>
      <c r="W19">
        <v>78.900000000000006</v>
      </c>
      <c r="X19">
        <v>78.900000000000006</v>
      </c>
      <c r="Y19">
        <v>79.349999999999994</v>
      </c>
      <c r="Z19">
        <v>79.7</v>
      </c>
      <c r="AA19">
        <v>79.8</v>
      </c>
    </row>
    <row r="20" spans="2:27">
      <c r="B20">
        <v>12</v>
      </c>
      <c r="C20" t="s">
        <v>8</v>
      </c>
      <c r="D20">
        <v>4</v>
      </c>
      <c r="E20">
        <v>3</v>
      </c>
      <c r="F20">
        <v>71.2</v>
      </c>
      <c r="G20">
        <v>70.75</v>
      </c>
      <c r="H20">
        <v>70.55</v>
      </c>
      <c r="I20">
        <v>70.2</v>
      </c>
      <c r="J20">
        <v>69.95</v>
      </c>
      <c r="K20">
        <v>69.849999999999994</v>
      </c>
      <c r="L20">
        <v>69.599999999999994</v>
      </c>
      <c r="M20">
        <v>69.5</v>
      </c>
      <c r="N20">
        <v>69.349999999999994</v>
      </c>
      <c r="O20">
        <v>69.2</v>
      </c>
      <c r="P20">
        <v>69.099999999999994</v>
      </c>
      <c r="Q20">
        <v>69</v>
      </c>
      <c r="R20">
        <v>67.95</v>
      </c>
      <c r="S20">
        <v>68</v>
      </c>
      <c r="T20">
        <v>68.55</v>
      </c>
      <c r="U20">
        <v>68.75</v>
      </c>
      <c r="V20">
        <v>69.099999999999994</v>
      </c>
      <c r="W20">
        <v>69.150000000000006</v>
      </c>
      <c r="X20">
        <v>69.3</v>
      </c>
      <c r="Y20">
        <v>69.650000000000006</v>
      </c>
      <c r="Z20">
        <v>69.849999999999994</v>
      </c>
      <c r="AA20">
        <v>70.099999999999994</v>
      </c>
    </row>
    <row r="21" spans="2:27">
      <c r="B21">
        <v>13</v>
      </c>
      <c r="C21" t="s">
        <v>7</v>
      </c>
      <c r="D21">
        <v>3</v>
      </c>
      <c r="E21">
        <v>3</v>
      </c>
      <c r="F21">
        <v>61.2</v>
      </c>
      <c r="G21">
        <v>60.8</v>
      </c>
      <c r="H21">
        <v>61.45</v>
      </c>
      <c r="I21">
        <v>59.85</v>
      </c>
      <c r="J21">
        <v>59.4</v>
      </c>
      <c r="K21">
        <v>59.2</v>
      </c>
      <c r="L21">
        <v>58.8</v>
      </c>
      <c r="M21">
        <v>58.65</v>
      </c>
      <c r="N21">
        <v>58.4</v>
      </c>
      <c r="O21">
        <v>58.25</v>
      </c>
      <c r="P21">
        <v>58.15</v>
      </c>
      <c r="Q21">
        <v>57.95</v>
      </c>
      <c r="R21">
        <v>56.8</v>
      </c>
      <c r="S21">
        <v>57</v>
      </c>
      <c r="T21">
        <v>57.95</v>
      </c>
      <c r="U21">
        <v>58.6</v>
      </c>
      <c r="V21">
        <v>58.8</v>
      </c>
      <c r="W21">
        <v>59.05</v>
      </c>
      <c r="X21">
        <v>59.05</v>
      </c>
      <c r="Y21">
        <v>59.6</v>
      </c>
      <c r="Z21">
        <v>60</v>
      </c>
      <c r="AA21">
        <v>60.05</v>
      </c>
    </row>
    <row r="22" spans="2:27">
      <c r="B22">
        <v>14</v>
      </c>
      <c r="C22" t="s">
        <v>9</v>
      </c>
      <c r="D22">
        <v>2</v>
      </c>
      <c r="E22">
        <v>3</v>
      </c>
      <c r="F22">
        <v>57.35</v>
      </c>
      <c r="G22">
        <v>56.65</v>
      </c>
      <c r="H22">
        <v>56.1</v>
      </c>
      <c r="I22">
        <v>54.5</v>
      </c>
      <c r="J22">
        <v>53</v>
      </c>
      <c r="K22">
        <v>52.25</v>
      </c>
      <c r="L22">
        <v>51.05</v>
      </c>
      <c r="M22">
        <v>50.6</v>
      </c>
      <c r="N22">
        <v>50.15</v>
      </c>
      <c r="O22">
        <v>49.75</v>
      </c>
      <c r="P22">
        <v>49.55</v>
      </c>
      <c r="Q22">
        <v>49.35</v>
      </c>
      <c r="R22">
        <v>49.2</v>
      </c>
      <c r="S22">
        <v>50.15</v>
      </c>
      <c r="T22">
        <v>51.2</v>
      </c>
      <c r="U22">
        <v>51.9</v>
      </c>
      <c r="V22">
        <v>52.85</v>
      </c>
      <c r="W22">
        <v>53.9</v>
      </c>
      <c r="X22">
        <v>54.65</v>
      </c>
      <c r="Y22">
        <v>56.05</v>
      </c>
      <c r="Z22">
        <v>56.7</v>
      </c>
      <c r="AA22">
        <v>56.7</v>
      </c>
    </row>
    <row r="23" spans="2:27">
      <c r="B23">
        <v>15</v>
      </c>
      <c r="C23" t="s">
        <v>5</v>
      </c>
      <c r="D23">
        <v>1</v>
      </c>
      <c r="E23">
        <v>3</v>
      </c>
      <c r="F23">
        <v>49.4</v>
      </c>
      <c r="G23">
        <v>48.75</v>
      </c>
      <c r="H23">
        <v>48.25</v>
      </c>
      <c r="I23">
        <v>46.8</v>
      </c>
      <c r="J23">
        <v>45.45</v>
      </c>
      <c r="K23">
        <v>44.65</v>
      </c>
      <c r="L23">
        <v>43.6</v>
      </c>
      <c r="M23">
        <v>43.25</v>
      </c>
      <c r="N23">
        <v>42.75</v>
      </c>
      <c r="O23">
        <v>42.35</v>
      </c>
      <c r="P23">
        <v>42.15</v>
      </c>
      <c r="Q23">
        <v>41.85</v>
      </c>
      <c r="R23">
        <v>40.35</v>
      </c>
      <c r="S23">
        <v>41.2</v>
      </c>
      <c r="T23">
        <v>42.15</v>
      </c>
      <c r="U23">
        <v>42.8</v>
      </c>
      <c r="V23">
        <v>43.7</v>
      </c>
      <c r="W23">
        <v>44.6</v>
      </c>
      <c r="X23">
        <v>45.2</v>
      </c>
      <c r="Y23">
        <v>46.45</v>
      </c>
      <c r="Z23">
        <v>47.3</v>
      </c>
      <c r="AA23">
        <v>47.6</v>
      </c>
    </row>
    <row r="28" spans="2:27">
      <c r="B28" s="1" t="s">
        <v>1</v>
      </c>
      <c r="C28" s="1" t="s">
        <v>3</v>
      </c>
      <c r="D28" s="1" t="s">
        <v>67</v>
      </c>
      <c r="E28" s="1" t="s">
        <v>4</v>
      </c>
      <c r="F28" s="25">
        <f>F4+F6</f>
        <v>42053.5625</v>
      </c>
      <c r="G28" s="25">
        <f t="shared" ref="G28:O28" si="0">G4+G6</f>
        <v>42054.458333333336</v>
      </c>
      <c r="H28" s="25">
        <f t="shared" si="0"/>
        <v>42055.479166666664</v>
      </c>
      <c r="I28" s="25">
        <f t="shared" si="0"/>
        <v>42058.375</v>
      </c>
      <c r="J28" s="25">
        <f t="shared" si="0"/>
        <v>42060.583333333336</v>
      </c>
      <c r="K28" s="25">
        <f t="shared" si="0"/>
        <v>42062.354166666664</v>
      </c>
      <c r="L28" s="25">
        <f t="shared" si="0"/>
        <v>42065.333333333336</v>
      </c>
      <c r="M28" s="25">
        <f t="shared" si="0"/>
        <v>42067.333333333336</v>
      </c>
      <c r="N28" s="25">
        <f t="shared" si="0"/>
        <v>42069.458333333336</v>
      </c>
      <c r="O28" s="25">
        <f t="shared" si="0"/>
        <v>42072.4375</v>
      </c>
      <c r="P28" s="25">
        <f t="shared" ref="P28:Q28" si="1">P4+P6</f>
        <v>42074.375</v>
      </c>
      <c r="Q28" s="25">
        <f t="shared" si="1"/>
        <v>42076.604166666664</v>
      </c>
      <c r="R28" s="25">
        <f t="shared" ref="R28:AA28" si="2">R4+R6</f>
        <v>42142.5625</v>
      </c>
      <c r="S28" s="25">
        <f t="shared" si="2"/>
        <v>42144.458333333336</v>
      </c>
      <c r="T28" s="25">
        <f t="shared" si="2"/>
        <v>42146.479166666664</v>
      </c>
      <c r="U28" s="25">
        <f t="shared" si="2"/>
        <v>42149.375</v>
      </c>
      <c r="V28" s="25">
        <f t="shared" si="2"/>
        <v>42151.583333333336</v>
      </c>
      <c r="W28" s="25">
        <f t="shared" si="2"/>
        <v>42153.354166666664</v>
      </c>
      <c r="X28" s="25">
        <f t="shared" si="2"/>
        <v>42157.333333333336</v>
      </c>
      <c r="Y28" s="25">
        <f t="shared" si="2"/>
        <v>42158.333333333336</v>
      </c>
      <c r="Z28" s="25">
        <f t="shared" si="2"/>
        <v>42160.458333333336</v>
      </c>
      <c r="AA28" s="25">
        <f t="shared" si="2"/>
        <v>42163.4375</v>
      </c>
    </row>
    <row r="29" spans="2:27">
      <c r="B29">
        <v>1</v>
      </c>
      <c r="C29" t="str">
        <f>VLOOKUP(B29,Layout!$A$5:$C$19,3,FALSE)</f>
        <v>TopSoil_0</v>
      </c>
      <c r="D29">
        <v>1</v>
      </c>
      <c r="E29">
        <v>1</v>
      </c>
      <c r="F29">
        <f>(F9-$D49)/$D49</f>
        <v>0.39304252172763893</v>
      </c>
      <c r="G29">
        <f t="shared" ref="G29:O29" si="3">(G9-$D49)/$D49</f>
        <v>0.37041441985186013</v>
      </c>
      <c r="H29">
        <f t="shared" si="3"/>
        <v>0.35768611254673438</v>
      </c>
      <c r="I29">
        <f t="shared" si="3"/>
        <v>0.32232970336582983</v>
      </c>
      <c r="J29">
        <f t="shared" si="3"/>
        <v>0.28980180691939772</v>
      </c>
      <c r="K29">
        <f t="shared" si="3"/>
        <v>0.25868816684020168</v>
      </c>
      <c r="L29">
        <f t="shared" si="3"/>
        <v>0.23040303949547805</v>
      </c>
      <c r="M29">
        <f t="shared" si="3"/>
        <v>0.22333175765929714</v>
      </c>
      <c r="N29">
        <f t="shared" si="3"/>
        <v>0.20494642488522682</v>
      </c>
      <c r="O29">
        <f t="shared" si="3"/>
        <v>0.1950466303145735</v>
      </c>
      <c r="P29">
        <f t="shared" ref="P29:Q29" si="4">(P9-$D49)/$D49</f>
        <v>0.18797534847839259</v>
      </c>
      <c r="Q29">
        <f t="shared" si="4"/>
        <v>0.1780755539077393</v>
      </c>
      <c r="R29">
        <f t="shared" ref="R29:AA29" si="5">(R9-$D49)/$D49</f>
        <v>0.13281935015618143</v>
      </c>
      <c r="S29">
        <f t="shared" si="5"/>
        <v>0.15261893929748807</v>
      </c>
      <c r="T29">
        <f t="shared" si="5"/>
        <v>0.17666129754050319</v>
      </c>
      <c r="U29">
        <f t="shared" si="5"/>
        <v>0.18797534847839259</v>
      </c>
      <c r="V29">
        <f t="shared" si="5"/>
        <v>0.20777493761969923</v>
      </c>
      <c r="W29">
        <f t="shared" si="5"/>
        <v>0.23181729586271416</v>
      </c>
      <c r="X29">
        <f t="shared" si="5"/>
        <v>0.24454560316783988</v>
      </c>
      <c r="Y29">
        <f t="shared" si="5"/>
        <v>0.27707349961427202</v>
      </c>
      <c r="Z29">
        <f t="shared" si="5"/>
        <v>0.30394437059175955</v>
      </c>
      <c r="AA29">
        <f t="shared" si="5"/>
        <v>0.31525842152964895</v>
      </c>
    </row>
    <row r="30" spans="2:27">
      <c r="B30">
        <v>2</v>
      </c>
      <c r="C30" t="str">
        <f>VLOOKUP(B30,Layout!$A$5:$C$19,3,FALSE)</f>
        <v>Gravel</v>
      </c>
      <c r="D30">
        <v>5</v>
      </c>
      <c r="E30">
        <v>1</v>
      </c>
      <c r="F30">
        <f t="shared" ref="F30:O43" si="6">(F10-$D50)/$D50</f>
        <v>3.7328272492871357E-2</v>
      </c>
      <c r="G30">
        <f t="shared" si="6"/>
        <v>3.2082617511870852E-2</v>
      </c>
      <c r="H30">
        <f t="shared" si="6"/>
        <v>2.5525548785620085E-2</v>
      </c>
      <c r="I30">
        <f t="shared" si="6"/>
        <v>1.4378531950993669E-2</v>
      </c>
      <c r="J30">
        <f t="shared" si="6"/>
        <v>9.1328769699931672E-3</v>
      </c>
      <c r="K30">
        <f t="shared" si="6"/>
        <v>7.1657563521178623E-3</v>
      </c>
      <c r="L30">
        <f t="shared" si="6"/>
        <v>5.8543426068677828E-3</v>
      </c>
      <c r="M30">
        <f t="shared" si="6"/>
        <v>5.1986357342427439E-3</v>
      </c>
      <c r="N30">
        <f t="shared" si="6"/>
        <v>3.2315151163674386E-3</v>
      </c>
      <c r="O30">
        <f t="shared" si="6"/>
        <v>3.2315151163674386E-3</v>
      </c>
      <c r="P30">
        <f t="shared" ref="P30:Q30" si="7">(P10-$D50)/$D50</f>
        <v>1.9201013711173597E-3</v>
      </c>
      <c r="Q30">
        <f t="shared" si="7"/>
        <v>-4.7019246757945042E-5</v>
      </c>
      <c r="R30">
        <f t="shared" ref="R30:AA30" si="8">(R10-$D50)/$D50</f>
        <v>-1.358432992008024E-3</v>
      </c>
      <c r="S30">
        <f t="shared" si="8"/>
        <v>6.0868762586709449E-4</v>
      </c>
      <c r="T30">
        <f t="shared" si="8"/>
        <v>9.7885838426182061E-3</v>
      </c>
      <c r="U30">
        <f t="shared" si="8"/>
        <v>1.6345652568868975E-2</v>
      </c>
      <c r="V30">
        <f t="shared" si="8"/>
        <v>1.8968480059369318E-2</v>
      </c>
      <c r="W30">
        <f t="shared" si="8"/>
        <v>2.0935600677244436E-2</v>
      </c>
      <c r="X30">
        <f t="shared" si="8"/>
        <v>2.0279893804619396E-2</v>
      </c>
      <c r="Y30">
        <f t="shared" si="8"/>
        <v>2.6836962530870166E-2</v>
      </c>
      <c r="Z30">
        <f t="shared" si="8"/>
        <v>3.0771203766620587E-2</v>
      </c>
      <c r="AA30">
        <f t="shared" si="8"/>
        <v>3.2082617511870852E-2</v>
      </c>
    </row>
    <row r="31" spans="2:27">
      <c r="B31">
        <v>3</v>
      </c>
      <c r="C31" t="str">
        <f>VLOOKUP(B31,Layout!$A$5:$C$19,3,FALSE)</f>
        <v>TopSoil_30</v>
      </c>
      <c r="D31">
        <v>3</v>
      </c>
      <c r="E31">
        <v>1</v>
      </c>
      <c r="F31">
        <f t="shared" si="6"/>
        <v>0.17690234161554824</v>
      </c>
      <c r="G31">
        <f t="shared" si="6"/>
        <v>0.16471132134383343</v>
      </c>
      <c r="H31">
        <f t="shared" si="6"/>
        <v>0.15627138423264617</v>
      </c>
      <c r="I31">
        <f t="shared" si="6"/>
        <v>0.13001380210895269</v>
      </c>
      <c r="J31">
        <f t="shared" si="6"/>
        <v>0.11782278183723788</v>
      </c>
      <c r="K31">
        <f t="shared" si="6"/>
        <v>0.11500946946684218</v>
      </c>
      <c r="L31">
        <f t="shared" si="6"/>
        <v>0.10750730314578678</v>
      </c>
      <c r="M31">
        <f t="shared" si="6"/>
        <v>0.10563176156552306</v>
      </c>
      <c r="N31">
        <f t="shared" si="6"/>
        <v>0.10188067840499537</v>
      </c>
      <c r="O31">
        <f t="shared" si="6"/>
        <v>9.906736603459966E-2</v>
      </c>
      <c r="P31">
        <f t="shared" ref="P31:Q31" si="9">(P11-$D51)/$D51</f>
        <v>9.6254053664203962E-2</v>
      </c>
      <c r="Q31">
        <f t="shared" si="9"/>
        <v>9.2502970503676257E-2</v>
      </c>
      <c r="R31">
        <f t="shared" ref="R31:AA31" si="10">(R11-$D51)/$D51</f>
        <v>7.1872013120774195E-2</v>
      </c>
      <c r="S31">
        <f t="shared" si="10"/>
        <v>7.5623096281301885E-2</v>
      </c>
      <c r="T31">
        <f t="shared" si="10"/>
        <v>9.2502970503676257E-2</v>
      </c>
      <c r="U31">
        <f t="shared" si="10"/>
        <v>0.10281844919512723</v>
      </c>
      <c r="V31">
        <f t="shared" si="10"/>
        <v>0.10469399077539107</v>
      </c>
      <c r="W31">
        <f t="shared" si="10"/>
        <v>0.10750730314578678</v>
      </c>
      <c r="X31">
        <f t="shared" si="10"/>
        <v>0.10563176156552306</v>
      </c>
      <c r="Y31">
        <f t="shared" si="10"/>
        <v>0.11688501104710589</v>
      </c>
      <c r="Z31">
        <f t="shared" si="10"/>
        <v>0.12438717736816128</v>
      </c>
      <c r="AA31">
        <f t="shared" si="10"/>
        <v>0.12438717736816128</v>
      </c>
    </row>
    <row r="32" spans="2:27">
      <c r="B32">
        <v>4</v>
      </c>
      <c r="C32" t="str">
        <f>VLOOKUP(B32,Layout!$A$5:$C$19,3,FALSE)</f>
        <v>TopSoil_50</v>
      </c>
      <c r="D32">
        <v>4</v>
      </c>
      <c r="E32">
        <v>1</v>
      </c>
      <c r="F32">
        <f t="shared" si="6"/>
        <v>5.2236643698188402E-2</v>
      </c>
      <c r="G32">
        <f t="shared" si="6"/>
        <v>4.6110083909552575E-2</v>
      </c>
      <c r="H32">
        <f t="shared" si="6"/>
        <v>4.2280984041655235E-2</v>
      </c>
      <c r="I32">
        <f t="shared" si="6"/>
        <v>3.6154424253019624E-2</v>
      </c>
      <c r="J32">
        <f t="shared" si="6"/>
        <v>3.0793684437963223E-2</v>
      </c>
      <c r="K32">
        <f t="shared" si="6"/>
        <v>2.9262044490804374E-2</v>
      </c>
      <c r="L32">
        <f t="shared" si="6"/>
        <v>2.4667124649327615E-2</v>
      </c>
      <c r="M32">
        <f t="shared" si="6"/>
        <v>2.3135484702168547E-2</v>
      </c>
      <c r="N32">
        <f t="shared" si="6"/>
        <v>2.0838024781430275E-2</v>
      </c>
      <c r="O32">
        <f t="shared" si="6"/>
        <v>1.8540564860691784E-2</v>
      </c>
      <c r="P32">
        <f t="shared" ref="P32:Q32" si="11">(P12-$D52)/$D52</f>
        <v>1.7008924913532938E-2</v>
      </c>
      <c r="Q32">
        <f t="shared" si="11"/>
        <v>1.5477284966373872E-2</v>
      </c>
      <c r="R32">
        <f t="shared" ref="R32:AA32" si="12">(R12-$D52)/$D52</f>
        <v>-6.0493447879490195E-4</v>
      </c>
      <c r="S32">
        <f t="shared" si="12"/>
        <v>-6.0493447879490195E-4</v>
      </c>
      <c r="T32">
        <f t="shared" si="12"/>
        <v>7.0532652569997734E-3</v>
      </c>
      <c r="U32">
        <f t="shared" si="12"/>
        <v>1.0882365124897111E-2</v>
      </c>
      <c r="V32">
        <f t="shared" si="12"/>
        <v>1.5477284966373872E-2</v>
      </c>
      <c r="W32">
        <f t="shared" si="12"/>
        <v>1.3945645019215025E-2</v>
      </c>
      <c r="X32">
        <f t="shared" si="12"/>
        <v>1.7774744887112361E-2</v>
      </c>
      <c r="Y32">
        <f t="shared" si="12"/>
        <v>2.2369664728589124E-2</v>
      </c>
      <c r="Z32">
        <f t="shared" si="12"/>
        <v>2.5432944622907037E-2</v>
      </c>
      <c r="AA32">
        <f t="shared" si="12"/>
        <v>2.8496224517224951E-2</v>
      </c>
    </row>
    <row r="33" spans="2:27">
      <c r="B33">
        <v>5</v>
      </c>
      <c r="C33" t="str">
        <f>VLOOKUP(B33,Layout!$A$5:$C$19,3,FALSE)</f>
        <v>SubSoil_0</v>
      </c>
      <c r="D33">
        <v>2</v>
      </c>
      <c r="E33">
        <v>1</v>
      </c>
      <c r="F33">
        <f t="shared" si="6"/>
        <v>0.29183139969396765</v>
      </c>
      <c r="G33">
        <f t="shared" si="6"/>
        <v>0.27503983037385538</v>
      </c>
      <c r="H33">
        <f t="shared" si="6"/>
        <v>0.26384545082711391</v>
      </c>
      <c r="I33">
        <f t="shared" si="6"/>
        <v>0.22914287423221522</v>
      </c>
      <c r="J33">
        <f t="shared" si="6"/>
        <v>0.196679173546665</v>
      </c>
      <c r="K33">
        <f t="shared" si="6"/>
        <v>0.17876816627187853</v>
      </c>
      <c r="L33">
        <f t="shared" si="6"/>
        <v>0.14854334149567647</v>
      </c>
      <c r="M33">
        <f t="shared" si="6"/>
        <v>0.13511008603958682</v>
      </c>
      <c r="N33">
        <f t="shared" si="6"/>
        <v>0.12503514444751943</v>
      </c>
      <c r="O33">
        <f t="shared" si="6"/>
        <v>0.11719907876480035</v>
      </c>
      <c r="P33">
        <f t="shared" ref="P33:Q33" si="13">(P13-$D53)/$D53</f>
        <v>0.1116018889914296</v>
      </c>
      <c r="Q33">
        <f t="shared" si="13"/>
        <v>0.10600469921805886</v>
      </c>
      <c r="R33">
        <f t="shared" ref="R33:AA33" si="14">(R13-$D53)/$D53</f>
        <v>0.10264638535403645</v>
      </c>
      <c r="S33">
        <f t="shared" si="14"/>
        <v>0.12055739262882276</v>
      </c>
      <c r="T33">
        <f t="shared" si="14"/>
        <v>0.13846839990360924</v>
      </c>
      <c r="U33">
        <f t="shared" si="14"/>
        <v>0.14854334149567647</v>
      </c>
      <c r="V33">
        <f t="shared" si="14"/>
        <v>0.16869322467981127</v>
      </c>
      <c r="W33">
        <f t="shared" si="14"/>
        <v>0.18884310786394592</v>
      </c>
      <c r="X33">
        <f t="shared" si="14"/>
        <v>0.20115692536536151</v>
      </c>
      <c r="Y33">
        <f t="shared" si="14"/>
        <v>0.23026231218688945</v>
      </c>
      <c r="Z33">
        <f t="shared" si="14"/>
        <v>0.25712882309906893</v>
      </c>
      <c r="AA33">
        <f t="shared" si="14"/>
        <v>0.2660843267364621</v>
      </c>
    </row>
    <row r="34" spans="2:27">
      <c r="B34">
        <v>6</v>
      </c>
      <c r="C34" t="str">
        <f>VLOOKUP(B34,Layout!$A$5:$C$19,3,FALSE)</f>
        <v>TopSoil_50</v>
      </c>
      <c r="D34">
        <v>4</v>
      </c>
      <c r="E34">
        <v>2</v>
      </c>
      <c r="F34">
        <f t="shared" si="6"/>
        <v>9.3590922271479693E-2</v>
      </c>
      <c r="G34">
        <f t="shared" si="6"/>
        <v>8.5932722535685013E-2</v>
      </c>
      <c r="H34">
        <f t="shared" si="6"/>
        <v>8.28694426413671E-2</v>
      </c>
      <c r="I34">
        <f t="shared" si="6"/>
        <v>7.6742882852731273E-2</v>
      </c>
      <c r="J34">
        <f t="shared" si="6"/>
        <v>7.2147963011254507E-2</v>
      </c>
      <c r="K34">
        <f t="shared" si="6"/>
        <v>6.985050309051602E-2</v>
      </c>
      <c r="L34">
        <f t="shared" si="6"/>
        <v>6.5255583249039253E-2</v>
      </c>
      <c r="M34">
        <f t="shared" si="6"/>
        <v>6.3723943301880415E-2</v>
      </c>
      <c r="N34">
        <f t="shared" si="6"/>
        <v>6.1426483381141921E-2</v>
      </c>
      <c r="O34">
        <f t="shared" si="6"/>
        <v>5.8363203486824007E-2</v>
      </c>
      <c r="P34">
        <f t="shared" ref="P34:Q34" si="15">(P14-$D54)/$D54</f>
        <v>5.7597383513244588E-2</v>
      </c>
      <c r="Q34">
        <f t="shared" si="15"/>
        <v>5.4534103618926674E-2</v>
      </c>
      <c r="R34">
        <f t="shared" ref="R34:AA34" si="16">(R14-$D54)/$D54</f>
        <v>3.9983524120916963E-2</v>
      </c>
      <c r="S34">
        <f t="shared" si="16"/>
        <v>3.9983524120916963E-2</v>
      </c>
      <c r="T34">
        <f t="shared" si="16"/>
        <v>4.8407543830291062E-2</v>
      </c>
      <c r="U34">
        <f t="shared" si="16"/>
        <v>5.1470823724608976E-2</v>
      </c>
      <c r="V34">
        <f t="shared" si="16"/>
        <v>5.6831563539665161E-2</v>
      </c>
      <c r="W34">
        <f t="shared" si="16"/>
        <v>5.6065743566085735E-2</v>
      </c>
      <c r="X34">
        <f t="shared" si="16"/>
        <v>6.0660663407562501E-2</v>
      </c>
      <c r="Y34">
        <f t="shared" si="16"/>
        <v>6.5255583249039253E-2</v>
      </c>
      <c r="Z34">
        <f t="shared" si="16"/>
        <v>6.6787223196198328E-2</v>
      </c>
      <c r="AA34">
        <f t="shared" si="16"/>
        <v>7.0616323064095668E-2</v>
      </c>
    </row>
    <row r="35" spans="2:27">
      <c r="B35">
        <v>7</v>
      </c>
      <c r="C35" t="str">
        <f>VLOOKUP(B35,Layout!$A$5:$C$19,3,FALSE)</f>
        <v>SubSoil_0</v>
      </c>
      <c r="D35">
        <v>2</v>
      </c>
      <c r="E35">
        <v>2</v>
      </c>
      <c r="F35">
        <f t="shared" si="6"/>
        <v>0.22010785895598103</v>
      </c>
      <c r="G35">
        <f t="shared" si="6"/>
        <v>0.20619434828367603</v>
      </c>
      <c r="H35">
        <f t="shared" si="6"/>
        <v>0.19442137771480242</v>
      </c>
      <c r="I35">
        <f t="shared" si="6"/>
        <v>0.15910246600818195</v>
      </c>
      <c r="J35">
        <f t="shared" si="6"/>
        <v>0.12913490456014035</v>
      </c>
      <c r="K35">
        <f t="shared" si="6"/>
        <v>0.11308085378440375</v>
      </c>
      <c r="L35">
        <f t="shared" si="6"/>
        <v>8.9534912646656722E-2</v>
      </c>
      <c r="M35">
        <f t="shared" si="6"/>
        <v>7.9902482181214859E-2</v>
      </c>
      <c r="N35">
        <f t="shared" si="6"/>
        <v>7.1340321767488543E-2</v>
      </c>
      <c r="O35">
        <f t="shared" si="6"/>
        <v>6.2778161353762393E-2</v>
      </c>
      <c r="P35">
        <f t="shared" ref="P35:Q35" si="17">(P15-$D55)/$D55</f>
        <v>5.9567351198615108E-2</v>
      </c>
      <c r="Q35">
        <f t="shared" si="17"/>
        <v>5.4216000940036244E-2</v>
      </c>
      <c r="R35">
        <f t="shared" ref="R35:AA35" si="18">(R15-$D55)/$D55</f>
        <v>5.314573088832053E-2</v>
      </c>
      <c r="S35">
        <f t="shared" si="18"/>
        <v>7.3480861870920122E-2</v>
      </c>
      <c r="T35">
        <f t="shared" si="18"/>
        <v>9.3815992853519867E-2</v>
      </c>
      <c r="U35">
        <f t="shared" si="18"/>
        <v>0.10344842331896173</v>
      </c>
      <c r="V35">
        <f t="shared" si="18"/>
        <v>0.12271328424984576</v>
      </c>
      <c r="W35">
        <f t="shared" si="18"/>
        <v>0.14197814518072965</v>
      </c>
      <c r="X35">
        <f t="shared" si="18"/>
        <v>0.15482138580131896</v>
      </c>
      <c r="Y35">
        <f t="shared" si="18"/>
        <v>0.18264840714592898</v>
      </c>
      <c r="Z35">
        <f t="shared" si="18"/>
        <v>0.20619434828367603</v>
      </c>
      <c r="AA35">
        <f t="shared" si="18"/>
        <v>0.21261596859397058</v>
      </c>
    </row>
    <row r="36" spans="2:27">
      <c r="B36">
        <v>8</v>
      </c>
      <c r="C36" t="str">
        <f>VLOOKUP(B36,Layout!$A$5:$C$19,3,FALSE)</f>
        <v>TopSoil_0</v>
      </c>
      <c r="D36">
        <v>1</v>
      </c>
      <c r="E36">
        <v>2</v>
      </c>
      <c r="F36">
        <f t="shared" si="6"/>
        <v>0.38455698352422191</v>
      </c>
      <c r="G36">
        <f t="shared" si="6"/>
        <v>0.36475739438291532</v>
      </c>
      <c r="H36">
        <f t="shared" si="6"/>
        <v>0.34778631797608112</v>
      </c>
      <c r="I36">
        <f t="shared" si="6"/>
        <v>0.30253011422452325</v>
      </c>
      <c r="J36">
        <f t="shared" si="6"/>
        <v>0.26151667957467406</v>
      </c>
      <c r="K36">
        <f t="shared" si="6"/>
        <v>0.24313134680060378</v>
      </c>
      <c r="L36">
        <f t="shared" si="6"/>
        <v>0.21626047582311622</v>
      </c>
      <c r="M36">
        <f t="shared" si="6"/>
        <v>0.20494642488522682</v>
      </c>
      <c r="N36">
        <f t="shared" si="6"/>
        <v>0.1936323739473374</v>
      </c>
      <c r="O36">
        <f t="shared" si="6"/>
        <v>0.18373257937668411</v>
      </c>
      <c r="P36">
        <f t="shared" ref="P36:Q36" si="19">(P16-$D56)/$D56</f>
        <v>0.17666129754050319</v>
      </c>
      <c r="Q36">
        <f t="shared" si="19"/>
        <v>0.16817575933708598</v>
      </c>
      <c r="R36">
        <f t="shared" ref="R36:AA36" si="20">(R16-$D56)/$D56</f>
        <v>0.13847637562512624</v>
      </c>
      <c r="S36">
        <f t="shared" si="20"/>
        <v>0.16110447750090506</v>
      </c>
      <c r="T36">
        <f t="shared" si="20"/>
        <v>0.18373257937668411</v>
      </c>
      <c r="U36">
        <f t="shared" si="20"/>
        <v>0.19646088668180961</v>
      </c>
      <c r="V36">
        <f t="shared" si="20"/>
        <v>0.21908898855758863</v>
      </c>
      <c r="W36">
        <f t="shared" si="20"/>
        <v>0.24171709043336748</v>
      </c>
      <c r="X36">
        <f t="shared" si="20"/>
        <v>0.25444539773849317</v>
      </c>
      <c r="Y36">
        <f t="shared" si="20"/>
        <v>0.28980180691939772</v>
      </c>
      <c r="Z36">
        <f t="shared" si="20"/>
        <v>0.31667267789688508</v>
      </c>
      <c r="AA36">
        <f t="shared" si="20"/>
        <v>0.32940098520201078</v>
      </c>
    </row>
    <row r="37" spans="2:27">
      <c r="B37">
        <v>9</v>
      </c>
      <c r="C37" t="str">
        <f>VLOOKUP(B37,Layout!$A$5:$C$19,3,FALSE)</f>
        <v>Gravel</v>
      </c>
      <c r="D37">
        <v>5</v>
      </c>
      <c r="E37">
        <v>2</v>
      </c>
      <c r="F37">
        <f t="shared" si="6"/>
        <v>3.1426910639245811E-2</v>
      </c>
      <c r="G37">
        <f t="shared" si="6"/>
        <v>2.4869841912995048E-2</v>
      </c>
      <c r="H37">
        <f t="shared" si="6"/>
        <v>2.0279893804619396E-2</v>
      </c>
      <c r="I37">
        <f t="shared" si="6"/>
        <v>6.5100494794928226E-3</v>
      </c>
      <c r="J37">
        <f t="shared" si="6"/>
        <v>2.5758082437423993E-3</v>
      </c>
      <c r="K37">
        <f t="shared" si="6"/>
        <v>6.0868762586709449E-4</v>
      </c>
      <c r="L37">
        <f t="shared" si="6"/>
        <v>-7.0272611938298449E-4</v>
      </c>
      <c r="M37">
        <f t="shared" si="6"/>
        <v>-2.0141398646332498E-3</v>
      </c>
      <c r="N37">
        <f t="shared" si="6"/>
        <v>-2.6698467372582892E-3</v>
      </c>
      <c r="O37">
        <f t="shared" si="6"/>
        <v>-3.3255536098833289E-3</v>
      </c>
      <c r="P37">
        <f t="shared" ref="P37:Q37" si="21">(P17-$D57)/$D57</f>
        <v>-4.6369673551334076E-3</v>
      </c>
      <c r="Q37">
        <f t="shared" si="21"/>
        <v>-4.6369673551334076E-3</v>
      </c>
      <c r="R37">
        <f t="shared" ref="R37:AA37" si="22">(R17-$D57)/$D57</f>
        <v>-6.6040879730087125E-3</v>
      </c>
      <c r="S37">
        <f t="shared" si="22"/>
        <v>-3.9812604825083687E-3</v>
      </c>
      <c r="T37">
        <f t="shared" si="22"/>
        <v>6.5100494794928226E-3</v>
      </c>
      <c r="U37">
        <f t="shared" si="22"/>
        <v>1.306711820574359E-2</v>
      </c>
      <c r="V37">
        <f t="shared" si="22"/>
        <v>1.5689945696243934E-2</v>
      </c>
      <c r="W37">
        <f t="shared" si="22"/>
        <v>1.8312773186744277E-2</v>
      </c>
      <c r="X37">
        <f t="shared" si="22"/>
        <v>1.8968480059369318E-2</v>
      </c>
      <c r="Y37">
        <f t="shared" si="22"/>
        <v>2.4869841912995048E-2</v>
      </c>
      <c r="Z37">
        <f t="shared" si="22"/>
        <v>2.9459790021370509E-2</v>
      </c>
      <c r="AA37">
        <f t="shared" si="22"/>
        <v>3.1426910639245811E-2</v>
      </c>
    </row>
    <row r="38" spans="2:27">
      <c r="B38">
        <v>10</v>
      </c>
      <c r="C38" t="str">
        <f>VLOOKUP(B38,Layout!$A$5:$C$19,3,FALSE)</f>
        <v>TopSoil_30</v>
      </c>
      <c r="D38">
        <v>3</v>
      </c>
      <c r="E38">
        <v>2</v>
      </c>
      <c r="F38">
        <f t="shared" si="6"/>
        <v>0.16189800897343773</v>
      </c>
      <c r="G38">
        <f t="shared" si="6"/>
        <v>0.14876921791159092</v>
      </c>
      <c r="H38">
        <f t="shared" si="6"/>
        <v>0.15908469660304189</v>
      </c>
      <c r="I38">
        <f t="shared" si="6"/>
        <v>0.12532494815829315</v>
      </c>
      <c r="J38">
        <f t="shared" si="6"/>
        <v>0.11782278183723788</v>
      </c>
      <c r="K38">
        <f t="shared" si="6"/>
        <v>0.11688501104710589</v>
      </c>
      <c r="L38">
        <f t="shared" si="6"/>
        <v>0.10938284472605063</v>
      </c>
      <c r="M38">
        <f t="shared" si="6"/>
        <v>0.10656953235565493</v>
      </c>
      <c r="N38">
        <f t="shared" si="6"/>
        <v>0.10469399077539107</v>
      </c>
      <c r="O38">
        <f t="shared" si="6"/>
        <v>0.10094290761486351</v>
      </c>
      <c r="P38">
        <f t="shared" ref="P38:Q38" si="23">(P18-$D58)/$D58</f>
        <v>0.10000513682473151</v>
      </c>
      <c r="Q38">
        <f t="shared" si="23"/>
        <v>9.7191824454335815E-2</v>
      </c>
      <c r="R38">
        <f t="shared" ref="R38:AA38" si="24">(R18-$D58)/$D58</f>
        <v>7.6560867071433752E-2</v>
      </c>
      <c r="S38">
        <f t="shared" si="24"/>
        <v>8.0311950231961443E-2</v>
      </c>
      <c r="T38">
        <f t="shared" si="24"/>
        <v>9.906736603459966E-2</v>
      </c>
      <c r="U38">
        <f t="shared" si="24"/>
        <v>0.10844507393591878</v>
      </c>
      <c r="V38">
        <f t="shared" si="24"/>
        <v>0.11032061551618262</v>
      </c>
      <c r="W38">
        <f t="shared" si="24"/>
        <v>0.11313392788657833</v>
      </c>
      <c r="X38">
        <f t="shared" si="24"/>
        <v>0.11219615709644634</v>
      </c>
      <c r="Y38">
        <f t="shared" si="24"/>
        <v>0.12344940657802929</v>
      </c>
      <c r="Z38">
        <f t="shared" si="24"/>
        <v>0.13001380210895269</v>
      </c>
      <c r="AA38">
        <f t="shared" si="24"/>
        <v>0.13188934368921654</v>
      </c>
    </row>
    <row r="39" spans="2:27">
      <c r="B39">
        <v>11</v>
      </c>
      <c r="C39" t="str">
        <f>VLOOKUP(B39,Layout!$A$5:$C$19,3,FALSE)</f>
        <v>Gravel</v>
      </c>
      <c r="D39">
        <v>5</v>
      </c>
      <c r="E39">
        <v>3</v>
      </c>
      <c r="F39">
        <f t="shared" si="6"/>
        <v>4.847528932749777E-2</v>
      </c>
      <c r="G39">
        <f t="shared" si="6"/>
        <v>4.0606806855996741E-2</v>
      </c>
      <c r="H39">
        <f t="shared" si="6"/>
        <v>3.6016858747621276E-2</v>
      </c>
      <c r="I39">
        <f t="shared" si="6"/>
        <v>2.2247014422494701E-2</v>
      </c>
      <c r="J39">
        <f t="shared" si="6"/>
        <v>1.8312773186744277E-2</v>
      </c>
      <c r="K39">
        <f t="shared" si="6"/>
        <v>1.7001359441494012E-2</v>
      </c>
      <c r="L39">
        <f t="shared" si="6"/>
        <v>1.5034238823618895E-2</v>
      </c>
      <c r="M39">
        <f t="shared" si="6"/>
        <v>1.5034238823618895E-2</v>
      </c>
      <c r="N39">
        <f t="shared" si="6"/>
        <v>1.306711820574359E-2</v>
      </c>
      <c r="O39">
        <f t="shared" si="6"/>
        <v>1.2411411333118551E-2</v>
      </c>
      <c r="P39">
        <f t="shared" ref="P39:Q39" si="25">(P19-$D59)/$D59</f>
        <v>1.2411411333118551E-2</v>
      </c>
      <c r="Q39">
        <f t="shared" si="25"/>
        <v>1.1099997587868286E-2</v>
      </c>
      <c r="R39">
        <f t="shared" ref="R39:AA39" si="26">(R19-$D59)/$D59</f>
        <v>9.7885838426182061E-3</v>
      </c>
      <c r="S39">
        <f t="shared" si="26"/>
        <v>1.1755704460493512E-2</v>
      </c>
      <c r="T39">
        <f t="shared" si="26"/>
        <v>2.2247014422494701E-2</v>
      </c>
      <c r="U39">
        <f t="shared" si="26"/>
        <v>2.9459790021370509E-2</v>
      </c>
      <c r="V39">
        <f t="shared" si="26"/>
        <v>3.1426910639245811E-2</v>
      </c>
      <c r="W39">
        <f t="shared" si="26"/>
        <v>3.4705445002371195E-2</v>
      </c>
      <c r="X39">
        <f t="shared" si="26"/>
        <v>3.4705445002371195E-2</v>
      </c>
      <c r="Y39">
        <f t="shared" si="26"/>
        <v>4.0606806855996741E-2</v>
      </c>
      <c r="Z39">
        <f t="shared" si="26"/>
        <v>4.5196754964372386E-2</v>
      </c>
      <c r="AA39">
        <f t="shared" si="26"/>
        <v>4.6508168709622467E-2</v>
      </c>
    </row>
    <row r="40" spans="2:27">
      <c r="B40">
        <v>12</v>
      </c>
      <c r="C40" t="str">
        <f>VLOOKUP(B40,Layout!$A$5:$C$19,3,FALSE)</f>
        <v>TopSoil_50</v>
      </c>
      <c r="D40">
        <v>4</v>
      </c>
      <c r="E40">
        <v>3</v>
      </c>
      <c r="F40">
        <f t="shared" si="6"/>
        <v>9.0527642377161779E-2</v>
      </c>
      <c r="G40">
        <f t="shared" si="6"/>
        <v>8.3635262614946526E-2</v>
      </c>
      <c r="H40">
        <f t="shared" si="6"/>
        <v>8.0571982720628613E-2</v>
      </c>
      <c r="I40">
        <f t="shared" si="6"/>
        <v>7.521124290557242E-2</v>
      </c>
      <c r="J40">
        <f t="shared" si="6"/>
        <v>7.1382143037675094E-2</v>
      </c>
      <c r="K40">
        <f t="shared" si="6"/>
        <v>6.985050309051602E-2</v>
      </c>
      <c r="L40">
        <f t="shared" si="6"/>
        <v>6.602140322261868E-2</v>
      </c>
      <c r="M40">
        <f t="shared" si="6"/>
        <v>6.4489763275459841E-2</v>
      </c>
      <c r="N40">
        <f t="shared" si="6"/>
        <v>6.2192303354721347E-2</v>
      </c>
      <c r="O40">
        <f t="shared" si="6"/>
        <v>5.9894843433983075E-2</v>
      </c>
      <c r="P40">
        <f t="shared" ref="P40:Q40" si="27">(P20-$D60)/$D60</f>
        <v>5.8363203486824007E-2</v>
      </c>
      <c r="Q40">
        <f t="shared" si="27"/>
        <v>5.6831563539665161E-2</v>
      </c>
      <c r="R40">
        <f t="shared" ref="R40:AA40" si="28">(R20-$D60)/$D60</f>
        <v>4.074934409449639E-2</v>
      </c>
      <c r="S40">
        <f t="shared" si="28"/>
        <v>4.1515164068075809E-2</v>
      </c>
      <c r="T40">
        <f t="shared" si="28"/>
        <v>4.9939183777449908E-2</v>
      </c>
      <c r="U40">
        <f t="shared" si="28"/>
        <v>5.3002463671767822E-2</v>
      </c>
      <c r="V40">
        <f t="shared" si="28"/>
        <v>5.8363203486824007E-2</v>
      </c>
      <c r="W40">
        <f t="shared" si="28"/>
        <v>5.9129023460403649E-2</v>
      </c>
      <c r="X40">
        <f t="shared" si="28"/>
        <v>6.1426483381141921E-2</v>
      </c>
      <c r="Y40">
        <f t="shared" si="28"/>
        <v>6.6787223196198328E-2</v>
      </c>
      <c r="Z40">
        <f t="shared" si="28"/>
        <v>6.985050309051602E-2</v>
      </c>
      <c r="AA40">
        <f t="shared" si="28"/>
        <v>7.3679602958413359E-2</v>
      </c>
    </row>
    <row r="41" spans="2:27">
      <c r="B41">
        <v>13</v>
      </c>
      <c r="C41" t="str">
        <f>VLOOKUP(B41,Layout!$A$5:$C$19,3,FALSE)</f>
        <v>TopSoil_30</v>
      </c>
      <c r="D41">
        <v>3</v>
      </c>
      <c r="E41">
        <v>3</v>
      </c>
      <c r="F41">
        <f t="shared" si="6"/>
        <v>0.14783144712145907</v>
      </c>
      <c r="G41">
        <f t="shared" si="6"/>
        <v>0.14032928080040366</v>
      </c>
      <c r="H41">
        <f t="shared" si="6"/>
        <v>0.15252030107211861</v>
      </c>
      <c r="I41">
        <f t="shared" si="6"/>
        <v>0.12251163578789744</v>
      </c>
      <c r="J41">
        <f t="shared" si="6"/>
        <v>0.11407169867671019</v>
      </c>
      <c r="K41">
        <f t="shared" si="6"/>
        <v>0.11032061551618262</v>
      </c>
      <c r="L41">
        <f t="shared" si="6"/>
        <v>0.10281844919512723</v>
      </c>
      <c r="M41">
        <f t="shared" si="6"/>
        <v>0.10000513682473151</v>
      </c>
      <c r="N41">
        <f t="shared" si="6"/>
        <v>9.531628287407197E-2</v>
      </c>
      <c r="O41">
        <f t="shared" si="6"/>
        <v>9.2502970503676257E-2</v>
      </c>
      <c r="P41">
        <f t="shared" ref="P41:Q41" si="29">(P21-$D61)/$D61</f>
        <v>9.0627428923412412E-2</v>
      </c>
      <c r="Q41">
        <f t="shared" si="29"/>
        <v>8.6876345762884846E-2</v>
      </c>
      <c r="R41">
        <f t="shared" ref="R41:AA41" si="30">(R21-$D61)/$D61</f>
        <v>6.5307617589850792E-2</v>
      </c>
      <c r="S41">
        <f t="shared" si="30"/>
        <v>6.9058700750378482E-2</v>
      </c>
      <c r="T41">
        <f t="shared" si="30"/>
        <v>8.6876345762884846E-2</v>
      </c>
      <c r="U41">
        <f t="shared" si="30"/>
        <v>9.906736603459966E-2</v>
      </c>
      <c r="V41">
        <f t="shared" si="30"/>
        <v>0.10281844919512723</v>
      </c>
      <c r="W41">
        <f t="shared" si="30"/>
        <v>0.10750730314578678</v>
      </c>
      <c r="X41">
        <f t="shared" si="30"/>
        <v>0.10750730314578678</v>
      </c>
      <c r="Y41">
        <f t="shared" si="30"/>
        <v>0.11782278183723788</v>
      </c>
      <c r="Z41">
        <f t="shared" si="30"/>
        <v>0.12532494815829315</v>
      </c>
      <c r="AA41">
        <f t="shared" si="30"/>
        <v>0.126262718948425</v>
      </c>
    </row>
    <row r="42" spans="2:27">
      <c r="B42">
        <v>14</v>
      </c>
      <c r="C42" t="str">
        <f>VLOOKUP(B42,Layout!$A$5:$C$19,3,FALSE)</f>
        <v>SubSoil_0</v>
      </c>
      <c r="D42">
        <v>2</v>
      </c>
      <c r="E42">
        <v>3</v>
      </c>
      <c r="F42">
        <f t="shared" si="6"/>
        <v>0.22759974931799148</v>
      </c>
      <c r="G42">
        <f t="shared" si="6"/>
        <v>0.21261596859397058</v>
      </c>
      <c r="H42">
        <f t="shared" si="6"/>
        <v>0.20084299802509714</v>
      </c>
      <c r="I42">
        <f t="shared" si="6"/>
        <v>0.1665943563701924</v>
      </c>
      <c r="J42">
        <f t="shared" si="6"/>
        <v>0.1344862548187192</v>
      </c>
      <c r="K42">
        <f t="shared" si="6"/>
        <v>0.11843220404298262</v>
      </c>
      <c r="L42">
        <f t="shared" si="6"/>
        <v>9.2745722801804001E-2</v>
      </c>
      <c r="M42">
        <f t="shared" si="6"/>
        <v>8.3113292336362138E-2</v>
      </c>
      <c r="N42">
        <f t="shared" si="6"/>
        <v>7.3480861870920122E-2</v>
      </c>
      <c r="O42">
        <f t="shared" si="6"/>
        <v>6.4918701457193972E-2</v>
      </c>
      <c r="P42">
        <f t="shared" ref="P42:Q42" si="31">(P22-$D62)/$D62</f>
        <v>6.0637621250330821E-2</v>
      </c>
      <c r="Q42">
        <f t="shared" si="31"/>
        <v>5.6356541043467823E-2</v>
      </c>
      <c r="R42">
        <f t="shared" ref="R42:AA42" si="32">(R22-$D62)/$D62</f>
        <v>5.314573088832053E-2</v>
      </c>
      <c r="S42">
        <f t="shared" si="32"/>
        <v>7.3480861870920122E-2</v>
      </c>
      <c r="T42">
        <f t="shared" si="32"/>
        <v>9.5956532956951446E-2</v>
      </c>
      <c r="U42">
        <f t="shared" si="32"/>
        <v>0.11094031368097218</v>
      </c>
      <c r="V42">
        <f t="shared" si="32"/>
        <v>0.13127544466357191</v>
      </c>
      <c r="W42">
        <f t="shared" si="32"/>
        <v>0.1537511157496031</v>
      </c>
      <c r="X42">
        <f t="shared" si="32"/>
        <v>0.16980516652533967</v>
      </c>
      <c r="Y42">
        <f t="shared" si="32"/>
        <v>0.1997727279733813</v>
      </c>
      <c r="Z42">
        <f t="shared" si="32"/>
        <v>0.21368623864568645</v>
      </c>
      <c r="AA42">
        <f t="shared" si="32"/>
        <v>0.21368623864568645</v>
      </c>
    </row>
    <row r="43" spans="2:27">
      <c r="B43">
        <v>15</v>
      </c>
      <c r="C43" t="str">
        <f>VLOOKUP(B43,Layout!$A$5:$C$19,3,FALSE)</f>
        <v>TopSoil_0</v>
      </c>
      <c r="D43">
        <v>1</v>
      </c>
      <c r="E43">
        <v>3</v>
      </c>
      <c r="F43">
        <f t="shared" si="6"/>
        <v>0.39728529082934744</v>
      </c>
      <c r="G43">
        <f t="shared" si="6"/>
        <v>0.37889995805527715</v>
      </c>
      <c r="H43">
        <f t="shared" si="6"/>
        <v>0.36475739438291532</v>
      </c>
      <c r="I43">
        <f t="shared" si="6"/>
        <v>0.32374395973306597</v>
      </c>
      <c r="J43">
        <f t="shared" si="6"/>
        <v>0.28555903781768921</v>
      </c>
      <c r="K43">
        <f t="shared" si="6"/>
        <v>0.26293093594191019</v>
      </c>
      <c r="L43">
        <f t="shared" si="6"/>
        <v>0.23323155222995046</v>
      </c>
      <c r="M43">
        <f t="shared" si="6"/>
        <v>0.22333175765929714</v>
      </c>
      <c r="N43">
        <f t="shared" si="6"/>
        <v>0.20918919398693533</v>
      </c>
      <c r="O43">
        <f t="shared" si="6"/>
        <v>0.19787514304904591</v>
      </c>
      <c r="P43">
        <f t="shared" ref="P43:Q43" si="33">(P23-$D63)/$D63</f>
        <v>0.1922181175801011</v>
      </c>
      <c r="Q43">
        <f t="shared" si="33"/>
        <v>0.18373257937668411</v>
      </c>
      <c r="R43">
        <f t="shared" ref="R43:AA43" si="34">(R23-$D63)/$D63</f>
        <v>0.14130488835959865</v>
      </c>
      <c r="S43">
        <f t="shared" si="34"/>
        <v>0.16534724660261377</v>
      </c>
      <c r="T43">
        <f t="shared" si="34"/>
        <v>0.1922181175801011</v>
      </c>
      <c r="U43">
        <f t="shared" si="34"/>
        <v>0.21060345035417144</v>
      </c>
      <c r="V43">
        <f t="shared" si="34"/>
        <v>0.23606006496442286</v>
      </c>
      <c r="W43">
        <f t="shared" si="34"/>
        <v>0.26151667957467406</v>
      </c>
      <c r="X43">
        <f t="shared" si="34"/>
        <v>0.27848775598150832</v>
      </c>
      <c r="Y43">
        <f t="shared" si="34"/>
        <v>0.31384416516241287</v>
      </c>
      <c r="Z43">
        <f t="shared" si="34"/>
        <v>0.3378865234054278</v>
      </c>
      <c r="AA43">
        <f t="shared" si="34"/>
        <v>0.34637206160884498</v>
      </c>
    </row>
    <row r="48" spans="2:27">
      <c r="B48" s="22" t="s">
        <v>65</v>
      </c>
      <c r="C48" t="s">
        <v>66</v>
      </c>
      <c r="F48" s="22" t="s">
        <v>65</v>
      </c>
      <c r="G48" t="s">
        <v>75</v>
      </c>
    </row>
    <row r="49" spans="2:7">
      <c r="B49" s="23">
        <v>1</v>
      </c>
      <c r="C49" s="24">
        <v>32.964268970139251</v>
      </c>
      <c r="D49">
        <f>C49+2.39</f>
        <v>35.354268970139252</v>
      </c>
      <c r="F49" s="23">
        <v>1</v>
      </c>
      <c r="G49" s="24">
        <v>0.97816821869849413</v>
      </c>
    </row>
    <row r="50" spans="2:7">
      <c r="B50" s="23">
        <v>2</v>
      </c>
      <c r="C50" s="24">
        <v>73.863585386147449</v>
      </c>
      <c r="D50">
        <f t="shared" ref="D50:D63" si="35">C50+2.39</f>
        <v>76.253585386147449</v>
      </c>
      <c r="F50" s="23">
        <v>2</v>
      </c>
      <c r="G50" s="24">
        <v>2.1917977859390931</v>
      </c>
    </row>
    <row r="51" spans="2:7">
      <c r="B51" s="23">
        <v>3</v>
      </c>
      <c r="C51" s="24">
        <v>50.927932831930903</v>
      </c>
      <c r="D51">
        <f t="shared" si="35"/>
        <v>53.317932831930904</v>
      </c>
      <c r="F51" s="23">
        <v>3</v>
      </c>
      <c r="G51" s="24">
        <v>1.5112146240929052</v>
      </c>
    </row>
    <row r="52" spans="2:7">
      <c r="B52" s="23">
        <v>4</v>
      </c>
      <c r="C52" s="24">
        <v>62.899495867153178</v>
      </c>
      <c r="D52">
        <f t="shared" si="35"/>
        <v>65.289495867153178</v>
      </c>
      <c r="F52" s="23">
        <v>4</v>
      </c>
      <c r="G52" s="24">
        <v>1.866453883298314</v>
      </c>
    </row>
    <row r="53" spans="2:7">
      <c r="B53" s="23">
        <v>5</v>
      </c>
      <c r="C53" s="24">
        <v>42.275271345524672</v>
      </c>
      <c r="D53">
        <f t="shared" si="35"/>
        <v>44.665271345524673</v>
      </c>
      <c r="F53" s="23">
        <v>5</v>
      </c>
      <c r="G53" s="24">
        <v>1.2544590903716519</v>
      </c>
    </row>
    <row r="54" spans="2:7">
      <c r="B54" s="23">
        <v>6</v>
      </c>
      <c r="C54" s="24">
        <v>62.899495867153178</v>
      </c>
      <c r="D54">
        <f t="shared" si="35"/>
        <v>65.289495867153178</v>
      </c>
      <c r="F54" s="23">
        <v>6</v>
      </c>
      <c r="G54" s="24">
        <v>1.866453883298314</v>
      </c>
    </row>
    <row r="55" spans="2:7">
      <c r="B55" s="23">
        <v>7</v>
      </c>
      <c r="C55" s="24">
        <v>44.327181257051834</v>
      </c>
      <c r="D55">
        <f t="shared" si="35"/>
        <v>46.717181257051834</v>
      </c>
      <c r="F55" s="23">
        <v>7</v>
      </c>
      <c r="G55" s="24">
        <v>1.3153466248383332</v>
      </c>
    </row>
    <row r="56" spans="2:7">
      <c r="B56" s="23">
        <v>8</v>
      </c>
      <c r="C56" s="24">
        <v>32.964268970139251</v>
      </c>
      <c r="D56">
        <f t="shared" si="35"/>
        <v>35.354268970139252</v>
      </c>
      <c r="F56" s="23">
        <v>8</v>
      </c>
      <c r="G56" s="24">
        <v>0.97816821869849413</v>
      </c>
    </row>
    <row r="57" spans="2:7">
      <c r="B57" s="23">
        <v>9</v>
      </c>
      <c r="C57" s="24">
        <v>73.863585386147449</v>
      </c>
      <c r="D57">
        <f t="shared" si="35"/>
        <v>76.253585386147449</v>
      </c>
      <c r="F57" s="23">
        <v>9</v>
      </c>
      <c r="G57" s="24">
        <v>2.1917977859390931</v>
      </c>
    </row>
    <row r="58" spans="2:7">
      <c r="B58" s="23">
        <v>10</v>
      </c>
      <c r="C58" s="24">
        <v>50.927932831930903</v>
      </c>
      <c r="D58">
        <f t="shared" si="35"/>
        <v>53.317932831930904</v>
      </c>
      <c r="F58" s="23">
        <v>10</v>
      </c>
      <c r="G58" s="24">
        <v>1.5112146240929052</v>
      </c>
    </row>
    <row r="59" spans="2:7">
      <c r="B59" s="23">
        <v>11</v>
      </c>
      <c r="C59" s="24">
        <v>73.863585386147449</v>
      </c>
      <c r="D59">
        <f t="shared" si="35"/>
        <v>76.253585386147449</v>
      </c>
      <c r="F59" s="23">
        <v>11</v>
      </c>
      <c r="G59" s="24">
        <v>2.1917977859390931</v>
      </c>
    </row>
    <row r="60" spans="2:7">
      <c r="B60" s="23">
        <v>12</v>
      </c>
      <c r="C60" s="24">
        <v>62.899495867153178</v>
      </c>
      <c r="D60">
        <f t="shared" si="35"/>
        <v>65.289495867153178</v>
      </c>
      <c r="F60" s="23">
        <v>12</v>
      </c>
      <c r="G60" s="24">
        <v>1.866453883298314</v>
      </c>
    </row>
    <row r="61" spans="2:7">
      <c r="B61" s="23">
        <v>13</v>
      </c>
      <c r="C61" s="24">
        <v>50.927932831930903</v>
      </c>
      <c r="D61">
        <f t="shared" si="35"/>
        <v>53.317932831930904</v>
      </c>
      <c r="F61" s="23">
        <v>13</v>
      </c>
      <c r="G61" s="24">
        <v>1.5112146240929052</v>
      </c>
    </row>
    <row r="62" spans="2:7">
      <c r="B62" s="23">
        <v>14</v>
      </c>
      <c r="C62" s="24">
        <v>44.327181257051834</v>
      </c>
      <c r="D62">
        <f t="shared" si="35"/>
        <v>46.717181257051834</v>
      </c>
      <c r="F62" s="23">
        <v>14</v>
      </c>
      <c r="G62" s="24">
        <v>1.3153466248383332</v>
      </c>
    </row>
    <row r="63" spans="2:7">
      <c r="B63" s="23">
        <v>15</v>
      </c>
      <c r="C63" s="24">
        <v>32.964268970139251</v>
      </c>
      <c r="D63">
        <f t="shared" si="35"/>
        <v>35.354268970139252</v>
      </c>
      <c r="F63" s="23">
        <v>15</v>
      </c>
      <c r="G63" s="24">
        <v>0.97816821869849413</v>
      </c>
    </row>
  </sheetData>
  <mergeCells count="2">
    <mergeCell ref="R3:AD3"/>
    <mergeCell ref="F3:Q3"/>
  </mergeCell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O17" sqref="O17"/>
    </sheetView>
  </sheetViews>
  <sheetFormatPr defaultRowHeight="15"/>
  <cols>
    <col min="5" max="5" width="13.28515625" customWidth="1"/>
  </cols>
  <sheetData>
    <row r="1" spans="1:18">
      <c r="A1" s="1" t="s">
        <v>24</v>
      </c>
      <c r="B1" s="1"/>
      <c r="C1" s="1"/>
      <c r="D1" s="1"/>
      <c r="E1" s="1"/>
    </row>
    <row r="2" spans="1:18">
      <c r="F2" s="1" t="s">
        <v>25</v>
      </c>
      <c r="G2" s="1"/>
      <c r="H2" s="1"/>
      <c r="I2" s="1"/>
    </row>
    <row r="3" spans="1:18">
      <c r="A3" t="s">
        <v>26</v>
      </c>
      <c r="F3" t="s">
        <v>27</v>
      </c>
    </row>
    <row r="4" spans="1:18" ht="15.75" thickBot="1">
      <c r="G4" t="s">
        <v>28</v>
      </c>
      <c r="H4" t="s">
        <v>29</v>
      </c>
      <c r="I4" t="s">
        <v>30</v>
      </c>
    </row>
    <row r="5" spans="1:18" ht="15.75" thickBot="1">
      <c r="A5" t="s">
        <v>105</v>
      </c>
      <c r="F5" s="12" t="s">
        <v>31</v>
      </c>
      <c r="G5" s="12">
        <v>114.17</v>
      </c>
      <c r="H5" s="12">
        <v>104.11</v>
      </c>
      <c r="I5" s="13">
        <f>((G5-H5)/H5)*100</f>
        <v>9.6628565939871311</v>
      </c>
      <c r="R5">
        <v>18250</v>
      </c>
    </row>
    <row r="6" spans="1:18" ht="15.75" thickBot="1">
      <c r="A6" t="s">
        <v>104</v>
      </c>
      <c r="F6" s="12" t="s">
        <v>32</v>
      </c>
      <c r="G6" s="12">
        <v>141.5</v>
      </c>
      <c r="H6" s="12">
        <v>134.43</v>
      </c>
      <c r="I6" s="13">
        <f>((G6-H6)/H6)*100</f>
        <v>5.2592427285576084</v>
      </c>
      <c r="R6">
        <v>16750</v>
      </c>
    </row>
    <row r="7" spans="1:18" ht="15.75" thickBot="1">
      <c r="A7" s="27"/>
      <c r="B7" s="14"/>
      <c r="C7" s="14"/>
      <c r="D7" s="14"/>
      <c r="E7" s="27"/>
      <c r="F7" s="12" t="s">
        <v>33</v>
      </c>
      <c r="G7" s="12">
        <v>967.2</v>
      </c>
      <c r="H7" s="12">
        <v>755.48</v>
      </c>
      <c r="I7" s="13">
        <f>((G7-H7)/H7)*100</f>
        <v>28.024567162598618</v>
      </c>
      <c r="J7" s="14"/>
      <c r="K7" s="14"/>
      <c r="L7" s="14"/>
      <c r="M7" s="14"/>
    </row>
    <row r="8" spans="1:18" ht="15.75" thickBot="1">
      <c r="A8" s="27"/>
      <c r="B8" s="14"/>
      <c r="C8" s="14"/>
      <c r="D8" s="14"/>
      <c r="E8" s="27"/>
      <c r="F8" s="12" t="s">
        <v>34</v>
      </c>
      <c r="G8" s="12">
        <v>1253.9000000000001</v>
      </c>
      <c r="H8" s="12">
        <v>1039.4000000000001</v>
      </c>
      <c r="I8" s="13">
        <f>((G8-H8)/H8)*100</f>
        <v>20.636905907254182</v>
      </c>
      <c r="J8" s="14"/>
      <c r="K8" s="14"/>
      <c r="L8" s="14"/>
      <c r="M8" s="14"/>
    </row>
    <row r="9" spans="1:18">
      <c r="A9" s="27"/>
      <c r="B9" s="14"/>
      <c r="C9" s="14"/>
      <c r="D9" s="14"/>
      <c r="E9" s="27"/>
      <c r="F9" s="15"/>
      <c r="G9" s="14"/>
      <c r="H9" s="15"/>
      <c r="I9" s="15"/>
      <c r="J9" s="15"/>
      <c r="K9" s="15"/>
      <c r="L9" s="14"/>
      <c r="M9" s="14"/>
    </row>
    <row r="10" spans="1:18">
      <c r="A10" s="27"/>
      <c r="B10" s="14"/>
      <c r="C10" s="14"/>
      <c r="D10" s="14"/>
      <c r="E10" s="27"/>
      <c r="F10" s="15"/>
      <c r="G10" s="14"/>
    </row>
    <row r="12" spans="1:18">
      <c r="H12" s="14"/>
      <c r="I12" s="14"/>
      <c r="J12" s="14"/>
      <c r="K12" s="14"/>
      <c r="L12" s="14"/>
      <c r="M12" s="14"/>
      <c r="R12">
        <f>SUM(R5:R6)</f>
        <v>35000</v>
      </c>
    </row>
    <row r="14" spans="1:18">
      <c r="H14" s="28" t="s">
        <v>35</v>
      </c>
      <c r="I14" s="28"/>
      <c r="J14" s="28"/>
      <c r="K14" s="28"/>
      <c r="L14" s="28"/>
      <c r="M14" s="28"/>
    </row>
    <row r="15" spans="1:18">
      <c r="F15" t="s">
        <v>48</v>
      </c>
      <c r="G15" s="14" t="s">
        <v>43</v>
      </c>
      <c r="H15" s="14" t="s">
        <v>43</v>
      </c>
      <c r="I15" s="14" t="s">
        <v>43</v>
      </c>
      <c r="J15" s="14" t="s">
        <v>43</v>
      </c>
      <c r="K15" s="14" t="s">
        <v>43</v>
      </c>
      <c r="L15" s="14" t="s">
        <v>43</v>
      </c>
      <c r="M15" s="14" t="s">
        <v>43</v>
      </c>
      <c r="N15" s="19" t="s">
        <v>59</v>
      </c>
      <c r="O15" s="19" t="s">
        <v>58</v>
      </c>
      <c r="P15" s="19" t="s">
        <v>58</v>
      </c>
      <c r="R15" s="19" t="s">
        <v>73</v>
      </c>
    </row>
    <row r="16" spans="1:18" ht="24">
      <c r="A16" s="1" t="s">
        <v>44</v>
      </c>
      <c r="B16" s="1" t="s">
        <v>45</v>
      </c>
      <c r="C16" s="1" t="s">
        <v>63</v>
      </c>
      <c r="D16" s="1" t="s">
        <v>64</v>
      </c>
      <c r="E16" s="1" t="s">
        <v>46</v>
      </c>
      <c r="F16" s="1" t="s">
        <v>47</v>
      </c>
      <c r="G16" s="1" t="s">
        <v>42</v>
      </c>
      <c r="H16" s="20" t="s">
        <v>36</v>
      </c>
      <c r="I16" s="20" t="s">
        <v>37</v>
      </c>
      <c r="J16" s="20" t="s">
        <v>38</v>
      </c>
      <c r="K16" s="20" t="s">
        <v>39</v>
      </c>
      <c r="L16" s="20" t="s">
        <v>40</v>
      </c>
      <c r="M16" s="20" t="s">
        <v>41</v>
      </c>
      <c r="N16" s="21" t="s">
        <v>57</v>
      </c>
      <c r="O16" s="21" t="s">
        <v>56</v>
      </c>
      <c r="P16" s="21" t="s">
        <v>62</v>
      </c>
      <c r="Q16" s="21" t="s">
        <v>60</v>
      </c>
      <c r="R16" s="21" t="s">
        <v>72</v>
      </c>
    </row>
    <row r="17" spans="1:18" ht="15.75">
      <c r="A17" t="s">
        <v>52</v>
      </c>
      <c r="B17">
        <v>1</v>
      </c>
      <c r="C17">
        <f>B17*10000+VLOOKUP(A17,Layout!$C$5:$D$19,2,FALSE)</f>
        <v>10005</v>
      </c>
      <c r="D17">
        <f>VLOOKUP(C17,Layout!$F$5:$G$19,2,FALSE)</f>
        <v>2</v>
      </c>
      <c r="E17" s="15" t="s">
        <v>31</v>
      </c>
      <c r="F17" t="s">
        <v>49</v>
      </c>
      <c r="G17" s="16">
        <v>4.8</v>
      </c>
      <c r="H17" s="16">
        <v>3.86</v>
      </c>
      <c r="I17" s="16">
        <v>3.86</v>
      </c>
      <c r="J17" s="16">
        <v>1.45</v>
      </c>
      <c r="K17" s="16">
        <v>1.45</v>
      </c>
      <c r="L17" s="16">
        <v>11.62</v>
      </c>
      <c r="M17" s="16">
        <v>6.78</v>
      </c>
      <c r="N17">
        <f t="shared" ref="N17:N52" si="0">VLOOKUP(E17,$F$5:$I$8,4,FALSE)/100</f>
        <v>9.6628565939871305E-2</v>
      </c>
      <c r="O17">
        <f>(1-N17)*G17</f>
        <v>4.3361828834886174</v>
      </c>
      <c r="P17">
        <f>O17+SUM(H17:M17)</f>
        <v>33.356182883488614</v>
      </c>
      <c r="Q17">
        <f>P17</f>
        <v>33.356182883488614</v>
      </c>
      <c r="R17">
        <f>(SUM(Q17:Q20)*1000)/$R$12</f>
        <v>2.110388153889927</v>
      </c>
    </row>
    <row r="18" spans="1:18" ht="15.75">
      <c r="A18" t="s">
        <v>52</v>
      </c>
      <c r="B18">
        <v>1</v>
      </c>
      <c r="C18">
        <f>B18*10000+VLOOKUP(A18,Layout!$C$5:$D$19,2,FALSE)</f>
        <v>10005</v>
      </c>
      <c r="D18">
        <f>VLOOKUP(C18,Layout!$F$5:$G$19,2,FALSE)</f>
        <v>2</v>
      </c>
      <c r="E18" s="15" t="s">
        <v>50</v>
      </c>
      <c r="F18" t="s">
        <v>49</v>
      </c>
      <c r="G18" s="17">
        <v>5.84</v>
      </c>
      <c r="N18">
        <f t="shared" si="0"/>
        <v>5.2592427285576088E-2</v>
      </c>
      <c r="O18">
        <f t="shared" ref="O18:O52" si="1">(1-N18)*G18</f>
        <v>5.5328602246522349</v>
      </c>
      <c r="P18">
        <f t="shared" ref="P18:P52" si="2">O18+SUM(H18:M18)</f>
        <v>5.5328602246522349</v>
      </c>
      <c r="Q18">
        <f t="shared" ref="Q18:Q52" si="3">P18</f>
        <v>5.5328602246522349</v>
      </c>
    </row>
    <row r="19" spans="1:18" ht="15.75">
      <c r="A19" t="s">
        <v>52</v>
      </c>
      <c r="B19">
        <v>1</v>
      </c>
      <c r="C19">
        <f>B19*10000+VLOOKUP(A19,Layout!$C$5:$D$19,2,FALSE)</f>
        <v>10005</v>
      </c>
      <c r="D19">
        <f>VLOOKUP(C19,Layout!$F$5:$G$19,2,FALSE)</f>
        <v>2</v>
      </c>
      <c r="E19" s="15" t="s">
        <v>31</v>
      </c>
      <c r="F19" t="s">
        <v>51</v>
      </c>
      <c r="G19" s="16">
        <v>4.59</v>
      </c>
      <c r="H19" s="16">
        <v>3.55</v>
      </c>
      <c r="I19" s="16">
        <v>3.55</v>
      </c>
      <c r="J19" s="16">
        <v>1.33</v>
      </c>
      <c r="K19" s="16">
        <v>1.33</v>
      </c>
      <c r="L19" s="16">
        <v>10.67</v>
      </c>
      <c r="M19" s="16">
        <v>6.22</v>
      </c>
      <c r="N19">
        <f t="shared" si="0"/>
        <v>9.6628565939871305E-2</v>
      </c>
      <c r="O19">
        <f t="shared" si="1"/>
        <v>4.1464748823359905</v>
      </c>
      <c r="P19">
        <f t="shared" si="2"/>
        <v>30.796474882335989</v>
      </c>
      <c r="Q19">
        <f t="shared" si="3"/>
        <v>30.796474882335989</v>
      </c>
    </row>
    <row r="20" spans="1:18">
      <c r="A20" t="s">
        <v>52</v>
      </c>
      <c r="B20">
        <v>1</v>
      </c>
      <c r="C20">
        <f>B20*10000+VLOOKUP(A20,Layout!$C$5:$D$19,2,FALSE)</f>
        <v>10005</v>
      </c>
      <c r="D20">
        <f>VLOOKUP(C20,Layout!$F$5:$G$19,2,FALSE)</f>
        <v>2</v>
      </c>
      <c r="E20" s="15" t="s">
        <v>50</v>
      </c>
      <c r="F20" t="s">
        <v>51</v>
      </c>
      <c r="G20">
        <v>4.41</v>
      </c>
      <c r="N20">
        <f t="shared" si="0"/>
        <v>5.2592427285576088E-2</v>
      </c>
      <c r="O20">
        <f t="shared" si="1"/>
        <v>4.1780673956706096</v>
      </c>
      <c r="P20">
        <f t="shared" si="2"/>
        <v>4.1780673956706096</v>
      </c>
      <c r="Q20">
        <f t="shared" si="3"/>
        <v>4.1780673956706096</v>
      </c>
    </row>
    <row r="21" spans="1:18" ht="15.75">
      <c r="A21" t="s">
        <v>52</v>
      </c>
      <c r="B21">
        <v>2</v>
      </c>
      <c r="C21">
        <f>B21*10000+VLOOKUP(A21,Layout!$C$5:$D$19,2,FALSE)</f>
        <v>20005</v>
      </c>
      <c r="D21">
        <f>VLOOKUP(C21,Layout!$F$5:$G$19,2,FALSE)</f>
        <v>9</v>
      </c>
      <c r="E21" s="15" t="s">
        <v>31</v>
      </c>
      <c r="F21" t="s">
        <v>49</v>
      </c>
      <c r="G21" s="16">
        <v>4.8</v>
      </c>
      <c r="H21" s="16">
        <v>3.86</v>
      </c>
      <c r="I21" s="16">
        <v>3.86</v>
      </c>
      <c r="J21" s="16">
        <v>1.45</v>
      </c>
      <c r="K21" s="16">
        <v>1.45</v>
      </c>
      <c r="L21" s="16">
        <v>11.62</v>
      </c>
      <c r="M21" s="16">
        <v>6.78</v>
      </c>
      <c r="N21">
        <f t="shared" si="0"/>
        <v>9.6628565939871305E-2</v>
      </c>
      <c r="O21">
        <f t="shared" si="1"/>
        <v>4.3361828834886174</v>
      </c>
      <c r="P21">
        <f t="shared" si="2"/>
        <v>33.356182883488614</v>
      </c>
      <c r="Q21">
        <f t="shared" si="3"/>
        <v>33.356182883488614</v>
      </c>
      <c r="R21">
        <f>(SUM(Q21:Q24)*1000)/$R$12</f>
        <v>2.110388153889927</v>
      </c>
    </row>
    <row r="22" spans="1:18" ht="15.75">
      <c r="A22" t="s">
        <v>52</v>
      </c>
      <c r="B22">
        <v>2</v>
      </c>
      <c r="C22">
        <f>B22*10000+VLOOKUP(A22,Layout!$C$5:$D$19,2,FALSE)</f>
        <v>20005</v>
      </c>
      <c r="D22">
        <f>VLOOKUP(C22,Layout!$F$5:$G$19,2,FALSE)</f>
        <v>9</v>
      </c>
      <c r="E22" s="15" t="s">
        <v>50</v>
      </c>
      <c r="F22" t="s">
        <v>49</v>
      </c>
      <c r="G22" s="17">
        <v>5.84</v>
      </c>
      <c r="N22">
        <f t="shared" si="0"/>
        <v>5.2592427285576088E-2</v>
      </c>
      <c r="O22">
        <f t="shared" si="1"/>
        <v>5.5328602246522349</v>
      </c>
      <c r="P22">
        <f t="shared" si="2"/>
        <v>5.5328602246522349</v>
      </c>
      <c r="Q22">
        <f t="shared" si="3"/>
        <v>5.5328602246522349</v>
      </c>
    </row>
    <row r="23" spans="1:18" ht="15.75">
      <c r="A23" t="s">
        <v>52</v>
      </c>
      <c r="B23">
        <v>2</v>
      </c>
      <c r="C23">
        <f>B23*10000+VLOOKUP(A23,Layout!$C$5:$D$19,2,FALSE)</f>
        <v>20005</v>
      </c>
      <c r="D23">
        <f>VLOOKUP(C23,Layout!$F$5:$G$19,2,FALSE)</f>
        <v>9</v>
      </c>
      <c r="E23" s="15" t="s">
        <v>31</v>
      </c>
      <c r="F23" t="s">
        <v>51</v>
      </c>
      <c r="G23" s="16">
        <v>4.59</v>
      </c>
      <c r="H23" s="16">
        <v>3.55</v>
      </c>
      <c r="I23" s="16">
        <v>3.55</v>
      </c>
      <c r="J23" s="16">
        <v>1.33</v>
      </c>
      <c r="K23" s="16">
        <v>1.33</v>
      </c>
      <c r="L23" s="16">
        <v>10.67</v>
      </c>
      <c r="M23" s="16">
        <v>6.22</v>
      </c>
      <c r="N23">
        <f t="shared" si="0"/>
        <v>9.6628565939871305E-2</v>
      </c>
      <c r="O23">
        <f t="shared" si="1"/>
        <v>4.1464748823359905</v>
      </c>
      <c r="P23">
        <f t="shared" si="2"/>
        <v>30.796474882335989</v>
      </c>
      <c r="Q23">
        <f t="shared" si="3"/>
        <v>30.796474882335989</v>
      </c>
    </row>
    <row r="24" spans="1:18">
      <c r="A24" t="s">
        <v>52</v>
      </c>
      <c r="B24">
        <v>2</v>
      </c>
      <c r="C24">
        <f>B24*10000+VLOOKUP(A24,Layout!$C$5:$D$19,2,FALSE)</f>
        <v>20005</v>
      </c>
      <c r="D24">
        <f>VLOOKUP(C24,Layout!$F$5:$G$19,2,FALSE)</f>
        <v>9</v>
      </c>
      <c r="E24" s="15" t="s">
        <v>50</v>
      </c>
      <c r="F24" t="s">
        <v>51</v>
      </c>
      <c r="G24">
        <v>4.41</v>
      </c>
      <c r="N24">
        <f t="shared" si="0"/>
        <v>5.2592427285576088E-2</v>
      </c>
      <c r="O24">
        <f t="shared" si="1"/>
        <v>4.1780673956706096</v>
      </c>
      <c r="P24">
        <f t="shared" si="2"/>
        <v>4.1780673956706096</v>
      </c>
      <c r="Q24">
        <f t="shared" si="3"/>
        <v>4.1780673956706096</v>
      </c>
    </row>
    <row r="25" spans="1:18" ht="15.75">
      <c r="A25" t="s">
        <v>52</v>
      </c>
      <c r="B25">
        <v>3</v>
      </c>
      <c r="C25">
        <f>B25*10000+VLOOKUP(A25,Layout!$C$5:$D$19,2,FALSE)</f>
        <v>30005</v>
      </c>
      <c r="D25">
        <f>VLOOKUP(C25,Layout!$F$5:$G$19,2,FALSE)</f>
        <v>11</v>
      </c>
      <c r="E25" s="15" t="s">
        <v>31</v>
      </c>
      <c r="F25" t="s">
        <v>49</v>
      </c>
      <c r="G25" s="16">
        <v>4.8</v>
      </c>
      <c r="H25" s="16">
        <v>3.86</v>
      </c>
      <c r="I25" s="16">
        <v>3.86</v>
      </c>
      <c r="J25" s="16">
        <v>1.45</v>
      </c>
      <c r="K25" s="16">
        <v>1.45</v>
      </c>
      <c r="L25" s="16">
        <v>11.62</v>
      </c>
      <c r="M25" s="16">
        <v>6.78</v>
      </c>
      <c r="N25">
        <f t="shared" si="0"/>
        <v>9.6628565939871305E-2</v>
      </c>
      <c r="O25">
        <f t="shared" si="1"/>
        <v>4.3361828834886174</v>
      </c>
      <c r="P25">
        <f t="shared" si="2"/>
        <v>33.356182883488614</v>
      </c>
      <c r="Q25">
        <f t="shared" si="3"/>
        <v>33.356182883488614</v>
      </c>
      <c r="R25">
        <f>(SUM(Q25:Q28)*1000)/$R$12</f>
        <v>2.110388153889927</v>
      </c>
    </row>
    <row r="26" spans="1:18" ht="15.75">
      <c r="A26" t="s">
        <v>52</v>
      </c>
      <c r="B26">
        <v>3</v>
      </c>
      <c r="C26">
        <f>B26*10000+VLOOKUP(A26,Layout!$C$5:$D$19,2,FALSE)</f>
        <v>30005</v>
      </c>
      <c r="D26">
        <f>VLOOKUP(C26,Layout!$F$5:$G$19,2,FALSE)</f>
        <v>11</v>
      </c>
      <c r="E26" s="15" t="s">
        <v>50</v>
      </c>
      <c r="F26" t="s">
        <v>49</v>
      </c>
      <c r="G26" s="17">
        <v>5.84</v>
      </c>
      <c r="N26">
        <f t="shared" si="0"/>
        <v>5.2592427285576088E-2</v>
      </c>
      <c r="O26">
        <f t="shared" si="1"/>
        <v>5.5328602246522349</v>
      </c>
      <c r="P26">
        <f t="shared" si="2"/>
        <v>5.5328602246522349</v>
      </c>
      <c r="Q26">
        <f t="shared" si="3"/>
        <v>5.5328602246522349</v>
      </c>
    </row>
    <row r="27" spans="1:18" ht="15.75">
      <c r="A27" t="s">
        <v>52</v>
      </c>
      <c r="B27">
        <v>3</v>
      </c>
      <c r="C27">
        <f>B27*10000+VLOOKUP(A27,Layout!$C$5:$D$19,2,FALSE)</f>
        <v>30005</v>
      </c>
      <c r="D27">
        <f>VLOOKUP(C27,Layout!$F$5:$G$19,2,FALSE)</f>
        <v>11</v>
      </c>
      <c r="E27" s="15" t="s">
        <v>31</v>
      </c>
      <c r="F27" t="s">
        <v>51</v>
      </c>
      <c r="G27" s="16">
        <v>4.59</v>
      </c>
      <c r="H27" s="16">
        <v>3.55</v>
      </c>
      <c r="I27" s="16">
        <v>3.55</v>
      </c>
      <c r="J27" s="16">
        <v>1.33</v>
      </c>
      <c r="K27" s="16">
        <v>1.33</v>
      </c>
      <c r="L27" s="16">
        <v>10.67</v>
      </c>
      <c r="M27" s="16">
        <v>6.22</v>
      </c>
      <c r="N27">
        <f t="shared" si="0"/>
        <v>9.6628565939871305E-2</v>
      </c>
      <c r="O27">
        <f t="shared" si="1"/>
        <v>4.1464748823359905</v>
      </c>
      <c r="P27">
        <f t="shared" si="2"/>
        <v>30.796474882335989</v>
      </c>
      <c r="Q27">
        <f t="shared" si="3"/>
        <v>30.796474882335989</v>
      </c>
    </row>
    <row r="28" spans="1:18" ht="15.75" thickBot="1">
      <c r="A28" t="s">
        <v>52</v>
      </c>
      <c r="B28">
        <v>3</v>
      </c>
      <c r="C28">
        <f>B28*10000+VLOOKUP(A28,Layout!$C$5:$D$19,2,FALSE)</f>
        <v>30005</v>
      </c>
      <c r="D28">
        <f>VLOOKUP(C28,Layout!$F$5:$G$19,2,FALSE)</f>
        <v>11</v>
      </c>
      <c r="E28" s="15" t="s">
        <v>50</v>
      </c>
      <c r="F28" t="s">
        <v>51</v>
      </c>
      <c r="G28">
        <v>4.41</v>
      </c>
      <c r="N28">
        <f t="shared" si="0"/>
        <v>5.2592427285576088E-2</v>
      </c>
      <c r="O28">
        <f t="shared" si="1"/>
        <v>4.1780673956706096</v>
      </c>
      <c r="P28">
        <f t="shared" si="2"/>
        <v>4.1780673956706096</v>
      </c>
      <c r="Q28">
        <f t="shared" si="3"/>
        <v>4.1780673956706096</v>
      </c>
    </row>
    <row r="29" spans="1:18" ht="16.5" thickBot="1">
      <c r="A29" t="s">
        <v>53</v>
      </c>
      <c r="B29">
        <v>1</v>
      </c>
      <c r="C29">
        <f>B29*10000+VLOOKUP(A29,Layout!$C$5:$D$19,2,FALSE)</f>
        <v>10003</v>
      </c>
      <c r="D29">
        <f>VLOOKUP(C29,Layout!$F$5:$G$19,2,FALSE)</f>
        <v>3</v>
      </c>
      <c r="E29" s="12" t="s">
        <v>33</v>
      </c>
      <c r="F29" t="s">
        <v>49</v>
      </c>
      <c r="G29" s="16">
        <v>16.350000000000001</v>
      </c>
      <c r="H29" s="16">
        <v>0.87</v>
      </c>
      <c r="I29" s="15">
        <v>0.87</v>
      </c>
      <c r="J29" s="15">
        <v>0.87</v>
      </c>
      <c r="K29" s="15">
        <v>0.87</v>
      </c>
      <c r="L29" s="16">
        <v>6.97</v>
      </c>
      <c r="M29" s="16">
        <v>4.07</v>
      </c>
      <c r="N29">
        <f t="shared" si="0"/>
        <v>0.28024567162598618</v>
      </c>
      <c r="O29">
        <f t="shared" si="1"/>
        <v>11.767983268915126</v>
      </c>
      <c r="P29">
        <f t="shared" si="2"/>
        <v>26.287983268915127</v>
      </c>
      <c r="Q29">
        <f t="shared" si="3"/>
        <v>26.287983268915127</v>
      </c>
      <c r="R29">
        <f>(SUM(Q29:Q30)*1000)/$R$12</f>
        <v>1.440408519843581</v>
      </c>
    </row>
    <row r="30" spans="1:18" ht="16.5" thickBot="1">
      <c r="A30" t="s">
        <v>53</v>
      </c>
      <c r="B30">
        <v>1</v>
      </c>
      <c r="C30">
        <f>B30*10000+VLOOKUP(A30,Layout!$C$5:$D$19,2,FALSE)</f>
        <v>10003</v>
      </c>
      <c r="D30">
        <f>VLOOKUP(C30,Layout!$F$5:$G$19,2,FALSE)</f>
        <v>3</v>
      </c>
      <c r="E30" s="12" t="s">
        <v>33</v>
      </c>
      <c r="F30" t="s">
        <v>51</v>
      </c>
      <c r="G30" s="16">
        <v>15</v>
      </c>
      <c r="H30" s="16">
        <v>0.8</v>
      </c>
      <c r="I30" s="16">
        <v>0.8</v>
      </c>
      <c r="J30" s="16">
        <v>0.8</v>
      </c>
      <c r="K30" s="16">
        <v>0.8</v>
      </c>
      <c r="L30" s="16">
        <v>6.4</v>
      </c>
      <c r="M30" s="16">
        <v>3.73</v>
      </c>
      <c r="N30">
        <f t="shared" si="0"/>
        <v>0.28024567162598618</v>
      </c>
      <c r="O30">
        <f t="shared" si="1"/>
        <v>10.796314925610206</v>
      </c>
      <c r="P30">
        <f t="shared" si="2"/>
        <v>24.12631492561021</v>
      </c>
      <c r="Q30">
        <f t="shared" si="3"/>
        <v>24.12631492561021</v>
      </c>
    </row>
    <row r="31" spans="1:18" ht="16.5" thickBot="1">
      <c r="A31" t="s">
        <v>53</v>
      </c>
      <c r="B31">
        <v>2</v>
      </c>
      <c r="C31">
        <f>B31*10000+VLOOKUP(A31,Layout!$C$5:$D$19,2,FALSE)</f>
        <v>20003</v>
      </c>
      <c r="D31">
        <f>VLOOKUP(C31,Layout!$F$5:$G$19,2,FALSE)</f>
        <v>10</v>
      </c>
      <c r="E31" s="12" t="s">
        <v>33</v>
      </c>
      <c r="F31" t="s">
        <v>49</v>
      </c>
      <c r="G31" s="16">
        <v>16.350000000000001</v>
      </c>
      <c r="H31" s="16">
        <v>0.87</v>
      </c>
      <c r="I31" s="15">
        <v>0.87</v>
      </c>
      <c r="J31" s="15">
        <v>0.87</v>
      </c>
      <c r="K31" s="15">
        <v>0.87</v>
      </c>
      <c r="L31" s="16">
        <v>6.97</v>
      </c>
      <c r="M31" s="16">
        <v>4.07</v>
      </c>
      <c r="N31">
        <f t="shared" si="0"/>
        <v>0.28024567162598618</v>
      </c>
      <c r="O31">
        <f t="shared" si="1"/>
        <v>11.767983268915126</v>
      </c>
      <c r="P31">
        <f t="shared" si="2"/>
        <v>26.287983268915127</v>
      </c>
      <c r="Q31">
        <f t="shared" si="3"/>
        <v>26.287983268915127</v>
      </c>
      <c r="R31">
        <f>(SUM(Q31:Q32)*1000)/$R$12</f>
        <v>1.440408519843581</v>
      </c>
    </row>
    <row r="32" spans="1:18" ht="16.5" thickBot="1">
      <c r="A32" t="s">
        <v>53</v>
      </c>
      <c r="B32">
        <v>2</v>
      </c>
      <c r="C32">
        <f>B32*10000+VLOOKUP(A32,Layout!$C$5:$D$19,2,FALSE)</f>
        <v>20003</v>
      </c>
      <c r="D32">
        <f>VLOOKUP(C32,Layout!$F$5:$G$19,2,FALSE)</f>
        <v>10</v>
      </c>
      <c r="E32" s="12" t="s">
        <v>33</v>
      </c>
      <c r="F32" t="s">
        <v>51</v>
      </c>
      <c r="G32" s="16">
        <v>15</v>
      </c>
      <c r="H32" s="16">
        <v>0.8</v>
      </c>
      <c r="I32" s="16">
        <v>0.8</v>
      </c>
      <c r="J32" s="16">
        <v>0.8</v>
      </c>
      <c r="K32" s="16">
        <v>0.8</v>
      </c>
      <c r="L32" s="16">
        <v>6.4</v>
      </c>
      <c r="M32" s="16">
        <v>3.73</v>
      </c>
      <c r="N32">
        <f t="shared" si="0"/>
        <v>0.28024567162598618</v>
      </c>
      <c r="O32">
        <f t="shared" si="1"/>
        <v>10.796314925610206</v>
      </c>
      <c r="P32">
        <f t="shared" si="2"/>
        <v>24.12631492561021</v>
      </c>
      <c r="Q32">
        <f t="shared" si="3"/>
        <v>24.12631492561021</v>
      </c>
    </row>
    <row r="33" spans="1:18" ht="16.5" thickBot="1">
      <c r="A33" t="s">
        <v>53</v>
      </c>
      <c r="B33">
        <v>3</v>
      </c>
      <c r="C33">
        <f>B33*10000+VLOOKUP(A33,Layout!$C$5:$D$19,2,FALSE)</f>
        <v>30003</v>
      </c>
      <c r="D33">
        <f>VLOOKUP(C33,Layout!$F$5:$G$19,2,FALSE)</f>
        <v>13</v>
      </c>
      <c r="E33" s="12" t="s">
        <v>33</v>
      </c>
      <c r="F33" t="s">
        <v>49</v>
      </c>
      <c r="G33" s="16">
        <v>16.350000000000001</v>
      </c>
      <c r="H33" s="16">
        <v>0.87</v>
      </c>
      <c r="I33" s="15">
        <v>0.87</v>
      </c>
      <c r="J33" s="15">
        <v>0.87</v>
      </c>
      <c r="K33" s="15">
        <v>0.87</v>
      </c>
      <c r="L33" s="16">
        <v>6.97</v>
      </c>
      <c r="M33" s="16">
        <v>4.07</v>
      </c>
      <c r="N33">
        <f t="shared" si="0"/>
        <v>0.28024567162598618</v>
      </c>
      <c r="O33">
        <f t="shared" si="1"/>
        <v>11.767983268915126</v>
      </c>
      <c r="P33">
        <f t="shared" si="2"/>
        <v>26.287983268915127</v>
      </c>
      <c r="Q33">
        <f t="shared" si="3"/>
        <v>26.287983268915127</v>
      </c>
      <c r="R33">
        <f>(SUM(Q33:Q34)*1000)/$R$12</f>
        <v>1.440408519843581</v>
      </c>
    </row>
    <row r="34" spans="1:18" ht="16.5" thickBot="1">
      <c r="A34" t="s">
        <v>53</v>
      </c>
      <c r="B34">
        <v>3</v>
      </c>
      <c r="C34">
        <f>B34*10000+VLOOKUP(A34,Layout!$C$5:$D$19,2,FALSE)</f>
        <v>30003</v>
      </c>
      <c r="D34">
        <f>VLOOKUP(C34,Layout!$F$5:$G$19,2,FALSE)</f>
        <v>13</v>
      </c>
      <c r="E34" s="12" t="s">
        <v>33</v>
      </c>
      <c r="F34" t="s">
        <v>51</v>
      </c>
      <c r="G34" s="16">
        <v>15</v>
      </c>
      <c r="H34" s="16">
        <v>0.8</v>
      </c>
      <c r="I34" s="16">
        <v>0.8</v>
      </c>
      <c r="J34" s="16">
        <v>0.8</v>
      </c>
      <c r="K34" s="16">
        <v>0.8</v>
      </c>
      <c r="L34" s="16">
        <v>6.4</v>
      </c>
      <c r="M34" s="16">
        <v>3.73</v>
      </c>
      <c r="N34">
        <f t="shared" si="0"/>
        <v>0.28024567162598618</v>
      </c>
      <c r="O34">
        <f t="shared" si="1"/>
        <v>10.796314925610206</v>
      </c>
      <c r="P34">
        <f t="shared" si="2"/>
        <v>24.12631492561021</v>
      </c>
      <c r="Q34">
        <f t="shared" si="3"/>
        <v>24.12631492561021</v>
      </c>
    </row>
    <row r="35" spans="1:18" ht="16.5" thickBot="1">
      <c r="A35" t="s">
        <v>55</v>
      </c>
      <c r="B35">
        <v>1</v>
      </c>
      <c r="C35">
        <f>B35*10000+VLOOKUP(A35,Layout!$C$5:$D$19,2,FALSE)</f>
        <v>10004</v>
      </c>
      <c r="D35">
        <f>VLOOKUP(C35,Layout!$F$5:$G$19,2,FALSE)</f>
        <v>4</v>
      </c>
      <c r="E35" s="12" t="s">
        <v>33</v>
      </c>
      <c r="F35" t="s">
        <v>49</v>
      </c>
      <c r="G35" s="16">
        <v>11.68</v>
      </c>
      <c r="H35" s="16">
        <v>1.45</v>
      </c>
      <c r="I35" s="15">
        <v>1.45</v>
      </c>
      <c r="J35" s="15">
        <v>1.45</v>
      </c>
      <c r="K35" s="15">
        <v>1.45</v>
      </c>
      <c r="L35" s="16">
        <v>11.62</v>
      </c>
      <c r="M35" s="16">
        <v>6.78</v>
      </c>
      <c r="N35">
        <f t="shared" si="0"/>
        <v>0.28024567162598618</v>
      </c>
      <c r="O35">
        <f t="shared" si="1"/>
        <v>8.4067305554084797</v>
      </c>
      <c r="P35">
        <f t="shared" si="2"/>
        <v>32.606730555408475</v>
      </c>
      <c r="Q35">
        <f t="shared" si="3"/>
        <v>32.606730555408475</v>
      </c>
      <c r="R35">
        <f>(SUM(Q35:Q36)*1000)/$R$12</f>
        <v>1.7866427701593686</v>
      </c>
    </row>
    <row r="36" spans="1:18" ht="16.5" thickBot="1">
      <c r="A36" t="s">
        <v>55</v>
      </c>
      <c r="B36">
        <v>1</v>
      </c>
      <c r="C36">
        <f>B36*10000+VLOOKUP(A36,Layout!$C$5:$D$19,2,FALSE)</f>
        <v>10004</v>
      </c>
      <c r="D36">
        <f>VLOOKUP(C36,Layout!$F$5:$G$19,2,FALSE)</f>
        <v>4</v>
      </c>
      <c r="E36" s="12" t="s">
        <v>33</v>
      </c>
      <c r="F36" t="s">
        <v>51</v>
      </c>
      <c r="G36" s="16">
        <v>10.72</v>
      </c>
      <c r="H36" s="16">
        <v>1.33</v>
      </c>
      <c r="I36" s="15">
        <v>1.33</v>
      </c>
      <c r="J36" s="16">
        <v>1.33</v>
      </c>
      <c r="K36" s="15">
        <v>1.33</v>
      </c>
      <c r="L36" s="16">
        <v>10.67</v>
      </c>
      <c r="M36" s="16">
        <v>6.22</v>
      </c>
      <c r="N36">
        <f t="shared" si="0"/>
        <v>0.28024567162598618</v>
      </c>
      <c r="O36">
        <f t="shared" si="1"/>
        <v>7.7157664001694277</v>
      </c>
      <c r="P36">
        <f t="shared" si="2"/>
        <v>29.925766400169429</v>
      </c>
      <c r="Q36">
        <f t="shared" si="3"/>
        <v>29.925766400169429</v>
      </c>
    </row>
    <row r="37" spans="1:18" ht="16.5" thickBot="1">
      <c r="A37" t="s">
        <v>55</v>
      </c>
      <c r="B37">
        <v>2</v>
      </c>
      <c r="C37">
        <f>B37*10000+VLOOKUP(A37,Layout!$C$5:$D$19,2,FALSE)</f>
        <v>20004</v>
      </c>
      <c r="D37">
        <f>VLOOKUP(C37,Layout!$F$5:$G$19,2,FALSE)</f>
        <v>6</v>
      </c>
      <c r="E37" s="12" t="s">
        <v>33</v>
      </c>
      <c r="F37" t="s">
        <v>49</v>
      </c>
      <c r="G37" s="16">
        <v>11.68</v>
      </c>
      <c r="H37" s="16">
        <v>1.45</v>
      </c>
      <c r="I37" s="15">
        <v>1.45</v>
      </c>
      <c r="J37" s="15">
        <v>1.45</v>
      </c>
      <c r="K37" s="15">
        <v>1.45</v>
      </c>
      <c r="L37" s="16">
        <v>11.62</v>
      </c>
      <c r="M37" s="16">
        <v>6.78</v>
      </c>
      <c r="N37">
        <f t="shared" si="0"/>
        <v>0.28024567162598618</v>
      </c>
      <c r="O37">
        <f t="shared" si="1"/>
        <v>8.4067305554084797</v>
      </c>
      <c r="P37">
        <f t="shared" si="2"/>
        <v>32.606730555408475</v>
      </c>
      <c r="Q37">
        <f t="shared" si="3"/>
        <v>32.606730555408475</v>
      </c>
      <c r="R37">
        <f>(SUM(Q37:Q38)*1000)/$R$12</f>
        <v>1.7866427701593686</v>
      </c>
    </row>
    <row r="38" spans="1:18" ht="16.5" thickBot="1">
      <c r="A38" t="s">
        <v>55</v>
      </c>
      <c r="B38">
        <v>2</v>
      </c>
      <c r="C38">
        <f>B38*10000+VLOOKUP(A38,Layout!$C$5:$D$19,2,FALSE)</f>
        <v>20004</v>
      </c>
      <c r="D38">
        <f>VLOOKUP(C38,Layout!$F$5:$G$19,2,FALSE)</f>
        <v>6</v>
      </c>
      <c r="E38" s="12" t="s">
        <v>33</v>
      </c>
      <c r="F38" t="s">
        <v>51</v>
      </c>
      <c r="G38" s="16">
        <v>10.72</v>
      </c>
      <c r="H38" s="16">
        <v>1.33</v>
      </c>
      <c r="I38" s="15">
        <v>1.33</v>
      </c>
      <c r="J38" s="16">
        <v>1.33</v>
      </c>
      <c r="K38" s="15">
        <v>1.33</v>
      </c>
      <c r="L38" s="16">
        <v>10.67</v>
      </c>
      <c r="M38" s="16">
        <v>6.22</v>
      </c>
      <c r="N38">
        <f t="shared" si="0"/>
        <v>0.28024567162598618</v>
      </c>
      <c r="O38">
        <f t="shared" si="1"/>
        <v>7.7157664001694277</v>
      </c>
      <c r="P38">
        <f t="shared" si="2"/>
        <v>29.925766400169429</v>
      </c>
      <c r="Q38">
        <f t="shared" si="3"/>
        <v>29.925766400169429</v>
      </c>
    </row>
    <row r="39" spans="1:18" ht="16.5" thickBot="1">
      <c r="A39" t="s">
        <v>55</v>
      </c>
      <c r="B39">
        <v>3</v>
      </c>
      <c r="C39">
        <f>B39*10000+VLOOKUP(A39,Layout!$C$5:$D$19,2,FALSE)</f>
        <v>30004</v>
      </c>
      <c r="D39">
        <f>VLOOKUP(C39,Layout!$F$5:$G$19,2,FALSE)</f>
        <v>12</v>
      </c>
      <c r="E39" s="12" t="s">
        <v>33</v>
      </c>
      <c r="F39" t="s">
        <v>49</v>
      </c>
      <c r="G39" s="16">
        <v>11.68</v>
      </c>
      <c r="H39" s="16">
        <v>1.45</v>
      </c>
      <c r="I39" s="15">
        <v>1.45</v>
      </c>
      <c r="J39" s="15">
        <v>1.45</v>
      </c>
      <c r="K39" s="15">
        <v>1.45</v>
      </c>
      <c r="L39" s="16">
        <v>11.62</v>
      </c>
      <c r="M39" s="16">
        <v>6.78</v>
      </c>
      <c r="N39">
        <f t="shared" si="0"/>
        <v>0.28024567162598618</v>
      </c>
      <c r="O39">
        <f t="shared" si="1"/>
        <v>8.4067305554084797</v>
      </c>
      <c r="P39">
        <f t="shared" si="2"/>
        <v>32.606730555408475</v>
      </c>
      <c r="Q39">
        <f t="shared" si="3"/>
        <v>32.606730555408475</v>
      </c>
      <c r="R39">
        <f>(SUM(Q39:Q40)*1000)/$R$12</f>
        <v>1.7866427701593686</v>
      </c>
    </row>
    <row r="40" spans="1:18" ht="16.5" thickBot="1">
      <c r="A40" t="s">
        <v>55</v>
      </c>
      <c r="B40">
        <v>3</v>
      </c>
      <c r="C40">
        <f>B40*10000+VLOOKUP(A40,Layout!$C$5:$D$19,2,FALSE)</f>
        <v>30004</v>
      </c>
      <c r="D40">
        <f>VLOOKUP(C40,Layout!$F$5:$G$19,2,FALSE)</f>
        <v>12</v>
      </c>
      <c r="E40" s="12" t="s">
        <v>33</v>
      </c>
      <c r="F40" t="s">
        <v>51</v>
      </c>
      <c r="G40" s="16">
        <v>10.72</v>
      </c>
      <c r="H40" s="16">
        <v>1.33</v>
      </c>
      <c r="I40" s="15">
        <v>1.33</v>
      </c>
      <c r="J40" s="16">
        <v>1.33</v>
      </c>
      <c r="K40" s="15">
        <v>1.33</v>
      </c>
      <c r="L40" s="16">
        <v>10.67</v>
      </c>
      <c r="M40" s="16">
        <v>6.22</v>
      </c>
      <c r="N40">
        <f t="shared" si="0"/>
        <v>0.28024567162598618</v>
      </c>
      <c r="O40">
        <f t="shared" si="1"/>
        <v>7.7157664001694277</v>
      </c>
      <c r="P40">
        <f t="shared" si="2"/>
        <v>29.925766400169429</v>
      </c>
      <c r="Q40">
        <f t="shared" si="3"/>
        <v>29.925766400169429</v>
      </c>
    </row>
    <row r="41" spans="1:18" ht="16.5" thickBot="1">
      <c r="A41" t="s">
        <v>34</v>
      </c>
      <c r="B41">
        <v>1</v>
      </c>
      <c r="C41" t="e">
        <f>B41*10000+VLOOKUP(A41,Layout!$C$5:$D$19,2,FALSE)</f>
        <v>#N/A</v>
      </c>
      <c r="D41" t="e">
        <f>VLOOKUP(C41,Layout!$F$5:$G$19,2,FALSE)</f>
        <v>#N/A</v>
      </c>
      <c r="E41" s="12" t="s">
        <v>33</v>
      </c>
      <c r="F41" t="s">
        <v>49</v>
      </c>
      <c r="G41" s="18">
        <v>28.61</v>
      </c>
      <c r="N41">
        <f t="shared" si="0"/>
        <v>0.28024567162598618</v>
      </c>
      <c r="O41">
        <f t="shared" si="1"/>
        <v>20.592171334780534</v>
      </c>
      <c r="P41">
        <f t="shared" si="2"/>
        <v>20.592171334780534</v>
      </c>
      <c r="Q41">
        <f t="shared" si="3"/>
        <v>20.592171334780534</v>
      </c>
      <c r="R41">
        <f>(SUM(Q41:Q42)*1000)/$R$12</f>
        <v>1.1837977098153025</v>
      </c>
    </row>
    <row r="42" spans="1:18" ht="16.5" thickBot="1">
      <c r="A42" t="s">
        <v>34</v>
      </c>
      <c r="B42">
        <v>1</v>
      </c>
      <c r="C42" t="e">
        <f>B42*10000+VLOOKUP(A42,Layout!$C$5:$D$19,2,FALSE)</f>
        <v>#N/A</v>
      </c>
      <c r="D42" t="e">
        <f>VLOOKUP(C42,Layout!$F$5:$G$19,2,FALSE)</f>
        <v>#N/A</v>
      </c>
      <c r="E42" s="12" t="s">
        <v>34</v>
      </c>
      <c r="F42" t="s">
        <v>51</v>
      </c>
      <c r="G42" s="18">
        <v>26.26</v>
      </c>
      <c r="N42">
        <f t="shared" si="0"/>
        <v>0.20636905907254183</v>
      </c>
      <c r="O42">
        <f t="shared" si="1"/>
        <v>20.840748508755055</v>
      </c>
      <c r="P42">
        <f t="shared" si="2"/>
        <v>20.840748508755055</v>
      </c>
      <c r="Q42">
        <f t="shared" si="3"/>
        <v>20.840748508755055</v>
      </c>
    </row>
    <row r="43" spans="1:18" ht="16.5" thickBot="1">
      <c r="A43" t="s">
        <v>34</v>
      </c>
      <c r="B43">
        <v>2</v>
      </c>
      <c r="C43" t="e">
        <f>B43*10000+VLOOKUP(A43,Layout!$C$5:$D$19,2,FALSE)</f>
        <v>#N/A</v>
      </c>
      <c r="D43" t="e">
        <f>VLOOKUP(C43,Layout!$F$5:$G$19,2,FALSE)</f>
        <v>#N/A</v>
      </c>
      <c r="E43" s="12" t="s">
        <v>34</v>
      </c>
      <c r="F43" t="s">
        <v>49</v>
      </c>
      <c r="G43" s="18">
        <v>28.61</v>
      </c>
      <c r="N43">
        <f t="shared" si="0"/>
        <v>0.20636905907254183</v>
      </c>
      <c r="O43">
        <f t="shared" si="1"/>
        <v>22.705781219934579</v>
      </c>
      <c r="P43">
        <f t="shared" si="2"/>
        <v>22.705781219934579</v>
      </c>
      <c r="Q43">
        <f t="shared" si="3"/>
        <v>22.705781219934579</v>
      </c>
      <c r="R43">
        <f>(SUM(Q43:Q44)*1000)/$R$12</f>
        <v>1.2441865636768465</v>
      </c>
    </row>
    <row r="44" spans="1:18" ht="16.5" thickBot="1">
      <c r="A44" t="s">
        <v>34</v>
      </c>
      <c r="B44">
        <v>2</v>
      </c>
      <c r="C44" t="e">
        <f>B44*10000+VLOOKUP(A44,Layout!$C$5:$D$19,2,FALSE)</f>
        <v>#N/A</v>
      </c>
      <c r="D44" t="e">
        <f>VLOOKUP(C44,Layout!$F$5:$G$19,2,FALSE)</f>
        <v>#N/A</v>
      </c>
      <c r="E44" s="12" t="s">
        <v>34</v>
      </c>
      <c r="F44" t="s">
        <v>51</v>
      </c>
      <c r="G44" s="18">
        <v>26.26</v>
      </c>
      <c r="N44">
        <f t="shared" si="0"/>
        <v>0.20636905907254183</v>
      </c>
      <c r="O44">
        <f t="shared" si="1"/>
        <v>20.840748508755055</v>
      </c>
      <c r="P44">
        <f t="shared" si="2"/>
        <v>20.840748508755055</v>
      </c>
      <c r="Q44">
        <f t="shared" si="3"/>
        <v>20.840748508755055</v>
      </c>
    </row>
    <row r="45" spans="1:18" ht="16.5" thickBot="1">
      <c r="A45" t="s">
        <v>34</v>
      </c>
      <c r="B45">
        <v>3</v>
      </c>
      <c r="C45" t="e">
        <f>B45*10000+VLOOKUP(A45,Layout!$C$5:$D$19,2,FALSE)</f>
        <v>#N/A</v>
      </c>
      <c r="D45" t="e">
        <f>VLOOKUP(C45,Layout!$F$5:$G$19,2,FALSE)</f>
        <v>#N/A</v>
      </c>
      <c r="E45" s="12" t="s">
        <v>34</v>
      </c>
      <c r="F45" t="s">
        <v>49</v>
      </c>
      <c r="G45" s="18">
        <v>28.61</v>
      </c>
      <c r="N45">
        <f t="shared" si="0"/>
        <v>0.20636905907254183</v>
      </c>
      <c r="O45">
        <f t="shared" si="1"/>
        <v>22.705781219934579</v>
      </c>
      <c r="P45">
        <f t="shared" si="2"/>
        <v>22.705781219934579</v>
      </c>
      <c r="Q45">
        <f t="shared" si="3"/>
        <v>22.705781219934579</v>
      </c>
      <c r="R45">
        <f>(SUM(Q45:Q46)*1000)/$R$12</f>
        <v>1.2441865636768465</v>
      </c>
    </row>
    <row r="46" spans="1:18" ht="16.5" thickBot="1">
      <c r="A46" t="s">
        <v>34</v>
      </c>
      <c r="B46">
        <v>3</v>
      </c>
      <c r="C46" t="e">
        <f>B46*10000+VLOOKUP(A46,Layout!$C$5:$D$19,2,FALSE)</f>
        <v>#N/A</v>
      </c>
      <c r="D46" t="e">
        <f>VLOOKUP(C46,Layout!$F$5:$G$19,2,FALSE)</f>
        <v>#N/A</v>
      </c>
      <c r="E46" s="12" t="s">
        <v>34</v>
      </c>
      <c r="F46" t="s">
        <v>51</v>
      </c>
      <c r="G46" s="18">
        <v>26.26</v>
      </c>
      <c r="N46">
        <f t="shared" si="0"/>
        <v>0.20636905907254183</v>
      </c>
      <c r="O46">
        <f t="shared" si="1"/>
        <v>20.840748508755055</v>
      </c>
      <c r="P46">
        <f t="shared" si="2"/>
        <v>20.840748508755055</v>
      </c>
      <c r="Q46">
        <f t="shared" si="3"/>
        <v>20.840748508755055</v>
      </c>
    </row>
    <row r="47" spans="1:18" ht="16.5" thickBot="1">
      <c r="A47" t="s">
        <v>74</v>
      </c>
      <c r="B47">
        <v>1</v>
      </c>
      <c r="C47">
        <f>B47*10000+VLOOKUP(A47,Layout!$C$5:$D$19,2,FALSE)</f>
        <v>10001</v>
      </c>
      <c r="D47">
        <f>VLOOKUP(C47,Layout!$F$5:$G$19,2,FALSE)</f>
        <v>1</v>
      </c>
      <c r="E47" s="12" t="s">
        <v>33</v>
      </c>
      <c r="F47" t="s">
        <v>49</v>
      </c>
      <c r="G47" s="18">
        <v>23.35</v>
      </c>
      <c r="N47">
        <f t="shared" si="0"/>
        <v>0.28024567162598618</v>
      </c>
      <c r="O47">
        <f t="shared" si="1"/>
        <v>16.806263567533222</v>
      </c>
      <c r="P47">
        <f t="shared" si="2"/>
        <v>16.806263567533222</v>
      </c>
      <c r="Q47">
        <f t="shared" si="3"/>
        <v>16.806263567533222</v>
      </c>
      <c r="R47">
        <f>(SUM(Q47:Q48)*1000)/$R$12</f>
        <v>0.92087425213109531</v>
      </c>
    </row>
    <row r="48" spans="1:18" ht="16.5" thickBot="1">
      <c r="A48" t="s">
        <v>74</v>
      </c>
      <c r="B48">
        <v>1</v>
      </c>
      <c r="C48">
        <f>B48*10000+VLOOKUP(A48,Layout!$C$5:$D$19,2,FALSE)</f>
        <v>10001</v>
      </c>
      <c r="D48">
        <f>VLOOKUP(C48,Layout!$F$5:$G$19,2,FALSE)</f>
        <v>1</v>
      </c>
      <c r="E48" s="12" t="s">
        <v>33</v>
      </c>
      <c r="F48" t="s">
        <v>51</v>
      </c>
      <c r="G48" s="18">
        <v>21.43</v>
      </c>
      <c r="N48">
        <f t="shared" si="0"/>
        <v>0.28024567162598618</v>
      </c>
      <c r="O48">
        <f t="shared" si="1"/>
        <v>15.424335257055114</v>
      </c>
      <c r="P48">
        <f t="shared" si="2"/>
        <v>15.424335257055114</v>
      </c>
      <c r="Q48">
        <f t="shared" si="3"/>
        <v>15.424335257055114</v>
      </c>
    </row>
    <row r="49" spans="1:18" ht="16.5" thickBot="1">
      <c r="A49" t="s">
        <v>74</v>
      </c>
      <c r="B49">
        <v>2</v>
      </c>
      <c r="C49">
        <f>B49*10000+VLOOKUP(A49,Layout!$C$5:$D$19,2,FALSE)</f>
        <v>20001</v>
      </c>
      <c r="D49">
        <f>VLOOKUP(C49,Layout!$F$5:$G$19,2,FALSE)</f>
        <v>8</v>
      </c>
      <c r="E49" s="12" t="s">
        <v>33</v>
      </c>
      <c r="F49" t="s">
        <v>49</v>
      </c>
      <c r="G49" s="18">
        <v>23.35</v>
      </c>
      <c r="N49">
        <f t="shared" si="0"/>
        <v>0.28024567162598618</v>
      </c>
      <c r="O49">
        <f t="shared" si="1"/>
        <v>16.806263567533222</v>
      </c>
      <c r="P49">
        <f t="shared" si="2"/>
        <v>16.806263567533222</v>
      </c>
      <c r="Q49">
        <f t="shared" si="3"/>
        <v>16.806263567533222</v>
      </c>
      <c r="R49">
        <f>(SUM(Q49:Q50)*1000)/$R$12</f>
        <v>0.92087425213109531</v>
      </c>
    </row>
    <row r="50" spans="1:18" ht="16.5" thickBot="1">
      <c r="A50" t="s">
        <v>74</v>
      </c>
      <c r="B50">
        <v>2</v>
      </c>
      <c r="C50">
        <f>B50*10000+VLOOKUP(A50,Layout!$C$5:$D$19,2,FALSE)</f>
        <v>20001</v>
      </c>
      <c r="D50">
        <f>VLOOKUP(C50,Layout!$F$5:$G$19,2,FALSE)</f>
        <v>8</v>
      </c>
      <c r="E50" s="12" t="s">
        <v>33</v>
      </c>
      <c r="F50" t="s">
        <v>51</v>
      </c>
      <c r="G50" s="18">
        <v>21.43</v>
      </c>
      <c r="N50">
        <f t="shared" si="0"/>
        <v>0.28024567162598618</v>
      </c>
      <c r="O50">
        <f t="shared" si="1"/>
        <v>15.424335257055114</v>
      </c>
      <c r="P50">
        <f t="shared" si="2"/>
        <v>15.424335257055114</v>
      </c>
      <c r="Q50">
        <f t="shared" si="3"/>
        <v>15.424335257055114</v>
      </c>
    </row>
    <row r="51" spans="1:18" ht="16.5" thickBot="1">
      <c r="A51" t="s">
        <v>74</v>
      </c>
      <c r="B51">
        <v>3</v>
      </c>
      <c r="C51">
        <f>B51*10000+VLOOKUP(A51,Layout!$C$5:$D$19,2,FALSE)</f>
        <v>30001</v>
      </c>
      <c r="D51">
        <f>VLOOKUP(C51,Layout!$F$5:$G$19,2,FALSE)</f>
        <v>15</v>
      </c>
      <c r="E51" s="12" t="s">
        <v>33</v>
      </c>
      <c r="F51" t="s">
        <v>49</v>
      </c>
      <c r="G51" s="18">
        <v>23.35</v>
      </c>
      <c r="N51">
        <f t="shared" si="0"/>
        <v>0.28024567162598618</v>
      </c>
      <c r="O51">
        <f t="shared" si="1"/>
        <v>16.806263567533222</v>
      </c>
      <c r="P51">
        <f t="shared" si="2"/>
        <v>16.806263567533222</v>
      </c>
      <c r="Q51">
        <f t="shared" si="3"/>
        <v>16.806263567533222</v>
      </c>
      <c r="R51">
        <f>(SUM(Q51:Q52)*1000)/$R$12</f>
        <v>0.92087425213109531</v>
      </c>
    </row>
    <row r="52" spans="1:18" ht="16.5" thickBot="1">
      <c r="A52" t="s">
        <v>74</v>
      </c>
      <c r="B52">
        <v>3</v>
      </c>
      <c r="C52">
        <f>B52*10000+VLOOKUP(A52,Layout!$C$5:$D$19,2,FALSE)</f>
        <v>30001</v>
      </c>
      <c r="D52">
        <f>VLOOKUP(C52,Layout!$F$5:$G$19,2,FALSE)</f>
        <v>15</v>
      </c>
      <c r="E52" s="12" t="s">
        <v>33</v>
      </c>
      <c r="F52" t="s">
        <v>51</v>
      </c>
      <c r="G52" s="18">
        <v>21.43</v>
      </c>
      <c r="N52">
        <f t="shared" si="0"/>
        <v>0.28024567162598618</v>
      </c>
      <c r="O52">
        <f t="shared" si="1"/>
        <v>15.424335257055114</v>
      </c>
      <c r="P52">
        <f t="shared" si="2"/>
        <v>15.424335257055114</v>
      </c>
      <c r="Q52">
        <f t="shared" si="3"/>
        <v>15.424335257055114</v>
      </c>
    </row>
  </sheetData>
  <mergeCells count="3">
    <mergeCell ref="A7:A10"/>
    <mergeCell ref="E7:E10"/>
    <mergeCell ref="H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34"/>
  <sheetViews>
    <sheetView workbookViewId="0">
      <selection activeCell="D11" sqref="D11"/>
    </sheetView>
  </sheetViews>
  <sheetFormatPr defaultRowHeight="15"/>
  <cols>
    <col min="1" max="1" width="26" customWidth="1"/>
    <col min="2" max="2" width="16.28515625" customWidth="1"/>
    <col min="3" max="8" width="12" customWidth="1"/>
    <col min="9" max="50" width="22.42578125" bestFit="1" customWidth="1"/>
    <col min="51" max="53" width="27.42578125" bestFit="1" customWidth="1"/>
    <col min="54" max="54" width="26.42578125" bestFit="1" customWidth="1"/>
    <col min="55" max="55" width="27.42578125" bestFit="1" customWidth="1"/>
    <col min="56" max="58" width="26.42578125" bestFit="1" customWidth="1"/>
    <col min="59" max="60" width="27.42578125" bestFit="1" customWidth="1"/>
  </cols>
  <sheetData>
    <row r="3" spans="1:6">
      <c r="B3" s="22" t="s">
        <v>77</v>
      </c>
    </row>
    <row r="4" spans="1:6">
      <c r="A4" s="22" t="s">
        <v>76</v>
      </c>
      <c r="B4" t="s">
        <v>52</v>
      </c>
      <c r="C4" t="s">
        <v>69</v>
      </c>
      <c r="D4" t="s">
        <v>71</v>
      </c>
      <c r="E4" t="s">
        <v>70</v>
      </c>
      <c r="F4" t="s">
        <v>54</v>
      </c>
    </row>
    <row r="5" spans="1:6">
      <c r="A5" s="23" t="s">
        <v>78</v>
      </c>
      <c r="B5" s="24">
        <v>3.907682415320498E-2</v>
      </c>
      <c r="C5" s="24">
        <v>0.24651300265598008</v>
      </c>
      <c r="D5" s="24">
        <v>0.39162826536040279</v>
      </c>
      <c r="E5" s="24">
        <v>0.162210599236815</v>
      </c>
      <c r="F5" s="24">
        <v>7.8785069448943298E-2</v>
      </c>
    </row>
    <row r="6" spans="1:6">
      <c r="A6" s="23" t="s">
        <v>79</v>
      </c>
      <c r="B6" s="24">
        <v>3.2519755426954212E-2</v>
      </c>
      <c r="C6" s="24">
        <v>0.23128338241716731</v>
      </c>
      <c r="D6" s="24">
        <v>0.37135725743001752</v>
      </c>
      <c r="E6" s="24">
        <v>0.15126994001860936</v>
      </c>
      <c r="F6" s="24">
        <v>7.1892689686728031E-2</v>
      </c>
    </row>
    <row r="7" spans="1:6">
      <c r="A7" s="23" t="s">
        <v>80</v>
      </c>
      <c r="B7" s="24">
        <v>2.7274100445953586E-2</v>
      </c>
      <c r="C7" s="24">
        <v>0.21970327552233782</v>
      </c>
      <c r="D7" s="24">
        <v>0.35674327496857688</v>
      </c>
      <c r="E7" s="24">
        <v>0.1559587939692689</v>
      </c>
      <c r="F7" s="24">
        <v>6.8574136467883642E-2</v>
      </c>
    </row>
    <row r="8" spans="1:6">
      <c r="A8" s="23" t="s">
        <v>81</v>
      </c>
      <c r="B8" s="24">
        <v>1.437853195099373E-2</v>
      </c>
      <c r="C8" s="24">
        <v>0.18494656553686317</v>
      </c>
      <c r="D8" s="24">
        <v>0.31620125910780633</v>
      </c>
      <c r="E8" s="24">
        <v>0.12595012868504776</v>
      </c>
      <c r="F8" s="24">
        <v>6.2702850003774444E-2</v>
      </c>
    </row>
    <row r="9" spans="1:6">
      <c r="A9" s="23" t="s">
        <v>82</v>
      </c>
      <c r="B9" s="24">
        <v>1.0007152800159949E-2</v>
      </c>
      <c r="C9" s="24">
        <v>0.15343344430850817</v>
      </c>
      <c r="D9" s="24">
        <v>0.27895917477058702</v>
      </c>
      <c r="E9" s="24">
        <v>0.11657242078372865</v>
      </c>
      <c r="F9" s="24">
        <v>5.8107930162297615E-2</v>
      </c>
    </row>
    <row r="10" spans="1:6">
      <c r="A10" s="23" t="s">
        <v>83</v>
      </c>
      <c r="B10" s="24">
        <v>8.2586011398263232E-3</v>
      </c>
      <c r="C10" s="24">
        <v>0.13676040803308828</v>
      </c>
      <c r="D10" s="24">
        <v>0.25491681652757187</v>
      </c>
      <c r="E10" s="24">
        <v>0.11407169867671023</v>
      </c>
      <c r="F10" s="24">
        <v>5.6321016890612141E-2</v>
      </c>
    </row>
    <row r="11" spans="1:6">
      <c r="A11" s="23" t="s">
        <v>84</v>
      </c>
      <c r="B11" s="24">
        <v>6.7286184370345644E-3</v>
      </c>
      <c r="C11" s="24">
        <v>0.11027465898137906</v>
      </c>
      <c r="D11" s="24">
        <v>0.22663168918284823</v>
      </c>
      <c r="E11" s="24">
        <v>0.10656953235565488</v>
      </c>
      <c r="F11" s="24">
        <v>5.198137037366185E-2</v>
      </c>
    </row>
    <row r="12" spans="1:6">
      <c r="A12" s="23" t="s">
        <v>85</v>
      </c>
      <c r="B12" s="24">
        <v>6.072911564409463E-3</v>
      </c>
      <c r="C12" s="24">
        <v>9.9375286852387945E-2</v>
      </c>
      <c r="D12" s="24">
        <v>0.21720331340127372</v>
      </c>
      <c r="E12" s="24">
        <v>0.1040688102486365</v>
      </c>
      <c r="F12" s="24">
        <v>5.0449730426502935E-2</v>
      </c>
    </row>
    <row r="13" spans="1:6">
      <c r="A13" s="23" t="s">
        <v>86</v>
      </c>
      <c r="B13" s="24">
        <v>4.5429288616175801E-3</v>
      </c>
      <c r="C13" s="24">
        <v>8.9952109361976021E-2</v>
      </c>
      <c r="D13" s="24">
        <v>0.2025893309398332</v>
      </c>
      <c r="E13" s="24">
        <v>0.10063031735148614</v>
      </c>
      <c r="F13" s="24">
        <v>4.8152270505764511E-2</v>
      </c>
    </row>
    <row r="14" spans="1:6">
      <c r="A14" s="23" t="s">
        <v>87</v>
      </c>
      <c r="B14" s="24">
        <v>4.1057909465342197E-3</v>
      </c>
      <c r="C14" s="24">
        <v>8.1631980525252237E-2</v>
      </c>
      <c r="D14" s="24">
        <v>0.19221811758010118</v>
      </c>
      <c r="E14" s="24">
        <v>9.7504414717713137E-2</v>
      </c>
      <c r="F14" s="24">
        <v>4.5599537260499624E-2</v>
      </c>
    </row>
    <row r="20" spans="1:6">
      <c r="B20" s="22" t="s">
        <v>77</v>
      </c>
    </row>
    <row r="21" spans="1:6">
      <c r="B21" t="s">
        <v>52</v>
      </c>
      <c r="C21" t="s">
        <v>34</v>
      </c>
      <c r="D21" t="s">
        <v>74</v>
      </c>
      <c r="E21" t="s">
        <v>53</v>
      </c>
      <c r="F21" t="s">
        <v>55</v>
      </c>
    </row>
    <row r="22" spans="1:6">
      <c r="A22" t="s">
        <v>88</v>
      </c>
      <c r="B22" s="24">
        <v>2.1917977859390931</v>
      </c>
      <c r="C22" s="24">
        <v>1.295050780016106</v>
      </c>
      <c r="D22" s="24">
        <v>0.97816821869849413</v>
      </c>
      <c r="E22" s="24">
        <v>1.5112146240929052</v>
      </c>
      <c r="F22" s="24">
        <v>1.8664538832983137</v>
      </c>
    </row>
    <row r="24" spans="1:6">
      <c r="B24" t="str">
        <f>B21</f>
        <v>Gravel</v>
      </c>
      <c r="C24" t="str">
        <f t="shared" ref="C24:F24" si="0">C21</f>
        <v>Subsoil</v>
      </c>
      <c r="D24" t="str">
        <f t="shared" si="0"/>
        <v>Topsoil_0</v>
      </c>
      <c r="E24" t="str">
        <f t="shared" si="0"/>
        <v>Topsoil_30</v>
      </c>
      <c r="F24" t="str">
        <f t="shared" si="0"/>
        <v>Topsoil_50</v>
      </c>
    </row>
    <row r="25" spans="1:6">
      <c r="A25" s="25">
        <v>42053.5625</v>
      </c>
      <c r="B25">
        <f>B5*B$22</f>
        <v>8.5648496660525958E-2</v>
      </c>
      <c r="C25">
        <f t="shared" ref="C25:F25" si="1">C5*C$22</f>
        <v>0.3192468563737394</v>
      </c>
      <c r="D25">
        <f t="shared" si="1"/>
        <v>0.38307832271956638</v>
      </c>
      <c r="E25">
        <f t="shared" si="1"/>
        <v>0.24513502974954826</v>
      </c>
      <c r="F25">
        <f t="shared" si="1"/>
        <v>0.14704869881890756</v>
      </c>
    </row>
    <row r="26" spans="1:6">
      <c r="A26" s="25">
        <v>42054.458333333336</v>
      </c>
      <c r="B26">
        <f t="shared" ref="B26:F26" si="2">B6*B$22</f>
        <v>7.1276727944079049E-2</v>
      </c>
      <c r="C26">
        <f t="shared" si="2"/>
        <v>0.29952372480411588</v>
      </c>
      <c r="D26">
        <f t="shared" si="2"/>
        <v>0.36324986700107836</v>
      </c>
      <c r="E26">
        <f t="shared" si="2"/>
        <v>0.22860134554177905</v>
      </c>
      <c r="F26">
        <f t="shared" si="2"/>
        <v>0.13418438984655418</v>
      </c>
    </row>
    <row r="27" spans="1:6">
      <c r="A27" s="25">
        <v>42055.479166666664</v>
      </c>
      <c r="B27">
        <f t="shared" ref="B27:F27" si="3">B7*B$22</f>
        <v>5.9779312970921504E-2</v>
      </c>
      <c r="C27">
        <f t="shared" si="3"/>
        <v>0.28452689833729705</v>
      </c>
      <c r="D27">
        <f t="shared" si="3"/>
        <v>0.34895493380867992</v>
      </c>
      <c r="E27">
        <f t="shared" si="3"/>
        <v>0.23568721020225156</v>
      </c>
      <c r="F27">
        <f t="shared" si="3"/>
        <v>0.12799046330430994</v>
      </c>
    </row>
    <row r="28" spans="1:6">
      <c r="A28" s="25">
        <v>42058.375</v>
      </c>
      <c r="B28">
        <f t="shared" ref="B28:F28" si="4">B8*B$22</f>
        <v>3.1514834495242568E-2</v>
      </c>
      <c r="C28">
        <f t="shared" si="4"/>
        <v>0.23951519395981452</v>
      </c>
      <c r="D28">
        <f t="shared" si="4"/>
        <v>0.3092980223717039</v>
      </c>
      <c r="E28">
        <f t="shared" si="4"/>
        <v>0.1903376763752275</v>
      </c>
      <c r="F28">
        <f t="shared" si="4"/>
        <v>0.1170319778834165</v>
      </c>
    </row>
    <row r="29" spans="1:6">
      <c r="A29" s="25">
        <v>42060.583333333336</v>
      </c>
      <c r="B29">
        <f t="shared" ref="B29:F29" si="5">B9*B$22</f>
        <v>2.1933655350944773E-2</v>
      </c>
      <c r="C29">
        <f t="shared" si="5"/>
        <v>0.19870410173229125</v>
      </c>
      <c r="D29">
        <f t="shared" si="5"/>
        <v>0.27286899907494699</v>
      </c>
      <c r="E29">
        <f t="shared" si="5"/>
        <v>0.17616594705428246</v>
      </c>
      <c r="F29">
        <f t="shared" si="5"/>
        <v>0.1084557719018476</v>
      </c>
    </row>
    <row r="30" spans="1:6">
      <c r="A30" s="25">
        <v>42062.354166666664</v>
      </c>
      <c r="B30">
        <f t="shared" ref="B30:F30" si="6">B10*B$22</f>
        <v>1.8101183693225407E-2</v>
      </c>
      <c r="C30">
        <f t="shared" si="6"/>
        <v>0.1771116730985719</v>
      </c>
      <c r="D30">
        <f t="shared" si="6"/>
        <v>0.24935152833906582</v>
      </c>
      <c r="E30">
        <f t="shared" si="6"/>
        <v>0.17238681923536381</v>
      </c>
      <c r="F30">
        <f t="shared" si="6"/>
        <v>0.10512058068679295</v>
      </c>
    </row>
    <row r="31" spans="1:6">
      <c r="A31" s="25">
        <v>42065.333333333336</v>
      </c>
      <c r="B31">
        <f t="shared" ref="B31:F31" si="7">B11*B$22</f>
        <v>1.4747770992721319E-2</v>
      </c>
      <c r="C31">
        <f t="shared" si="7"/>
        <v>0.14281128312984503</v>
      </c>
      <c r="D31">
        <f t="shared" si="7"/>
        <v>0.22168391570861742</v>
      </c>
      <c r="E31">
        <f t="shared" si="7"/>
        <v>0.16104943577860767</v>
      </c>
      <c r="F31">
        <f t="shared" si="7"/>
        <v>9.702083059308908E-2</v>
      </c>
    </row>
    <row r="32" spans="1:6">
      <c r="A32" s="25">
        <v>42067.333333333336</v>
      </c>
      <c r="B32">
        <f t="shared" ref="B32:F32" si="8">B12*B$22</f>
        <v>1.3310594121076576E-2</v>
      </c>
      <c r="C32">
        <f t="shared" si="8"/>
        <v>0.12869604275250929</v>
      </c>
      <c r="D32">
        <f t="shared" si="8"/>
        <v>0.21246137816513466</v>
      </c>
      <c r="E32">
        <f t="shared" si="8"/>
        <v>0.15727030795968908</v>
      </c>
      <c r="F32">
        <f t="shared" si="8"/>
        <v>9.4162095265899498E-2</v>
      </c>
    </row>
    <row r="33" spans="1:6">
      <c r="A33" s="25">
        <v>42069.458333333336</v>
      </c>
      <c r="B33">
        <f t="shared" ref="B33:F33" si="9">B13*B$22</f>
        <v>9.9571814205722167E-3</v>
      </c>
      <c r="C33">
        <f t="shared" si="9"/>
        <v>0.11649254939332111</v>
      </c>
      <c r="D33">
        <f t="shared" si="9"/>
        <v>0.19816644497273636</v>
      </c>
      <c r="E33">
        <f t="shared" si="9"/>
        <v>0.15207400720867589</v>
      </c>
      <c r="F33">
        <f t="shared" si="9"/>
        <v>8.9873992275115028E-2</v>
      </c>
    </row>
    <row r="34" spans="1:6">
      <c r="A34" s="25">
        <v>42072.4375</v>
      </c>
      <c r="B34">
        <f t="shared" ref="B34:F34" si="10">B14*B$22</f>
        <v>8.9990635061424767E-3</v>
      </c>
      <c r="C34">
        <f t="shared" si="10"/>
        <v>0.10571756005348748</v>
      </c>
      <c r="D34">
        <f t="shared" si="10"/>
        <v>0.18802165367490528</v>
      </c>
      <c r="E34">
        <f t="shared" si="10"/>
        <v>0.14735009743502758</v>
      </c>
      <c r="F34">
        <f t="shared" si="10"/>
        <v>8.5109433396465678E-2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6"/>
  <sheetViews>
    <sheetView tabSelected="1" topLeftCell="P1" workbookViewId="0">
      <selection activeCell="R7" sqref="R7"/>
    </sheetView>
  </sheetViews>
  <sheetFormatPr defaultRowHeight="15"/>
  <cols>
    <col min="2" max="2" width="10.5703125" bestFit="1" customWidth="1"/>
    <col min="5" max="7" width="15.5703125" bestFit="1" customWidth="1"/>
    <col min="8" max="8" width="14.5703125" bestFit="1" customWidth="1"/>
    <col min="9" max="9" width="15.5703125" bestFit="1" customWidth="1"/>
    <col min="10" max="12" width="14.5703125" bestFit="1" customWidth="1"/>
    <col min="13" max="14" width="15.5703125" bestFit="1" customWidth="1"/>
    <col min="15" max="15" width="14.5703125" bestFit="1" customWidth="1"/>
    <col min="16" max="19" width="15.5703125" bestFit="1" customWidth="1"/>
    <col min="20" max="20" width="14.5703125" bestFit="1" customWidth="1"/>
    <col min="21" max="21" width="15.5703125" bestFit="1" customWidth="1"/>
    <col min="22" max="24" width="14.5703125" bestFit="1" customWidth="1"/>
    <col min="25" max="26" width="15.5703125" bestFit="1" customWidth="1"/>
  </cols>
  <sheetData>
    <row r="1" spans="1:29">
      <c r="A1" s="1" t="str">
        <f>RepeatWeightData!B28</f>
        <v>Plot</v>
      </c>
      <c r="B1" s="1" t="str">
        <f>RepeatWeightData!C28</f>
        <v>Trt</v>
      </c>
      <c r="C1" s="1" t="str">
        <f>RepeatWeightData!D28</f>
        <v>TrtNo</v>
      </c>
      <c r="D1" s="1" t="str">
        <f>RepeatWeightData!E28</f>
        <v>Rep</v>
      </c>
      <c r="E1" s="25">
        <f>RepeatWeightData!F28</f>
        <v>42053.5625</v>
      </c>
      <c r="F1" s="25">
        <f>RepeatWeightData!G28</f>
        <v>42054.458333333336</v>
      </c>
      <c r="G1" s="25">
        <f>RepeatWeightData!H28</f>
        <v>42055.479166666664</v>
      </c>
      <c r="H1" s="25">
        <f>RepeatWeightData!I28</f>
        <v>42058.375</v>
      </c>
      <c r="I1" s="25">
        <f>RepeatWeightData!J28</f>
        <v>42060.583333333336</v>
      </c>
      <c r="J1" s="25">
        <f>RepeatWeightData!K28</f>
        <v>42062.354166666664</v>
      </c>
      <c r="K1" s="25">
        <f>RepeatWeightData!L28</f>
        <v>42065.333333333336</v>
      </c>
      <c r="L1" s="25">
        <f>RepeatWeightData!M28</f>
        <v>42067.333333333336</v>
      </c>
      <c r="M1" s="25">
        <f>RepeatWeightData!N28</f>
        <v>42069.458333333336</v>
      </c>
      <c r="N1" s="25">
        <f>RepeatWeightData!O28</f>
        <v>42072.4375</v>
      </c>
      <c r="O1" s="25">
        <f>RepeatWeightData!P28</f>
        <v>42074.375</v>
      </c>
      <c r="P1" s="25">
        <f>RepeatWeightData!Q28</f>
        <v>42076.604166666664</v>
      </c>
      <c r="Q1" s="25">
        <f>RepeatWeightData!R28</f>
        <v>42142.5625</v>
      </c>
      <c r="R1" s="25">
        <f>RepeatWeightData!S28</f>
        <v>42144.458333333336</v>
      </c>
      <c r="S1" s="25">
        <f>RepeatWeightData!T28</f>
        <v>42146.479166666664</v>
      </c>
      <c r="T1" s="25">
        <f>RepeatWeightData!U28</f>
        <v>42149.375</v>
      </c>
      <c r="U1" s="25">
        <f>RepeatWeightData!V28</f>
        <v>42151.583333333336</v>
      </c>
      <c r="V1" s="25">
        <f>RepeatWeightData!W28</f>
        <v>42153.354166666664</v>
      </c>
      <c r="W1" s="25">
        <f>RepeatWeightData!X28</f>
        <v>42157.333333333336</v>
      </c>
      <c r="X1" s="25">
        <f>RepeatWeightData!Y28</f>
        <v>42158.333333333336</v>
      </c>
      <c r="Y1" s="25">
        <f>RepeatWeightData!Z28</f>
        <v>42160.458333333336</v>
      </c>
      <c r="Z1" s="25">
        <f>RepeatWeightData!AA28</f>
        <v>42163.4375</v>
      </c>
      <c r="AA1" s="25"/>
      <c r="AB1" s="25"/>
      <c r="AC1" s="25"/>
    </row>
    <row r="2" spans="1:29">
      <c r="A2" t="s">
        <v>89</v>
      </c>
      <c r="B2" t="str">
        <f>RepeatWeightData!C29</f>
        <v>TopSoil_0</v>
      </c>
      <c r="C2">
        <f>RepeatWeightData!D29</f>
        <v>1</v>
      </c>
      <c r="D2">
        <f>RepeatWeightData!E29</f>
        <v>1</v>
      </c>
      <c r="E2" s="26">
        <f>RepeatWeightData!F29</f>
        <v>0.39304252172763893</v>
      </c>
      <c r="F2" s="26">
        <f>RepeatWeightData!G29</f>
        <v>0.37041441985186013</v>
      </c>
      <c r="G2" s="26">
        <f>RepeatWeightData!H29</f>
        <v>0.35768611254673438</v>
      </c>
      <c r="H2" s="26">
        <f>RepeatWeightData!I29</f>
        <v>0.32232970336582983</v>
      </c>
      <c r="I2" s="26">
        <f>RepeatWeightData!J29</f>
        <v>0.28980180691939772</v>
      </c>
      <c r="J2" s="26">
        <f>RepeatWeightData!K29</f>
        <v>0.25868816684020168</v>
      </c>
      <c r="K2" s="26">
        <f>RepeatWeightData!L29</f>
        <v>0.23040303949547805</v>
      </c>
      <c r="L2" s="26">
        <f>RepeatWeightData!M29</f>
        <v>0.22333175765929714</v>
      </c>
      <c r="M2" s="26">
        <f>RepeatWeightData!N29</f>
        <v>0.20494642488522682</v>
      </c>
      <c r="N2" s="26">
        <f>RepeatWeightData!O29</f>
        <v>0.1950466303145735</v>
      </c>
      <c r="O2" s="26">
        <f>RepeatWeightData!P29</f>
        <v>0.18797534847839259</v>
      </c>
      <c r="P2" s="26">
        <f>RepeatWeightData!Q29</f>
        <v>0.1780755539077393</v>
      </c>
      <c r="Q2" s="26">
        <f>RepeatWeightData!R29</f>
        <v>0.13281935015618143</v>
      </c>
      <c r="R2" s="26">
        <f>RepeatWeightData!S29</f>
        <v>0.15261893929748807</v>
      </c>
      <c r="S2" s="26">
        <f>RepeatWeightData!T29</f>
        <v>0.17666129754050319</v>
      </c>
      <c r="T2" s="26">
        <f>RepeatWeightData!U29</f>
        <v>0.18797534847839259</v>
      </c>
      <c r="U2" s="26">
        <f>RepeatWeightData!V29</f>
        <v>0.20777493761969923</v>
      </c>
      <c r="V2" s="26">
        <f>RepeatWeightData!W29</f>
        <v>0.23181729586271416</v>
      </c>
      <c r="W2" s="26">
        <f>RepeatWeightData!X29</f>
        <v>0.24454560316783988</v>
      </c>
      <c r="X2" s="26">
        <f>RepeatWeightData!Y29</f>
        <v>0.27707349961427202</v>
      </c>
      <c r="Y2" s="26">
        <f>RepeatWeightData!Z29</f>
        <v>0.30394437059175955</v>
      </c>
      <c r="Z2" s="26">
        <f>RepeatWeightData!AA29</f>
        <v>0.31525842152964895</v>
      </c>
      <c r="AA2" s="26"/>
      <c r="AB2" s="26"/>
      <c r="AC2" s="26"/>
    </row>
    <row r="3" spans="1:29">
      <c r="A3" t="s">
        <v>90</v>
      </c>
      <c r="B3" t="str">
        <f>RepeatWeightData!C30</f>
        <v>Gravel</v>
      </c>
      <c r="C3">
        <f>RepeatWeightData!D30</f>
        <v>5</v>
      </c>
      <c r="D3">
        <f>RepeatWeightData!E30</f>
        <v>1</v>
      </c>
      <c r="E3" s="26">
        <f>RepeatWeightData!F30</f>
        <v>3.7328272492871357E-2</v>
      </c>
      <c r="F3" s="26">
        <f>RepeatWeightData!G30</f>
        <v>3.2082617511870852E-2</v>
      </c>
      <c r="G3" s="26">
        <f>RepeatWeightData!H30</f>
        <v>2.5525548785620085E-2</v>
      </c>
      <c r="H3" s="26">
        <f>RepeatWeightData!I30</f>
        <v>1.4378531950993669E-2</v>
      </c>
      <c r="I3" s="26">
        <f>RepeatWeightData!J30</f>
        <v>9.1328769699931672E-3</v>
      </c>
      <c r="J3" s="26">
        <f>RepeatWeightData!K30</f>
        <v>7.1657563521178623E-3</v>
      </c>
      <c r="K3" s="26">
        <f>RepeatWeightData!L30</f>
        <v>5.8543426068677828E-3</v>
      </c>
      <c r="L3" s="26">
        <f>RepeatWeightData!M30</f>
        <v>5.1986357342427439E-3</v>
      </c>
      <c r="M3" s="26">
        <f>RepeatWeightData!N30</f>
        <v>3.2315151163674386E-3</v>
      </c>
      <c r="N3" s="26">
        <f>RepeatWeightData!O30</f>
        <v>3.2315151163674386E-3</v>
      </c>
      <c r="O3" s="26">
        <f>RepeatWeightData!P30</f>
        <v>1.9201013711173597E-3</v>
      </c>
      <c r="P3" s="26">
        <f>RepeatWeightData!Q30</f>
        <v>-4.7019246757945042E-5</v>
      </c>
      <c r="Q3" s="26">
        <f>RepeatWeightData!R30</f>
        <v>-1.358432992008024E-3</v>
      </c>
      <c r="R3" s="26">
        <f>RepeatWeightData!S30</f>
        <v>6.0868762586709449E-4</v>
      </c>
      <c r="S3" s="26">
        <f>RepeatWeightData!T30</f>
        <v>9.7885838426182061E-3</v>
      </c>
      <c r="T3" s="26">
        <f>RepeatWeightData!U30</f>
        <v>1.6345652568868975E-2</v>
      </c>
      <c r="U3" s="26">
        <f>RepeatWeightData!V30</f>
        <v>1.8968480059369318E-2</v>
      </c>
      <c r="V3" s="26">
        <f>RepeatWeightData!W30</f>
        <v>2.0935600677244436E-2</v>
      </c>
      <c r="W3" s="26">
        <f>RepeatWeightData!X30</f>
        <v>2.0279893804619396E-2</v>
      </c>
      <c r="X3" s="26">
        <f>RepeatWeightData!Y30</f>
        <v>2.6836962530870166E-2</v>
      </c>
      <c r="Y3" s="26">
        <f>RepeatWeightData!Z30</f>
        <v>3.0771203766620587E-2</v>
      </c>
      <c r="Z3" s="26">
        <f>RepeatWeightData!AA30</f>
        <v>3.2082617511870852E-2</v>
      </c>
      <c r="AA3" s="26"/>
      <c r="AB3" s="26"/>
      <c r="AC3" s="26"/>
    </row>
    <row r="4" spans="1:29">
      <c r="A4" t="s">
        <v>91</v>
      </c>
      <c r="B4" t="str">
        <f>RepeatWeightData!C31</f>
        <v>TopSoil_30</v>
      </c>
      <c r="C4">
        <f>RepeatWeightData!D31</f>
        <v>3</v>
      </c>
      <c r="D4">
        <f>RepeatWeightData!E31</f>
        <v>1</v>
      </c>
      <c r="E4" s="26">
        <f>RepeatWeightData!F31</f>
        <v>0.17690234161554824</v>
      </c>
      <c r="F4" s="26">
        <f>RepeatWeightData!G31</f>
        <v>0.16471132134383343</v>
      </c>
      <c r="G4" s="26">
        <f>RepeatWeightData!H31</f>
        <v>0.15627138423264617</v>
      </c>
      <c r="H4" s="26">
        <f>RepeatWeightData!I31</f>
        <v>0.13001380210895269</v>
      </c>
      <c r="I4" s="26">
        <f>RepeatWeightData!J31</f>
        <v>0.11782278183723788</v>
      </c>
      <c r="J4" s="26">
        <f>RepeatWeightData!K31</f>
        <v>0.11500946946684218</v>
      </c>
      <c r="K4" s="26">
        <f>RepeatWeightData!L31</f>
        <v>0.10750730314578678</v>
      </c>
      <c r="L4" s="26">
        <f>RepeatWeightData!M31</f>
        <v>0.10563176156552306</v>
      </c>
      <c r="M4" s="26">
        <f>RepeatWeightData!N31</f>
        <v>0.10188067840499537</v>
      </c>
      <c r="N4" s="26">
        <f>RepeatWeightData!O31</f>
        <v>9.906736603459966E-2</v>
      </c>
      <c r="O4" s="26">
        <f>RepeatWeightData!P31</f>
        <v>9.6254053664203962E-2</v>
      </c>
      <c r="P4" s="26">
        <f>RepeatWeightData!Q31</f>
        <v>9.2502970503676257E-2</v>
      </c>
      <c r="Q4" s="26">
        <f>RepeatWeightData!R31</f>
        <v>7.1872013120774195E-2</v>
      </c>
      <c r="R4" s="26">
        <f>RepeatWeightData!S31</f>
        <v>7.5623096281301885E-2</v>
      </c>
      <c r="S4" s="26">
        <f>RepeatWeightData!T31</f>
        <v>9.2502970503676257E-2</v>
      </c>
      <c r="T4" s="26">
        <f>RepeatWeightData!U31</f>
        <v>0.10281844919512723</v>
      </c>
      <c r="U4" s="26">
        <f>RepeatWeightData!V31</f>
        <v>0.10469399077539107</v>
      </c>
      <c r="V4" s="26">
        <f>RepeatWeightData!W31</f>
        <v>0.10750730314578678</v>
      </c>
      <c r="W4" s="26">
        <f>RepeatWeightData!X31</f>
        <v>0.10563176156552306</v>
      </c>
      <c r="X4" s="26">
        <f>RepeatWeightData!Y31</f>
        <v>0.11688501104710589</v>
      </c>
      <c r="Y4" s="26">
        <f>RepeatWeightData!Z31</f>
        <v>0.12438717736816128</v>
      </c>
      <c r="Z4" s="26">
        <f>RepeatWeightData!AA31</f>
        <v>0.12438717736816128</v>
      </c>
      <c r="AA4" s="26"/>
      <c r="AB4" s="26"/>
      <c r="AC4" s="26"/>
    </row>
    <row r="5" spans="1:29">
      <c r="A5" t="s">
        <v>92</v>
      </c>
      <c r="B5" t="str">
        <f>RepeatWeightData!C32</f>
        <v>TopSoil_50</v>
      </c>
      <c r="C5">
        <f>RepeatWeightData!D32</f>
        <v>4</v>
      </c>
      <c r="D5">
        <f>RepeatWeightData!E32</f>
        <v>1</v>
      </c>
      <c r="E5" s="26">
        <f>RepeatWeightData!F32</f>
        <v>5.2236643698188402E-2</v>
      </c>
      <c r="F5" s="26">
        <f>RepeatWeightData!G32</f>
        <v>4.6110083909552575E-2</v>
      </c>
      <c r="G5" s="26">
        <f>RepeatWeightData!H32</f>
        <v>4.2280984041655235E-2</v>
      </c>
      <c r="H5" s="26">
        <f>RepeatWeightData!I32</f>
        <v>3.6154424253019624E-2</v>
      </c>
      <c r="I5" s="26">
        <f>RepeatWeightData!J32</f>
        <v>3.0793684437963223E-2</v>
      </c>
      <c r="J5" s="26">
        <f>RepeatWeightData!K32</f>
        <v>2.9262044490804374E-2</v>
      </c>
      <c r="K5" s="26">
        <f>RepeatWeightData!L32</f>
        <v>2.4667124649327615E-2</v>
      </c>
      <c r="L5" s="26">
        <f>RepeatWeightData!M32</f>
        <v>2.3135484702168547E-2</v>
      </c>
      <c r="M5" s="26">
        <f>RepeatWeightData!N32</f>
        <v>2.0838024781430275E-2</v>
      </c>
      <c r="N5" s="26">
        <f>RepeatWeightData!O32</f>
        <v>1.8540564860691784E-2</v>
      </c>
      <c r="O5" s="26">
        <f>RepeatWeightData!P32</f>
        <v>1.7008924913532938E-2</v>
      </c>
      <c r="P5" s="26">
        <f>RepeatWeightData!Q32</f>
        <v>1.5477284966373872E-2</v>
      </c>
      <c r="Q5" s="26">
        <f>RepeatWeightData!R32</f>
        <v>-6.0493447879490195E-4</v>
      </c>
      <c r="R5" s="26">
        <f>RepeatWeightData!S32</f>
        <v>-6.0493447879490195E-4</v>
      </c>
      <c r="S5" s="26">
        <f>RepeatWeightData!T32</f>
        <v>7.0532652569997734E-3</v>
      </c>
      <c r="T5" s="26">
        <f>RepeatWeightData!U32</f>
        <v>1.0882365124897111E-2</v>
      </c>
      <c r="U5" s="26">
        <f>RepeatWeightData!V32</f>
        <v>1.5477284966373872E-2</v>
      </c>
      <c r="V5" s="26">
        <f>RepeatWeightData!W32</f>
        <v>1.3945645019215025E-2</v>
      </c>
      <c r="W5" s="26">
        <f>RepeatWeightData!X32</f>
        <v>1.7774744887112361E-2</v>
      </c>
      <c r="X5" s="26">
        <f>RepeatWeightData!Y32</f>
        <v>2.2369664728589124E-2</v>
      </c>
      <c r="Y5" s="26">
        <f>RepeatWeightData!Z32</f>
        <v>2.5432944622907037E-2</v>
      </c>
      <c r="Z5" s="26">
        <f>RepeatWeightData!AA32</f>
        <v>2.8496224517224951E-2</v>
      </c>
      <c r="AA5" s="26"/>
      <c r="AB5" s="26"/>
      <c r="AC5" s="26"/>
    </row>
    <row r="6" spans="1:29">
      <c r="A6" t="s">
        <v>93</v>
      </c>
      <c r="B6" t="str">
        <f>RepeatWeightData!C33</f>
        <v>SubSoil_0</v>
      </c>
      <c r="C6">
        <f>RepeatWeightData!D33</f>
        <v>2</v>
      </c>
      <c r="D6">
        <f>RepeatWeightData!E33</f>
        <v>1</v>
      </c>
      <c r="E6" s="26">
        <f>RepeatWeightData!F33</f>
        <v>0.29183139969396765</v>
      </c>
      <c r="F6" s="26">
        <f>RepeatWeightData!G33</f>
        <v>0.27503983037385538</v>
      </c>
      <c r="G6" s="26">
        <f>RepeatWeightData!H33</f>
        <v>0.26384545082711391</v>
      </c>
      <c r="H6" s="26">
        <f>RepeatWeightData!I33</f>
        <v>0.22914287423221522</v>
      </c>
      <c r="I6" s="26">
        <f>RepeatWeightData!J33</f>
        <v>0.196679173546665</v>
      </c>
      <c r="J6" s="26">
        <f>RepeatWeightData!K33</f>
        <v>0.17876816627187853</v>
      </c>
      <c r="K6" s="26">
        <f>RepeatWeightData!L33</f>
        <v>0.14854334149567647</v>
      </c>
      <c r="L6" s="26">
        <f>RepeatWeightData!M33</f>
        <v>0.13511008603958682</v>
      </c>
      <c r="M6" s="26">
        <f>RepeatWeightData!N33</f>
        <v>0.12503514444751943</v>
      </c>
      <c r="N6" s="26">
        <f>RepeatWeightData!O33</f>
        <v>0.11719907876480035</v>
      </c>
      <c r="O6" s="26">
        <f>RepeatWeightData!P33</f>
        <v>0.1116018889914296</v>
      </c>
      <c r="P6" s="26">
        <f>RepeatWeightData!Q33</f>
        <v>0.10600469921805886</v>
      </c>
      <c r="Q6" s="26">
        <f>RepeatWeightData!R33</f>
        <v>0.10264638535403645</v>
      </c>
      <c r="R6" s="26">
        <f>RepeatWeightData!S33</f>
        <v>0.12055739262882276</v>
      </c>
      <c r="S6" s="26">
        <f>RepeatWeightData!T33</f>
        <v>0.13846839990360924</v>
      </c>
      <c r="T6" s="26">
        <f>RepeatWeightData!U33</f>
        <v>0.14854334149567647</v>
      </c>
      <c r="U6" s="26">
        <f>RepeatWeightData!V33</f>
        <v>0.16869322467981127</v>
      </c>
      <c r="V6" s="26">
        <f>RepeatWeightData!W33</f>
        <v>0.18884310786394592</v>
      </c>
      <c r="W6" s="26">
        <f>RepeatWeightData!X33</f>
        <v>0.20115692536536151</v>
      </c>
      <c r="X6" s="26">
        <f>RepeatWeightData!Y33</f>
        <v>0.23026231218688945</v>
      </c>
      <c r="Y6" s="26">
        <f>RepeatWeightData!Z33</f>
        <v>0.25712882309906893</v>
      </c>
      <c r="Z6" s="26">
        <f>RepeatWeightData!AA33</f>
        <v>0.2660843267364621</v>
      </c>
      <c r="AA6" s="26"/>
      <c r="AB6" s="26"/>
      <c r="AC6" s="26"/>
    </row>
    <row r="7" spans="1:29">
      <c r="A7" t="s">
        <v>94</v>
      </c>
      <c r="B7" t="str">
        <f>RepeatWeightData!C34</f>
        <v>TopSoil_50</v>
      </c>
      <c r="C7">
        <f>RepeatWeightData!D34</f>
        <v>4</v>
      </c>
      <c r="D7">
        <f>RepeatWeightData!E34</f>
        <v>2</v>
      </c>
      <c r="E7" s="26">
        <f>RepeatWeightData!F34</f>
        <v>9.3590922271479693E-2</v>
      </c>
      <c r="F7" s="26">
        <f>RepeatWeightData!G34</f>
        <v>8.5932722535685013E-2</v>
      </c>
      <c r="G7" s="26">
        <f>RepeatWeightData!H34</f>
        <v>8.28694426413671E-2</v>
      </c>
      <c r="H7" s="26">
        <f>RepeatWeightData!I34</f>
        <v>7.6742882852731273E-2</v>
      </c>
      <c r="I7" s="26">
        <f>RepeatWeightData!J34</f>
        <v>7.2147963011254507E-2</v>
      </c>
      <c r="J7" s="26">
        <f>RepeatWeightData!K34</f>
        <v>6.985050309051602E-2</v>
      </c>
      <c r="K7" s="26">
        <f>RepeatWeightData!L34</f>
        <v>6.5255583249039253E-2</v>
      </c>
      <c r="L7" s="26">
        <f>RepeatWeightData!M34</f>
        <v>6.3723943301880415E-2</v>
      </c>
      <c r="M7" s="26">
        <f>RepeatWeightData!N34</f>
        <v>6.1426483381141921E-2</v>
      </c>
      <c r="N7" s="26">
        <f>RepeatWeightData!O34</f>
        <v>5.8363203486824007E-2</v>
      </c>
      <c r="O7" s="26">
        <f>RepeatWeightData!P34</f>
        <v>5.7597383513244588E-2</v>
      </c>
      <c r="P7" s="26">
        <f>RepeatWeightData!Q34</f>
        <v>5.4534103618926674E-2</v>
      </c>
      <c r="Q7" s="26">
        <f>RepeatWeightData!R34</f>
        <v>3.9983524120916963E-2</v>
      </c>
      <c r="R7" s="26">
        <f>RepeatWeightData!S34</f>
        <v>3.9983524120916963E-2</v>
      </c>
      <c r="S7" s="26">
        <f>RepeatWeightData!T34</f>
        <v>4.8407543830291062E-2</v>
      </c>
      <c r="T7" s="26">
        <f>RepeatWeightData!U34</f>
        <v>5.1470823724608976E-2</v>
      </c>
      <c r="U7" s="26">
        <f>RepeatWeightData!V34</f>
        <v>5.6831563539665161E-2</v>
      </c>
      <c r="V7" s="26">
        <f>RepeatWeightData!W34</f>
        <v>5.6065743566085735E-2</v>
      </c>
      <c r="W7" s="26">
        <f>RepeatWeightData!X34</f>
        <v>6.0660663407562501E-2</v>
      </c>
      <c r="X7" s="26">
        <f>RepeatWeightData!Y34</f>
        <v>6.5255583249039253E-2</v>
      </c>
      <c r="Y7" s="26">
        <f>RepeatWeightData!Z34</f>
        <v>6.6787223196198328E-2</v>
      </c>
      <c r="Z7" s="26">
        <f>RepeatWeightData!AA34</f>
        <v>7.0616323064095668E-2</v>
      </c>
      <c r="AA7" s="26"/>
      <c r="AB7" s="26"/>
      <c r="AC7" s="26"/>
    </row>
    <row r="8" spans="1:29">
      <c r="A8" t="s">
        <v>95</v>
      </c>
      <c r="B8" t="str">
        <f>RepeatWeightData!C35</f>
        <v>SubSoil_0</v>
      </c>
      <c r="C8">
        <f>RepeatWeightData!D35</f>
        <v>2</v>
      </c>
      <c r="D8">
        <f>RepeatWeightData!E35</f>
        <v>2</v>
      </c>
      <c r="E8" s="26">
        <f>RepeatWeightData!F35</f>
        <v>0.22010785895598103</v>
      </c>
      <c r="F8" s="26">
        <f>RepeatWeightData!G35</f>
        <v>0.20619434828367603</v>
      </c>
      <c r="G8" s="26">
        <f>RepeatWeightData!H35</f>
        <v>0.19442137771480242</v>
      </c>
      <c r="H8" s="26">
        <f>RepeatWeightData!I35</f>
        <v>0.15910246600818195</v>
      </c>
      <c r="I8" s="26">
        <f>RepeatWeightData!J35</f>
        <v>0.12913490456014035</v>
      </c>
      <c r="J8" s="26">
        <f>RepeatWeightData!K35</f>
        <v>0.11308085378440375</v>
      </c>
      <c r="K8" s="26">
        <f>RepeatWeightData!L35</f>
        <v>8.9534912646656722E-2</v>
      </c>
      <c r="L8" s="26">
        <f>RepeatWeightData!M35</f>
        <v>7.9902482181214859E-2</v>
      </c>
      <c r="M8" s="26">
        <f>RepeatWeightData!N35</f>
        <v>7.1340321767488543E-2</v>
      </c>
      <c r="N8" s="26">
        <f>RepeatWeightData!O35</f>
        <v>6.2778161353762393E-2</v>
      </c>
      <c r="O8" s="26">
        <f>RepeatWeightData!P35</f>
        <v>5.9567351198615108E-2</v>
      </c>
      <c r="P8" s="26">
        <f>RepeatWeightData!Q35</f>
        <v>5.4216000940036244E-2</v>
      </c>
      <c r="Q8" s="26">
        <f>RepeatWeightData!R35</f>
        <v>5.314573088832053E-2</v>
      </c>
      <c r="R8" s="26">
        <f>RepeatWeightData!S35</f>
        <v>7.3480861870920122E-2</v>
      </c>
      <c r="S8" s="26">
        <f>RepeatWeightData!T35</f>
        <v>9.3815992853519867E-2</v>
      </c>
      <c r="T8" s="26">
        <f>RepeatWeightData!U35</f>
        <v>0.10344842331896173</v>
      </c>
      <c r="U8" s="26">
        <f>RepeatWeightData!V35</f>
        <v>0.12271328424984576</v>
      </c>
      <c r="V8" s="26">
        <f>RepeatWeightData!W35</f>
        <v>0.14197814518072965</v>
      </c>
      <c r="W8" s="26">
        <f>RepeatWeightData!X35</f>
        <v>0.15482138580131896</v>
      </c>
      <c r="X8" s="26">
        <f>RepeatWeightData!Y35</f>
        <v>0.18264840714592898</v>
      </c>
      <c r="Y8" s="26">
        <f>RepeatWeightData!Z35</f>
        <v>0.20619434828367603</v>
      </c>
      <c r="Z8" s="26">
        <f>RepeatWeightData!AA35</f>
        <v>0.21261596859397058</v>
      </c>
      <c r="AA8" s="26"/>
      <c r="AB8" s="26"/>
      <c r="AC8" s="26"/>
    </row>
    <row r="9" spans="1:29">
      <c r="A9" t="s">
        <v>96</v>
      </c>
      <c r="B9" t="str">
        <f>RepeatWeightData!C36</f>
        <v>TopSoil_0</v>
      </c>
      <c r="C9">
        <f>RepeatWeightData!D36</f>
        <v>1</v>
      </c>
      <c r="D9">
        <f>RepeatWeightData!E36</f>
        <v>2</v>
      </c>
      <c r="E9" s="26">
        <f>RepeatWeightData!F36</f>
        <v>0.38455698352422191</v>
      </c>
      <c r="F9" s="26">
        <f>RepeatWeightData!G36</f>
        <v>0.36475739438291532</v>
      </c>
      <c r="G9" s="26">
        <f>RepeatWeightData!H36</f>
        <v>0.34778631797608112</v>
      </c>
      <c r="H9" s="26">
        <f>RepeatWeightData!I36</f>
        <v>0.30253011422452325</v>
      </c>
      <c r="I9" s="26">
        <f>RepeatWeightData!J36</f>
        <v>0.26151667957467406</v>
      </c>
      <c r="J9" s="26">
        <f>RepeatWeightData!K36</f>
        <v>0.24313134680060378</v>
      </c>
      <c r="K9" s="26">
        <f>RepeatWeightData!L36</f>
        <v>0.21626047582311622</v>
      </c>
      <c r="L9" s="26">
        <f>RepeatWeightData!M36</f>
        <v>0.20494642488522682</v>
      </c>
      <c r="M9" s="26">
        <f>RepeatWeightData!N36</f>
        <v>0.1936323739473374</v>
      </c>
      <c r="N9" s="26">
        <f>RepeatWeightData!O36</f>
        <v>0.18373257937668411</v>
      </c>
      <c r="O9" s="26">
        <f>RepeatWeightData!P36</f>
        <v>0.17666129754050319</v>
      </c>
      <c r="P9" s="26">
        <f>RepeatWeightData!Q36</f>
        <v>0.16817575933708598</v>
      </c>
      <c r="Q9" s="26">
        <f>RepeatWeightData!R36</f>
        <v>0.13847637562512624</v>
      </c>
      <c r="R9" s="26">
        <f>RepeatWeightData!S36</f>
        <v>0.16110447750090506</v>
      </c>
      <c r="S9" s="26">
        <f>RepeatWeightData!T36</f>
        <v>0.18373257937668411</v>
      </c>
      <c r="T9" s="26">
        <f>RepeatWeightData!U36</f>
        <v>0.19646088668180961</v>
      </c>
      <c r="U9" s="26">
        <f>RepeatWeightData!V36</f>
        <v>0.21908898855758863</v>
      </c>
      <c r="V9" s="26">
        <f>RepeatWeightData!W36</f>
        <v>0.24171709043336748</v>
      </c>
      <c r="W9" s="26">
        <f>RepeatWeightData!X36</f>
        <v>0.25444539773849317</v>
      </c>
      <c r="X9" s="26">
        <f>RepeatWeightData!Y36</f>
        <v>0.28980180691939772</v>
      </c>
      <c r="Y9" s="26">
        <f>RepeatWeightData!Z36</f>
        <v>0.31667267789688508</v>
      </c>
      <c r="Z9" s="26">
        <f>RepeatWeightData!AA36</f>
        <v>0.32940098520201078</v>
      </c>
      <c r="AA9" s="26"/>
      <c r="AB9" s="26"/>
      <c r="AC9" s="26"/>
    </row>
    <row r="10" spans="1:29">
      <c r="A10" t="s">
        <v>97</v>
      </c>
      <c r="B10" t="str">
        <f>RepeatWeightData!C37</f>
        <v>Gravel</v>
      </c>
      <c r="C10">
        <f>RepeatWeightData!D37</f>
        <v>5</v>
      </c>
      <c r="D10">
        <f>RepeatWeightData!E37</f>
        <v>2</v>
      </c>
      <c r="E10" s="26">
        <f>RepeatWeightData!F37</f>
        <v>3.1426910639245811E-2</v>
      </c>
      <c r="F10" s="26">
        <f>RepeatWeightData!G37</f>
        <v>2.4869841912995048E-2</v>
      </c>
      <c r="G10" s="26">
        <f>RepeatWeightData!H37</f>
        <v>2.0279893804619396E-2</v>
      </c>
      <c r="H10" s="26">
        <f>RepeatWeightData!I37</f>
        <v>6.5100494794928226E-3</v>
      </c>
      <c r="I10" s="26">
        <f>RepeatWeightData!J37</f>
        <v>2.5758082437423993E-3</v>
      </c>
      <c r="J10" s="26">
        <f>RepeatWeightData!K37</f>
        <v>6.0868762586709449E-4</v>
      </c>
      <c r="K10" s="26">
        <f>RepeatWeightData!L37</f>
        <v>-7.0272611938298449E-4</v>
      </c>
      <c r="L10" s="26">
        <f>RepeatWeightData!M37</f>
        <v>-2.0141398646332498E-3</v>
      </c>
      <c r="M10" s="26">
        <f>RepeatWeightData!N37</f>
        <v>-2.6698467372582892E-3</v>
      </c>
      <c r="N10" s="26">
        <f>RepeatWeightData!O37</f>
        <v>-3.3255536098833289E-3</v>
      </c>
      <c r="O10" s="26">
        <f>RepeatWeightData!P37</f>
        <v>-4.6369673551334076E-3</v>
      </c>
      <c r="P10" s="26">
        <f>RepeatWeightData!Q37</f>
        <v>-4.6369673551334076E-3</v>
      </c>
      <c r="Q10" s="26">
        <f>RepeatWeightData!R37</f>
        <v>-6.6040879730087125E-3</v>
      </c>
      <c r="R10" s="26">
        <f>RepeatWeightData!S37</f>
        <v>-3.9812604825083687E-3</v>
      </c>
      <c r="S10" s="26">
        <f>RepeatWeightData!T37</f>
        <v>6.5100494794928226E-3</v>
      </c>
      <c r="T10" s="26">
        <f>RepeatWeightData!U37</f>
        <v>1.306711820574359E-2</v>
      </c>
      <c r="U10" s="26">
        <f>RepeatWeightData!V37</f>
        <v>1.5689945696243934E-2</v>
      </c>
      <c r="V10" s="26">
        <f>RepeatWeightData!W37</f>
        <v>1.8312773186744277E-2</v>
      </c>
      <c r="W10" s="26">
        <f>RepeatWeightData!X37</f>
        <v>1.8968480059369318E-2</v>
      </c>
      <c r="X10" s="26">
        <f>RepeatWeightData!Y37</f>
        <v>2.4869841912995048E-2</v>
      </c>
      <c r="Y10" s="26">
        <f>RepeatWeightData!Z37</f>
        <v>2.9459790021370509E-2</v>
      </c>
      <c r="Z10" s="26">
        <f>RepeatWeightData!AA37</f>
        <v>3.1426910639245811E-2</v>
      </c>
      <c r="AA10" s="26"/>
      <c r="AB10" s="26"/>
      <c r="AC10" s="26"/>
    </row>
    <row r="11" spans="1:29">
      <c r="A11" t="s">
        <v>98</v>
      </c>
      <c r="B11" t="str">
        <f>RepeatWeightData!C38</f>
        <v>TopSoil_30</v>
      </c>
      <c r="C11">
        <f>RepeatWeightData!D38</f>
        <v>3</v>
      </c>
      <c r="D11">
        <f>RepeatWeightData!E38</f>
        <v>2</v>
      </c>
      <c r="E11" s="26">
        <f>RepeatWeightData!F38</f>
        <v>0.16189800897343773</v>
      </c>
      <c r="F11" s="26">
        <f>RepeatWeightData!G38</f>
        <v>0.14876921791159092</v>
      </c>
      <c r="G11" s="26">
        <f>RepeatWeightData!H38</f>
        <v>0.15908469660304189</v>
      </c>
      <c r="H11" s="26">
        <f>RepeatWeightData!I38</f>
        <v>0.12532494815829315</v>
      </c>
      <c r="I11" s="26">
        <f>RepeatWeightData!J38</f>
        <v>0.11782278183723788</v>
      </c>
      <c r="J11" s="26">
        <f>RepeatWeightData!K38</f>
        <v>0.11688501104710589</v>
      </c>
      <c r="K11" s="26">
        <f>RepeatWeightData!L38</f>
        <v>0.10938284472605063</v>
      </c>
      <c r="L11" s="26">
        <f>RepeatWeightData!M38</f>
        <v>0.10656953235565493</v>
      </c>
      <c r="M11" s="26">
        <f>RepeatWeightData!N38</f>
        <v>0.10469399077539107</v>
      </c>
      <c r="N11" s="26">
        <f>RepeatWeightData!O38</f>
        <v>0.10094290761486351</v>
      </c>
      <c r="O11" s="26">
        <f>RepeatWeightData!P38</f>
        <v>0.10000513682473151</v>
      </c>
      <c r="P11" s="26">
        <f>RepeatWeightData!Q38</f>
        <v>9.7191824454335815E-2</v>
      </c>
      <c r="Q11" s="26">
        <f>RepeatWeightData!R38</f>
        <v>7.6560867071433752E-2</v>
      </c>
      <c r="R11" s="26">
        <f>RepeatWeightData!S38</f>
        <v>8.0311950231961443E-2</v>
      </c>
      <c r="S11" s="26">
        <f>RepeatWeightData!T38</f>
        <v>9.906736603459966E-2</v>
      </c>
      <c r="T11" s="26">
        <f>RepeatWeightData!U38</f>
        <v>0.10844507393591878</v>
      </c>
      <c r="U11" s="26">
        <f>RepeatWeightData!V38</f>
        <v>0.11032061551618262</v>
      </c>
      <c r="V11" s="26">
        <f>RepeatWeightData!W38</f>
        <v>0.11313392788657833</v>
      </c>
      <c r="W11" s="26">
        <f>RepeatWeightData!X38</f>
        <v>0.11219615709644634</v>
      </c>
      <c r="X11" s="26">
        <f>RepeatWeightData!Y38</f>
        <v>0.12344940657802929</v>
      </c>
      <c r="Y11" s="26">
        <f>RepeatWeightData!Z38</f>
        <v>0.13001380210895269</v>
      </c>
      <c r="Z11" s="26">
        <f>RepeatWeightData!AA38</f>
        <v>0.13188934368921654</v>
      </c>
      <c r="AA11" s="26"/>
      <c r="AB11" s="26"/>
      <c r="AC11" s="26"/>
    </row>
    <row r="12" spans="1:29">
      <c r="A12" t="s">
        <v>99</v>
      </c>
      <c r="B12" t="str">
        <f>RepeatWeightData!C39</f>
        <v>Gravel</v>
      </c>
      <c r="C12">
        <f>RepeatWeightData!D39</f>
        <v>5</v>
      </c>
      <c r="D12">
        <f>RepeatWeightData!E39</f>
        <v>3</v>
      </c>
      <c r="E12" s="26">
        <f>RepeatWeightData!F39</f>
        <v>4.847528932749777E-2</v>
      </c>
      <c r="F12" s="26">
        <f>RepeatWeightData!G39</f>
        <v>4.0606806855996741E-2</v>
      </c>
      <c r="G12" s="26">
        <f>RepeatWeightData!H39</f>
        <v>3.6016858747621276E-2</v>
      </c>
      <c r="H12" s="26">
        <f>RepeatWeightData!I39</f>
        <v>2.2247014422494701E-2</v>
      </c>
      <c r="I12" s="26">
        <f>RepeatWeightData!J39</f>
        <v>1.8312773186744277E-2</v>
      </c>
      <c r="J12" s="26">
        <f>RepeatWeightData!K39</f>
        <v>1.7001359441494012E-2</v>
      </c>
      <c r="K12" s="26">
        <f>RepeatWeightData!L39</f>
        <v>1.5034238823618895E-2</v>
      </c>
      <c r="L12" s="26">
        <f>RepeatWeightData!M39</f>
        <v>1.5034238823618895E-2</v>
      </c>
      <c r="M12" s="26">
        <f>RepeatWeightData!N39</f>
        <v>1.306711820574359E-2</v>
      </c>
      <c r="N12" s="26">
        <f>RepeatWeightData!O39</f>
        <v>1.2411411333118551E-2</v>
      </c>
      <c r="O12" s="26">
        <f>RepeatWeightData!P39</f>
        <v>1.2411411333118551E-2</v>
      </c>
      <c r="P12" s="26">
        <f>RepeatWeightData!Q39</f>
        <v>1.1099997587868286E-2</v>
      </c>
      <c r="Q12" s="26">
        <f>RepeatWeightData!R39</f>
        <v>9.7885838426182061E-3</v>
      </c>
      <c r="R12" s="26">
        <f>RepeatWeightData!S39</f>
        <v>1.1755704460493512E-2</v>
      </c>
      <c r="S12" s="26">
        <f>RepeatWeightData!T39</f>
        <v>2.2247014422494701E-2</v>
      </c>
      <c r="T12" s="26">
        <f>RepeatWeightData!U39</f>
        <v>2.9459790021370509E-2</v>
      </c>
      <c r="U12" s="26">
        <f>RepeatWeightData!V39</f>
        <v>3.1426910639245811E-2</v>
      </c>
      <c r="V12" s="26">
        <f>RepeatWeightData!W39</f>
        <v>3.4705445002371195E-2</v>
      </c>
      <c r="W12" s="26">
        <f>RepeatWeightData!X39</f>
        <v>3.4705445002371195E-2</v>
      </c>
      <c r="X12" s="26">
        <f>RepeatWeightData!Y39</f>
        <v>4.0606806855996741E-2</v>
      </c>
      <c r="Y12" s="26">
        <f>RepeatWeightData!Z39</f>
        <v>4.5196754964372386E-2</v>
      </c>
      <c r="Z12" s="26">
        <f>RepeatWeightData!AA39</f>
        <v>4.6508168709622467E-2</v>
      </c>
      <c r="AA12" s="26"/>
      <c r="AB12" s="26"/>
      <c r="AC12" s="26"/>
    </row>
    <row r="13" spans="1:29">
      <c r="A13" t="s">
        <v>100</v>
      </c>
      <c r="B13" t="str">
        <f>RepeatWeightData!C40</f>
        <v>TopSoil_50</v>
      </c>
      <c r="C13">
        <f>RepeatWeightData!D40</f>
        <v>4</v>
      </c>
      <c r="D13">
        <f>RepeatWeightData!E40</f>
        <v>3</v>
      </c>
      <c r="E13" s="26">
        <f>RepeatWeightData!F40</f>
        <v>9.0527642377161779E-2</v>
      </c>
      <c r="F13" s="26">
        <f>RepeatWeightData!G40</f>
        <v>8.3635262614946526E-2</v>
      </c>
      <c r="G13" s="26">
        <f>RepeatWeightData!H40</f>
        <v>8.0571982720628613E-2</v>
      </c>
      <c r="H13" s="26">
        <f>RepeatWeightData!I40</f>
        <v>7.521124290557242E-2</v>
      </c>
      <c r="I13" s="26">
        <f>RepeatWeightData!J40</f>
        <v>7.1382143037675094E-2</v>
      </c>
      <c r="J13" s="26">
        <f>RepeatWeightData!K40</f>
        <v>6.985050309051602E-2</v>
      </c>
      <c r="K13" s="26">
        <f>RepeatWeightData!L40</f>
        <v>6.602140322261868E-2</v>
      </c>
      <c r="L13" s="26">
        <f>RepeatWeightData!M40</f>
        <v>6.4489763275459841E-2</v>
      </c>
      <c r="M13" s="26">
        <f>RepeatWeightData!N40</f>
        <v>6.2192303354721347E-2</v>
      </c>
      <c r="N13" s="26">
        <f>RepeatWeightData!O40</f>
        <v>5.9894843433983075E-2</v>
      </c>
      <c r="O13" s="26">
        <f>RepeatWeightData!P40</f>
        <v>5.8363203486824007E-2</v>
      </c>
      <c r="P13" s="26">
        <f>RepeatWeightData!Q40</f>
        <v>5.6831563539665161E-2</v>
      </c>
      <c r="Q13" s="26">
        <f>RepeatWeightData!R40</f>
        <v>4.074934409449639E-2</v>
      </c>
      <c r="R13" s="26">
        <f>RepeatWeightData!S40</f>
        <v>4.1515164068075809E-2</v>
      </c>
      <c r="S13" s="26">
        <f>RepeatWeightData!T40</f>
        <v>4.9939183777449908E-2</v>
      </c>
      <c r="T13" s="26">
        <f>RepeatWeightData!U40</f>
        <v>5.3002463671767822E-2</v>
      </c>
      <c r="U13" s="26">
        <f>RepeatWeightData!V40</f>
        <v>5.8363203486824007E-2</v>
      </c>
      <c r="V13" s="26">
        <f>RepeatWeightData!W40</f>
        <v>5.9129023460403649E-2</v>
      </c>
      <c r="W13" s="26">
        <f>RepeatWeightData!X40</f>
        <v>6.1426483381141921E-2</v>
      </c>
      <c r="X13" s="26">
        <f>RepeatWeightData!Y40</f>
        <v>6.6787223196198328E-2</v>
      </c>
      <c r="Y13" s="26">
        <f>RepeatWeightData!Z40</f>
        <v>6.985050309051602E-2</v>
      </c>
      <c r="Z13" s="26">
        <f>RepeatWeightData!AA40</f>
        <v>7.3679602958413359E-2</v>
      </c>
      <c r="AA13" s="26"/>
      <c r="AB13" s="26"/>
      <c r="AC13" s="26"/>
    </row>
    <row r="14" spans="1:29">
      <c r="A14" t="s">
        <v>101</v>
      </c>
      <c r="B14" t="str">
        <f>RepeatWeightData!C41</f>
        <v>TopSoil_30</v>
      </c>
      <c r="C14">
        <f>RepeatWeightData!D41</f>
        <v>3</v>
      </c>
      <c r="D14">
        <f>RepeatWeightData!E41</f>
        <v>3</v>
      </c>
      <c r="E14" s="26">
        <f>RepeatWeightData!F41</f>
        <v>0.14783144712145907</v>
      </c>
      <c r="F14" s="26">
        <f>RepeatWeightData!G41</f>
        <v>0.14032928080040366</v>
      </c>
      <c r="G14" s="26">
        <f>RepeatWeightData!H41</f>
        <v>0.15252030107211861</v>
      </c>
      <c r="H14" s="26">
        <f>RepeatWeightData!I41</f>
        <v>0.12251163578789744</v>
      </c>
      <c r="I14" s="26">
        <f>RepeatWeightData!J41</f>
        <v>0.11407169867671019</v>
      </c>
      <c r="J14" s="26">
        <f>RepeatWeightData!K41</f>
        <v>0.11032061551618262</v>
      </c>
      <c r="K14" s="26">
        <f>RepeatWeightData!L41</f>
        <v>0.10281844919512723</v>
      </c>
      <c r="L14" s="26">
        <f>RepeatWeightData!M41</f>
        <v>0.10000513682473151</v>
      </c>
      <c r="M14" s="26">
        <f>RepeatWeightData!N41</f>
        <v>9.531628287407197E-2</v>
      </c>
      <c r="N14" s="26">
        <f>RepeatWeightData!O41</f>
        <v>9.2502970503676257E-2</v>
      </c>
      <c r="O14" s="26">
        <f>RepeatWeightData!P41</f>
        <v>9.0627428923412412E-2</v>
      </c>
      <c r="P14" s="26">
        <f>RepeatWeightData!Q41</f>
        <v>8.6876345762884846E-2</v>
      </c>
      <c r="Q14" s="26">
        <f>RepeatWeightData!R41</f>
        <v>6.5307617589850792E-2</v>
      </c>
      <c r="R14" s="26">
        <f>RepeatWeightData!S41</f>
        <v>6.9058700750378482E-2</v>
      </c>
      <c r="S14" s="26">
        <f>RepeatWeightData!T41</f>
        <v>8.6876345762884846E-2</v>
      </c>
      <c r="T14" s="26">
        <f>RepeatWeightData!U41</f>
        <v>9.906736603459966E-2</v>
      </c>
      <c r="U14" s="26">
        <f>RepeatWeightData!V41</f>
        <v>0.10281844919512723</v>
      </c>
      <c r="V14" s="26">
        <f>RepeatWeightData!W41</f>
        <v>0.10750730314578678</v>
      </c>
      <c r="W14" s="26">
        <f>RepeatWeightData!X41</f>
        <v>0.10750730314578678</v>
      </c>
      <c r="X14" s="26">
        <f>RepeatWeightData!Y41</f>
        <v>0.11782278183723788</v>
      </c>
      <c r="Y14" s="26">
        <f>RepeatWeightData!Z41</f>
        <v>0.12532494815829315</v>
      </c>
      <c r="Z14" s="26">
        <f>RepeatWeightData!AA41</f>
        <v>0.126262718948425</v>
      </c>
      <c r="AA14" s="26"/>
      <c r="AB14" s="26"/>
      <c r="AC14" s="26"/>
    </row>
    <row r="15" spans="1:29">
      <c r="A15" t="s">
        <v>102</v>
      </c>
      <c r="B15" t="str">
        <f>RepeatWeightData!C42</f>
        <v>SubSoil_0</v>
      </c>
      <c r="C15">
        <f>RepeatWeightData!D42</f>
        <v>2</v>
      </c>
      <c r="D15">
        <f>RepeatWeightData!E42</f>
        <v>3</v>
      </c>
      <c r="E15" s="26">
        <f>RepeatWeightData!F42</f>
        <v>0.22759974931799148</v>
      </c>
      <c r="F15" s="26">
        <f>RepeatWeightData!G42</f>
        <v>0.21261596859397058</v>
      </c>
      <c r="G15" s="26">
        <f>RepeatWeightData!H42</f>
        <v>0.20084299802509714</v>
      </c>
      <c r="H15" s="26">
        <f>RepeatWeightData!I42</f>
        <v>0.1665943563701924</v>
      </c>
      <c r="I15" s="26">
        <f>RepeatWeightData!J42</f>
        <v>0.1344862548187192</v>
      </c>
      <c r="J15" s="26">
        <f>RepeatWeightData!K42</f>
        <v>0.11843220404298262</v>
      </c>
      <c r="K15" s="26">
        <f>RepeatWeightData!L42</f>
        <v>9.2745722801804001E-2</v>
      </c>
      <c r="L15" s="26">
        <f>RepeatWeightData!M42</f>
        <v>8.3113292336362138E-2</v>
      </c>
      <c r="M15" s="26">
        <f>RepeatWeightData!N42</f>
        <v>7.3480861870920122E-2</v>
      </c>
      <c r="N15" s="26">
        <f>RepeatWeightData!O42</f>
        <v>6.4918701457193972E-2</v>
      </c>
      <c r="O15" s="26">
        <f>RepeatWeightData!P42</f>
        <v>6.0637621250330821E-2</v>
      </c>
      <c r="P15" s="26">
        <f>RepeatWeightData!Q42</f>
        <v>5.6356541043467823E-2</v>
      </c>
      <c r="Q15" s="26">
        <f>RepeatWeightData!R42</f>
        <v>5.314573088832053E-2</v>
      </c>
      <c r="R15" s="26">
        <f>RepeatWeightData!S42</f>
        <v>7.3480861870920122E-2</v>
      </c>
      <c r="S15" s="26">
        <f>RepeatWeightData!T42</f>
        <v>9.5956532956951446E-2</v>
      </c>
      <c r="T15" s="26">
        <f>RepeatWeightData!U42</f>
        <v>0.11094031368097218</v>
      </c>
      <c r="U15" s="26">
        <f>RepeatWeightData!V42</f>
        <v>0.13127544466357191</v>
      </c>
      <c r="V15" s="26">
        <f>RepeatWeightData!W42</f>
        <v>0.1537511157496031</v>
      </c>
      <c r="W15" s="26">
        <f>RepeatWeightData!X42</f>
        <v>0.16980516652533967</v>
      </c>
      <c r="X15" s="26">
        <f>RepeatWeightData!Y42</f>
        <v>0.1997727279733813</v>
      </c>
      <c r="Y15" s="26">
        <f>RepeatWeightData!Z42</f>
        <v>0.21368623864568645</v>
      </c>
      <c r="Z15" s="26">
        <f>RepeatWeightData!AA42</f>
        <v>0.21368623864568645</v>
      </c>
      <c r="AA15" s="26"/>
      <c r="AB15" s="26"/>
      <c r="AC15" s="26"/>
    </row>
    <row r="16" spans="1:29">
      <c r="A16" t="s">
        <v>103</v>
      </c>
      <c r="B16" t="str">
        <f>RepeatWeightData!C43</f>
        <v>TopSoil_0</v>
      </c>
      <c r="C16">
        <f>RepeatWeightData!D43</f>
        <v>1</v>
      </c>
      <c r="D16">
        <f>RepeatWeightData!E43</f>
        <v>3</v>
      </c>
      <c r="E16" s="26">
        <f>RepeatWeightData!F43</f>
        <v>0.39728529082934744</v>
      </c>
      <c r="F16" s="26">
        <f>RepeatWeightData!G43</f>
        <v>0.37889995805527715</v>
      </c>
      <c r="G16" s="26">
        <f>RepeatWeightData!H43</f>
        <v>0.36475739438291532</v>
      </c>
      <c r="H16" s="26">
        <f>RepeatWeightData!I43</f>
        <v>0.32374395973306597</v>
      </c>
      <c r="I16" s="26">
        <f>RepeatWeightData!J43</f>
        <v>0.28555903781768921</v>
      </c>
      <c r="J16" s="26">
        <f>RepeatWeightData!K43</f>
        <v>0.26293093594191019</v>
      </c>
      <c r="K16" s="26">
        <f>RepeatWeightData!L43</f>
        <v>0.23323155222995046</v>
      </c>
      <c r="L16" s="26">
        <f>RepeatWeightData!M43</f>
        <v>0.22333175765929714</v>
      </c>
      <c r="M16" s="26">
        <f>RepeatWeightData!N43</f>
        <v>0.20918919398693533</v>
      </c>
      <c r="N16" s="26">
        <f>RepeatWeightData!O43</f>
        <v>0.19787514304904591</v>
      </c>
      <c r="O16" s="26">
        <f>RepeatWeightData!P43</f>
        <v>0.1922181175801011</v>
      </c>
      <c r="P16" s="26">
        <f>RepeatWeightData!Q43</f>
        <v>0.18373257937668411</v>
      </c>
      <c r="Q16" s="26">
        <f>RepeatWeightData!R43</f>
        <v>0.14130488835959865</v>
      </c>
      <c r="R16" s="26">
        <f>RepeatWeightData!S43</f>
        <v>0.16534724660261377</v>
      </c>
      <c r="S16" s="26">
        <f>RepeatWeightData!T43</f>
        <v>0.1922181175801011</v>
      </c>
      <c r="T16" s="26">
        <f>RepeatWeightData!U43</f>
        <v>0.21060345035417144</v>
      </c>
      <c r="U16" s="26">
        <f>RepeatWeightData!V43</f>
        <v>0.23606006496442286</v>
      </c>
      <c r="V16" s="26">
        <f>RepeatWeightData!W43</f>
        <v>0.26151667957467406</v>
      </c>
      <c r="W16" s="26">
        <f>RepeatWeightData!X43</f>
        <v>0.27848775598150832</v>
      </c>
      <c r="X16" s="26">
        <f>RepeatWeightData!Y43</f>
        <v>0.31384416516241287</v>
      </c>
      <c r="Y16" s="26">
        <f>RepeatWeightData!Z43</f>
        <v>0.3378865234054278</v>
      </c>
      <c r="Z16" s="26">
        <f>RepeatWeightData!AA43</f>
        <v>0.34637206160884498</v>
      </c>
      <c r="AA16" s="26"/>
      <c r="AB16" s="26"/>
      <c r="AC1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" sqref="B2"/>
    </sheetView>
  </sheetViews>
  <sheetFormatPr defaultRowHeight="15"/>
  <sheetData>
    <row r="1" spans="1:2">
      <c r="A1" t="s">
        <v>1</v>
      </c>
      <c r="B1" t="s">
        <v>72</v>
      </c>
    </row>
    <row r="2" spans="1:2">
      <c r="A2" t="s">
        <v>89</v>
      </c>
      <c r="B2">
        <f>RepeatWeightData!G49</f>
        <v>0.97816821869849413</v>
      </c>
    </row>
    <row r="3" spans="1:2">
      <c r="A3" t="s">
        <v>90</v>
      </c>
      <c r="B3">
        <f>RepeatWeightData!G50</f>
        <v>2.1917977859390931</v>
      </c>
    </row>
    <row r="4" spans="1:2">
      <c r="A4" t="s">
        <v>91</v>
      </c>
      <c r="B4">
        <f>RepeatWeightData!G51</f>
        <v>1.5112146240929052</v>
      </c>
    </row>
    <row r="5" spans="1:2">
      <c r="A5" t="s">
        <v>92</v>
      </c>
      <c r="B5">
        <f>RepeatWeightData!G52</f>
        <v>1.866453883298314</v>
      </c>
    </row>
    <row r="6" spans="1:2">
      <c r="A6" t="s">
        <v>93</v>
      </c>
      <c r="B6">
        <f>RepeatWeightData!G53</f>
        <v>1.2544590903716519</v>
      </c>
    </row>
    <row r="7" spans="1:2">
      <c r="A7" t="s">
        <v>94</v>
      </c>
      <c r="B7">
        <f>RepeatWeightData!G54</f>
        <v>1.866453883298314</v>
      </c>
    </row>
    <row r="8" spans="1:2">
      <c r="A8" t="s">
        <v>95</v>
      </c>
      <c r="B8">
        <f>RepeatWeightData!G55</f>
        <v>1.3153466248383332</v>
      </c>
    </row>
    <row r="9" spans="1:2">
      <c r="A9" t="s">
        <v>96</v>
      </c>
      <c r="B9">
        <f>RepeatWeightData!G56</f>
        <v>0.97816821869849413</v>
      </c>
    </row>
    <row r="10" spans="1:2">
      <c r="A10" t="s">
        <v>97</v>
      </c>
      <c r="B10">
        <f>RepeatWeightData!G57</f>
        <v>2.1917977859390931</v>
      </c>
    </row>
    <row r="11" spans="1:2">
      <c r="A11" t="s">
        <v>98</v>
      </c>
      <c r="B11">
        <f>RepeatWeightData!G58</f>
        <v>1.5112146240929052</v>
      </c>
    </row>
    <row r="12" spans="1:2">
      <c r="A12" t="s">
        <v>99</v>
      </c>
      <c r="B12">
        <f>RepeatWeightData!G59</f>
        <v>2.1917977859390931</v>
      </c>
    </row>
    <row r="13" spans="1:2">
      <c r="A13" t="s">
        <v>100</v>
      </c>
      <c r="B13">
        <f>RepeatWeightData!G60</f>
        <v>1.866453883298314</v>
      </c>
    </row>
    <row r="14" spans="1:2">
      <c r="A14" t="s">
        <v>101</v>
      </c>
      <c r="B14">
        <f>RepeatWeightData!G61</f>
        <v>1.5112146240929052</v>
      </c>
    </row>
    <row r="15" spans="1:2">
      <c r="A15" t="s">
        <v>102</v>
      </c>
      <c r="B15">
        <f>RepeatWeightData!G62</f>
        <v>1.3153466248383332</v>
      </c>
    </row>
    <row r="16" spans="1:2">
      <c r="A16" t="s">
        <v>103</v>
      </c>
      <c r="B16">
        <f>RepeatWeightData!G63</f>
        <v>0.97816821869849413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Layout</vt:lpstr>
      <vt:lpstr>RepeatWeightData</vt:lpstr>
      <vt:lpstr>Crate Weights</vt:lpstr>
      <vt:lpstr>Sheet1</vt:lpstr>
      <vt:lpstr>ForPython</vt:lpstr>
      <vt:lpstr>PythonBD</vt:lpstr>
      <vt:lpstr>Layout!Print_Area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Tabley</dc:creator>
  <cp:lastModifiedBy>cflhxb</cp:lastModifiedBy>
  <cp:lastPrinted>2015-02-03T02:01:00Z</cp:lastPrinted>
  <dcterms:created xsi:type="dcterms:W3CDTF">2015-02-02T22:11:06Z</dcterms:created>
  <dcterms:modified xsi:type="dcterms:W3CDTF">2015-06-09T23:01:10Z</dcterms:modified>
</cp:coreProperties>
</file>