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z 3\Desktop\EXCEL SHEETS\EXCEL\"/>
    </mc:Choice>
  </mc:AlternateContent>
  <bookViews>
    <workbookView xWindow="0" yWindow="0" windowWidth="21600" windowHeight="9630" firstSheet="5" activeTab="9"/>
  </bookViews>
  <sheets>
    <sheet name="MONTHLY EXPENSES" sheetId="1" r:id="rId1"/>
    <sheet name="ABC GARMENTS" sheetId="2" r:id="rId2"/>
    <sheet name="BOOK CENTRE" sheetId="3" r:id="rId3"/>
    <sheet name="MARKSHEET" sheetId="5" r:id="rId4"/>
    <sheet name="ATTENDENCE SHEET" sheetId="4" r:id="rId5"/>
    <sheet name="YEARLY REPORT" sheetId="7" r:id="rId6"/>
    <sheet name="MONTHLY REPORT" sheetId="8" r:id="rId7"/>
    <sheet name="PIVOT TABLE" sheetId="11" r:id="rId8"/>
    <sheet name="Sheet9" sheetId="9" r:id="rId9"/>
    <sheet name="SALARY SHEET" sheetId="6" r:id="rId10"/>
  </sheet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6" l="1"/>
  <c r="K8" i="6"/>
  <c r="J10" i="6"/>
  <c r="J9" i="6"/>
  <c r="J8" i="6"/>
  <c r="I17" i="6"/>
  <c r="I16" i="6"/>
  <c r="I15" i="6"/>
  <c r="I14" i="6"/>
  <c r="I13" i="6"/>
  <c r="I11" i="6"/>
  <c r="I10" i="6"/>
  <c r="I9" i="6"/>
  <c r="I8" i="6"/>
  <c r="H9" i="2" l="1"/>
  <c r="H10" i="2"/>
  <c r="H11" i="2"/>
  <c r="H8" i="2"/>
  <c r="H7" i="2"/>
  <c r="I16" i="1"/>
  <c r="Q12" i="4" l="1"/>
  <c r="J7" i="3"/>
  <c r="K7" i="3"/>
  <c r="R10" i="4" l="1"/>
  <c r="R11" i="4"/>
  <c r="R12" i="4"/>
  <c r="R13" i="4"/>
  <c r="R14" i="4"/>
  <c r="R15" i="4"/>
  <c r="R16" i="4"/>
  <c r="R17" i="4"/>
  <c r="R18" i="4"/>
  <c r="R9" i="4"/>
  <c r="Q13" i="4"/>
  <c r="Q14" i="4"/>
  <c r="Q15" i="4"/>
  <c r="Q16" i="4"/>
  <c r="Q17" i="4"/>
  <c r="Q18" i="4"/>
  <c r="Q11" i="4"/>
  <c r="Q10" i="4"/>
  <c r="Q9" i="4"/>
  <c r="E32" i="5" l="1"/>
  <c r="E31" i="5"/>
  <c r="E22" i="5"/>
  <c r="E30" i="5"/>
  <c r="E29" i="5"/>
  <c r="E28" i="5"/>
  <c r="E27" i="5"/>
  <c r="E26" i="5"/>
  <c r="E25" i="5"/>
  <c r="E24" i="5"/>
  <c r="E23" i="5"/>
  <c r="O8" i="5"/>
  <c r="O11" i="5"/>
  <c r="O13" i="5"/>
  <c r="O14" i="5"/>
  <c r="O15" i="5"/>
  <c r="O16" i="5"/>
  <c r="O7" i="5"/>
  <c r="N16" i="5"/>
  <c r="N13" i="5"/>
  <c r="N15" i="5"/>
  <c r="L16" i="5"/>
  <c r="L15" i="5"/>
  <c r="L14" i="5"/>
  <c r="N14" i="5" s="1"/>
  <c r="L13" i="5"/>
  <c r="L12" i="5"/>
  <c r="N12" i="5" s="1"/>
  <c r="O12" i="5" s="1"/>
  <c r="S10" i="4"/>
  <c r="S12" i="4"/>
  <c r="S13" i="4"/>
  <c r="S14" i="4"/>
  <c r="S15" i="4"/>
  <c r="S16" i="4"/>
  <c r="S17" i="4"/>
  <c r="S18" i="4"/>
  <c r="R12" i="6"/>
  <c r="Q12" i="6"/>
  <c r="P12" i="6"/>
  <c r="O12" i="6"/>
  <c r="N12" i="6"/>
  <c r="M11" i="6"/>
  <c r="N11" i="6" s="1"/>
  <c r="O11" i="6" s="1"/>
  <c r="P11" i="6" s="1"/>
  <c r="Q11" i="6" s="1"/>
  <c r="M12" i="6"/>
  <c r="L9" i="6"/>
  <c r="M9" i="6" s="1"/>
  <c r="L10" i="6"/>
  <c r="M10" i="6" s="1"/>
  <c r="N10" i="6" s="1"/>
  <c r="O10" i="6" s="1"/>
  <c r="P10" i="6" s="1"/>
  <c r="Q10" i="6" s="1"/>
  <c r="R10" i="6" s="1"/>
  <c r="L11" i="6"/>
  <c r="R11" i="6" s="1"/>
  <c r="L12" i="6"/>
  <c r="L13" i="6"/>
  <c r="L14" i="6"/>
  <c r="L15" i="6"/>
  <c r="L16" i="6"/>
  <c r="L17" i="6"/>
  <c r="M8" i="6"/>
  <c r="K9" i="6"/>
  <c r="K10" i="6"/>
  <c r="K11" i="6"/>
  <c r="K12" i="6"/>
  <c r="K13" i="6"/>
  <c r="K14" i="6"/>
  <c r="K15" i="6"/>
  <c r="K16" i="6"/>
  <c r="K17" i="6"/>
  <c r="J11" i="6"/>
  <c r="J12" i="6"/>
  <c r="J13" i="6"/>
  <c r="J14" i="6"/>
  <c r="J15" i="6"/>
  <c r="J16" i="6"/>
  <c r="J17" i="6"/>
  <c r="I12" i="6"/>
  <c r="N9" i="6" l="1"/>
  <c r="O9" i="6" s="1"/>
  <c r="P9" i="6" s="1"/>
  <c r="Q9" i="6" s="1"/>
  <c r="R9" i="6" s="1"/>
  <c r="M17" i="6"/>
  <c r="N17" i="6"/>
  <c r="O17" i="6" s="1"/>
  <c r="P17" i="6" s="1"/>
  <c r="Q17" i="6" s="1"/>
  <c r="R17" i="6" s="1"/>
  <c r="M16" i="6"/>
  <c r="N16" i="6"/>
  <c r="O16" i="6" s="1"/>
  <c r="P16" i="6" s="1"/>
  <c r="Q16" i="6" s="1"/>
  <c r="R16" i="6" s="1"/>
  <c r="M15" i="6"/>
  <c r="N15" i="6"/>
  <c r="O15" i="6" s="1"/>
  <c r="P15" i="6" s="1"/>
  <c r="Q15" i="6" s="1"/>
  <c r="R15" i="6" s="1"/>
  <c r="M14" i="6"/>
  <c r="N14" i="6"/>
  <c r="O14" i="6" s="1"/>
  <c r="P14" i="6" s="1"/>
  <c r="Q14" i="6" s="1"/>
  <c r="R14" i="6" s="1"/>
  <c r="M13" i="6"/>
  <c r="N13" i="6" s="1"/>
  <c r="O13" i="6" s="1"/>
  <c r="P13" i="6" s="1"/>
  <c r="Q13" i="6" s="1"/>
  <c r="R13" i="6" s="1"/>
  <c r="N8" i="6"/>
  <c r="O8" i="6" s="1"/>
  <c r="P8" i="6" s="1"/>
  <c r="Q8" i="6" s="1"/>
  <c r="R8" i="6" s="1"/>
  <c r="K9" i="3"/>
  <c r="K8" i="3"/>
  <c r="J10" i="8"/>
  <c r="J9" i="8"/>
  <c r="L11" i="5" l="1"/>
  <c r="N11" i="5" s="1"/>
  <c r="L10" i="5"/>
  <c r="N10" i="5" s="1"/>
  <c r="O10" i="5" s="1"/>
  <c r="L9" i="5"/>
  <c r="N9" i="5" s="1"/>
  <c r="O9" i="5" s="1"/>
  <c r="L8" i="5"/>
  <c r="N8" i="5" s="1"/>
  <c r="J9" i="3"/>
  <c r="J8" i="3"/>
  <c r="L7" i="5" l="1"/>
  <c r="N7" i="5" s="1"/>
  <c r="S11" i="4"/>
  <c r="S9" i="4"/>
</calcChain>
</file>

<file path=xl/sharedStrings.xml><?xml version="1.0" encoding="utf-8"?>
<sst xmlns="http://schemas.openxmlformats.org/spreadsheetml/2006/main" count="258" uniqueCount="126">
  <si>
    <t>S.no</t>
  </si>
  <si>
    <t>Particulars</t>
  </si>
  <si>
    <t>Amount</t>
  </si>
  <si>
    <t>Tuition fees</t>
  </si>
  <si>
    <t>School fees</t>
  </si>
  <si>
    <t>Electricity bills</t>
  </si>
  <si>
    <t>Transport</t>
  </si>
  <si>
    <t>Petrol</t>
  </si>
  <si>
    <t>S.NO</t>
  </si>
  <si>
    <t>Name of Product</t>
  </si>
  <si>
    <t>Sale Price</t>
  </si>
  <si>
    <t>Quantity</t>
  </si>
  <si>
    <t>Sales Value</t>
  </si>
  <si>
    <t>Shirt</t>
  </si>
  <si>
    <t>T-Shirt</t>
  </si>
  <si>
    <t>Jeans</t>
  </si>
  <si>
    <t>Towel</t>
  </si>
  <si>
    <t>Socks</t>
  </si>
  <si>
    <t>NAME OF PRODUCT</t>
  </si>
  <si>
    <t>SALE PRICE</t>
  </si>
  <si>
    <t>QUANTITY</t>
  </si>
  <si>
    <t>AMOUNT</t>
  </si>
  <si>
    <t>DISCOUNT</t>
  </si>
  <si>
    <t>AMOUNT NET</t>
  </si>
  <si>
    <t>Pencil</t>
  </si>
  <si>
    <t>Book</t>
  </si>
  <si>
    <t>Sheet</t>
  </si>
  <si>
    <t>NAME OF STUDENT</t>
  </si>
  <si>
    <t>F. NAME</t>
  </si>
  <si>
    <t>MON</t>
  </si>
  <si>
    <t>TUE</t>
  </si>
  <si>
    <t>WED</t>
  </si>
  <si>
    <t>THU</t>
  </si>
  <si>
    <t>FRI</t>
  </si>
  <si>
    <t>SAT</t>
  </si>
  <si>
    <t>SUN</t>
  </si>
  <si>
    <t>TOTAL DAYS</t>
  </si>
  <si>
    <t>TOTAL P DAYS</t>
  </si>
  <si>
    <t>TOTAL A DAYS</t>
  </si>
  <si>
    <t>PERCENTAGE</t>
  </si>
  <si>
    <t xml:space="preserve">ALI </t>
  </si>
  <si>
    <t xml:space="preserve">ALINA </t>
  </si>
  <si>
    <t>AHMED</t>
  </si>
  <si>
    <t>ARIF</t>
  </si>
  <si>
    <t>SHAHINA</t>
  </si>
  <si>
    <t>REHANA</t>
  </si>
  <si>
    <t>FARHAN</t>
  </si>
  <si>
    <t>NOMAAN</t>
  </si>
  <si>
    <t>NAZIM</t>
  </si>
  <si>
    <t>ZEESHAN</t>
  </si>
  <si>
    <t>ASHRAF</t>
  </si>
  <si>
    <t>RAHEEM</t>
  </si>
  <si>
    <t>MAJEED</t>
  </si>
  <si>
    <t>WAQAR</t>
  </si>
  <si>
    <t>SHAHID</t>
  </si>
  <si>
    <t>SHAHZAD</t>
  </si>
  <si>
    <t>NOMI</t>
  </si>
  <si>
    <t>HANEEF</t>
  </si>
  <si>
    <t>P</t>
  </si>
  <si>
    <t>A</t>
  </si>
  <si>
    <t>FATHER NAME</t>
  </si>
  <si>
    <t>ISL</t>
  </si>
  <si>
    <t>URDU</t>
  </si>
  <si>
    <t>MATH</t>
  </si>
  <si>
    <t>PHY</t>
  </si>
  <si>
    <t>ENGLISH</t>
  </si>
  <si>
    <t>TOTAL M.OBTAIN</t>
  </si>
  <si>
    <t>TOTAL MARK</t>
  </si>
  <si>
    <t>GRADE</t>
  </si>
  <si>
    <t>UMAIR</t>
  </si>
  <si>
    <t>DANISH</t>
  </si>
  <si>
    <t>ARHAM</t>
  </si>
  <si>
    <t>AYESHA</t>
  </si>
  <si>
    <t>SANA</t>
  </si>
  <si>
    <t>NAME OF EMP</t>
  </si>
  <si>
    <t>DESIGNATION</t>
  </si>
  <si>
    <t>BASIC SALARY</t>
  </si>
  <si>
    <t>HOUSE OF RENT</t>
  </si>
  <si>
    <t>MEDICAL ALLOWANCE</t>
  </si>
  <si>
    <t>CONVEYANCE</t>
  </si>
  <si>
    <t>GROSS SALARY</t>
  </si>
  <si>
    <t>LOAN</t>
  </si>
  <si>
    <t>NET AMOUNT</t>
  </si>
  <si>
    <t>PER DAY</t>
  </si>
  <si>
    <t>PER HOUR</t>
  </si>
  <si>
    <t>OVER TIME</t>
  </si>
  <si>
    <t>GROSS+OVER</t>
  </si>
  <si>
    <t>GROSS LOAN</t>
  </si>
  <si>
    <t>COMPUTER OPERATOR</t>
  </si>
  <si>
    <t>AZEEM</t>
  </si>
  <si>
    <t>NASIR</t>
  </si>
  <si>
    <t>DANIL</t>
  </si>
  <si>
    <t>NAME OF SALES MAN</t>
  </si>
  <si>
    <t>JUNE</t>
  </si>
  <si>
    <t>JULY</t>
  </si>
  <si>
    <t>TOTAL AMOUNT</t>
  </si>
  <si>
    <t>SALEEM</t>
  </si>
  <si>
    <t>DEPARTURE</t>
  </si>
  <si>
    <t>SALE 2019</t>
  </si>
  <si>
    <t>SALE 2020</t>
  </si>
  <si>
    <t>ANAS</t>
  </si>
  <si>
    <t>SAAD</t>
  </si>
  <si>
    <t>RAHEEL</t>
  </si>
  <si>
    <t>AMMAR</t>
  </si>
  <si>
    <t>AMIR</t>
  </si>
  <si>
    <t>AHMER</t>
  </si>
  <si>
    <t>ELECTRONIC</t>
  </si>
  <si>
    <t>FURNITURE</t>
  </si>
  <si>
    <t>HOME</t>
  </si>
  <si>
    <t>GARMENT</t>
  </si>
  <si>
    <t>YEAR</t>
  </si>
  <si>
    <t>Row Labels</t>
  </si>
  <si>
    <t>Grand Total</t>
  </si>
  <si>
    <t>Sum of SALE 2019</t>
  </si>
  <si>
    <t>Sum of SALE 2020</t>
  </si>
  <si>
    <t>TOTAL SALARY</t>
  </si>
  <si>
    <t>CLERK</t>
  </si>
  <si>
    <t>ZAHID</t>
  </si>
  <si>
    <t>ANUS</t>
  </si>
  <si>
    <t>ALIYAN</t>
  </si>
  <si>
    <t>HAMEED</t>
  </si>
  <si>
    <t>HUNAIN</t>
  </si>
  <si>
    <t>ZULFIQAR</t>
  </si>
  <si>
    <t>ROLL.NO</t>
  </si>
  <si>
    <t>WEEKLIY HOLIDAY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</si>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</sst>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2" xfId="0" applyNumberFormat="1" applyBorder="1"/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REPORT'!$J$6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REPORT'!$J$7:$J$14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22-4C3C-852B-D4B5A2A542FC}"/>
            </c:ext>
          </c:extLst>
        </c:ser>
        <c:ser>
          <c:idx val="1"/>
          <c:order val="1"/>
          <c:tx>
            <c:strRef>
              <c:f>'YEARLY REPORT'!$K$6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'YEARLY REPORT'!$K$7:$K$14</c:f>
              <c:numCache>
                <c:formatCode>General</c:formatCode>
                <c:ptCount val="8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  <c:pt idx="3">
                  <c:v>8500</c:v>
                </c:pt>
                <c:pt idx="4">
                  <c:v>6500</c:v>
                </c:pt>
                <c:pt idx="5">
                  <c:v>2500</c:v>
                </c:pt>
                <c:pt idx="6">
                  <c:v>8500</c:v>
                </c:pt>
                <c:pt idx="7">
                  <c:v>9500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22-4C3C-852B-D4B5A2A5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334672"/>
        <c:axId val="-1086343920"/>
      </c:barChart>
      <c:catAx>
        <c:axId val="-108633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343920"/>
        <c:crosses val="autoZero"/>
        <c:auto val="1"/>
        <c:lblAlgn val="ctr"/>
        <c:lblOffset val="100"/>
        <c:noMultiLvlLbl val="0"/>
      </c:catAx>
      <c:valAx>
        <c:axId val="-1086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3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REPORT'!$F$9:$G$9</c:f>
              <c:strCache>
                <c:ptCount val="2"/>
                <c:pt idx="0">
                  <c:v>1</c:v>
                </c:pt>
                <c:pt idx="1">
                  <c:v>SALEEM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REPORT'!$H$8:$J$8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TOTAL AMOUNT</c:v>
                </c:pt>
              </c:strCache>
            </c:strRef>
          </c:cat>
          <c:val>
            <c:numRef>
              <c:f>'MONTHLY REPORT'!$H$9:$J$9</c:f>
              <c:numCache>
                <c:formatCode>General</c:formatCode>
                <c:ptCount val="3"/>
                <c:pt idx="0">
                  <c:v>1000</c:v>
                </c:pt>
                <c:pt idx="1">
                  <c:v>200</c:v>
                </c:pt>
                <c:pt idx="2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4-42A7-A6F5-D1AB1CE7AEA8}"/>
            </c:ext>
          </c:extLst>
        </c:ser>
        <c:ser>
          <c:idx val="1"/>
          <c:order val="1"/>
          <c:tx>
            <c:strRef>
              <c:f>'MONTHLY REPORT'!$F$10:$G$10</c:f>
              <c:strCache>
                <c:ptCount val="2"/>
                <c:pt idx="0">
                  <c:v>2</c:v>
                </c:pt>
                <c:pt idx="1">
                  <c:v>AHMED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REPORT'!$H$8:$J$8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TOTAL AMOUNT</c:v>
                </c:pt>
              </c:strCache>
            </c:strRef>
          </c:cat>
          <c:val>
            <c:numRef>
              <c:f>'MONTHLY REPORT'!$H$10:$J$10</c:f>
              <c:numCache>
                <c:formatCode>General</c:formatCode>
                <c:ptCount val="3"/>
                <c:pt idx="0">
                  <c:v>6500</c:v>
                </c:pt>
                <c:pt idx="1">
                  <c:v>8500</c:v>
                </c:pt>
                <c:pt idx="2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4-42A7-A6F5-D1AB1CE7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6332496"/>
        <c:axId val="-1086345008"/>
      </c:barChart>
      <c:catAx>
        <c:axId val="-10863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345008"/>
        <c:crosses val="autoZero"/>
        <c:auto val="1"/>
        <c:lblAlgn val="ctr"/>
        <c:lblOffset val="100"/>
        <c:noMultiLvlLbl val="0"/>
      </c:catAx>
      <c:valAx>
        <c:axId val="-1086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3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287518</xdr:colOff>
      <xdr:row>5</xdr:row>
      <xdr:rowOff>188410</xdr:rowOff>
    </xdr:from>
    <xdr:ext cx="3292119" cy="530658"/>
    <xdr:sp macro="" textlink="">
      <xdr:nvSpPr>
        <xdr:cNvPr id="2" name="Rectangle 1"/>
        <xdr:cNvSpPr/>
      </xdr:nvSpPr>
      <xdr:spPr>
        <a:xfrm>
          <a:off x="4964293" y="1140910"/>
          <a:ext cx="329211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MONTHLY EXPENSES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116367</xdr:colOff>
      <xdr:row>2</xdr:row>
      <xdr:rowOff>26485</xdr:rowOff>
    </xdr:from>
    <xdr:ext cx="3539174" cy="530658"/>
    <xdr:sp macro="" textlink="">
      <xdr:nvSpPr>
        <xdr:cNvPr id="2" name="Rectangle 1"/>
        <xdr:cNvSpPr/>
      </xdr:nvSpPr>
      <xdr:spPr>
        <a:xfrm>
          <a:off x="1945167" y="407485"/>
          <a:ext cx="3539174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>
                <a:solidFill>
                  <a:schemeClr val="bg1">
                    <a:lumMod val="95000"/>
                  </a:schemeClr>
                </a:solidFill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ABC GARMENTS</a:t>
          </a:r>
          <a:r>
            <a:rPr lang="en-US" sz="2800" b="0" cap="none" spc="0" baseline="0">
              <a:ln w="0">
                <a:solidFill>
                  <a:schemeClr val="bg1">
                    <a:lumMod val="95000"/>
                  </a:schemeClr>
                </a:solidFill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SHEET</a:t>
          </a:r>
          <a:endParaRPr lang="en-US" sz="2800" b="0" cap="none" spc="0">
            <a:ln w="0">
              <a:solidFill>
                <a:schemeClr val="bg1">
                  <a:lumMod val="95000"/>
                </a:schemeClr>
              </a:solidFill>
            </a:ln>
            <a:solidFill>
              <a:schemeClr val="tx1">
                <a:lumMod val="85000"/>
                <a:lumOff val="1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493875</xdr:colOff>
      <xdr:row>0</xdr:row>
      <xdr:rowOff>161925</xdr:rowOff>
    </xdr:from>
    <xdr:ext cx="4116225" cy="593304"/>
    <xdr:sp macro="" textlink="">
      <xdr:nvSpPr>
        <xdr:cNvPr id="2" name="Rectangle 1"/>
        <xdr:cNvSpPr/>
      </xdr:nvSpPr>
      <xdr:spPr>
        <a:xfrm>
          <a:off x="2932275" y="161925"/>
          <a:ext cx="41162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0">
              <a:ln w="9525">
                <a:solidFill>
                  <a:schemeClr val="accent5">
                    <a:lumMod val="40000"/>
                    <a:lumOff val="60000"/>
                  </a:schemeClr>
                </a:solidFill>
                <a:prstDash val="solid"/>
              </a:ln>
              <a:solidFill>
                <a:schemeClr val="accent6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BOOK CENTRE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329627</xdr:colOff>
      <xdr:row>0</xdr:row>
      <xdr:rowOff>0</xdr:rowOff>
    </xdr:from>
    <xdr:ext cx="5398657" cy="655885"/>
    <xdr:sp macro="" textlink="">
      <xdr:nvSpPr>
        <xdr:cNvPr id="2" name="Rectangle 1"/>
        <xdr:cNvSpPr/>
      </xdr:nvSpPr>
      <xdr:spPr>
        <a:xfrm>
          <a:off x="2768027" y="0"/>
          <a:ext cx="5398657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3462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MARKS</a:t>
          </a:r>
          <a:r>
            <a:rPr lang="en-US" sz="3600" b="1" cap="none" spc="0" baseline="0">
              <a:ln w="13462">
                <a:solidFill>
                  <a:schemeClr val="accent1">
                    <a:lumMod val="75000"/>
                  </a:schemeClr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 SHEET FOR CLASS X</a:t>
          </a:r>
          <a:endParaRPr lang="en-US" sz="3600" b="1" cap="none" spc="0">
            <a:ln w="13462">
              <a:solidFill>
                <a:schemeClr val="accent1">
                  <a:lumMod val="75000"/>
                </a:schemeClr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167838</xdr:colOff>
      <xdr:row>3</xdr:row>
      <xdr:rowOff>7435</xdr:rowOff>
    </xdr:from>
    <xdr:ext cx="3531481" cy="593304"/>
    <xdr:sp macro="" textlink="">
      <xdr:nvSpPr>
        <xdr:cNvPr id="2" name="Rectangle 1"/>
        <xdr:cNvSpPr/>
      </xdr:nvSpPr>
      <xdr:spPr>
        <a:xfrm>
          <a:off x="5654238" y="578935"/>
          <a:ext cx="3531481" cy="593304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ATTENDENT</a:t>
          </a:r>
          <a:r>
            <a:rPr lang="en-US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 SHEET</a:t>
          </a:r>
          <a:endParaRPr lang="en-US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478656</xdr:colOff>
      <xdr:row>1</xdr:row>
      <xdr:rowOff>0</xdr:rowOff>
    </xdr:from>
    <xdr:ext cx="1538242" cy="491157"/>
    <xdr:sp macro="" textlink="">
      <xdr:nvSpPr>
        <xdr:cNvPr id="2" name="Rectangle 1"/>
        <xdr:cNvSpPr/>
      </xdr:nvSpPr>
      <xdr:spPr>
        <a:xfrm>
          <a:off x="5355456" y="190500"/>
          <a:ext cx="1538242" cy="49115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CHART # 1</a:t>
          </a:r>
        </a:p>
      </xdr:txBody>
    </xdr:sp>
    <xdr:clientData/>
  </xdr:oneCellAnchor>
  <xdr:twoCellAnchor>
    <xdr:from>
      <xdr:col>7</xdr:col>
      <xdr:colOff>200025</xdr:colOff>
      <xdr:row>8</xdr:row>
      <xdr:rowOff>28575</xdr:rowOff>
    </xdr:from>
    <xdr:to>
      <xdr:col>14</xdr:col>
      <xdr:colOff>504825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542768</xdr:colOff>
      <xdr:row>3</xdr:row>
      <xdr:rowOff>93160</xdr:rowOff>
    </xdr:from>
    <xdr:ext cx="2133918" cy="655885"/>
    <xdr:sp macro="" textlink="">
      <xdr:nvSpPr>
        <xdr:cNvPr id="2" name="Rectangle 1"/>
        <xdr:cNvSpPr/>
      </xdr:nvSpPr>
      <xdr:spPr>
        <a:xfrm>
          <a:off x="3590768" y="664660"/>
          <a:ext cx="213391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CHART # 2</a:t>
          </a:r>
        </a:p>
      </xdr:txBody>
    </xdr:sp>
    <xdr:clientData/>
  </xdr:oneCellAnchor>
  <xdr:twoCellAnchor>
    <xdr:from>
      <xdr:col>11</xdr:col>
      <xdr:colOff>285750</xdr:colOff>
      <xdr:row>2</xdr:row>
      <xdr:rowOff>142875</xdr:rowOff>
    </xdr:from>
    <xdr:to>
      <xdr:col>18</xdr:col>
      <xdr:colOff>590550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200249</xdr:colOff>
      <xdr:row>0</xdr:row>
      <xdr:rowOff>0</xdr:rowOff>
    </xdr:from>
    <xdr:ext cx="4228658" cy="937629"/>
    <xdr:sp macro="" textlink="">
      <xdr:nvSpPr>
        <xdr:cNvPr id="2" name="Rectangle 1"/>
        <xdr:cNvSpPr/>
      </xdr:nvSpPr>
      <xdr:spPr>
        <a:xfrm>
          <a:off x="5458049" y="0"/>
          <a:ext cx="422865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>
                <a:solidFill>
                  <a:schemeClr val="tx1">
                    <a:lumMod val="85000"/>
                    <a:lumOff val="15000"/>
                  </a:schemeClr>
                </a:solidFill>
              </a:ln>
              <a:solidFill>
                <a:schemeClr val="accent1">
                  <a:lumMod val="50000"/>
                </a:schemeClr>
              </a:solidFill>
              <a:effectLst>
                <a:glow rad="101600">
                  <a:schemeClr val="accent3">
                    <a:satMod val="175000"/>
                    <a:alpha val="40000"/>
                  </a:scheme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SALARY SHEET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che" refreshedDate="44482.44676377315" createdVersion="6" refreshedVersion="6" minRefreshableVersion="3" recordCount="11">
  <cacheSource type="worksheet">
    <worksheetSource ref="A1:D12" sheet="Sheet9"/>
  </cacheSource>
  <cacheFields count="4">
    <cacheField name="NAME OF SALES MAN" numFmtId="0">
      <sharedItems count="11">
        <s v="ALI "/>
        <s v="AHMED"/>
        <s v="ZEESHAN"/>
        <s v="ARHAM"/>
        <s v="ANAS"/>
        <s v="SAAD"/>
        <s v="RAHEEL"/>
        <s v="SHAHZAD"/>
        <s v="AMMAR"/>
        <s v="AMIR"/>
        <s v="AHMER"/>
      </sharedItems>
    </cacheField>
    <cacheField name="DEPARTURE" numFmtId="0">
      <sharedItems count="4">
        <s v="ELECTRONIC"/>
        <s v="FURNITURE"/>
        <s v="HOME"/>
        <s v="GARMENT"/>
      </sharedItems>
    </cacheField>
    <cacheField name="SALE 2019" numFmtId="0">
      <sharedItems containsSemiMixedTypes="0" containsString="0" containsNumber="1" containsInteger="1" minValue="10000" maxValue="85000"/>
    </cacheField>
    <cacheField name="SALE 2020" numFmtId="0">
      <sharedItems containsSemiMixedTypes="0" containsString="0" containsNumber="1" containsInteger="1" minValue="6000" maxValue="6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45000"/>
    <n v="58000"/>
  </r>
  <r>
    <x v="1"/>
    <x v="0"/>
    <n v="15000"/>
    <n v="20000"/>
  </r>
  <r>
    <x v="2"/>
    <x v="0"/>
    <n v="10000"/>
    <n v="7000"/>
  </r>
  <r>
    <x v="3"/>
    <x v="1"/>
    <n v="75000"/>
    <n v="30000"/>
  </r>
  <r>
    <x v="4"/>
    <x v="2"/>
    <n v="50000"/>
    <n v="45000"/>
  </r>
  <r>
    <x v="5"/>
    <x v="1"/>
    <n v="45000"/>
    <n v="66000"/>
  </r>
  <r>
    <x v="6"/>
    <x v="1"/>
    <n v="35000"/>
    <n v="52000"/>
  </r>
  <r>
    <x v="7"/>
    <x v="1"/>
    <n v="85000"/>
    <n v="45000"/>
  </r>
  <r>
    <x v="8"/>
    <x v="3"/>
    <n v="17000"/>
    <n v="10000"/>
  </r>
  <r>
    <x v="9"/>
    <x v="3"/>
    <n v="12000"/>
    <n v="6000"/>
  </r>
  <r>
    <x v="10"/>
    <x v="2"/>
    <n v="8000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" firstHeaderRow="0" firstDataRow="1" firstDataCol="1"/>
  <pivotFields count="4">
    <pivotField axis="axisRow" showAll="0">
      <items count="12">
        <item x="1"/>
        <item x="10"/>
        <item x="0"/>
        <item x="9"/>
        <item x="8"/>
        <item x="4"/>
        <item x="3"/>
        <item x="6"/>
        <item x="5"/>
        <item x="7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</pivotFields>
  <rowFields count="2">
    <field x="1"/>
    <field x="0"/>
  </rowFields>
  <rowItems count="16">
    <i>
      <x/>
    </i>
    <i r="1">
      <x/>
    </i>
    <i r="1">
      <x v="2"/>
    </i>
    <i r="1">
      <x v="10"/>
    </i>
    <i>
      <x v="1"/>
    </i>
    <i r="1">
      <x v="6"/>
    </i>
    <i r="1">
      <x v="7"/>
    </i>
    <i r="1">
      <x v="8"/>
    </i>
    <i r="1">
      <x v="9"/>
    </i>
    <i>
      <x v="2"/>
    </i>
    <i r="1">
      <x v="3"/>
    </i>
    <i r="1">
      <x v="4"/>
    </i>
    <i>
      <x v="3"/>
    </i>
    <i r="1"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2020" fld="3" baseField="0" baseItem="0"/>
    <dataField name="Sum of SALE 201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J16"/>
  <sheetViews>
    <sheetView workbookViewId="0">
      <selection activeCell="J19" sqref="J19"/>
    </sheetView>
  </sheetViews>
  <sheetFormatPr defaultRowHeight="15" x14ac:dyDescent="0.25"/>
  <cols>
    <col min="5" max="5" width="14.85546875" customWidth="1"/>
    <col min="6" max="6" width="12.7109375" customWidth="1"/>
    <col min="7" max="7" width="6" customWidth="1"/>
    <col min="8" max="8" width="19.42578125" customWidth="1"/>
    <col min="9" max="11" width="20.140625" customWidth="1"/>
  </cols>
  <sheetData>
    <row r="9" spans="8:10" ht="15.75" thickBot="1" x14ac:dyDescent="0.3"/>
    <row r="10" spans="8:10" x14ac:dyDescent="0.25">
      <c r="H10" s="24" t="s">
        <v>0</v>
      </c>
      <c r="I10" s="25" t="s">
        <v>1</v>
      </c>
      <c r="J10" s="26" t="s">
        <v>2</v>
      </c>
    </row>
    <row r="11" spans="8:10" x14ac:dyDescent="0.25">
      <c r="H11" s="27">
        <v>1</v>
      </c>
      <c r="I11" s="2" t="s">
        <v>3</v>
      </c>
      <c r="J11" s="28">
        <v>5500</v>
      </c>
    </row>
    <row r="12" spans="8:10" x14ac:dyDescent="0.25">
      <c r="H12" s="27">
        <v>2</v>
      </c>
      <c r="I12" s="2" t="s">
        <v>4</v>
      </c>
      <c r="J12" s="28">
        <v>3500</v>
      </c>
    </row>
    <row r="13" spans="8:10" x14ac:dyDescent="0.25">
      <c r="H13" s="27">
        <v>3</v>
      </c>
      <c r="I13" s="2" t="s">
        <v>5</v>
      </c>
      <c r="J13" s="28">
        <v>2000</v>
      </c>
    </row>
    <row r="14" spans="8:10" x14ac:dyDescent="0.25">
      <c r="H14" s="27">
        <v>4</v>
      </c>
      <c r="I14" s="2" t="s">
        <v>6</v>
      </c>
      <c r="J14" s="28">
        <v>1500</v>
      </c>
    </row>
    <row r="15" spans="8:10" ht="15.75" thickBot="1" x14ac:dyDescent="0.3">
      <c r="H15" s="29">
        <v>5</v>
      </c>
      <c r="I15" s="30" t="s">
        <v>7</v>
      </c>
      <c r="J15" s="31">
        <v>500</v>
      </c>
    </row>
    <row r="16" spans="8:10" ht="15.75" thickBot="1" x14ac:dyDescent="0.3">
      <c r="H16" s="23" t="s">
        <v>95</v>
      </c>
      <c r="I16" s="21">
        <f>SUM(J11:J15)</f>
        <v>13000</v>
      </c>
      <c r="J16" s="2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R17"/>
  <sheetViews>
    <sheetView tabSelected="1" topLeftCell="B1" zoomScale="91" zoomScaleNormal="100" workbookViewId="0">
      <selection activeCell="L8" sqref="L8"/>
    </sheetView>
  </sheetViews>
  <sheetFormatPr defaultRowHeight="15" x14ac:dyDescent="0.25"/>
  <cols>
    <col min="6" max="6" width="8.7109375" customWidth="1"/>
    <col min="7" max="7" width="24.42578125" customWidth="1"/>
    <col min="8" max="8" width="15.42578125" customWidth="1"/>
    <col min="9" max="9" width="8.140625" customWidth="1"/>
    <col min="10" max="10" width="16" customWidth="1"/>
    <col min="11" max="11" width="13" customWidth="1"/>
    <col min="12" max="12" width="11.140625" customWidth="1"/>
    <col min="13" max="13" width="13.5703125" customWidth="1"/>
    <col min="14" max="14" width="11.42578125" customWidth="1"/>
    <col min="15" max="15" width="7.28515625" customWidth="1"/>
    <col min="16" max="16" width="7.140625" customWidth="1"/>
    <col min="17" max="17" width="8.42578125" customWidth="1"/>
    <col min="18" max="18" width="8.140625" customWidth="1"/>
  </cols>
  <sheetData>
    <row r="5" spans="5:18" x14ac:dyDescent="0.25">
      <c r="M5" s="4">
        <v>0.12</v>
      </c>
    </row>
    <row r="6" spans="5:18" ht="25.5" customHeight="1" x14ac:dyDescent="0.25">
      <c r="I6" s="4">
        <v>0.08</v>
      </c>
      <c r="J6" s="4">
        <v>0.1</v>
      </c>
      <c r="K6" s="4">
        <v>0.15</v>
      </c>
      <c r="M6" s="3">
        <v>50000</v>
      </c>
      <c r="N6" s="3" t="s">
        <v>87</v>
      </c>
      <c r="O6" s="3">
        <v>30</v>
      </c>
      <c r="P6" s="3">
        <v>8</v>
      </c>
      <c r="Q6" s="3">
        <v>20</v>
      </c>
      <c r="R6" s="3" t="s">
        <v>86</v>
      </c>
    </row>
    <row r="7" spans="5:18" ht="29.25" customHeight="1" x14ac:dyDescent="0.25">
      <c r="E7" s="3" t="s">
        <v>8</v>
      </c>
      <c r="F7" s="3" t="s">
        <v>74</v>
      </c>
      <c r="G7" s="3" t="s">
        <v>75</v>
      </c>
      <c r="H7" s="3" t="s">
        <v>76</v>
      </c>
      <c r="I7" s="3" t="s">
        <v>77</v>
      </c>
      <c r="J7" s="3" t="s">
        <v>78</v>
      </c>
      <c r="K7" s="3" t="s">
        <v>79</v>
      </c>
      <c r="L7" s="3" t="s">
        <v>80</v>
      </c>
      <c r="M7" s="3" t="s">
        <v>81</v>
      </c>
      <c r="N7" s="3" t="s">
        <v>82</v>
      </c>
      <c r="O7" s="3" t="s">
        <v>83</v>
      </c>
      <c r="P7" s="3" t="s">
        <v>84</v>
      </c>
      <c r="Q7" s="3" t="s">
        <v>85</v>
      </c>
      <c r="R7" s="3" t="s">
        <v>115</v>
      </c>
    </row>
    <row r="8" spans="5:18" x14ac:dyDescent="0.25">
      <c r="E8" s="1">
        <v>1</v>
      </c>
      <c r="F8" s="2" t="s">
        <v>40</v>
      </c>
      <c r="G8" s="3" t="s">
        <v>88</v>
      </c>
      <c r="H8" s="1">
        <v>22000</v>
      </c>
      <c r="I8" s="1">
        <f>H8*I6</f>
        <v>1760</v>
      </c>
      <c r="J8" s="1">
        <f>H8*J6</f>
        <v>2200</v>
      </c>
      <c r="K8" s="1">
        <f>H8*K6</f>
        <v>3300</v>
      </c>
      <c r="L8" s="1">
        <f>SUM(H8:K8)</f>
        <v>29260</v>
      </c>
      <c r="M8" s="1">
        <f>L8*12%</f>
        <v>3511.2</v>
      </c>
      <c r="N8" s="1">
        <f>L8-M8</f>
        <v>25748.799999999999</v>
      </c>
      <c r="O8" s="1">
        <f>N8/30</f>
        <v>858.29333333333329</v>
      </c>
      <c r="P8" s="1">
        <f>O8/8</f>
        <v>107.28666666666666</v>
      </c>
      <c r="Q8" s="1">
        <f>P8*20</f>
        <v>2145.7333333333331</v>
      </c>
      <c r="R8" s="1">
        <f>L8+Q8</f>
        <v>31405.733333333334</v>
      </c>
    </row>
    <row r="9" spans="5:18" x14ac:dyDescent="0.25">
      <c r="E9" s="1">
        <v>2</v>
      </c>
      <c r="F9" s="2" t="s">
        <v>41</v>
      </c>
      <c r="G9" s="2" t="s">
        <v>116</v>
      </c>
      <c r="H9" s="1">
        <v>18000</v>
      </c>
      <c r="I9" s="1">
        <f>H9*I6</f>
        <v>1440</v>
      </c>
      <c r="J9" s="1">
        <f>H9*J6</f>
        <v>1800</v>
      </c>
      <c r="K9" s="1">
        <f t="shared" ref="K9:K17" si="0">H9*15%</f>
        <v>2700</v>
      </c>
      <c r="L9" s="1">
        <f t="shared" ref="L9:L17" si="1">SUM(H9:K9)</f>
        <v>23940</v>
      </c>
      <c r="M9" s="1">
        <f t="shared" ref="M9:M17" si="2">L9*12%</f>
        <v>2872.7999999999997</v>
      </c>
      <c r="N9" s="1">
        <f t="shared" ref="N9:N17" si="3">L9-M9</f>
        <v>21067.200000000001</v>
      </c>
      <c r="O9" s="1">
        <f t="shared" ref="O9:O17" si="4">N9/30</f>
        <v>702.24</v>
      </c>
      <c r="P9" s="1">
        <f t="shared" ref="P9:P17" si="5">O9/8</f>
        <v>87.78</v>
      </c>
      <c r="Q9" s="1">
        <f t="shared" ref="Q9:Q17" si="6">P9*20</f>
        <v>1755.6</v>
      </c>
      <c r="R9" s="1">
        <f t="shared" ref="R9:R17" si="7">L9+Q9</f>
        <v>25695.599999999999</v>
      </c>
    </row>
    <row r="10" spans="5:18" x14ac:dyDescent="0.25">
      <c r="E10" s="1">
        <v>3</v>
      </c>
      <c r="F10" s="2" t="s">
        <v>42</v>
      </c>
      <c r="G10" s="3" t="s">
        <v>88</v>
      </c>
      <c r="H10" s="1">
        <v>35000</v>
      </c>
      <c r="I10" s="1">
        <f>H10*I6</f>
        <v>2800</v>
      </c>
      <c r="J10" s="1">
        <f>H10*J6</f>
        <v>3500</v>
      </c>
      <c r="K10" s="1">
        <f t="shared" si="0"/>
        <v>5250</v>
      </c>
      <c r="L10" s="1">
        <f t="shared" si="1"/>
        <v>46550</v>
      </c>
      <c r="M10" s="1">
        <f t="shared" si="2"/>
        <v>5586</v>
      </c>
      <c r="N10" s="1">
        <f t="shared" si="3"/>
        <v>40964</v>
      </c>
      <c r="O10" s="1">
        <f t="shared" si="4"/>
        <v>1365.4666666666667</v>
      </c>
      <c r="P10" s="1">
        <f t="shared" si="5"/>
        <v>170.68333333333334</v>
      </c>
      <c r="Q10" s="1">
        <f t="shared" si="6"/>
        <v>3413.666666666667</v>
      </c>
      <c r="R10" s="1">
        <f t="shared" si="7"/>
        <v>49963.666666666664</v>
      </c>
    </row>
    <row r="11" spans="5:18" x14ac:dyDescent="0.25">
      <c r="E11" s="1">
        <v>4</v>
      </c>
      <c r="F11" s="2" t="s">
        <v>43</v>
      </c>
      <c r="G11" s="2" t="s">
        <v>116</v>
      </c>
      <c r="H11" s="1">
        <v>40000</v>
      </c>
      <c r="I11" s="1">
        <f>H11*I6</f>
        <v>3200</v>
      </c>
      <c r="J11" s="1">
        <f t="shared" ref="J9:J17" si="8">H11*10%</f>
        <v>4000</v>
      </c>
      <c r="K11" s="1">
        <f t="shared" si="0"/>
        <v>6000</v>
      </c>
      <c r="L11" s="1">
        <f t="shared" si="1"/>
        <v>53200</v>
      </c>
      <c r="M11" s="1">
        <f t="shared" si="2"/>
        <v>6384</v>
      </c>
      <c r="N11" s="1">
        <f t="shared" si="3"/>
        <v>46816</v>
      </c>
      <c r="O11" s="1">
        <f t="shared" si="4"/>
        <v>1560.5333333333333</v>
      </c>
      <c r="P11" s="1">
        <f t="shared" si="5"/>
        <v>195.06666666666666</v>
      </c>
      <c r="Q11" s="1">
        <f t="shared" si="6"/>
        <v>3901.333333333333</v>
      </c>
      <c r="R11" s="1">
        <f t="shared" si="7"/>
        <v>57101.333333333336</v>
      </c>
    </row>
    <row r="12" spans="5:18" x14ac:dyDescent="0.25">
      <c r="E12" s="1">
        <v>5</v>
      </c>
      <c r="F12" s="2" t="s">
        <v>44</v>
      </c>
      <c r="G12" s="3" t="s">
        <v>88</v>
      </c>
      <c r="H12" s="1">
        <v>30000</v>
      </c>
      <c r="I12" s="1">
        <f t="shared" ref="I11:I17" si="9">H12*8%</f>
        <v>2400</v>
      </c>
      <c r="J12" s="1">
        <f t="shared" si="8"/>
        <v>3000</v>
      </c>
      <c r="K12" s="1">
        <f t="shared" si="0"/>
        <v>4500</v>
      </c>
      <c r="L12" s="1">
        <f t="shared" si="1"/>
        <v>39900</v>
      </c>
      <c r="M12" s="1">
        <f t="shared" si="2"/>
        <v>4788</v>
      </c>
      <c r="N12" s="1">
        <f t="shared" si="3"/>
        <v>35112</v>
      </c>
      <c r="O12" s="1">
        <f t="shared" si="4"/>
        <v>1170.4000000000001</v>
      </c>
      <c r="P12" s="1">
        <f t="shared" si="5"/>
        <v>146.30000000000001</v>
      </c>
      <c r="Q12" s="1">
        <f t="shared" si="6"/>
        <v>2926</v>
      </c>
      <c r="R12" s="1">
        <f t="shared" si="7"/>
        <v>42826</v>
      </c>
    </row>
    <row r="13" spans="5:18" x14ac:dyDescent="0.25">
      <c r="E13" s="1">
        <v>6</v>
      </c>
      <c r="F13" s="2" t="s">
        <v>45</v>
      </c>
      <c r="G13" s="2" t="s">
        <v>116</v>
      </c>
      <c r="H13" s="1">
        <v>25000</v>
      </c>
      <c r="I13" s="1">
        <f>H13*I6</f>
        <v>2000</v>
      </c>
      <c r="J13" s="1">
        <f t="shared" si="8"/>
        <v>2500</v>
      </c>
      <c r="K13" s="1">
        <f t="shared" si="0"/>
        <v>3750</v>
      </c>
      <c r="L13" s="1">
        <f t="shared" si="1"/>
        <v>33250</v>
      </c>
      <c r="M13" s="1">
        <f t="shared" si="2"/>
        <v>3990</v>
      </c>
      <c r="N13" s="1">
        <f t="shared" si="3"/>
        <v>29260</v>
      </c>
      <c r="O13" s="1">
        <f t="shared" si="4"/>
        <v>975.33333333333337</v>
      </c>
      <c r="P13" s="1">
        <f t="shared" si="5"/>
        <v>121.91666666666667</v>
      </c>
      <c r="Q13" s="1">
        <f t="shared" si="6"/>
        <v>2438.3333333333335</v>
      </c>
      <c r="R13" s="1">
        <f t="shared" si="7"/>
        <v>35688.333333333336</v>
      </c>
    </row>
    <row r="14" spans="5:18" x14ac:dyDescent="0.25">
      <c r="E14" s="1">
        <v>7</v>
      </c>
      <c r="F14" s="2" t="s">
        <v>46</v>
      </c>
      <c r="G14" s="3" t="s">
        <v>88</v>
      </c>
      <c r="H14" s="1">
        <v>90000</v>
      </c>
      <c r="I14" s="1">
        <f>H14*I6</f>
        <v>7200</v>
      </c>
      <c r="J14" s="1">
        <f t="shared" si="8"/>
        <v>9000</v>
      </c>
      <c r="K14" s="1">
        <f t="shared" si="0"/>
        <v>13500</v>
      </c>
      <c r="L14" s="1">
        <f t="shared" si="1"/>
        <v>119700</v>
      </c>
      <c r="M14" s="1">
        <f t="shared" si="2"/>
        <v>14364</v>
      </c>
      <c r="N14" s="1">
        <f t="shared" si="3"/>
        <v>105336</v>
      </c>
      <c r="O14" s="1">
        <f t="shared" si="4"/>
        <v>3511.2</v>
      </c>
      <c r="P14" s="1">
        <f t="shared" si="5"/>
        <v>438.9</v>
      </c>
      <c r="Q14" s="1">
        <f t="shared" si="6"/>
        <v>8778</v>
      </c>
      <c r="R14" s="1">
        <f t="shared" si="7"/>
        <v>128478</v>
      </c>
    </row>
    <row r="15" spans="5:18" x14ac:dyDescent="0.25">
      <c r="E15" s="1">
        <v>8</v>
      </c>
      <c r="F15" s="2" t="s">
        <v>47</v>
      </c>
      <c r="G15" s="2" t="s">
        <v>116</v>
      </c>
      <c r="H15" s="1">
        <v>20000</v>
      </c>
      <c r="I15" s="1">
        <f>H15*I6</f>
        <v>1600</v>
      </c>
      <c r="J15" s="1">
        <f t="shared" si="8"/>
        <v>2000</v>
      </c>
      <c r="K15" s="1">
        <f t="shared" si="0"/>
        <v>3000</v>
      </c>
      <c r="L15" s="1">
        <f t="shared" si="1"/>
        <v>26600</v>
      </c>
      <c r="M15" s="1">
        <f t="shared" si="2"/>
        <v>3192</v>
      </c>
      <c r="N15" s="1">
        <f t="shared" si="3"/>
        <v>23408</v>
      </c>
      <c r="O15" s="1">
        <f t="shared" si="4"/>
        <v>780.26666666666665</v>
      </c>
      <c r="P15" s="1">
        <f t="shared" si="5"/>
        <v>97.533333333333331</v>
      </c>
      <c r="Q15" s="1">
        <f t="shared" si="6"/>
        <v>1950.6666666666665</v>
      </c>
      <c r="R15" s="1">
        <f t="shared" si="7"/>
        <v>28550.666666666668</v>
      </c>
    </row>
    <row r="16" spans="5:18" x14ac:dyDescent="0.25">
      <c r="E16" s="1">
        <v>9</v>
      </c>
      <c r="F16" s="2" t="s">
        <v>48</v>
      </c>
      <c r="G16" s="3" t="s">
        <v>88</v>
      </c>
      <c r="H16" s="1">
        <v>25000</v>
      </c>
      <c r="I16" s="1">
        <f>H16*I6</f>
        <v>2000</v>
      </c>
      <c r="J16" s="1">
        <f t="shared" si="8"/>
        <v>2500</v>
      </c>
      <c r="K16" s="1">
        <f t="shared" si="0"/>
        <v>3750</v>
      </c>
      <c r="L16" s="1">
        <f t="shared" si="1"/>
        <v>33250</v>
      </c>
      <c r="M16" s="1">
        <f t="shared" si="2"/>
        <v>3990</v>
      </c>
      <c r="N16" s="1">
        <f t="shared" si="3"/>
        <v>29260</v>
      </c>
      <c r="O16" s="1">
        <f t="shared" si="4"/>
        <v>975.33333333333337</v>
      </c>
      <c r="P16" s="1">
        <f t="shared" si="5"/>
        <v>121.91666666666667</v>
      </c>
      <c r="Q16" s="1">
        <f t="shared" si="6"/>
        <v>2438.3333333333335</v>
      </c>
      <c r="R16" s="1">
        <f t="shared" si="7"/>
        <v>35688.333333333336</v>
      </c>
    </row>
    <row r="17" spans="5:18" x14ac:dyDescent="0.25">
      <c r="E17" s="1">
        <v>10</v>
      </c>
      <c r="F17" s="2" t="s">
        <v>49</v>
      </c>
      <c r="G17" s="2" t="s">
        <v>116</v>
      </c>
      <c r="H17" s="1">
        <v>60000</v>
      </c>
      <c r="I17" s="1">
        <f>H17*I6</f>
        <v>4800</v>
      </c>
      <c r="J17" s="1">
        <f t="shared" si="8"/>
        <v>6000</v>
      </c>
      <c r="K17" s="1">
        <f t="shared" si="0"/>
        <v>9000</v>
      </c>
      <c r="L17" s="1">
        <f t="shared" si="1"/>
        <v>79800</v>
      </c>
      <c r="M17" s="1">
        <f t="shared" si="2"/>
        <v>9576</v>
      </c>
      <c r="N17" s="1">
        <f t="shared" si="3"/>
        <v>70224</v>
      </c>
      <c r="O17" s="1">
        <f t="shared" si="4"/>
        <v>2340.8000000000002</v>
      </c>
      <c r="P17" s="1">
        <f t="shared" si="5"/>
        <v>292.60000000000002</v>
      </c>
      <c r="Q17" s="1">
        <f t="shared" si="6"/>
        <v>5852</v>
      </c>
      <c r="R17" s="1">
        <f t="shared" si="7"/>
        <v>85652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1"/>
  <sheetViews>
    <sheetView topLeftCell="A2" zoomScale="144" workbookViewId="0">
      <selection activeCell="H8" sqref="H8:H11"/>
    </sheetView>
  </sheetViews>
  <sheetFormatPr defaultRowHeight="15" x14ac:dyDescent="0.25"/>
  <cols>
    <col min="5" max="5" width="16.5703125" customWidth="1"/>
    <col min="8" max="8" width="13.28515625" customWidth="1"/>
  </cols>
  <sheetData>
    <row r="6" spans="4:8" x14ac:dyDescent="0.25"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4:8" x14ac:dyDescent="0.25">
      <c r="D7" s="2">
        <v>1</v>
      </c>
      <c r="E7" s="2" t="s">
        <v>13</v>
      </c>
      <c r="F7" s="2">
        <v>250</v>
      </c>
      <c r="G7" s="2">
        <v>100</v>
      </c>
      <c r="H7" s="2">
        <f>F7*G7</f>
        <v>25000</v>
      </c>
    </row>
    <row r="8" spans="4:8" x14ac:dyDescent="0.25">
      <c r="D8" s="2">
        <v>2</v>
      </c>
      <c r="E8" s="2" t="s">
        <v>14</v>
      </c>
      <c r="F8" s="2">
        <v>100</v>
      </c>
      <c r="G8" s="2">
        <v>200</v>
      </c>
      <c r="H8" s="2">
        <f>F8*G8</f>
        <v>20000</v>
      </c>
    </row>
    <row r="9" spans="4:8" x14ac:dyDescent="0.25">
      <c r="D9" s="2">
        <v>3</v>
      </c>
      <c r="E9" s="2" t="s">
        <v>15</v>
      </c>
      <c r="F9" s="2">
        <v>300</v>
      </c>
      <c r="G9" s="2">
        <v>300</v>
      </c>
      <c r="H9" s="2">
        <f t="shared" ref="H9:H11" si="0">F9*G9</f>
        <v>90000</v>
      </c>
    </row>
    <row r="10" spans="4:8" x14ac:dyDescent="0.25">
      <c r="D10" s="2">
        <v>4</v>
      </c>
      <c r="E10" s="2" t="s">
        <v>16</v>
      </c>
      <c r="F10" s="2">
        <v>200</v>
      </c>
      <c r="G10" s="2">
        <v>450</v>
      </c>
      <c r="H10" s="2">
        <f t="shared" si="0"/>
        <v>90000</v>
      </c>
    </row>
    <row r="11" spans="4:8" x14ac:dyDescent="0.25">
      <c r="D11" s="2">
        <v>5</v>
      </c>
      <c r="E11" s="2" t="s">
        <v>17</v>
      </c>
      <c r="F11" s="2">
        <v>50</v>
      </c>
      <c r="G11" s="2">
        <v>150</v>
      </c>
      <c r="H11" s="2">
        <f t="shared" si="0"/>
        <v>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9"/>
  <sheetViews>
    <sheetView workbookViewId="0">
      <selection activeCell="J8" sqref="J8"/>
    </sheetView>
  </sheetViews>
  <sheetFormatPr defaultRowHeight="15" x14ac:dyDescent="0.25"/>
  <cols>
    <col min="6" max="6" width="20.42578125" customWidth="1"/>
    <col min="7" max="7" width="14.140625" customWidth="1"/>
    <col min="8" max="8" width="10.85546875" customWidth="1"/>
    <col min="10" max="10" width="11" customWidth="1"/>
    <col min="11" max="11" width="13.140625" customWidth="1"/>
  </cols>
  <sheetData>
    <row r="4" spans="5:11" ht="15.75" thickBot="1" x14ac:dyDescent="0.3"/>
    <row r="5" spans="5:11" ht="15.75" thickBot="1" x14ac:dyDescent="0.3">
      <c r="J5" s="35">
        <v>0.05</v>
      </c>
    </row>
    <row r="6" spans="5:11" x14ac:dyDescent="0.25">
      <c r="E6" s="32" t="s">
        <v>8</v>
      </c>
      <c r="F6" s="33" t="s">
        <v>18</v>
      </c>
      <c r="G6" s="33" t="s">
        <v>19</v>
      </c>
      <c r="H6" s="33" t="s">
        <v>20</v>
      </c>
      <c r="I6" s="33" t="s">
        <v>21</v>
      </c>
      <c r="J6" s="33" t="s">
        <v>22</v>
      </c>
      <c r="K6" s="34" t="s">
        <v>23</v>
      </c>
    </row>
    <row r="7" spans="5:11" x14ac:dyDescent="0.25">
      <c r="E7" s="27">
        <v>1</v>
      </c>
      <c r="F7" s="2" t="s">
        <v>24</v>
      </c>
      <c r="G7" s="2">
        <v>10</v>
      </c>
      <c r="H7" s="2">
        <v>100</v>
      </c>
      <c r="I7" s="2">
        <v>1000</v>
      </c>
      <c r="J7" s="2">
        <f>I7*J5</f>
        <v>50</v>
      </c>
      <c r="K7" s="28">
        <f>I7-J7</f>
        <v>950</v>
      </c>
    </row>
    <row r="8" spans="5:11" x14ac:dyDescent="0.25">
      <c r="E8" s="27">
        <v>2</v>
      </c>
      <c r="F8" s="2" t="s">
        <v>25</v>
      </c>
      <c r="G8" s="2">
        <v>90</v>
      </c>
      <c r="H8" s="2">
        <v>50</v>
      </c>
      <c r="I8" s="2">
        <v>4500</v>
      </c>
      <c r="J8" s="2">
        <f>I8*J5</f>
        <v>225</v>
      </c>
      <c r="K8" s="28">
        <f>I8-J8</f>
        <v>4275</v>
      </c>
    </row>
    <row r="9" spans="5:11" ht="15.75" thickBot="1" x14ac:dyDescent="0.3">
      <c r="E9" s="29">
        <v>3</v>
      </c>
      <c r="F9" s="30" t="s">
        <v>26</v>
      </c>
      <c r="G9" s="30">
        <v>15</v>
      </c>
      <c r="H9" s="30">
        <v>150</v>
      </c>
      <c r="I9" s="30">
        <v>2250</v>
      </c>
      <c r="J9" s="30">
        <f>I9*J5</f>
        <v>112.5</v>
      </c>
      <c r="K9" s="31">
        <f>I9-J9</f>
        <v>2137.5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32"/>
  <sheetViews>
    <sheetView workbookViewId="0">
      <selection activeCell="E33" sqref="E33"/>
    </sheetView>
  </sheetViews>
  <sheetFormatPr defaultRowHeight="15" x14ac:dyDescent="0.25"/>
  <cols>
    <col min="4" max="4" width="13" customWidth="1"/>
    <col min="5" max="5" width="13.85546875" customWidth="1"/>
    <col min="6" max="6" width="10.7109375" customWidth="1"/>
    <col min="7" max="7" width="6.7109375" customWidth="1"/>
    <col min="8" max="8" width="5.85546875" customWidth="1"/>
    <col min="9" max="9" width="6" customWidth="1"/>
    <col min="10" max="10" width="4.42578125" customWidth="1"/>
    <col min="11" max="11" width="8.28515625" customWidth="1"/>
    <col min="12" max="12" width="9.85546875" customWidth="1"/>
    <col min="13" max="13" width="7.42578125" customWidth="1"/>
    <col min="14" max="14" width="14.140625" customWidth="1"/>
  </cols>
  <sheetData>
    <row r="5" spans="4:15" ht="15.75" thickBot="1" x14ac:dyDescent="0.3">
      <c r="D5" s="6"/>
      <c r="E5" s="6"/>
      <c r="F5" s="6"/>
      <c r="G5" s="12">
        <v>100</v>
      </c>
      <c r="H5" s="12">
        <v>100</v>
      </c>
      <c r="I5" s="12">
        <v>100</v>
      </c>
      <c r="J5" s="12">
        <v>75</v>
      </c>
      <c r="K5" s="12">
        <v>100</v>
      </c>
      <c r="L5" s="6"/>
      <c r="M5" s="6"/>
      <c r="N5" s="6"/>
      <c r="O5" s="6"/>
    </row>
    <row r="6" spans="4:15" ht="45" x14ac:dyDescent="0.25">
      <c r="D6" s="14" t="s">
        <v>123</v>
      </c>
      <c r="E6" s="15" t="s">
        <v>27</v>
      </c>
      <c r="F6" s="15" t="s">
        <v>60</v>
      </c>
      <c r="G6" s="15" t="s">
        <v>61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39</v>
      </c>
      <c r="O6" s="16" t="s">
        <v>68</v>
      </c>
    </row>
    <row r="7" spans="4:15" x14ac:dyDescent="0.25">
      <c r="D7" s="17">
        <v>234</v>
      </c>
      <c r="E7" s="3" t="s">
        <v>69</v>
      </c>
      <c r="F7" s="3" t="s">
        <v>70</v>
      </c>
      <c r="G7" s="3">
        <v>70</v>
      </c>
      <c r="H7" s="3">
        <v>80</v>
      </c>
      <c r="I7" s="3">
        <v>80</v>
      </c>
      <c r="J7" s="3">
        <v>70</v>
      </c>
      <c r="K7" s="3">
        <v>75</v>
      </c>
      <c r="L7" s="3">
        <f t="shared" ref="L7:L16" si="0">SUM(G7:K7)</f>
        <v>375</v>
      </c>
      <c r="M7" s="3">
        <v>475</v>
      </c>
      <c r="N7" s="3">
        <f t="shared" ref="N7:N16" si="1">L7*100/M7</f>
        <v>78.94736842105263</v>
      </c>
      <c r="O7" s="18" t="str">
        <f>IF(N7&gt;=80,"A+",IF(N7&gt;=70,"A",IF(N7&gt;=60,"B",IF(N7&gt;=50,"C",IF(N7&gt;=40,"D",IF(N7&gt;=30,"FAIL"))))))</f>
        <v>A</v>
      </c>
    </row>
    <row r="8" spans="4:15" x14ac:dyDescent="0.25">
      <c r="D8" s="17">
        <v>235</v>
      </c>
      <c r="E8" s="3" t="s">
        <v>49</v>
      </c>
      <c r="F8" s="3" t="s">
        <v>89</v>
      </c>
      <c r="G8" s="3">
        <v>20</v>
      </c>
      <c r="H8" s="3">
        <v>45</v>
      </c>
      <c r="I8" s="3">
        <v>90</v>
      </c>
      <c r="J8" s="3">
        <v>75</v>
      </c>
      <c r="K8" s="3">
        <v>30</v>
      </c>
      <c r="L8" s="3">
        <f t="shared" si="0"/>
        <v>260</v>
      </c>
      <c r="M8" s="3">
        <v>475</v>
      </c>
      <c r="N8" s="3">
        <f t="shared" si="1"/>
        <v>54.736842105263158</v>
      </c>
      <c r="O8" s="18" t="str">
        <f t="shared" ref="O8:O16" si="2">IF(N8&gt;=80,"A+",IF(N8&gt;=70,"A",IF(N8&gt;=60,"B",IF(N8&gt;=50,"C",IF(N8&gt;=40,"D",IF(N8&gt;=30,"FAIL"))))))</f>
        <v>C</v>
      </c>
    </row>
    <row r="9" spans="4:15" x14ac:dyDescent="0.25">
      <c r="D9" s="17">
        <v>236</v>
      </c>
      <c r="E9" s="3" t="s">
        <v>71</v>
      </c>
      <c r="F9" s="3" t="s">
        <v>90</v>
      </c>
      <c r="G9" s="3">
        <v>60</v>
      </c>
      <c r="H9" s="3">
        <v>20</v>
      </c>
      <c r="I9" s="3">
        <v>95</v>
      </c>
      <c r="J9" s="3">
        <v>65</v>
      </c>
      <c r="K9" s="3">
        <v>99</v>
      </c>
      <c r="L9" s="3">
        <f t="shared" si="0"/>
        <v>339</v>
      </c>
      <c r="M9" s="3">
        <v>475</v>
      </c>
      <c r="N9" s="3">
        <f t="shared" si="1"/>
        <v>71.368421052631575</v>
      </c>
      <c r="O9" s="18" t="str">
        <f t="shared" si="2"/>
        <v>A</v>
      </c>
    </row>
    <row r="10" spans="4:15" x14ac:dyDescent="0.25">
      <c r="D10" s="17">
        <v>237</v>
      </c>
      <c r="E10" s="3" t="s">
        <v>72</v>
      </c>
      <c r="F10" s="3" t="s">
        <v>69</v>
      </c>
      <c r="G10" s="3">
        <v>98</v>
      </c>
      <c r="H10" s="3">
        <v>99</v>
      </c>
      <c r="I10" s="3">
        <v>85</v>
      </c>
      <c r="J10" s="3">
        <v>25</v>
      </c>
      <c r="K10" s="3">
        <v>99</v>
      </c>
      <c r="L10" s="3">
        <f t="shared" si="0"/>
        <v>406</v>
      </c>
      <c r="M10" s="3">
        <v>475</v>
      </c>
      <c r="N10" s="3">
        <f t="shared" si="1"/>
        <v>85.473684210526315</v>
      </c>
      <c r="O10" s="18" t="str">
        <f t="shared" si="2"/>
        <v>A+</v>
      </c>
    </row>
    <row r="11" spans="4:15" x14ac:dyDescent="0.25">
      <c r="D11" s="17">
        <v>238</v>
      </c>
      <c r="E11" s="3" t="s">
        <v>73</v>
      </c>
      <c r="F11" s="3" t="s">
        <v>91</v>
      </c>
      <c r="G11" s="3">
        <v>50</v>
      </c>
      <c r="H11" s="3">
        <v>85</v>
      </c>
      <c r="I11" s="3">
        <v>75</v>
      </c>
      <c r="J11" s="3">
        <v>45</v>
      </c>
      <c r="K11" s="3">
        <v>57</v>
      </c>
      <c r="L11" s="3">
        <f t="shared" si="0"/>
        <v>312</v>
      </c>
      <c r="M11" s="3">
        <v>475</v>
      </c>
      <c r="N11" s="3">
        <f t="shared" si="1"/>
        <v>65.684210526315795</v>
      </c>
      <c r="O11" s="18" t="str">
        <f t="shared" si="2"/>
        <v>B</v>
      </c>
    </row>
    <row r="12" spans="4:15" x14ac:dyDescent="0.25">
      <c r="D12" s="17">
        <v>239</v>
      </c>
      <c r="E12" s="13" t="s">
        <v>117</v>
      </c>
      <c r="F12" s="13" t="s">
        <v>119</v>
      </c>
      <c r="G12" s="13">
        <v>50</v>
      </c>
      <c r="H12" s="13">
        <v>85</v>
      </c>
      <c r="I12" s="13">
        <v>99</v>
      </c>
      <c r="J12" s="13">
        <v>65</v>
      </c>
      <c r="K12" s="13">
        <v>85</v>
      </c>
      <c r="L12" s="13">
        <f t="shared" si="0"/>
        <v>384</v>
      </c>
      <c r="M12" s="3">
        <v>475</v>
      </c>
      <c r="N12" s="3">
        <f t="shared" si="1"/>
        <v>80.84210526315789</v>
      </c>
      <c r="O12" s="18" t="str">
        <f t="shared" si="2"/>
        <v>A+</v>
      </c>
    </row>
    <row r="13" spans="4:15" x14ac:dyDescent="0.25">
      <c r="D13" s="17">
        <v>240</v>
      </c>
      <c r="E13" s="13" t="s">
        <v>118</v>
      </c>
      <c r="F13" s="13" t="s">
        <v>120</v>
      </c>
      <c r="G13" s="13">
        <v>40</v>
      </c>
      <c r="H13" s="13">
        <v>52</v>
      </c>
      <c r="I13" s="13">
        <v>99.9</v>
      </c>
      <c r="J13" s="13">
        <v>52</v>
      </c>
      <c r="K13" s="13">
        <v>99.9</v>
      </c>
      <c r="L13" s="13">
        <f t="shared" si="0"/>
        <v>343.8</v>
      </c>
      <c r="M13" s="3">
        <v>475</v>
      </c>
      <c r="N13" s="3">
        <f t="shared" si="1"/>
        <v>72.378947368421052</v>
      </c>
      <c r="O13" s="18" t="str">
        <f t="shared" si="2"/>
        <v>A</v>
      </c>
    </row>
    <row r="14" spans="4:15" x14ac:dyDescent="0.25">
      <c r="D14" s="17">
        <v>241</v>
      </c>
      <c r="E14" s="13" t="s">
        <v>43</v>
      </c>
      <c r="F14" s="13" t="s">
        <v>121</v>
      </c>
      <c r="G14" s="13">
        <v>60</v>
      </c>
      <c r="H14" s="13">
        <v>75</v>
      </c>
      <c r="I14" s="13">
        <v>52</v>
      </c>
      <c r="J14" s="13">
        <v>42</v>
      </c>
      <c r="K14" s="13">
        <v>22</v>
      </c>
      <c r="L14" s="13">
        <f t="shared" si="0"/>
        <v>251</v>
      </c>
      <c r="M14" s="3">
        <v>475</v>
      </c>
      <c r="N14" s="3">
        <f t="shared" si="1"/>
        <v>52.842105263157897</v>
      </c>
      <c r="O14" s="18" t="str">
        <f t="shared" si="2"/>
        <v>C</v>
      </c>
    </row>
    <row r="15" spans="4:15" x14ac:dyDescent="0.25">
      <c r="D15" s="17">
        <v>242</v>
      </c>
      <c r="E15" s="13" t="s">
        <v>104</v>
      </c>
      <c r="F15" s="13" t="s">
        <v>122</v>
      </c>
      <c r="G15" s="13">
        <v>70</v>
      </c>
      <c r="H15" s="13">
        <v>68</v>
      </c>
      <c r="I15" s="13">
        <v>85</v>
      </c>
      <c r="J15" s="13">
        <v>75</v>
      </c>
      <c r="K15" s="13">
        <v>75</v>
      </c>
      <c r="L15" s="13">
        <f t="shared" si="0"/>
        <v>373</v>
      </c>
      <c r="M15" s="3">
        <v>475</v>
      </c>
      <c r="N15" s="3">
        <f t="shared" si="1"/>
        <v>78.526315789473685</v>
      </c>
      <c r="O15" s="18" t="str">
        <f t="shared" si="2"/>
        <v>A</v>
      </c>
    </row>
    <row r="16" spans="4:15" ht="15.75" thickBot="1" x14ac:dyDescent="0.3">
      <c r="D16" s="17">
        <v>243</v>
      </c>
      <c r="E16" s="19" t="s">
        <v>69</v>
      </c>
      <c r="F16" s="19" t="s">
        <v>51</v>
      </c>
      <c r="G16" s="19">
        <v>85</v>
      </c>
      <c r="H16" s="19">
        <v>95</v>
      </c>
      <c r="I16" s="19">
        <v>70</v>
      </c>
      <c r="J16" s="19">
        <v>31</v>
      </c>
      <c r="K16" s="19">
        <v>65</v>
      </c>
      <c r="L16" s="19">
        <f t="shared" si="0"/>
        <v>346</v>
      </c>
      <c r="M16" s="20">
        <v>475</v>
      </c>
      <c r="N16" s="3">
        <f t="shared" si="1"/>
        <v>72.84210526315789</v>
      </c>
      <c r="O16" s="18" t="str">
        <f t="shared" si="2"/>
        <v>A</v>
      </c>
    </row>
    <row r="21" spans="4:5" x14ac:dyDescent="0.25">
      <c r="D21" s="3" t="s">
        <v>123</v>
      </c>
      <c r="E21" s="2">
        <v>242</v>
      </c>
    </row>
    <row r="22" spans="4:5" ht="30" x14ac:dyDescent="0.25">
      <c r="D22" s="3" t="s">
        <v>27</v>
      </c>
      <c r="E22" s="2" t="str">
        <f>VLOOKUP(E21,D6:O16,2)</f>
        <v>AMIR</v>
      </c>
    </row>
    <row r="23" spans="4:5" ht="30" x14ac:dyDescent="0.25">
      <c r="D23" s="3" t="s">
        <v>60</v>
      </c>
      <c r="E23" s="2" t="str">
        <f>VLOOKUP(E21,D6:O16,3)</f>
        <v>ZULFIQAR</v>
      </c>
    </row>
    <row r="24" spans="4:5" x14ac:dyDescent="0.25">
      <c r="D24" s="3" t="s">
        <v>61</v>
      </c>
      <c r="E24" s="2">
        <f>VLOOKUP(E21,D6:O16,4)</f>
        <v>70</v>
      </c>
    </row>
    <row r="25" spans="4:5" x14ac:dyDescent="0.25">
      <c r="D25" s="3" t="s">
        <v>62</v>
      </c>
      <c r="E25" s="2">
        <f>VLOOKUP(E21,D6:O16,5)</f>
        <v>68</v>
      </c>
    </row>
    <row r="26" spans="4:5" x14ac:dyDescent="0.25">
      <c r="D26" s="3" t="s">
        <v>63</v>
      </c>
      <c r="E26" s="2">
        <f>VLOOKUP(E21,D6:O16,6)</f>
        <v>85</v>
      </c>
    </row>
    <row r="27" spans="4:5" x14ac:dyDescent="0.25">
      <c r="D27" s="3" t="s">
        <v>64</v>
      </c>
      <c r="E27" s="2">
        <f>VLOOKUP(E21,D6:O16,7)</f>
        <v>75</v>
      </c>
    </row>
    <row r="28" spans="4:5" x14ac:dyDescent="0.25">
      <c r="D28" s="3" t="s">
        <v>65</v>
      </c>
      <c r="E28" s="2">
        <f>VLOOKUP(E21,D6:O16,8)</f>
        <v>75</v>
      </c>
    </row>
    <row r="29" spans="4:5" ht="30" x14ac:dyDescent="0.25">
      <c r="D29" s="3" t="s">
        <v>66</v>
      </c>
      <c r="E29" s="2">
        <f>VLOOKUP(E21,D6:O16,9)</f>
        <v>373</v>
      </c>
    </row>
    <row r="30" spans="4:5" x14ac:dyDescent="0.25">
      <c r="D30" s="3" t="s">
        <v>67</v>
      </c>
      <c r="E30" s="2">
        <f>VLOOKUP(E21,D6:O16,10)</f>
        <v>475</v>
      </c>
    </row>
    <row r="31" spans="4:5" x14ac:dyDescent="0.25">
      <c r="D31" s="3" t="s">
        <v>39</v>
      </c>
      <c r="E31" s="2">
        <f>VLOOKUP(E21,D6:O16,11)</f>
        <v>78.526315789473685</v>
      </c>
    </row>
    <row r="32" spans="4:5" x14ac:dyDescent="0.25">
      <c r="D32" s="3" t="s">
        <v>68</v>
      </c>
      <c r="E32" s="2" t="str">
        <f>VLOOKUP(E21,D6:O16,12)</f>
        <v>A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S18"/>
  <sheetViews>
    <sheetView topLeftCell="D1" workbookViewId="0">
      <selection activeCell="G9" sqref="G9"/>
    </sheetView>
  </sheetViews>
  <sheetFormatPr defaultRowHeight="15" x14ac:dyDescent="0.25"/>
  <cols>
    <col min="7" max="7" width="20.28515625" customWidth="1"/>
    <col min="16" max="16" width="13" customWidth="1"/>
    <col min="17" max="17" width="14.7109375" customWidth="1"/>
    <col min="18" max="18" width="12.85546875" customWidth="1"/>
    <col min="19" max="19" width="14.28515625" customWidth="1"/>
  </cols>
  <sheetData>
    <row r="4" spans="6:19" x14ac:dyDescent="0.25">
      <c r="P4" s="38"/>
    </row>
    <row r="8" spans="6:19" x14ac:dyDescent="0.25">
      <c r="F8" s="2" t="s">
        <v>8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31</v>
      </c>
      <c r="L8" s="2" t="s">
        <v>32</v>
      </c>
      <c r="M8" s="2" t="s">
        <v>33</v>
      </c>
      <c r="N8" s="2" t="s">
        <v>34</v>
      </c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6:19" x14ac:dyDescent="0.25">
      <c r="F9" s="2">
        <v>1</v>
      </c>
      <c r="G9" s="2" t="s">
        <v>125</v>
      </c>
      <c r="H9" s="2" t="s">
        <v>50</v>
      </c>
      <c r="I9" s="37" t="s">
        <v>58</v>
      </c>
      <c r="J9" s="37" t="s">
        <v>58</v>
      </c>
      <c r="K9" s="37" t="s">
        <v>58</v>
      </c>
      <c r="L9" s="37" t="s">
        <v>58</v>
      </c>
      <c r="M9" s="37" t="s">
        <v>58</v>
      </c>
      <c r="N9" s="37" t="s">
        <v>58</v>
      </c>
      <c r="O9" s="39" t="s">
        <v>124</v>
      </c>
      <c r="P9" s="2">
        <v>6</v>
      </c>
      <c r="Q9" s="2">
        <f>COUNTIF(I9:O9,"p")</f>
        <v>6</v>
      </c>
      <c r="R9" s="2">
        <f>COUNTIF(I9:O9,"a")</f>
        <v>0</v>
      </c>
      <c r="S9" s="2">
        <f>Q9*100/P9</f>
        <v>100</v>
      </c>
    </row>
    <row r="10" spans="6:19" x14ac:dyDescent="0.25">
      <c r="F10" s="2">
        <v>2</v>
      </c>
      <c r="G10" s="2" t="s">
        <v>41</v>
      </c>
      <c r="H10" s="2" t="s">
        <v>47</v>
      </c>
      <c r="I10" s="36" t="s">
        <v>59</v>
      </c>
      <c r="J10" s="36" t="s">
        <v>59</v>
      </c>
      <c r="K10" s="37" t="s">
        <v>58</v>
      </c>
      <c r="L10" s="37" t="s">
        <v>58</v>
      </c>
      <c r="M10" s="37" t="s">
        <v>58</v>
      </c>
      <c r="N10" s="37" t="s">
        <v>58</v>
      </c>
      <c r="O10" s="40"/>
      <c r="P10" s="2">
        <v>6</v>
      </c>
      <c r="Q10" s="2">
        <f>COUNTIF(I10:O10,"p")</f>
        <v>4</v>
      </c>
      <c r="R10" s="2">
        <f t="shared" ref="R10:R18" si="0">COUNTIF(I10:O10,"a")</f>
        <v>2</v>
      </c>
      <c r="S10" s="2">
        <f t="shared" ref="S10:S18" si="1">Q10*100/P10</f>
        <v>66.666666666666671</v>
      </c>
    </row>
    <row r="11" spans="6:19" x14ac:dyDescent="0.25">
      <c r="F11" s="2">
        <v>3</v>
      </c>
      <c r="G11" s="2" t="s">
        <v>42</v>
      </c>
      <c r="H11" s="2" t="s">
        <v>51</v>
      </c>
      <c r="I11" s="37" t="s">
        <v>58</v>
      </c>
      <c r="J11" s="37" t="s">
        <v>58</v>
      </c>
      <c r="K11" s="37" t="s">
        <v>58</v>
      </c>
      <c r="L11" s="36" t="s">
        <v>59</v>
      </c>
      <c r="M11" s="36" t="s">
        <v>59</v>
      </c>
      <c r="N11" s="36" t="s">
        <v>59</v>
      </c>
      <c r="O11" s="40"/>
      <c r="P11" s="2">
        <v>6</v>
      </c>
      <c r="Q11" s="2">
        <f>COUNTIF(I11:O11,"p")</f>
        <v>3</v>
      </c>
      <c r="R11" s="2">
        <f t="shared" si="0"/>
        <v>3</v>
      </c>
      <c r="S11" s="2">
        <f t="shared" si="1"/>
        <v>50</v>
      </c>
    </row>
    <row r="12" spans="6:19" x14ac:dyDescent="0.25">
      <c r="F12" s="2">
        <v>4</v>
      </c>
      <c r="G12" s="2" t="s">
        <v>43</v>
      </c>
      <c r="H12" s="2" t="s">
        <v>52</v>
      </c>
      <c r="I12" s="37" t="s">
        <v>58</v>
      </c>
      <c r="J12" s="37" t="s">
        <v>58</v>
      </c>
      <c r="K12" s="36" t="s">
        <v>59</v>
      </c>
      <c r="L12" s="36" t="s">
        <v>59</v>
      </c>
      <c r="M12" s="37" t="s">
        <v>58</v>
      </c>
      <c r="N12" s="37" t="s">
        <v>58</v>
      </c>
      <c r="O12" s="40"/>
      <c r="P12" s="2">
        <v>6</v>
      </c>
      <c r="Q12" s="2">
        <f>COUNTIF(I12:O12,"p")</f>
        <v>4</v>
      </c>
      <c r="R12" s="2">
        <f t="shared" si="0"/>
        <v>2</v>
      </c>
      <c r="S12" s="2">
        <f t="shared" si="1"/>
        <v>66.666666666666671</v>
      </c>
    </row>
    <row r="13" spans="6:19" x14ac:dyDescent="0.25">
      <c r="F13" s="2">
        <v>5</v>
      </c>
      <c r="G13" s="2" t="s">
        <v>44</v>
      </c>
      <c r="H13" s="2" t="s">
        <v>53</v>
      </c>
      <c r="I13" s="36" t="s">
        <v>59</v>
      </c>
      <c r="J13" s="36" t="s">
        <v>59</v>
      </c>
      <c r="K13" s="37" t="s">
        <v>58</v>
      </c>
      <c r="L13" s="36" t="s">
        <v>59</v>
      </c>
      <c r="M13" s="36" t="s">
        <v>59</v>
      </c>
      <c r="N13" s="36" t="s">
        <v>59</v>
      </c>
      <c r="O13" s="40"/>
      <c r="P13" s="2">
        <v>6</v>
      </c>
      <c r="Q13" s="2">
        <f t="shared" ref="Q13:Q18" si="2">COUNTIF(I13:O13,"p")</f>
        <v>1</v>
      </c>
      <c r="R13" s="2">
        <f t="shared" si="0"/>
        <v>5</v>
      </c>
      <c r="S13" s="2">
        <f t="shared" si="1"/>
        <v>16.666666666666668</v>
      </c>
    </row>
    <row r="14" spans="6:19" x14ac:dyDescent="0.25">
      <c r="F14" s="2">
        <v>6</v>
      </c>
      <c r="G14" s="2" t="s">
        <v>45</v>
      </c>
      <c r="H14" s="2" t="s">
        <v>54</v>
      </c>
      <c r="I14" s="37" t="s">
        <v>58</v>
      </c>
      <c r="J14" s="37" t="s">
        <v>58</v>
      </c>
      <c r="K14" s="36" t="s">
        <v>59</v>
      </c>
      <c r="L14" s="37" t="s">
        <v>58</v>
      </c>
      <c r="M14" s="37" t="s">
        <v>58</v>
      </c>
      <c r="N14" s="37" t="s">
        <v>58</v>
      </c>
      <c r="O14" s="40"/>
      <c r="P14" s="2">
        <v>6</v>
      </c>
      <c r="Q14" s="2">
        <f t="shared" si="2"/>
        <v>5</v>
      </c>
      <c r="R14" s="2">
        <f t="shared" si="0"/>
        <v>1</v>
      </c>
      <c r="S14" s="2">
        <f t="shared" si="1"/>
        <v>83.333333333333329</v>
      </c>
    </row>
    <row r="15" spans="6:19" x14ac:dyDescent="0.25">
      <c r="F15" s="2">
        <v>7</v>
      </c>
      <c r="G15" s="2" t="s">
        <v>46</v>
      </c>
      <c r="H15" s="2" t="s">
        <v>55</v>
      </c>
      <c r="I15" s="37" t="s">
        <v>58</v>
      </c>
      <c r="J15" s="37" t="s">
        <v>58</v>
      </c>
      <c r="K15" s="37" t="s">
        <v>58</v>
      </c>
      <c r="L15" s="37" t="s">
        <v>58</v>
      </c>
      <c r="M15" s="37" t="s">
        <v>58</v>
      </c>
      <c r="N15" s="37" t="s">
        <v>58</v>
      </c>
      <c r="O15" s="40"/>
      <c r="P15" s="2">
        <v>6</v>
      </c>
      <c r="Q15" s="2">
        <f t="shared" si="2"/>
        <v>6</v>
      </c>
      <c r="R15" s="2">
        <f t="shared" si="0"/>
        <v>0</v>
      </c>
      <c r="S15" s="2">
        <f t="shared" si="1"/>
        <v>100</v>
      </c>
    </row>
    <row r="16" spans="6:19" x14ac:dyDescent="0.25">
      <c r="F16" s="2">
        <v>8</v>
      </c>
      <c r="G16" s="2" t="s">
        <v>47</v>
      </c>
      <c r="H16" s="2" t="s">
        <v>56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36" t="s">
        <v>59</v>
      </c>
      <c r="O16" s="40"/>
      <c r="P16" s="2">
        <v>6</v>
      </c>
      <c r="Q16" s="2">
        <f t="shared" si="2"/>
        <v>0</v>
      </c>
      <c r="R16" s="2">
        <f t="shared" si="0"/>
        <v>6</v>
      </c>
      <c r="S16" s="2">
        <f t="shared" si="1"/>
        <v>0</v>
      </c>
    </row>
    <row r="17" spans="6:19" x14ac:dyDescent="0.25">
      <c r="F17" s="2">
        <v>9</v>
      </c>
      <c r="G17" s="2" t="s">
        <v>48</v>
      </c>
      <c r="H17" s="2" t="s">
        <v>43</v>
      </c>
      <c r="I17" s="37" t="s">
        <v>58</v>
      </c>
      <c r="J17" s="37" t="s">
        <v>58</v>
      </c>
      <c r="K17" s="37" t="s">
        <v>58</v>
      </c>
      <c r="L17" s="37" t="s">
        <v>58</v>
      </c>
      <c r="M17" s="36" t="s">
        <v>59</v>
      </c>
      <c r="N17" s="37" t="s">
        <v>58</v>
      </c>
      <c r="O17" s="40"/>
      <c r="P17" s="2">
        <v>6</v>
      </c>
      <c r="Q17" s="2">
        <f t="shared" si="2"/>
        <v>5</v>
      </c>
      <c r="R17" s="2">
        <f t="shared" si="0"/>
        <v>1</v>
      </c>
      <c r="S17" s="2">
        <f t="shared" si="1"/>
        <v>83.333333333333329</v>
      </c>
    </row>
    <row r="18" spans="6:19" x14ac:dyDescent="0.25">
      <c r="F18" s="2">
        <v>10</v>
      </c>
      <c r="G18" s="2" t="s">
        <v>49</v>
      </c>
      <c r="H18" s="2" t="s">
        <v>57</v>
      </c>
      <c r="I18" s="36" t="s">
        <v>59</v>
      </c>
      <c r="J18" s="36" t="s">
        <v>59</v>
      </c>
      <c r="K18" s="37" t="s">
        <v>58</v>
      </c>
      <c r="L18" s="37" t="s">
        <v>58</v>
      </c>
      <c r="M18" s="37" t="s">
        <v>58</v>
      </c>
      <c r="N18" s="37" t="s">
        <v>58</v>
      </c>
      <c r="O18" s="41"/>
      <c r="P18" s="2">
        <v>6</v>
      </c>
      <c r="Q18" s="2">
        <f t="shared" si="2"/>
        <v>4</v>
      </c>
      <c r="R18" s="2">
        <f t="shared" si="0"/>
        <v>2</v>
      </c>
      <c r="S18" s="2">
        <f t="shared" si="1"/>
        <v>66.666666666666671</v>
      </c>
    </row>
  </sheetData>
  <mergeCells count="1">
    <mergeCell ref="O9:O18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K15"/>
  <sheetViews>
    <sheetView workbookViewId="0">
      <selection activeCell="J6" sqref="J6:K14"/>
    </sheetView>
  </sheetViews>
  <sheetFormatPr defaultRowHeight="15" x14ac:dyDescent="0.25"/>
  <sheetData>
    <row r="6" spans="10:11" x14ac:dyDescent="0.25">
      <c r="J6" s="11" t="s">
        <v>110</v>
      </c>
      <c r="K6" s="11" t="s">
        <v>21</v>
      </c>
    </row>
    <row r="7" spans="10:11" x14ac:dyDescent="0.25">
      <c r="J7" s="2">
        <v>2008</v>
      </c>
      <c r="K7" s="2">
        <v>2500</v>
      </c>
    </row>
    <row r="8" spans="10:11" x14ac:dyDescent="0.25">
      <c r="J8" s="2">
        <v>2009</v>
      </c>
      <c r="K8" s="2">
        <v>3500</v>
      </c>
    </row>
    <row r="9" spans="10:11" x14ac:dyDescent="0.25">
      <c r="J9" s="2">
        <v>2010</v>
      </c>
      <c r="K9" s="2">
        <v>4500</v>
      </c>
    </row>
    <row r="10" spans="10:11" x14ac:dyDescent="0.25">
      <c r="J10" s="2">
        <v>2011</v>
      </c>
      <c r="K10" s="2">
        <v>8500</v>
      </c>
    </row>
    <row r="11" spans="10:11" x14ac:dyDescent="0.25">
      <c r="J11" s="2">
        <v>2012</v>
      </c>
      <c r="K11" s="2">
        <v>6500</v>
      </c>
    </row>
    <row r="12" spans="10:11" x14ac:dyDescent="0.25">
      <c r="J12" s="2">
        <v>2013</v>
      </c>
      <c r="K12" s="2">
        <v>2500</v>
      </c>
    </row>
    <row r="13" spans="10:11" x14ac:dyDescent="0.25">
      <c r="J13" s="2">
        <v>2014</v>
      </c>
      <c r="K13" s="2">
        <v>8500</v>
      </c>
    </row>
    <row r="14" spans="10:11" x14ac:dyDescent="0.25">
      <c r="J14" s="2">
        <v>2015</v>
      </c>
      <c r="K14" s="2">
        <v>9500</v>
      </c>
    </row>
    <row r="15" spans="10:11" x14ac:dyDescent="0.25">
      <c r="J15" s="5"/>
      <c r="K15" s="5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0"/>
  <sheetViews>
    <sheetView workbookViewId="0">
      <selection activeCell="G18" sqref="G18"/>
    </sheetView>
  </sheetViews>
  <sheetFormatPr defaultRowHeight="15" x14ac:dyDescent="0.25"/>
  <sheetData>
    <row r="8" spans="6:10" ht="45" x14ac:dyDescent="0.25">
      <c r="F8" s="3" t="s">
        <v>8</v>
      </c>
      <c r="G8" s="3" t="s">
        <v>92</v>
      </c>
      <c r="H8" s="3" t="s">
        <v>93</v>
      </c>
      <c r="I8" s="3" t="s">
        <v>94</v>
      </c>
      <c r="J8" s="3" t="s">
        <v>95</v>
      </c>
    </row>
    <row r="9" spans="6:10" x14ac:dyDescent="0.25">
      <c r="F9" s="3">
        <v>1</v>
      </c>
      <c r="G9" s="3" t="s">
        <v>96</v>
      </c>
      <c r="H9" s="3">
        <v>1000</v>
      </c>
      <c r="I9" s="3">
        <v>200</v>
      </c>
      <c r="J9" s="3">
        <f>SUM(H9:I9)</f>
        <v>1200</v>
      </c>
    </row>
    <row r="10" spans="6:10" x14ac:dyDescent="0.25">
      <c r="F10" s="3">
        <v>2</v>
      </c>
      <c r="G10" s="3" t="s">
        <v>42</v>
      </c>
      <c r="H10" s="3">
        <v>6500</v>
      </c>
      <c r="I10" s="3">
        <v>8500</v>
      </c>
      <c r="J10" s="3">
        <f>SUM(H10:I10)</f>
        <v>15000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B14" sqref="B14"/>
    </sheetView>
  </sheetViews>
  <sheetFormatPr defaultRowHeight="15" x14ac:dyDescent="0.25"/>
  <cols>
    <col min="1" max="1" width="13.5703125" customWidth="1"/>
    <col min="2" max="3" width="16.28515625" bestFit="1" customWidth="1"/>
  </cols>
  <sheetData>
    <row r="3" spans="1:3" x14ac:dyDescent="0.25">
      <c r="A3" s="7" t="s">
        <v>111</v>
      </c>
      <c r="B3" t="s">
        <v>114</v>
      </c>
      <c r="C3" t="s">
        <v>113</v>
      </c>
    </row>
    <row r="4" spans="1:3" x14ac:dyDescent="0.25">
      <c r="A4" s="8" t="s">
        <v>106</v>
      </c>
      <c r="B4" s="9">
        <v>85000</v>
      </c>
      <c r="C4" s="9">
        <v>70000</v>
      </c>
    </row>
    <row r="5" spans="1:3" x14ac:dyDescent="0.25">
      <c r="A5" s="10" t="s">
        <v>42</v>
      </c>
      <c r="B5" s="9">
        <v>20000</v>
      </c>
      <c r="C5" s="9">
        <v>15000</v>
      </c>
    </row>
    <row r="6" spans="1:3" x14ac:dyDescent="0.25">
      <c r="A6" s="10" t="s">
        <v>40</v>
      </c>
      <c r="B6" s="9">
        <v>58000</v>
      </c>
      <c r="C6" s="9">
        <v>45000</v>
      </c>
    </row>
    <row r="7" spans="1:3" x14ac:dyDescent="0.25">
      <c r="A7" s="10" t="s">
        <v>49</v>
      </c>
      <c r="B7" s="9">
        <v>7000</v>
      </c>
      <c r="C7" s="9">
        <v>10000</v>
      </c>
    </row>
    <row r="8" spans="1:3" x14ac:dyDescent="0.25">
      <c r="A8" s="8" t="s">
        <v>107</v>
      </c>
      <c r="B8" s="9">
        <v>193000</v>
      </c>
      <c r="C8" s="9">
        <v>240000</v>
      </c>
    </row>
    <row r="9" spans="1:3" x14ac:dyDescent="0.25">
      <c r="A9" s="10" t="s">
        <v>71</v>
      </c>
      <c r="B9" s="9">
        <v>30000</v>
      </c>
      <c r="C9" s="9">
        <v>75000</v>
      </c>
    </row>
    <row r="10" spans="1:3" x14ac:dyDescent="0.25">
      <c r="A10" s="10" t="s">
        <v>102</v>
      </c>
      <c r="B10" s="9">
        <v>52000</v>
      </c>
      <c r="C10" s="9">
        <v>35000</v>
      </c>
    </row>
    <row r="11" spans="1:3" x14ac:dyDescent="0.25">
      <c r="A11" s="10" t="s">
        <v>101</v>
      </c>
      <c r="B11" s="9">
        <v>66000</v>
      </c>
      <c r="C11" s="9">
        <v>45000</v>
      </c>
    </row>
    <row r="12" spans="1:3" x14ac:dyDescent="0.25">
      <c r="A12" s="10" t="s">
        <v>55</v>
      </c>
      <c r="B12" s="9">
        <v>45000</v>
      </c>
      <c r="C12" s="9">
        <v>85000</v>
      </c>
    </row>
    <row r="13" spans="1:3" x14ac:dyDescent="0.25">
      <c r="A13" s="8" t="s">
        <v>109</v>
      </c>
      <c r="B13" s="9">
        <v>16000</v>
      </c>
      <c r="C13" s="9">
        <v>29000</v>
      </c>
    </row>
    <row r="14" spans="1:3" x14ac:dyDescent="0.25">
      <c r="A14" s="10" t="s">
        <v>104</v>
      </c>
      <c r="B14" s="9">
        <v>6000</v>
      </c>
      <c r="C14" s="9">
        <v>12000</v>
      </c>
    </row>
    <row r="15" spans="1:3" x14ac:dyDescent="0.25">
      <c r="A15" s="10" t="s">
        <v>103</v>
      </c>
      <c r="B15" s="9">
        <v>10000</v>
      </c>
      <c r="C15" s="9">
        <v>17000</v>
      </c>
    </row>
    <row r="16" spans="1:3" x14ac:dyDescent="0.25">
      <c r="A16" s="8" t="s">
        <v>108</v>
      </c>
      <c r="B16" s="9">
        <v>100000</v>
      </c>
      <c r="C16" s="9">
        <v>130000</v>
      </c>
    </row>
    <row r="17" spans="1:3" x14ac:dyDescent="0.25">
      <c r="A17" s="10" t="s">
        <v>105</v>
      </c>
      <c r="B17" s="9">
        <v>55000</v>
      </c>
      <c r="C17" s="9">
        <v>80000</v>
      </c>
    </row>
    <row r="18" spans="1:3" x14ac:dyDescent="0.25">
      <c r="A18" s="10" t="s">
        <v>100</v>
      </c>
      <c r="B18" s="9">
        <v>45000</v>
      </c>
      <c r="C18" s="9">
        <v>50000</v>
      </c>
    </row>
    <row r="19" spans="1:3" x14ac:dyDescent="0.25">
      <c r="A19" s="8" t="s">
        <v>112</v>
      </c>
      <c r="B19" s="9">
        <v>394000</v>
      </c>
      <c r="C19" s="9">
        <v>469000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cols>
    <col min="1" max="1" width="22.140625" customWidth="1"/>
    <col min="2" max="2" width="12.85546875" customWidth="1"/>
    <col min="3" max="4" width="9.140625" customWidth="1"/>
  </cols>
  <sheetData>
    <row r="1" spans="1:4" x14ac:dyDescent="0.25">
      <c r="A1" s="2" t="s">
        <v>92</v>
      </c>
      <c r="B1" s="2" t="s">
        <v>97</v>
      </c>
      <c r="C1" s="2" t="s">
        <v>98</v>
      </c>
      <c r="D1" s="2" t="s">
        <v>99</v>
      </c>
    </row>
    <row r="2" spans="1:4" x14ac:dyDescent="0.25">
      <c r="A2" s="2" t="s">
        <v>40</v>
      </c>
      <c r="B2" s="2" t="s">
        <v>106</v>
      </c>
      <c r="C2" s="2">
        <v>45000</v>
      </c>
      <c r="D2" s="2">
        <v>58000</v>
      </c>
    </row>
    <row r="3" spans="1:4" x14ac:dyDescent="0.25">
      <c r="A3" s="2" t="s">
        <v>42</v>
      </c>
      <c r="B3" s="2" t="s">
        <v>106</v>
      </c>
      <c r="C3" s="2">
        <v>15000</v>
      </c>
      <c r="D3" s="2">
        <v>20000</v>
      </c>
    </row>
    <row r="4" spans="1:4" x14ac:dyDescent="0.25">
      <c r="A4" s="2" t="s">
        <v>49</v>
      </c>
      <c r="B4" s="2" t="s">
        <v>106</v>
      </c>
      <c r="C4" s="2">
        <v>10000</v>
      </c>
      <c r="D4" s="2">
        <v>7000</v>
      </c>
    </row>
    <row r="5" spans="1:4" x14ac:dyDescent="0.25">
      <c r="A5" s="2" t="s">
        <v>71</v>
      </c>
      <c r="B5" s="2" t="s">
        <v>107</v>
      </c>
      <c r="C5" s="2">
        <v>75000</v>
      </c>
      <c r="D5" s="2">
        <v>30000</v>
      </c>
    </row>
    <row r="6" spans="1:4" x14ac:dyDescent="0.25">
      <c r="A6" s="2" t="s">
        <v>100</v>
      </c>
      <c r="B6" s="2" t="s">
        <v>108</v>
      </c>
      <c r="C6" s="2">
        <v>50000</v>
      </c>
      <c r="D6" s="2">
        <v>45000</v>
      </c>
    </row>
    <row r="7" spans="1:4" x14ac:dyDescent="0.25">
      <c r="A7" s="2" t="s">
        <v>101</v>
      </c>
      <c r="B7" s="2" t="s">
        <v>107</v>
      </c>
      <c r="C7" s="2">
        <v>45000</v>
      </c>
      <c r="D7" s="2">
        <v>66000</v>
      </c>
    </row>
    <row r="8" spans="1:4" x14ac:dyDescent="0.25">
      <c r="A8" s="2" t="s">
        <v>102</v>
      </c>
      <c r="B8" s="2" t="s">
        <v>107</v>
      </c>
      <c r="C8" s="2">
        <v>35000</v>
      </c>
      <c r="D8" s="2">
        <v>52000</v>
      </c>
    </row>
    <row r="9" spans="1:4" x14ac:dyDescent="0.25">
      <c r="A9" s="2" t="s">
        <v>55</v>
      </c>
      <c r="B9" s="2" t="s">
        <v>107</v>
      </c>
      <c r="C9" s="2">
        <v>85000</v>
      </c>
      <c r="D9" s="2">
        <v>45000</v>
      </c>
    </row>
    <row r="10" spans="1:4" x14ac:dyDescent="0.25">
      <c r="A10" s="2" t="s">
        <v>103</v>
      </c>
      <c r="B10" s="2" t="s">
        <v>109</v>
      </c>
      <c r="C10" s="2">
        <v>17000</v>
      </c>
      <c r="D10" s="2">
        <v>10000</v>
      </c>
    </row>
    <row r="11" spans="1:4" x14ac:dyDescent="0.25">
      <c r="A11" s="2" t="s">
        <v>104</v>
      </c>
      <c r="B11" s="2" t="s">
        <v>109</v>
      </c>
      <c r="C11" s="2">
        <v>12000</v>
      </c>
      <c r="D11" s="2">
        <v>6000</v>
      </c>
    </row>
    <row r="12" spans="1:4" x14ac:dyDescent="0.25">
      <c r="A12" s="2" t="s">
        <v>105</v>
      </c>
      <c r="B12" s="2" t="s">
        <v>108</v>
      </c>
      <c r="C12" s="2">
        <v>80000</v>
      </c>
      <c r="D12" s="2">
        <v>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EXPENSES</vt:lpstr>
      <vt:lpstr>ABC GARMENTS</vt:lpstr>
      <vt:lpstr>BOOK CENTRE</vt:lpstr>
      <vt:lpstr>MARKSHEET</vt:lpstr>
      <vt:lpstr>ATTENDENCE SHEET</vt:lpstr>
      <vt:lpstr>YEARLY REPORT</vt:lpstr>
      <vt:lpstr>MONTHLY REPORT</vt:lpstr>
      <vt:lpstr>PIVOT TABLE</vt:lpstr>
      <vt:lpstr>Sheet9</vt:lpstr>
      <vt:lpstr>SALARY SHEET</vt:lpstr>
    </vt:vector>
  </TitlesOfParts>
  <Company>MRT www.Win2Farsi.com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cz 3</cp:lastModifiedBy>
  <dcterms:created xsi:type="dcterms:W3CDTF">2021-10-11T04:52:49Z</dcterms:created>
  <dcterms:modified xsi:type="dcterms:W3CDTF">2022-09-27T13:31:59Z</dcterms:modified>
</cp:coreProperties>
</file>