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z 3\Desktop\EXCEL SHEETS\EXCEL\"/>
    </mc:Choice>
  </mc:AlternateContent>
  <bookViews>
    <workbookView xWindow="0" yWindow="0" windowWidth="21600" windowHeight="9630" activeTab="5"/>
  </bookViews>
  <sheets>
    <sheet name="PMT FORMULA" sheetId="1" r:id="rId1"/>
    <sheet name="PRESENT VALUE" sheetId="3" r:id="rId2"/>
    <sheet name="FUTURE VALUE" sheetId="4" r:id="rId3"/>
    <sheet name="Sheet1" sheetId="15" r:id="rId4"/>
    <sheet name="Sheet2" sheetId="16" r:id="rId5"/>
    <sheet name="VLOOKUP FORMULA" sheetId="2" r:id="rId6"/>
    <sheet name="EXTRA FORMULA" sheetId="5" r:id="rId7"/>
    <sheet name="FIND COMMISION" sheetId="6" r:id="rId8"/>
    <sheet name="GOAL SEEK" sheetId="7" r:id="rId9"/>
    <sheet name="2018" sheetId="8" r:id="rId10"/>
    <sheet name="2019" sheetId="9" r:id="rId11"/>
    <sheet name="2020" sheetId="10" r:id="rId12"/>
    <sheet name="2021" sheetId="11" r:id="rId13"/>
    <sheet name="SUMMARY" sheetId="12" r:id="rId14"/>
    <sheet name="FORMULA EDITING" sheetId="13" r:id="rId15"/>
    <sheet name="USING ARRAY FUNCTION" sheetId="14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4" i="15" l="1"/>
  <c r="K10" i="15" s="1"/>
  <c r="D12" i="4"/>
  <c r="E8" i="4"/>
  <c r="C11" i="3"/>
  <c r="C15" i="14" l="1"/>
  <c r="D12" i="14" l="1"/>
  <c r="C12" i="14"/>
  <c r="B12" i="14"/>
  <c r="D3" i="14"/>
  <c r="D4" i="14"/>
  <c r="D5" i="14"/>
  <c r="D6" i="14"/>
  <c r="D7" i="14"/>
  <c r="D8" i="14"/>
  <c r="D9" i="14"/>
  <c r="D10" i="14"/>
  <c r="D11" i="14"/>
  <c r="D2" i="14"/>
  <c r="M18" i="13"/>
  <c r="H18" i="13"/>
  <c r="D2" i="12"/>
  <c r="E2" i="12"/>
  <c r="F2" i="12"/>
  <c r="D3" i="12"/>
  <c r="E3" i="12"/>
  <c r="F3" i="12"/>
  <c r="D4" i="12"/>
  <c r="E4" i="12"/>
  <c r="F4" i="12"/>
  <c r="D5" i="12"/>
  <c r="E5" i="12"/>
  <c r="F5" i="12"/>
  <c r="D6" i="12"/>
  <c r="E6" i="12"/>
  <c r="F6" i="12"/>
  <c r="D7" i="12"/>
  <c r="E7" i="12"/>
  <c r="F7" i="12"/>
  <c r="D8" i="12"/>
  <c r="E8" i="12"/>
  <c r="F8" i="12"/>
  <c r="D9" i="12"/>
  <c r="E9" i="12"/>
  <c r="F9" i="12"/>
  <c r="D10" i="12"/>
  <c r="E10" i="12"/>
  <c r="F10" i="12"/>
  <c r="D11" i="12"/>
  <c r="E11" i="12"/>
  <c r="F11" i="12"/>
  <c r="C3" i="12"/>
  <c r="C4" i="12"/>
  <c r="C5" i="12"/>
  <c r="C6" i="12"/>
  <c r="C7" i="12"/>
  <c r="C8" i="12"/>
  <c r="C9" i="12"/>
  <c r="C10" i="12"/>
  <c r="C11" i="12"/>
  <c r="C2" i="12"/>
  <c r="C7" i="7" l="1"/>
  <c r="C6" i="6"/>
  <c r="C14" i="5"/>
  <c r="C13" i="5"/>
  <c r="C12" i="5"/>
  <c r="C9" i="5"/>
  <c r="C8" i="5"/>
  <c r="C7" i="5"/>
  <c r="C6" i="5"/>
  <c r="C5" i="5"/>
  <c r="C4" i="5"/>
  <c r="C3" i="5"/>
  <c r="L8" i="5"/>
  <c r="L7" i="5"/>
  <c r="L6" i="5"/>
  <c r="L5" i="5"/>
  <c r="L4" i="5"/>
  <c r="D7" i="3" l="1"/>
  <c r="K13" i="1"/>
  <c r="F34" i="2" l="1"/>
  <c r="F33" i="2"/>
  <c r="N13" i="1"/>
  <c r="O11" i="1"/>
  <c r="N10" i="1"/>
  <c r="L11" i="1"/>
  <c r="K10" i="1"/>
  <c r="F32" i="2"/>
  <c r="F31" i="2"/>
  <c r="F30" i="2"/>
  <c r="F29" i="2"/>
  <c r="F28" i="2"/>
  <c r="L21" i="2"/>
  <c r="K21" i="2"/>
  <c r="J21" i="2"/>
  <c r="M21" i="2" s="1"/>
  <c r="M20" i="2"/>
  <c r="L20" i="2"/>
  <c r="K20" i="2"/>
  <c r="J20" i="2"/>
  <c r="L19" i="2"/>
  <c r="K19" i="2"/>
  <c r="M19" i="2" s="1"/>
  <c r="J19" i="2"/>
  <c r="M18" i="2"/>
  <c r="N18" i="2" s="1"/>
  <c r="L18" i="2"/>
  <c r="K18" i="2"/>
  <c r="J18" i="2"/>
  <c r="L17" i="2"/>
  <c r="K17" i="2"/>
  <c r="M17" i="2" s="1"/>
  <c r="J17" i="2"/>
  <c r="M16" i="2"/>
  <c r="L16" i="2"/>
  <c r="K16" i="2"/>
  <c r="J16" i="2"/>
  <c r="L15" i="2"/>
  <c r="K15" i="2"/>
  <c r="J15" i="2"/>
  <c r="M15" i="2" s="1"/>
  <c r="M14" i="2"/>
  <c r="N14" i="2" s="1"/>
  <c r="L14" i="2"/>
  <c r="K14" i="2"/>
  <c r="J14" i="2"/>
  <c r="L13" i="2"/>
  <c r="K13" i="2"/>
  <c r="J13" i="2"/>
  <c r="M13" i="2" s="1"/>
  <c r="M12" i="2"/>
  <c r="L12" i="2"/>
  <c r="K12" i="2"/>
  <c r="J12" i="2"/>
  <c r="N15" i="2" l="1"/>
  <c r="O15" i="2"/>
  <c r="P15" i="2" s="1"/>
  <c r="Q15" i="2" s="1"/>
  <c r="R15" i="2" s="1"/>
  <c r="S15" i="2" s="1"/>
  <c r="N17" i="2"/>
  <c r="O17" i="2" s="1"/>
  <c r="P17" i="2" s="1"/>
  <c r="Q17" i="2" s="1"/>
  <c r="R17" i="2" s="1"/>
  <c r="S17" i="2" s="1"/>
  <c r="N13" i="2"/>
  <c r="O13" i="2" s="1"/>
  <c r="P13" i="2" s="1"/>
  <c r="Q13" i="2" s="1"/>
  <c r="R13" i="2" s="1"/>
  <c r="S13" i="2" s="1"/>
  <c r="N21" i="2"/>
  <c r="O21" i="2"/>
  <c r="P21" i="2" s="1"/>
  <c r="Q21" i="2" s="1"/>
  <c r="R21" i="2" s="1"/>
  <c r="S21" i="2" s="1"/>
  <c r="N19" i="2"/>
  <c r="O19" i="2" s="1"/>
  <c r="P19" i="2" s="1"/>
  <c r="Q19" i="2" s="1"/>
  <c r="R19" i="2" s="1"/>
  <c r="S19" i="2" s="1"/>
  <c r="N12" i="2"/>
  <c r="O12" i="2" s="1"/>
  <c r="P12" i="2" s="1"/>
  <c r="Q12" i="2" s="1"/>
  <c r="R12" i="2" s="1"/>
  <c r="S12" i="2" s="1"/>
  <c r="N16" i="2"/>
  <c r="O16" i="2" s="1"/>
  <c r="P16" i="2" s="1"/>
  <c r="Q16" i="2" s="1"/>
  <c r="R16" i="2" s="1"/>
  <c r="S16" i="2" s="1"/>
  <c r="N20" i="2"/>
  <c r="O14" i="2"/>
  <c r="P14" i="2" s="1"/>
  <c r="Q14" i="2" s="1"/>
  <c r="R14" i="2" s="1"/>
  <c r="S14" i="2"/>
  <c r="O18" i="2"/>
  <c r="P18" i="2" s="1"/>
  <c r="Q18" i="2" s="1"/>
  <c r="R18" i="2" s="1"/>
  <c r="S18" i="2"/>
  <c r="O20" i="2"/>
  <c r="P20" i="2" s="1"/>
  <c r="Q20" i="2" s="1"/>
  <c r="R20" i="2" s="1"/>
  <c r="S20" i="2" s="1"/>
</calcChain>
</file>

<file path=xl/sharedStrings.xml><?xml version="1.0" encoding="utf-8"?>
<sst xmlns="http://schemas.openxmlformats.org/spreadsheetml/2006/main" count="248" uniqueCount="99">
  <si>
    <t>ITEM</t>
  </si>
  <si>
    <t>AC</t>
  </si>
  <si>
    <t>COST</t>
  </si>
  <si>
    <t>ADVANCE</t>
  </si>
  <si>
    <t>INTREST RATE</t>
  </si>
  <si>
    <t>DURATION</t>
  </si>
  <si>
    <t>MONTHLY PMT</t>
  </si>
  <si>
    <t>GROSS LOAN</t>
  </si>
  <si>
    <t>GROSS+OVER</t>
  </si>
  <si>
    <t>S.NO</t>
  </si>
  <si>
    <t>NAME OF EMP</t>
  </si>
  <si>
    <t>DESIGNATION</t>
  </si>
  <si>
    <t>BASIC SALARY</t>
  </si>
  <si>
    <t>HOUSE OF RENT</t>
  </si>
  <si>
    <t>MEDICAL ALLOWANCE</t>
  </si>
  <si>
    <t>CONVEYANCE</t>
  </si>
  <si>
    <t>GROSS SALARY</t>
  </si>
  <si>
    <t>LOAN</t>
  </si>
  <si>
    <t>NET AMOUNT</t>
  </si>
  <si>
    <t>PER DAY</t>
  </si>
  <si>
    <t>PER HOUR</t>
  </si>
  <si>
    <t>OVER TIME</t>
  </si>
  <si>
    <t>TOTAL SALARY</t>
  </si>
  <si>
    <t xml:space="preserve">ALI </t>
  </si>
  <si>
    <t>COMPUTER OPERATOR</t>
  </si>
  <si>
    <t xml:space="preserve">ALINA </t>
  </si>
  <si>
    <t>CLERK</t>
  </si>
  <si>
    <t>AHMED</t>
  </si>
  <si>
    <t>ARIF</t>
  </si>
  <si>
    <t>SHAHINA</t>
  </si>
  <si>
    <t>REHANA</t>
  </si>
  <si>
    <t>FARHAN</t>
  </si>
  <si>
    <t>NOMAAN</t>
  </si>
  <si>
    <t>NAZIM</t>
  </si>
  <si>
    <t>ZEESHAN</t>
  </si>
  <si>
    <t>CAR</t>
  </si>
  <si>
    <t>PRESENT VALUE</t>
  </si>
  <si>
    <t>FUTURE AMOUNT</t>
  </si>
  <si>
    <t>INTREST</t>
  </si>
  <si>
    <t>DURATION YEARS</t>
  </si>
  <si>
    <t>FIND PRESENT VALUE</t>
  </si>
  <si>
    <t>FUTURE VALUE</t>
  </si>
  <si>
    <t>FIND FUTURE VALUE</t>
  </si>
  <si>
    <t>AVERAGE</t>
  </si>
  <si>
    <t>MIN</t>
  </si>
  <si>
    <t>MAX</t>
  </si>
  <si>
    <t>COUNT</t>
  </si>
  <si>
    <t>COUNTA</t>
  </si>
  <si>
    <t>COUNTBLANK</t>
  </si>
  <si>
    <t>CONCATENATE</t>
  </si>
  <si>
    <t>DATE</t>
  </si>
  <si>
    <t>TIME</t>
  </si>
  <si>
    <t>UPPER</t>
  </si>
  <si>
    <t>LOWER</t>
  </si>
  <si>
    <t>PROPER</t>
  </si>
  <si>
    <t>Name of Product</t>
  </si>
  <si>
    <t>Sale Price</t>
  </si>
  <si>
    <t>Quantity</t>
  </si>
  <si>
    <t>Sales Value</t>
  </si>
  <si>
    <t>Shirt</t>
  </si>
  <si>
    <t>T-Shirt</t>
  </si>
  <si>
    <t>Jeans</t>
  </si>
  <si>
    <t>Towel</t>
  </si>
  <si>
    <t>Socks</t>
  </si>
  <si>
    <t>SALE</t>
  </si>
  <si>
    <t>COMM</t>
  </si>
  <si>
    <t>RESULT</t>
  </si>
  <si>
    <t>WHAT IF ANALYSIS DATA TABLE&amp; GOAL SEEK</t>
  </si>
  <si>
    <t>INTREST LOAN</t>
  </si>
  <si>
    <t>TIME PERIODE RATE</t>
  </si>
  <si>
    <t>MONTHLY PAYMENT</t>
  </si>
  <si>
    <t>TO VALUE</t>
  </si>
  <si>
    <t>NAME OF STUDENT</t>
  </si>
  <si>
    <t>F. NAME</t>
  </si>
  <si>
    <t>ASHRAF</t>
  </si>
  <si>
    <t>RAHEEM</t>
  </si>
  <si>
    <t>MAJEED</t>
  </si>
  <si>
    <t>WAQAR</t>
  </si>
  <si>
    <t>SHAHID</t>
  </si>
  <si>
    <t>SHAHZAD</t>
  </si>
  <si>
    <t>NOMI</t>
  </si>
  <si>
    <t>HANEEF</t>
  </si>
  <si>
    <t>PAPER 1</t>
  </si>
  <si>
    <t>PAPER 2</t>
  </si>
  <si>
    <t>PAPER 3</t>
  </si>
  <si>
    <t>PAPER 4</t>
  </si>
  <si>
    <t>CAMPUS 1</t>
  </si>
  <si>
    <t>CAMPUS 2</t>
  </si>
  <si>
    <t>CAMPUS 3</t>
  </si>
  <si>
    <t>CAMPUS 4</t>
  </si>
  <si>
    <t>CAPMUS 5</t>
  </si>
  <si>
    <t xml:space="preserve">TOTAL </t>
  </si>
  <si>
    <t>PRODUCT</t>
  </si>
  <si>
    <t>SOLD</t>
  </si>
  <si>
    <t>PRICE</t>
  </si>
  <si>
    <t>TOTAL</t>
  </si>
  <si>
    <t>ADAVANCE</t>
  </si>
  <si>
    <t>DURATION YEAR</t>
  </si>
  <si>
    <t>FIND FUTURE VALU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</si>
</sst>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6">
    <xf numFmtId="0" fontId="0" fillId="0" borderId="0" xfId="0"/>
    <xf numFmtId="9" fontId="0" fillId="0" borderId="0" xfId="0" applyNumberFormat="1"/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3" fontId="0" fillId="0" borderId="0" xfId="1" applyFont="1"/>
    <xf numFmtId="43" fontId="0" fillId="0" borderId="1" xfId="1" applyFon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43" fontId="0" fillId="0" borderId="0" xfId="1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0" borderId="0" xfId="0" applyFont="1"/>
    <xf numFmtId="9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43" fontId="4" fillId="0" borderId="1" xfId="1" applyFont="1" applyBorder="1" applyAlignment="1">
      <alignment horizontal="center" vertical="center"/>
    </xf>
    <xf numFmtId="0" fontId="0" fillId="0" borderId="1" xfId="0" applyBorder="1"/>
    <xf numFmtId="9" fontId="0" fillId="0" borderId="1" xfId="0" applyNumberFormat="1" applyBorder="1"/>
    <xf numFmtId="0" fontId="0" fillId="0" borderId="2" xfId="0" applyBorder="1"/>
    <xf numFmtId="9" fontId="0" fillId="0" borderId="4" xfId="0" applyNumberFormat="1" applyBorder="1"/>
    <xf numFmtId="10" fontId="0" fillId="0" borderId="1" xfId="0" applyNumberFormat="1" applyBorder="1"/>
    <xf numFmtId="43" fontId="0" fillId="0" borderId="1" xfId="1" applyFont="1" applyBorder="1"/>
    <xf numFmtId="0" fontId="0" fillId="0" borderId="3" xfId="0" applyBorder="1"/>
    <xf numFmtId="9" fontId="0" fillId="0" borderId="5" xfId="0" applyNumberFormat="1" applyBorder="1"/>
    <xf numFmtId="0" fontId="0" fillId="0" borderId="5" xfId="0" applyBorder="1"/>
    <xf numFmtId="0" fontId="0" fillId="0" borderId="1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5" fillId="2" borderId="7" xfId="0" applyFont="1" applyFill="1" applyBorder="1"/>
    <xf numFmtId="0" fontId="5" fillId="2" borderId="4" xfId="0" applyFont="1" applyFill="1" applyBorder="1"/>
    <xf numFmtId="0" fontId="0" fillId="3" borderId="2" xfId="0" applyFont="1" applyFill="1" applyBorder="1" applyAlignment="1">
      <alignment horizontal="center" vertical="center"/>
    </xf>
    <xf numFmtId="0" fontId="0" fillId="3" borderId="2" xfId="0" applyFont="1" applyFill="1" applyBorder="1"/>
    <xf numFmtId="0" fontId="0" fillId="3" borderId="1" xfId="0" applyFont="1" applyFill="1" applyBorder="1"/>
    <xf numFmtId="8" fontId="4" fillId="0" borderId="1" xfId="1" applyNumberFormat="1" applyFont="1" applyBorder="1" applyAlignment="1">
      <alignment horizontal="center" vertical="center"/>
    </xf>
    <xf numFmtId="0" fontId="4" fillId="0" borderId="0" xfId="0" applyFont="1" applyAlignment="1"/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/>
  </cellXfs>
  <cellStyles count="2">
    <cellStyle name="Comma" xfId="1" builtinId="3"/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193239</xdr:colOff>
      <xdr:row>0</xdr:row>
      <xdr:rowOff>121735</xdr:rowOff>
    </xdr:from>
    <xdr:ext cx="4509376" cy="937629"/>
    <xdr:sp macro="" textlink="">
      <xdr:nvSpPr>
        <xdr:cNvPr id="2" name="Rectangle 1"/>
        <xdr:cNvSpPr/>
      </xdr:nvSpPr>
      <xdr:spPr>
        <a:xfrm>
          <a:off x="5679639" y="121735"/>
          <a:ext cx="450937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PMT FORMULA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564859</xdr:colOff>
      <xdr:row>12</xdr:row>
      <xdr:rowOff>169360</xdr:rowOff>
    </xdr:from>
    <xdr:ext cx="184731" cy="937629"/>
    <xdr:sp macro="" textlink="">
      <xdr:nvSpPr>
        <xdr:cNvPr id="2" name="Rectangle 1"/>
        <xdr:cNvSpPr/>
      </xdr:nvSpPr>
      <xdr:spPr>
        <a:xfrm>
          <a:off x="6660859" y="2455360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232785</xdr:colOff>
      <xdr:row>1</xdr:row>
      <xdr:rowOff>158069</xdr:rowOff>
    </xdr:from>
    <xdr:ext cx="4524364" cy="937629"/>
    <xdr:sp macro="" textlink="">
      <xdr:nvSpPr>
        <xdr:cNvPr id="2" name="Rectangle 1"/>
        <xdr:cNvSpPr/>
      </xdr:nvSpPr>
      <xdr:spPr>
        <a:xfrm>
          <a:off x="3282925" y="350709"/>
          <a:ext cx="4524364" cy="937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FUTURE</a:t>
          </a:r>
          <a:r>
            <a:rPr lang="en-US" sz="5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VALUE</a:t>
          </a:r>
          <a:endParaRPr lang="en-US" sz="5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200249</xdr:colOff>
      <xdr:row>4</xdr:row>
      <xdr:rowOff>0</xdr:rowOff>
    </xdr:from>
    <xdr:ext cx="4228658" cy="937629"/>
    <xdr:sp macro="" textlink="">
      <xdr:nvSpPr>
        <xdr:cNvPr id="2" name="Rectangle 1"/>
        <xdr:cNvSpPr/>
      </xdr:nvSpPr>
      <xdr:spPr>
        <a:xfrm>
          <a:off x="5458049" y="0"/>
          <a:ext cx="4228658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0" cap="none" spc="0">
              <a:ln w="0">
                <a:solidFill>
                  <a:schemeClr val="tx1">
                    <a:lumMod val="85000"/>
                    <a:lumOff val="15000"/>
                  </a:schemeClr>
                </a:solidFill>
              </a:ln>
              <a:solidFill>
                <a:schemeClr val="accent1">
                  <a:lumMod val="50000"/>
                </a:schemeClr>
              </a:solidFill>
              <a:effectLst>
                <a:glow rad="101600">
                  <a:schemeClr val="accent3">
                    <a:satMod val="175000"/>
                    <a:alpha val="40000"/>
                  </a:schemeClr>
                </a:glow>
                <a:outerShdw blurRad="50800" dist="38100" dir="10800000" algn="r" rotWithShape="0">
                  <a:prstClr val="black">
                    <a:alpha val="40000"/>
                  </a:prstClr>
                </a:outerShdw>
              </a:effectLst>
            </a:rPr>
            <a:t>SALARY SHEET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95789</xdr:colOff>
      <xdr:row>12</xdr:row>
      <xdr:rowOff>169360</xdr:rowOff>
    </xdr:from>
    <xdr:ext cx="5351979" cy="937629"/>
    <xdr:sp macro="" textlink="">
      <xdr:nvSpPr>
        <xdr:cNvPr id="2" name="Rectangle 1"/>
        <xdr:cNvSpPr/>
      </xdr:nvSpPr>
      <xdr:spPr>
        <a:xfrm>
          <a:off x="4077239" y="2455360"/>
          <a:ext cx="535197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EXTRA FORMULAS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8:R14"/>
  <sheetViews>
    <sheetView topLeftCell="F1" zoomScale="120" zoomScaleNormal="145" workbookViewId="0">
      <selection activeCell="N11" sqref="N11"/>
    </sheetView>
  </sheetViews>
  <sheetFormatPr defaultRowHeight="15" x14ac:dyDescent="0.25"/>
  <cols>
    <col min="10" max="10" width="14.28515625" customWidth="1"/>
    <col min="11" max="11" width="10.5703125" bestFit="1" customWidth="1"/>
    <col min="13" max="13" width="22.5703125" customWidth="1"/>
    <col min="14" max="14" width="20.140625" customWidth="1"/>
    <col min="16" max="16" width="14.140625" bestFit="1" customWidth="1"/>
    <col min="17" max="17" width="18.5703125" customWidth="1"/>
  </cols>
  <sheetData>
    <row r="8" spans="10:18" x14ac:dyDescent="0.25">
      <c r="J8" s="2" t="s">
        <v>0</v>
      </c>
      <c r="K8" s="2" t="s">
        <v>1</v>
      </c>
      <c r="L8" s="6"/>
      <c r="M8" s="2" t="s">
        <v>0</v>
      </c>
      <c r="N8" s="2" t="s">
        <v>35</v>
      </c>
      <c r="O8" s="6"/>
    </row>
    <row r="9" spans="10:18" x14ac:dyDescent="0.25">
      <c r="J9" s="2" t="s">
        <v>2</v>
      </c>
      <c r="K9" s="2">
        <v>60000</v>
      </c>
      <c r="L9" s="6"/>
      <c r="M9" s="2" t="s">
        <v>2</v>
      </c>
      <c r="N9" s="2">
        <v>300000</v>
      </c>
      <c r="O9" s="6"/>
    </row>
    <row r="10" spans="10:18" x14ac:dyDescent="0.25">
      <c r="J10" s="2" t="s">
        <v>3</v>
      </c>
      <c r="K10" s="2">
        <f>K9*L10</f>
        <v>15000</v>
      </c>
      <c r="L10" s="10">
        <v>0.25</v>
      </c>
      <c r="M10" s="2" t="s">
        <v>3</v>
      </c>
      <c r="N10" s="2">
        <f>N9*O10</f>
        <v>75000</v>
      </c>
      <c r="O10" s="10">
        <v>0.25</v>
      </c>
      <c r="R10" s="1"/>
    </row>
    <row r="11" spans="10:18" x14ac:dyDescent="0.25">
      <c r="J11" s="2" t="s">
        <v>4</v>
      </c>
      <c r="K11" s="3">
        <v>0.4</v>
      </c>
      <c r="L11" s="6">
        <f>K11*K9</f>
        <v>24000</v>
      </c>
      <c r="M11" s="2" t="s">
        <v>4</v>
      </c>
      <c r="N11" s="3">
        <v>0.2</v>
      </c>
      <c r="O11" s="6">
        <f>N11*N9</f>
        <v>60000</v>
      </c>
    </row>
    <row r="12" spans="10:18" x14ac:dyDescent="0.25">
      <c r="J12" s="2" t="s">
        <v>5</v>
      </c>
      <c r="K12" s="2">
        <v>11</v>
      </c>
      <c r="L12" s="6"/>
      <c r="M12" s="2" t="s">
        <v>5</v>
      </c>
      <c r="N12" s="2">
        <v>35</v>
      </c>
      <c r="O12" s="6"/>
    </row>
    <row r="13" spans="10:18" x14ac:dyDescent="0.25">
      <c r="J13" s="2" t="s">
        <v>6</v>
      </c>
      <c r="K13" s="9">
        <f>PMT(K11/12,K12,K9-K10)</f>
        <v>-4953.7068539661777</v>
      </c>
      <c r="L13" s="6"/>
      <c r="M13" s="2" t="s">
        <v>6</v>
      </c>
      <c r="N13" s="9">
        <f>PMT(N11/12,N12,N9-N10)</f>
        <v>-8536.7840065506352</v>
      </c>
      <c r="O13" s="6"/>
    </row>
    <row r="14" spans="10:18" x14ac:dyDescent="0.25">
      <c r="J14" s="6"/>
      <c r="K14" s="11"/>
      <c r="L14" s="6"/>
      <c r="M14" s="6"/>
      <c r="N14" s="6"/>
      <c r="O14" s="6"/>
      <c r="Q14" s="8"/>
    </row>
  </sheetData>
  <conditionalFormatting sqref="K14:O14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I11"/>
  <sheetViews>
    <sheetView zoomScale="127" zoomScaleNormal="190" workbookViewId="0">
      <selection activeCell="C9" sqref="C9"/>
    </sheetView>
  </sheetViews>
  <sheetFormatPr defaultRowHeight="15" x14ac:dyDescent="0.25"/>
  <cols>
    <col min="2" max="2" width="28" customWidth="1"/>
    <col min="3" max="3" width="22.28515625" customWidth="1"/>
    <col min="9" max="9" width="5.28515625" customWidth="1"/>
    <col min="10" max="10" width="29.85546875" customWidth="1"/>
    <col min="11" max="11" width="20.85546875" customWidth="1"/>
  </cols>
  <sheetData>
    <row r="5" spans="2:9" ht="18.75" x14ac:dyDescent="0.25">
      <c r="B5" s="38" t="s">
        <v>36</v>
      </c>
      <c r="C5" s="39"/>
    </row>
    <row r="6" spans="2:9" ht="21" x14ac:dyDescent="0.35">
      <c r="B6" s="17" t="s">
        <v>37</v>
      </c>
      <c r="C6" s="12">
        <v>1000000</v>
      </c>
      <c r="D6" s="14"/>
      <c r="E6" s="14"/>
      <c r="F6" s="37"/>
      <c r="G6" s="14"/>
      <c r="H6" s="14"/>
      <c r="I6" s="14"/>
    </row>
    <row r="7" spans="2:9" ht="21" x14ac:dyDescent="0.35">
      <c r="B7" s="17" t="s">
        <v>38</v>
      </c>
      <c r="C7" s="15">
        <v>0.05</v>
      </c>
      <c r="D7" s="13">
        <f>C6*C7</f>
        <v>50000</v>
      </c>
      <c r="E7" s="14"/>
      <c r="F7" s="14"/>
      <c r="G7" s="14"/>
      <c r="H7" s="14"/>
      <c r="I7" s="14"/>
    </row>
    <row r="8" spans="2:9" ht="21" x14ac:dyDescent="0.35">
      <c r="B8" s="17" t="s">
        <v>39</v>
      </c>
      <c r="C8" s="12">
        <v>10</v>
      </c>
      <c r="D8" s="14"/>
      <c r="E8" s="14"/>
      <c r="F8" s="14"/>
      <c r="G8" s="14"/>
      <c r="H8" s="14"/>
      <c r="I8" s="14"/>
    </row>
    <row r="9" spans="2:9" ht="21" x14ac:dyDescent="0.35">
      <c r="B9" s="17" t="s">
        <v>6</v>
      </c>
      <c r="C9" s="18">
        <v>7000</v>
      </c>
      <c r="D9" s="14"/>
      <c r="E9" s="14"/>
      <c r="F9" s="14"/>
      <c r="G9" s="14"/>
      <c r="H9" s="14"/>
      <c r="I9" s="14"/>
    </row>
    <row r="10" spans="2:9" ht="21" x14ac:dyDescent="0.35">
      <c r="B10" s="14"/>
      <c r="C10" s="16"/>
      <c r="D10" s="14"/>
      <c r="E10" s="14"/>
      <c r="F10" s="14"/>
      <c r="G10" s="14"/>
      <c r="H10" s="14"/>
      <c r="I10" s="14"/>
    </row>
    <row r="11" spans="2:9" ht="21" x14ac:dyDescent="0.35">
      <c r="B11" s="12" t="s">
        <v>40</v>
      </c>
      <c r="C11" s="36">
        <f>PV(C7/12,C8*12,C9,-C6)</f>
        <v>-52808.411998627133</v>
      </c>
      <c r="D11" s="14"/>
      <c r="E11" s="14"/>
      <c r="F11" s="14"/>
      <c r="G11" s="14"/>
      <c r="H11" s="14"/>
      <c r="I11" s="14"/>
    </row>
  </sheetData>
  <mergeCells count="1">
    <mergeCell ref="B5:C5"/>
  </mergeCells>
  <pageMargins left="0.7" right="0.7" top="0.75" bottom="0.75" header="0.3" footer="0.3"/>
  <pageSetup orientation="portrait" horizontalDpi="200" verticalDpi="200" copies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E12"/>
  <sheetViews>
    <sheetView topLeftCell="A4" zoomScale="175" zoomScaleNormal="175" workbookViewId="0">
      <selection activeCell="D12" sqref="D12"/>
    </sheetView>
  </sheetViews>
  <sheetFormatPr defaultRowHeight="15" x14ac:dyDescent="0.25"/>
  <cols>
    <col min="3" max="3" width="27.28515625" bestFit="1" customWidth="1"/>
    <col min="4" max="4" width="27.28515625" customWidth="1"/>
    <col min="5" max="5" width="10.140625" bestFit="1" customWidth="1"/>
  </cols>
  <sheetData>
    <row r="6" spans="3:5" ht="18.75" x14ac:dyDescent="0.3">
      <c r="C6" s="40" t="s">
        <v>41</v>
      </c>
      <c r="D6" s="41"/>
    </row>
    <row r="7" spans="3:5" ht="21" x14ac:dyDescent="0.25">
      <c r="C7" s="17" t="s">
        <v>96</v>
      </c>
      <c r="D7" s="12">
        <v>10000</v>
      </c>
    </row>
    <row r="8" spans="3:5" ht="21" x14ac:dyDescent="0.25">
      <c r="C8" s="17" t="s">
        <v>38</v>
      </c>
      <c r="D8" s="15">
        <v>0.05</v>
      </c>
      <c r="E8" s="8">
        <f>D8*D12</f>
        <v>6848.9508012788283</v>
      </c>
    </row>
    <row r="9" spans="3:5" ht="21" x14ac:dyDescent="0.25">
      <c r="C9" s="17" t="s">
        <v>39</v>
      </c>
      <c r="D9" s="12">
        <v>2</v>
      </c>
    </row>
    <row r="10" spans="3:5" ht="21" x14ac:dyDescent="0.25">
      <c r="C10" s="17" t="s">
        <v>6</v>
      </c>
      <c r="D10" s="12">
        <v>5000</v>
      </c>
    </row>
    <row r="11" spans="3:5" ht="21" x14ac:dyDescent="0.25">
      <c r="C11" s="16"/>
      <c r="D11" s="16"/>
    </row>
    <row r="12" spans="3:5" ht="21" x14ac:dyDescent="0.25">
      <c r="C12" s="12" t="s">
        <v>42</v>
      </c>
      <c r="D12" s="36">
        <f>FV(D8/12,D9*12,-D10,-D7)</f>
        <v>136979.01602557657</v>
      </c>
    </row>
  </sheetData>
  <mergeCells count="1">
    <mergeCell ref="C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9:K14"/>
  <sheetViews>
    <sheetView topLeftCell="D3" zoomScale="156" zoomScaleNormal="178" workbookViewId="0">
      <selection activeCell="H12" sqref="H12:I12"/>
    </sheetView>
  </sheetViews>
  <sheetFormatPr defaultRowHeight="15" x14ac:dyDescent="0.25"/>
  <cols>
    <col min="8" max="8" width="13.140625" bestFit="1" customWidth="1"/>
    <col min="10" max="10" width="12" bestFit="1" customWidth="1"/>
  </cols>
  <sheetData>
    <row r="9" spans="8:11" x14ac:dyDescent="0.25">
      <c r="H9" s="44" t="s">
        <v>3</v>
      </c>
      <c r="I9" s="44"/>
      <c r="J9">
        <v>10000</v>
      </c>
    </row>
    <row r="10" spans="8:11" x14ac:dyDescent="0.25">
      <c r="H10" s="44" t="s">
        <v>4</v>
      </c>
      <c r="I10" s="44"/>
      <c r="J10" s="1">
        <v>0.05</v>
      </c>
      <c r="K10">
        <f>J10*J14</f>
        <v>6848.9508012788283</v>
      </c>
    </row>
    <row r="11" spans="8:11" x14ac:dyDescent="0.25">
      <c r="H11" s="44" t="s">
        <v>97</v>
      </c>
      <c r="I11" s="44"/>
      <c r="J11">
        <v>2</v>
      </c>
    </row>
    <row r="12" spans="8:11" x14ac:dyDescent="0.25">
      <c r="H12" s="44" t="s">
        <v>6</v>
      </c>
      <c r="I12" s="44"/>
      <c r="J12">
        <v>5000</v>
      </c>
    </row>
    <row r="14" spans="8:11" x14ac:dyDescent="0.25">
      <c r="H14" t="s">
        <v>98</v>
      </c>
      <c r="J14" s="45">
        <f>FV(J10/12,J11*12,-J12,-J9)</f>
        <v>136979.01602557657</v>
      </c>
    </row>
  </sheetData>
  <mergeCells count="4">
    <mergeCell ref="H9:I9"/>
    <mergeCell ref="H10:I10"/>
    <mergeCell ref="H11:I11"/>
    <mergeCell ref="H12:I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S34"/>
  <sheetViews>
    <sheetView tabSelected="1" topLeftCell="B10" zoomScale="82" workbookViewId="0">
      <selection activeCell="L29" sqref="L29"/>
    </sheetView>
  </sheetViews>
  <sheetFormatPr defaultRowHeight="15" x14ac:dyDescent="0.25"/>
  <cols>
    <col min="5" max="5" width="15.140625" customWidth="1"/>
    <col min="6" max="6" width="9.28515625" bestFit="1" customWidth="1"/>
    <col min="8" max="8" width="19.140625" customWidth="1"/>
    <col min="9" max="15" width="9.28515625" bestFit="1" customWidth="1"/>
    <col min="16" max="18" width="12.140625" bestFit="1" customWidth="1"/>
    <col min="19" max="19" width="12.42578125" customWidth="1"/>
  </cols>
  <sheetData>
    <row r="6" spans="6:19" x14ac:dyDescent="0.25"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6:19" x14ac:dyDescent="0.25"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pans="6:19" x14ac:dyDescent="0.25"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6:19" x14ac:dyDescent="0.25">
      <c r="F9" s="7"/>
      <c r="G9" s="7"/>
      <c r="H9" s="7"/>
      <c r="I9" s="7"/>
      <c r="J9" s="7"/>
      <c r="K9" s="7"/>
      <c r="L9" s="7"/>
      <c r="M9" s="7"/>
      <c r="N9" s="5">
        <v>0.12</v>
      </c>
      <c r="O9" s="7"/>
      <c r="P9" s="7"/>
      <c r="Q9" s="7"/>
      <c r="R9" s="7"/>
      <c r="S9" s="7"/>
    </row>
    <row r="10" spans="6:19" ht="30" x14ac:dyDescent="0.25">
      <c r="F10" s="7"/>
      <c r="G10" s="7"/>
      <c r="H10" s="7"/>
      <c r="I10" s="7"/>
      <c r="J10" s="5">
        <v>0.08</v>
      </c>
      <c r="K10" s="5">
        <v>0.1</v>
      </c>
      <c r="L10" s="5">
        <v>0.15</v>
      </c>
      <c r="M10" s="7"/>
      <c r="N10" s="4">
        <v>50000</v>
      </c>
      <c r="O10" s="4" t="s">
        <v>7</v>
      </c>
      <c r="P10" s="4">
        <v>30</v>
      </c>
      <c r="Q10" s="4">
        <v>8</v>
      </c>
      <c r="R10" s="4">
        <v>20</v>
      </c>
      <c r="S10" s="4" t="s">
        <v>8</v>
      </c>
    </row>
    <row r="11" spans="6:19" ht="45" x14ac:dyDescent="0.25">
      <c r="F11" s="4" t="s">
        <v>9</v>
      </c>
      <c r="G11" s="4" t="s">
        <v>10</v>
      </c>
      <c r="H11" s="4" t="s">
        <v>11</v>
      </c>
      <c r="I11" s="4" t="s">
        <v>12</v>
      </c>
      <c r="J11" s="4" t="s">
        <v>13</v>
      </c>
      <c r="K11" s="4" t="s">
        <v>14</v>
      </c>
      <c r="L11" s="4" t="s">
        <v>15</v>
      </c>
      <c r="M11" s="4" t="s">
        <v>16</v>
      </c>
      <c r="N11" s="4" t="s">
        <v>17</v>
      </c>
      <c r="O11" s="4" t="s">
        <v>18</v>
      </c>
      <c r="P11" s="4" t="s">
        <v>19</v>
      </c>
      <c r="Q11" s="4" t="s">
        <v>20</v>
      </c>
      <c r="R11" s="4" t="s">
        <v>21</v>
      </c>
      <c r="S11" s="4" t="s">
        <v>22</v>
      </c>
    </row>
    <row r="12" spans="6:19" ht="30" x14ac:dyDescent="0.25">
      <c r="F12" s="4">
        <v>1</v>
      </c>
      <c r="G12" s="4" t="s">
        <v>23</v>
      </c>
      <c r="H12" s="4" t="s">
        <v>24</v>
      </c>
      <c r="I12" s="4">
        <v>22000</v>
      </c>
      <c r="J12" s="4">
        <f>I12*J10</f>
        <v>1760</v>
      </c>
      <c r="K12" s="4">
        <f>I12*10%</f>
        <v>2200</v>
      </c>
      <c r="L12" s="4">
        <f>I12*15%</f>
        <v>3300</v>
      </c>
      <c r="M12" s="4">
        <f>SUM(I12:L12)</f>
        <v>29260</v>
      </c>
      <c r="N12" s="4">
        <f>M12*12%</f>
        <v>3511.2</v>
      </c>
      <c r="O12" s="4">
        <f>M12-N12</f>
        <v>25748.799999999999</v>
      </c>
      <c r="P12" s="4">
        <f>O12/30</f>
        <v>858.29333333333329</v>
      </c>
      <c r="Q12" s="4">
        <f>P12/8</f>
        <v>107.28666666666666</v>
      </c>
      <c r="R12" s="4">
        <f>Q12*20</f>
        <v>2145.7333333333331</v>
      </c>
      <c r="S12" s="4">
        <f>M12+R12</f>
        <v>31405.733333333334</v>
      </c>
    </row>
    <row r="13" spans="6:19" x14ac:dyDescent="0.25">
      <c r="F13" s="4">
        <v>2</v>
      </c>
      <c r="G13" s="4" t="s">
        <v>25</v>
      </c>
      <c r="H13" s="4" t="s">
        <v>26</v>
      </c>
      <c r="I13" s="4">
        <v>18000</v>
      </c>
      <c r="J13" s="4">
        <f>I13*J10</f>
        <v>1440</v>
      </c>
      <c r="K13" s="4">
        <f t="shared" ref="K13:K21" si="0">I13*10%</f>
        <v>1800</v>
      </c>
      <c r="L13" s="4">
        <f t="shared" ref="L13:L21" si="1">I13*15%</f>
        <v>2700</v>
      </c>
      <c r="M13" s="4">
        <f t="shared" ref="M13:M21" si="2">SUM(I13:L13)</f>
        <v>23940</v>
      </c>
      <c r="N13" s="4">
        <f t="shared" ref="N13:N21" si="3">M13*12%</f>
        <v>2872.7999999999997</v>
      </c>
      <c r="O13" s="4">
        <f t="shared" ref="O13:O21" si="4">M13-N13</f>
        <v>21067.200000000001</v>
      </c>
      <c r="P13" s="4">
        <f t="shared" ref="P13:P21" si="5">O13/30</f>
        <v>702.24</v>
      </c>
      <c r="Q13" s="4">
        <f t="shared" ref="Q13:Q21" si="6">P13/8</f>
        <v>87.78</v>
      </c>
      <c r="R13" s="4">
        <f t="shared" ref="R13:R21" si="7">Q13*20</f>
        <v>1755.6</v>
      </c>
      <c r="S13" s="4">
        <f t="shared" ref="S13:S21" si="8">M13+R13</f>
        <v>25695.599999999999</v>
      </c>
    </row>
    <row r="14" spans="6:19" ht="30" x14ac:dyDescent="0.25">
      <c r="F14" s="4">
        <v>3</v>
      </c>
      <c r="G14" s="4" t="s">
        <v>27</v>
      </c>
      <c r="H14" s="4" t="s">
        <v>24</v>
      </c>
      <c r="I14" s="4">
        <v>35000</v>
      </c>
      <c r="J14" s="4">
        <f>I14*8%</f>
        <v>2800</v>
      </c>
      <c r="K14" s="4">
        <f t="shared" si="0"/>
        <v>3500</v>
      </c>
      <c r="L14" s="4">
        <f t="shared" si="1"/>
        <v>5250</v>
      </c>
      <c r="M14" s="4">
        <f t="shared" si="2"/>
        <v>46550</v>
      </c>
      <c r="N14" s="4">
        <f t="shared" si="3"/>
        <v>5586</v>
      </c>
      <c r="O14" s="4">
        <f t="shared" si="4"/>
        <v>40964</v>
      </c>
      <c r="P14" s="4">
        <f t="shared" si="5"/>
        <v>1365.4666666666667</v>
      </c>
      <c r="Q14" s="4">
        <f t="shared" si="6"/>
        <v>170.68333333333334</v>
      </c>
      <c r="R14" s="4">
        <f t="shared" si="7"/>
        <v>3413.666666666667</v>
      </c>
      <c r="S14" s="4">
        <f t="shared" si="8"/>
        <v>49963.666666666664</v>
      </c>
    </row>
    <row r="15" spans="6:19" x14ac:dyDescent="0.25">
      <c r="F15" s="4">
        <v>4</v>
      </c>
      <c r="G15" s="4" t="s">
        <v>28</v>
      </c>
      <c r="H15" s="4" t="s">
        <v>26</v>
      </c>
      <c r="I15" s="4">
        <v>40000</v>
      </c>
      <c r="J15" s="4">
        <f t="shared" ref="J15:J21" si="9">I15*8%</f>
        <v>3200</v>
      </c>
      <c r="K15" s="4">
        <f t="shared" si="0"/>
        <v>4000</v>
      </c>
      <c r="L15" s="4">
        <f t="shared" si="1"/>
        <v>6000</v>
      </c>
      <c r="M15" s="4">
        <f t="shared" si="2"/>
        <v>53200</v>
      </c>
      <c r="N15" s="4">
        <f t="shared" si="3"/>
        <v>6384</v>
      </c>
      <c r="O15" s="4">
        <f t="shared" si="4"/>
        <v>46816</v>
      </c>
      <c r="P15" s="4">
        <f t="shared" si="5"/>
        <v>1560.5333333333333</v>
      </c>
      <c r="Q15" s="4">
        <f t="shared" si="6"/>
        <v>195.06666666666666</v>
      </c>
      <c r="R15" s="4">
        <f t="shared" si="7"/>
        <v>3901.333333333333</v>
      </c>
      <c r="S15" s="4">
        <f t="shared" si="8"/>
        <v>57101.333333333336</v>
      </c>
    </row>
    <row r="16" spans="6:19" ht="30" x14ac:dyDescent="0.25">
      <c r="F16" s="4">
        <v>5</v>
      </c>
      <c r="G16" s="4" t="s">
        <v>29</v>
      </c>
      <c r="H16" s="4" t="s">
        <v>24</v>
      </c>
      <c r="I16" s="4">
        <v>30000</v>
      </c>
      <c r="J16" s="4">
        <f t="shared" si="9"/>
        <v>2400</v>
      </c>
      <c r="K16" s="4">
        <f t="shared" si="0"/>
        <v>3000</v>
      </c>
      <c r="L16" s="4">
        <f t="shared" si="1"/>
        <v>4500</v>
      </c>
      <c r="M16" s="4">
        <f t="shared" si="2"/>
        <v>39900</v>
      </c>
      <c r="N16" s="4">
        <f t="shared" si="3"/>
        <v>4788</v>
      </c>
      <c r="O16" s="4">
        <f t="shared" si="4"/>
        <v>35112</v>
      </c>
      <c r="P16" s="4">
        <f t="shared" si="5"/>
        <v>1170.4000000000001</v>
      </c>
      <c r="Q16" s="4">
        <f t="shared" si="6"/>
        <v>146.30000000000001</v>
      </c>
      <c r="R16" s="4">
        <f t="shared" si="7"/>
        <v>2926</v>
      </c>
      <c r="S16" s="4">
        <f t="shared" si="8"/>
        <v>42826</v>
      </c>
    </row>
    <row r="17" spans="5:19" x14ac:dyDescent="0.25">
      <c r="F17" s="4">
        <v>6</v>
      </c>
      <c r="G17" s="4" t="s">
        <v>30</v>
      </c>
      <c r="H17" s="4" t="s">
        <v>26</v>
      </c>
      <c r="I17" s="4">
        <v>25000</v>
      </c>
      <c r="J17" s="4">
        <f t="shared" si="9"/>
        <v>2000</v>
      </c>
      <c r="K17" s="4">
        <f t="shared" si="0"/>
        <v>2500</v>
      </c>
      <c r="L17" s="4">
        <f t="shared" si="1"/>
        <v>3750</v>
      </c>
      <c r="M17" s="4">
        <f t="shared" si="2"/>
        <v>33250</v>
      </c>
      <c r="N17" s="4">
        <f t="shared" si="3"/>
        <v>3990</v>
      </c>
      <c r="O17" s="4">
        <f t="shared" si="4"/>
        <v>29260</v>
      </c>
      <c r="P17" s="4">
        <f t="shared" si="5"/>
        <v>975.33333333333337</v>
      </c>
      <c r="Q17" s="4">
        <f t="shared" si="6"/>
        <v>121.91666666666667</v>
      </c>
      <c r="R17" s="4">
        <f t="shared" si="7"/>
        <v>2438.3333333333335</v>
      </c>
      <c r="S17" s="4">
        <f t="shared" si="8"/>
        <v>35688.333333333336</v>
      </c>
    </row>
    <row r="18" spans="5:19" ht="30" x14ac:dyDescent="0.25">
      <c r="F18" s="4">
        <v>7</v>
      </c>
      <c r="G18" s="4" t="s">
        <v>31</v>
      </c>
      <c r="H18" s="4" t="s">
        <v>24</v>
      </c>
      <c r="I18" s="4">
        <v>90000</v>
      </c>
      <c r="J18" s="4">
        <f t="shared" si="9"/>
        <v>7200</v>
      </c>
      <c r="K18" s="4">
        <f t="shared" si="0"/>
        <v>9000</v>
      </c>
      <c r="L18" s="4">
        <f t="shared" si="1"/>
        <v>13500</v>
      </c>
      <c r="M18" s="4">
        <f t="shared" si="2"/>
        <v>119700</v>
      </c>
      <c r="N18" s="4">
        <f t="shared" si="3"/>
        <v>14364</v>
      </c>
      <c r="O18" s="4">
        <f t="shared" si="4"/>
        <v>105336</v>
      </c>
      <c r="P18" s="4">
        <f t="shared" si="5"/>
        <v>3511.2</v>
      </c>
      <c r="Q18" s="4">
        <f t="shared" si="6"/>
        <v>438.9</v>
      </c>
      <c r="R18" s="4">
        <f t="shared" si="7"/>
        <v>8778</v>
      </c>
      <c r="S18" s="4">
        <f t="shared" si="8"/>
        <v>128478</v>
      </c>
    </row>
    <row r="19" spans="5:19" ht="30" x14ac:dyDescent="0.25">
      <c r="F19" s="4">
        <v>8</v>
      </c>
      <c r="G19" s="4" t="s">
        <v>32</v>
      </c>
      <c r="H19" s="4" t="s">
        <v>26</v>
      </c>
      <c r="I19" s="4">
        <v>20000</v>
      </c>
      <c r="J19" s="4">
        <f t="shared" si="9"/>
        <v>1600</v>
      </c>
      <c r="K19" s="4">
        <f t="shared" si="0"/>
        <v>2000</v>
      </c>
      <c r="L19" s="4">
        <f t="shared" si="1"/>
        <v>3000</v>
      </c>
      <c r="M19" s="4">
        <f t="shared" si="2"/>
        <v>26600</v>
      </c>
      <c r="N19" s="4">
        <f t="shared" si="3"/>
        <v>3192</v>
      </c>
      <c r="O19" s="4">
        <f t="shared" si="4"/>
        <v>23408</v>
      </c>
      <c r="P19" s="4">
        <f t="shared" si="5"/>
        <v>780.26666666666665</v>
      </c>
      <c r="Q19" s="4">
        <f t="shared" si="6"/>
        <v>97.533333333333331</v>
      </c>
      <c r="R19" s="4">
        <f t="shared" si="7"/>
        <v>1950.6666666666665</v>
      </c>
      <c r="S19" s="4">
        <f t="shared" si="8"/>
        <v>28550.666666666668</v>
      </c>
    </row>
    <row r="20" spans="5:19" ht="30" x14ac:dyDescent="0.25">
      <c r="F20" s="4">
        <v>9</v>
      </c>
      <c r="G20" s="4" t="s">
        <v>33</v>
      </c>
      <c r="H20" s="4" t="s">
        <v>24</v>
      </c>
      <c r="I20" s="4">
        <v>25000</v>
      </c>
      <c r="J20" s="4">
        <f t="shared" si="9"/>
        <v>2000</v>
      </c>
      <c r="K20" s="4">
        <f t="shared" si="0"/>
        <v>2500</v>
      </c>
      <c r="L20" s="4">
        <f t="shared" si="1"/>
        <v>3750</v>
      </c>
      <c r="M20" s="4">
        <f t="shared" si="2"/>
        <v>33250</v>
      </c>
      <c r="N20" s="4">
        <f t="shared" si="3"/>
        <v>3990</v>
      </c>
      <c r="O20" s="4">
        <f t="shared" si="4"/>
        <v>29260</v>
      </c>
      <c r="P20" s="4">
        <f t="shared" si="5"/>
        <v>975.33333333333337</v>
      </c>
      <c r="Q20" s="4">
        <f t="shared" si="6"/>
        <v>121.91666666666667</v>
      </c>
      <c r="R20" s="4">
        <f t="shared" si="7"/>
        <v>2438.3333333333335</v>
      </c>
      <c r="S20" s="4">
        <f t="shared" si="8"/>
        <v>35688.333333333336</v>
      </c>
    </row>
    <row r="21" spans="5:19" x14ac:dyDescent="0.25">
      <c r="F21" s="4">
        <v>10</v>
      </c>
      <c r="G21" s="4" t="s">
        <v>34</v>
      </c>
      <c r="H21" s="4" t="s">
        <v>26</v>
      </c>
      <c r="I21" s="4">
        <v>60000</v>
      </c>
      <c r="J21" s="4">
        <f t="shared" si="9"/>
        <v>4800</v>
      </c>
      <c r="K21" s="4">
        <f t="shared" si="0"/>
        <v>6000</v>
      </c>
      <c r="L21" s="4">
        <f t="shared" si="1"/>
        <v>9000</v>
      </c>
      <c r="M21" s="4">
        <f t="shared" si="2"/>
        <v>79800</v>
      </c>
      <c r="N21" s="4">
        <f t="shared" si="3"/>
        <v>9576</v>
      </c>
      <c r="O21" s="4">
        <f t="shared" si="4"/>
        <v>70224</v>
      </c>
      <c r="P21" s="4">
        <f t="shared" si="5"/>
        <v>2340.8000000000002</v>
      </c>
      <c r="Q21" s="4">
        <f t="shared" si="6"/>
        <v>292.60000000000002</v>
      </c>
      <c r="R21" s="4">
        <f t="shared" si="7"/>
        <v>5852</v>
      </c>
      <c r="S21" s="4">
        <f t="shared" si="8"/>
        <v>85652</v>
      </c>
    </row>
    <row r="22" spans="5:19" x14ac:dyDescent="0.25"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7" spans="5:19" x14ac:dyDescent="0.25">
      <c r="E27" s="4" t="s">
        <v>9</v>
      </c>
      <c r="F27">
        <v>10</v>
      </c>
    </row>
    <row r="28" spans="5:19" x14ac:dyDescent="0.25">
      <c r="E28" s="4" t="s">
        <v>10</v>
      </c>
      <c r="F28" t="str">
        <f>VLOOKUP(F27,F11:S21,2)</f>
        <v>ZEESHAN</v>
      </c>
    </row>
    <row r="29" spans="5:19" x14ac:dyDescent="0.25">
      <c r="E29" s="4" t="s">
        <v>11</v>
      </c>
      <c r="F29" t="str">
        <f>VLOOKUP(F27,F11:S21,3)</f>
        <v>CLERK</v>
      </c>
    </row>
    <row r="30" spans="5:19" x14ac:dyDescent="0.25">
      <c r="E30" s="4" t="s">
        <v>12</v>
      </c>
      <c r="F30">
        <f>VLOOKUP(F27,F11:S21,4)</f>
        <v>60000</v>
      </c>
    </row>
    <row r="31" spans="5:19" x14ac:dyDescent="0.25">
      <c r="E31" s="4" t="s">
        <v>13</v>
      </c>
      <c r="F31">
        <f>VLOOKUP(F27,F11:S21,5)</f>
        <v>4800</v>
      </c>
    </row>
    <row r="32" spans="5:19" ht="30" x14ac:dyDescent="0.25">
      <c r="E32" s="4" t="s">
        <v>14</v>
      </c>
      <c r="F32">
        <f>VLOOKUP(F27,F11:S21,6)</f>
        <v>6000</v>
      </c>
    </row>
    <row r="33" spans="5:6" x14ac:dyDescent="0.25">
      <c r="E33" s="4" t="s">
        <v>15</v>
      </c>
      <c r="F33">
        <f>VLOOKUP(F27,F12:S21,7)</f>
        <v>9000</v>
      </c>
    </row>
    <row r="34" spans="5:6" x14ac:dyDescent="0.25">
      <c r="E34" s="4" t="s">
        <v>22</v>
      </c>
      <c r="F34">
        <f>VLOOKUP(F27,F11:S21,14)</f>
        <v>85652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4"/>
  <sheetViews>
    <sheetView workbookViewId="0">
      <selection activeCell="E10" sqref="E10"/>
    </sheetView>
  </sheetViews>
  <sheetFormatPr defaultRowHeight="15" x14ac:dyDescent="0.25"/>
  <cols>
    <col min="2" max="2" width="14.28515625" customWidth="1"/>
    <col min="3" max="3" width="18" customWidth="1"/>
  </cols>
  <sheetData>
    <row r="3" spans="2:12" x14ac:dyDescent="0.25">
      <c r="B3" s="2" t="s">
        <v>43</v>
      </c>
      <c r="C3" s="2">
        <f>AVERAGE(J4:J8)</f>
        <v>180</v>
      </c>
      <c r="H3" s="2" t="s">
        <v>9</v>
      </c>
      <c r="I3" s="2" t="s">
        <v>55</v>
      </c>
      <c r="J3" s="2" t="s">
        <v>56</v>
      </c>
      <c r="K3" s="2" t="s">
        <v>57</v>
      </c>
      <c r="L3" s="2" t="s">
        <v>58</v>
      </c>
    </row>
    <row r="4" spans="2:12" x14ac:dyDescent="0.25">
      <c r="B4" s="2" t="s">
        <v>44</v>
      </c>
      <c r="C4" s="2">
        <f>MIN(K4:K8)</f>
        <v>100</v>
      </c>
      <c r="H4" s="2">
        <v>1</v>
      </c>
      <c r="I4" s="2" t="s">
        <v>59</v>
      </c>
      <c r="J4" s="2">
        <v>250</v>
      </c>
      <c r="K4" s="2">
        <v>100</v>
      </c>
      <c r="L4" s="2">
        <f>K4*J4</f>
        <v>25000</v>
      </c>
    </row>
    <row r="5" spans="2:12" x14ac:dyDescent="0.25">
      <c r="B5" s="2" t="s">
        <v>45</v>
      </c>
      <c r="C5" s="2">
        <f>MAX(J4:J8)</f>
        <v>300</v>
      </c>
      <c r="H5" s="2">
        <v>2</v>
      </c>
      <c r="I5" s="2" t="s">
        <v>60</v>
      </c>
      <c r="J5" s="2">
        <v>100</v>
      </c>
      <c r="K5" s="2">
        <v>200</v>
      </c>
      <c r="L5" s="2">
        <f t="shared" ref="L5:L8" si="0">K5*J5</f>
        <v>20000</v>
      </c>
    </row>
    <row r="6" spans="2:12" x14ac:dyDescent="0.25">
      <c r="B6" s="2" t="s">
        <v>46</v>
      </c>
      <c r="C6" s="2">
        <f>COUNT(J3:J8)</f>
        <v>5</v>
      </c>
      <c r="H6" s="2">
        <v>3</v>
      </c>
      <c r="I6" s="2" t="s">
        <v>61</v>
      </c>
      <c r="J6" s="2">
        <v>300</v>
      </c>
      <c r="K6" s="2">
        <v>300</v>
      </c>
      <c r="L6" s="2">
        <f t="shared" si="0"/>
        <v>90000</v>
      </c>
    </row>
    <row r="7" spans="2:12" x14ac:dyDescent="0.25">
      <c r="B7" s="2" t="s">
        <v>47</v>
      </c>
      <c r="C7" s="2">
        <f>COUNTA(J3:J8)</f>
        <v>6</v>
      </c>
      <c r="H7" s="2">
        <v>4</v>
      </c>
      <c r="I7" s="2" t="s">
        <v>62</v>
      </c>
      <c r="J7" s="2">
        <v>200</v>
      </c>
      <c r="K7" s="2">
        <v>450</v>
      </c>
      <c r="L7" s="2">
        <f t="shared" si="0"/>
        <v>90000</v>
      </c>
    </row>
    <row r="8" spans="2:12" x14ac:dyDescent="0.25">
      <c r="B8" s="2" t="s">
        <v>48</v>
      </c>
      <c r="C8" s="2">
        <f>COUNTBLANK(J1:J79)</f>
        <v>73</v>
      </c>
      <c r="H8" s="2">
        <v>5</v>
      </c>
      <c r="I8" s="2" t="s">
        <v>63</v>
      </c>
      <c r="J8" s="2">
        <v>50</v>
      </c>
      <c r="K8" s="2">
        <v>150</v>
      </c>
      <c r="L8" s="2">
        <f t="shared" si="0"/>
        <v>7500</v>
      </c>
    </row>
    <row r="9" spans="2:12" x14ac:dyDescent="0.25">
      <c r="B9" s="2" t="s">
        <v>49</v>
      </c>
      <c r="C9" s="2" t="str">
        <f>CONCATENATE(H3,H4,H5,H7,H8)</f>
        <v>S.NO1245</v>
      </c>
    </row>
    <row r="10" spans="2:12" x14ac:dyDescent="0.25">
      <c r="B10" s="2" t="s">
        <v>50</v>
      </c>
      <c r="C10" s="2"/>
    </row>
    <row r="11" spans="2:12" x14ac:dyDescent="0.25">
      <c r="B11" s="2" t="s">
        <v>51</v>
      </c>
      <c r="C11" s="2"/>
    </row>
    <row r="12" spans="2:12" x14ac:dyDescent="0.25">
      <c r="B12" s="2" t="s">
        <v>52</v>
      </c>
      <c r="C12" s="2" t="str">
        <f>UPPER(I3)</f>
        <v>NAME OF PRODUCT</v>
      </c>
    </row>
    <row r="13" spans="2:12" x14ac:dyDescent="0.25">
      <c r="B13" s="2" t="s">
        <v>53</v>
      </c>
      <c r="C13" s="2" t="str">
        <f>LOWER(C12)</f>
        <v>name of product</v>
      </c>
    </row>
    <row r="14" spans="2:12" x14ac:dyDescent="0.25">
      <c r="B14" s="2" t="s">
        <v>54</v>
      </c>
      <c r="C14" s="2" t="str">
        <f>PROPER(C13)</f>
        <v>Name Of Product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15"/>
  <sheetViews>
    <sheetView workbookViewId="0">
      <selection activeCell="L18" sqref="L18"/>
    </sheetView>
  </sheetViews>
  <sheetFormatPr defaultRowHeight="15" x14ac:dyDescent="0.25"/>
  <sheetData>
    <row r="4" spans="2:9" x14ac:dyDescent="0.25">
      <c r="B4" s="19" t="s">
        <v>64</v>
      </c>
      <c r="C4" s="19">
        <v>10000</v>
      </c>
    </row>
    <row r="5" spans="2:9" x14ac:dyDescent="0.25">
      <c r="B5" s="19" t="s">
        <v>65</v>
      </c>
      <c r="C5" s="22">
        <v>0.05</v>
      </c>
    </row>
    <row r="6" spans="2:9" x14ac:dyDescent="0.25">
      <c r="B6" s="21" t="s">
        <v>66</v>
      </c>
      <c r="C6" s="19">
        <f>C4*C5</f>
        <v>500</v>
      </c>
      <c r="D6" s="23">
        <v>5.5E-2</v>
      </c>
      <c r="E6" s="23">
        <v>0.06</v>
      </c>
      <c r="F6" s="23">
        <v>6.5000000000000002E-2</v>
      </c>
      <c r="G6" s="23">
        <v>7.0000000000000007E-2</v>
      </c>
      <c r="H6" s="23">
        <v>7.4999999999999997E-2</v>
      </c>
      <c r="I6" s="23">
        <v>0.08</v>
      </c>
    </row>
    <row r="7" spans="2:9" x14ac:dyDescent="0.25">
      <c r="C7" s="19">
        <v>20000</v>
      </c>
      <c r="D7" s="19">
        <f t="dataTable" ref="D7:I15" dt2D="1" dtr="1" r1="C4" r2="C5"/>
        <v>1100</v>
      </c>
      <c r="E7" s="19">
        <v>1200</v>
      </c>
      <c r="F7" s="19">
        <v>1300</v>
      </c>
      <c r="G7" s="19">
        <v>1400.0000000000002</v>
      </c>
      <c r="H7" s="19">
        <v>1500</v>
      </c>
      <c r="I7" s="19">
        <v>1600</v>
      </c>
    </row>
    <row r="8" spans="2:9" x14ac:dyDescent="0.25">
      <c r="C8" s="19">
        <v>25000</v>
      </c>
      <c r="D8" s="19">
        <v>1375</v>
      </c>
      <c r="E8" s="19">
        <v>1500</v>
      </c>
      <c r="F8" s="19">
        <v>1625</v>
      </c>
      <c r="G8" s="19">
        <v>1750.0000000000002</v>
      </c>
      <c r="H8" s="19">
        <v>1875</v>
      </c>
      <c r="I8" s="19">
        <v>2000</v>
      </c>
    </row>
    <row r="9" spans="2:9" x14ac:dyDescent="0.25">
      <c r="C9" s="19">
        <v>30000</v>
      </c>
      <c r="D9" s="19">
        <v>1650</v>
      </c>
      <c r="E9" s="19">
        <v>1800</v>
      </c>
      <c r="F9" s="19">
        <v>1950</v>
      </c>
      <c r="G9" s="19">
        <v>2100</v>
      </c>
      <c r="H9" s="19">
        <v>2250</v>
      </c>
      <c r="I9" s="19">
        <v>2400</v>
      </c>
    </row>
    <row r="10" spans="2:9" x14ac:dyDescent="0.25">
      <c r="C10" s="19">
        <v>35000</v>
      </c>
      <c r="D10" s="19">
        <v>1925</v>
      </c>
      <c r="E10" s="19">
        <v>2100</v>
      </c>
      <c r="F10" s="19">
        <v>2275</v>
      </c>
      <c r="G10" s="19">
        <v>2450.0000000000005</v>
      </c>
      <c r="H10" s="19">
        <v>2625</v>
      </c>
      <c r="I10" s="19">
        <v>2800</v>
      </c>
    </row>
    <row r="11" spans="2:9" x14ac:dyDescent="0.25">
      <c r="C11" s="19">
        <v>40000</v>
      </c>
      <c r="D11" s="19">
        <v>2200</v>
      </c>
      <c r="E11" s="19">
        <v>2400</v>
      </c>
      <c r="F11" s="19">
        <v>2600</v>
      </c>
      <c r="G11" s="19">
        <v>2800.0000000000005</v>
      </c>
      <c r="H11" s="19">
        <v>3000</v>
      </c>
      <c r="I11" s="19">
        <v>3200</v>
      </c>
    </row>
    <row r="12" spans="2:9" x14ac:dyDescent="0.25">
      <c r="C12" s="19">
        <v>45000</v>
      </c>
      <c r="D12" s="19">
        <v>2475</v>
      </c>
      <c r="E12" s="19">
        <v>2700</v>
      </c>
      <c r="F12" s="19">
        <v>2925</v>
      </c>
      <c r="G12" s="19">
        <v>3150.0000000000005</v>
      </c>
      <c r="H12" s="19">
        <v>3375</v>
      </c>
      <c r="I12" s="19">
        <v>3600</v>
      </c>
    </row>
    <row r="13" spans="2:9" x14ac:dyDescent="0.25">
      <c r="C13" s="19">
        <v>50000</v>
      </c>
      <c r="D13" s="19">
        <v>2750</v>
      </c>
      <c r="E13" s="19">
        <v>3000</v>
      </c>
      <c r="F13" s="19">
        <v>3250</v>
      </c>
      <c r="G13" s="19">
        <v>3500.0000000000005</v>
      </c>
      <c r="H13" s="19">
        <v>3750</v>
      </c>
      <c r="I13" s="19">
        <v>4000</v>
      </c>
    </row>
    <row r="14" spans="2:9" x14ac:dyDescent="0.25">
      <c r="C14" s="19">
        <v>55000</v>
      </c>
      <c r="D14" s="19">
        <v>3025</v>
      </c>
      <c r="E14" s="19">
        <v>3300</v>
      </c>
      <c r="F14" s="19">
        <v>3575</v>
      </c>
      <c r="G14" s="19">
        <v>3850.0000000000005</v>
      </c>
      <c r="H14" s="19">
        <v>4125</v>
      </c>
      <c r="I14" s="19">
        <v>4400</v>
      </c>
    </row>
    <row r="15" spans="2:9" x14ac:dyDescent="0.25">
      <c r="C15" s="19">
        <v>60000</v>
      </c>
      <c r="D15" s="19">
        <v>3300</v>
      </c>
      <c r="E15" s="19">
        <v>3600</v>
      </c>
      <c r="F15" s="19">
        <v>3900</v>
      </c>
      <c r="G15" s="19">
        <v>4200</v>
      </c>
      <c r="H15" s="19">
        <v>4500</v>
      </c>
      <c r="I15" s="19">
        <v>4800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opLeftCell="A2" zoomScale="145" zoomScaleNormal="145" workbookViewId="0">
      <selection activeCell="C12" sqref="C12"/>
    </sheetView>
  </sheetViews>
  <sheetFormatPr defaultRowHeight="15" x14ac:dyDescent="0.25"/>
  <cols>
    <col min="2" max="2" width="18.28515625" customWidth="1"/>
    <col min="3" max="3" width="16" customWidth="1"/>
  </cols>
  <sheetData>
    <row r="1" spans="1:11" x14ac:dyDescent="0.25">
      <c r="A1" s="42" t="s">
        <v>67</v>
      </c>
      <c r="B1" s="42"/>
      <c r="C1" s="42"/>
      <c r="D1" s="42"/>
      <c r="E1" s="42"/>
    </row>
    <row r="2" spans="1:11" x14ac:dyDescent="0.25">
      <c r="A2" s="42"/>
      <c r="B2" s="42"/>
      <c r="C2" s="42"/>
      <c r="D2" s="42"/>
      <c r="E2" s="42"/>
      <c r="I2" s="43" t="s">
        <v>71</v>
      </c>
      <c r="J2">
        <v>-800</v>
      </c>
    </row>
    <row r="3" spans="1:11" x14ac:dyDescent="0.25">
      <c r="A3" s="42"/>
      <c r="B3" s="42"/>
      <c r="C3" s="42"/>
      <c r="D3" s="42"/>
      <c r="E3" s="42"/>
      <c r="I3" s="43"/>
      <c r="J3">
        <v>-1500</v>
      </c>
    </row>
    <row r="4" spans="1:11" x14ac:dyDescent="0.25">
      <c r="B4" s="27" t="s">
        <v>17</v>
      </c>
      <c r="C4" s="27">
        <v>75671</v>
      </c>
    </row>
    <row r="5" spans="1:11" x14ac:dyDescent="0.25">
      <c r="B5" s="19" t="s">
        <v>68</v>
      </c>
      <c r="C5" s="20">
        <v>0.1</v>
      </c>
    </row>
    <row r="6" spans="1:11" x14ac:dyDescent="0.25">
      <c r="B6" s="19" t="s">
        <v>69</v>
      </c>
      <c r="C6" s="19">
        <v>10</v>
      </c>
    </row>
    <row r="7" spans="1:11" x14ac:dyDescent="0.25">
      <c r="B7" s="19" t="s">
        <v>70</v>
      </c>
      <c r="C7" s="24">
        <f>PMT(C5/12,C6*12,C4)</f>
        <v>-999.99784105797869</v>
      </c>
      <c r="D7" s="25">
        <v>50000</v>
      </c>
      <c r="E7" s="19">
        <v>100000</v>
      </c>
      <c r="F7" s="19">
        <v>150000</v>
      </c>
      <c r="G7" s="19">
        <v>200000</v>
      </c>
      <c r="H7" s="19">
        <v>250000</v>
      </c>
      <c r="I7" s="19">
        <v>300000</v>
      </c>
      <c r="J7" s="19">
        <v>350000</v>
      </c>
      <c r="K7" s="19">
        <v>400000</v>
      </c>
    </row>
    <row r="8" spans="1:11" x14ac:dyDescent="0.25">
      <c r="C8" s="26">
        <v>0.05</v>
      </c>
      <c r="D8" s="19">
        <f t="dataTable" ref="D8:K17" dt2D="1" dtr="1" r1="C4" r2="C5"/>
        <v>-530.3275761953762</v>
      </c>
      <c r="E8" s="19">
        <v>-1060.6551523907524</v>
      </c>
      <c r="F8" s="19">
        <v>-1590.9827285861286</v>
      </c>
      <c r="G8" s="19">
        <v>-2121.3103047815048</v>
      </c>
      <c r="H8" s="19">
        <v>-2651.6378809768808</v>
      </c>
      <c r="I8" s="19">
        <v>-3181.9654571722572</v>
      </c>
      <c r="J8" s="19">
        <v>-3712.2930333676331</v>
      </c>
      <c r="K8" s="19">
        <v>-4242.6206095630096</v>
      </c>
    </row>
    <row r="9" spans="1:11" x14ac:dyDescent="0.25">
      <c r="C9" s="20">
        <v>0.1</v>
      </c>
      <c r="D9" s="19">
        <v>-660.75368440880823</v>
      </c>
      <c r="E9" s="19">
        <v>-1321.5073688176165</v>
      </c>
      <c r="F9" s="19">
        <v>-1982.261053226425</v>
      </c>
      <c r="G9" s="19">
        <v>-2643.0147376352329</v>
      </c>
      <c r="H9" s="19">
        <v>-3303.7684220440415</v>
      </c>
      <c r="I9" s="19">
        <v>-3964.52210645285</v>
      </c>
      <c r="J9" s="19">
        <v>-4625.2757908616586</v>
      </c>
      <c r="K9" s="19">
        <v>-5286.0294752704658</v>
      </c>
    </row>
    <row r="10" spans="1:11" x14ac:dyDescent="0.25">
      <c r="C10" s="20">
        <v>0.15</v>
      </c>
      <c r="D10" s="19">
        <v>-806.67478537157785</v>
      </c>
      <c r="E10" s="19">
        <v>-1613.3495707431557</v>
      </c>
      <c r="F10" s="19">
        <v>-2420.0243561147336</v>
      </c>
      <c r="G10" s="19">
        <v>-3226.6991414863114</v>
      </c>
      <c r="H10" s="19">
        <v>-4033.3739268578893</v>
      </c>
      <c r="I10" s="19">
        <v>-4840.0487122294671</v>
      </c>
      <c r="J10" s="19">
        <v>-5646.723497601045</v>
      </c>
      <c r="K10" s="19">
        <v>-6453.3982829726228</v>
      </c>
    </row>
    <row r="11" spans="1:11" x14ac:dyDescent="0.25">
      <c r="C11" s="20">
        <v>0.2</v>
      </c>
      <c r="D11" s="19">
        <v>-966.27836099662886</v>
      </c>
      <c r="E11" s="19">
        <v>-1932.5567219932577</v>
      </c>
      <c r="F11" s="19">
        <v>-2898.8350829898868</v>
      </c>
      <c r="G11" s="19">
        <v>-3865.1134439865154</v>
      </c>
      <c r="H11" s="19">
        <v>-4831.3918049831445</v>
      </c>
      <c r="I11" s="19">
        <v>-5797.6701659797736</v>
      </c>
      <c r="J11" s="19">
        <v>-6763.9485269764018</v>
      </c>
      <c r="K11" s="19">
        <v>-7730.2268879730309</v>
      </c>
    </row>
    <row r="12" spans="1:11" x14ac:dyDescent="0.25">
      <c r="C12" s="20">
        <v>0.25</v>
      </c>
      <c r="D12" s="19">
        <v>-1137.4647520072167</v>
      </c>
      <c r="E12" s="19">
        <v>-2274.9295040144334</v>
      </c>
      <c r="F12" s="19">
        <v>-3412.3942560216497</v>
      </c>
      <c r="G12" s="19">
        <v>-4549.8590080288668</v>
      </c>
      <c r="H12" s="19">
        <v>-5687.3237600360826</v>
      </c>
      <c r="I12" s="19">
        <v>-6824.7885120432993</v>
      </c>
      <c r="J12" s="19">
        <v>-7962.253264050516</v>
      </c>
      <c r="K12" s="19">
        <v>-9099.7180160577336</v>
      </c>
    </row>
    <row r="13" spans="1:11" x14ac:dyDescent="0.25">
      <c r="C13" s="20">
        <v>0.3</v>
      </c>
      <c r="D13" s="19">
        <v>-1318.0896501727025</v>
      </c>
      <c r="E13" s="19">
        <v>-2636.179300345405</v>
      </c>
      <c r="F13" s="19">
        <v>-3954.2689505181074</v>
      </c>
      <c r="G13" s="19">
        <v>-5272.3586006908099</v>
      </c>
      <c r="H13" s="19">
        <v>-6590.4482508635128</v>
      </c>
      <c r="I13" s="19">
        <v>-7908.5379010362149</v>
      </c>
      <c r="J13" s="19">
        <v>-9226.6275512089178</v>
      </c>
      <c r="K13" s="19">
        <v>-10544.71720138162</v>
      </c>
    </row>
    <row r="14" spans="1:11" x14ac:dyDescent="0.25">
      <c r="C14" s="20">
        <v>0.35</v>
      </c>
      <c r="D14" s="19">
        <v>-1506.1504028270238</v>
      </c>
      <c r="E14" s="19">
        <v>-3012.3008056540475</v>
      </c>
      <c r="F14" s="19">
        <v>-4518.4512084810713</v>
      </c>
      <c r="G14" s="19">
        <v>-6024.601611308095</v>
      </c>
      <c r="H14" s="19">
        <v>-7530.7520141351188</v>
      </c>
      <c r="I14" s="19">
        <v>-9036.9024169621425</v>
      </c>
      <c r="J14" s="19">
        <v>-10543.052819789167</v>
      </c>
      <c r="K14" s="19">
        <v>-12049.20322261619</v>
      </c>
    </row>
    <row r="15" spans="1:11" x14ac:dyDescent="0.25">
      <c r="C15" s="20">
        <v>0.4</v>
      </c>
      <c r="D15" s="19">
        <v>-1699.8997484155313</v>
      </c>
      <c r="E15" s="19">
        <v>-3399.7994968310627</v>
      </c>
      <c r="F15" s="19">
        <v>-5099.6992452465947</v>
      </c>
      <c r="G15" s="19">
        <v>-6799.5989936621254</v>
      </c>
      <c r="H15" s="19">
        <v>-8499.4987420776579</v>
      </c>
      <c r="I15" s="19">
        <v>-10199.398490493189</v>
      </c>
      <c r="J15" s="19">
        <v>-11899.298238908721</v>
      </c>
      <c r="K15" s="19">
        <v>-13599.197987324251</v>
      </c>
    </row>
    <row r="16" spans="1:11" x14ac:dyDescent="0.25">
      <c r="C16" s="20">
        <v>0.45</v>
      </c>
      <c r="D16" s="19">
        <v>-1897.8928062959296</v>
      </c>
      <c r="E16" s="19">
        <v>-3795.7856125918593</v>
      </c>
      <c r="F16" s="19">
        <v>-5693.6784188877891</v>
      </c>
      <c r="G16" s="19">
        <v>-7591.5712251837185</v>
      </c>
      <c r="H16" s="19">
        <v>-9489.464031479647</v>
      </c>
      <c r="I16" s="19">
        <v>-11387.356837775578</v>
      </c>
      <c r="J16" s="19">
        <v>-13285.249644071506</v>
      </c>
      <c r="K16" s="19">
        <v>-15183.142450367437</v>
      </c>
    </row>
    <row r="17" spans="3:11" x14ac:dyDescent="0.25">
      <c r="C17" s="20">
        <v>0.5</v>
      </c>
      <c r="D17" s="19">
        <v>-2098.984880524953</v>
      </c>
      <c r="E17" s="19">
        <v>-4197.9697610499061</v>
      </c>
      <c r="F17" s="19">
        <v>-6296.9546415748591</v>
      </c>
      <c r="G17" s="19">
        <v>-8395.9395220998122</v>
      </c>
      <c r="H17" s="19">
        <v>-10494.924402624765</v>
      </c>
      <c r="I17" s="19">
        <v>-12593.909283149718</v>
      </c>
      <c r="J17" s="19">
        <v>-14692.894163674671</v>
      </c>
      <c r="K17" s="19">
        <v>-16791.879044199624</v>
      </c>
    </row>
  </sheetData>
  <mergeCells count="2">
    <mergeCell ref="A1:E3"/>
    <mergeCell ref="I2:I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2" sqref="F2:F11"/>
    </sheetView>
  </sheetViews>
  <sheetFormatPr defaultRowHeight="15" x14ac:dyDescent="0.25"/>
  <cols>
    <col min="1" max="1" width="18" customWidth="1"/>
    <col min="2" max="2" width="14.42578125" customWidth="1"/>
  </cols>
  <sheetData>
    <row r="1" spans="1:6" x14ac:dyDescent="0.25">
      <c r="A1" s="2" t="s">
        <v>72</v>
      </c>
      <c r="B1" s="2" t="s">
        <v>73</v>
      </c>
      <c r="C1" s="19" t="s">
        <v>82</v>
      </c>
      <c r="D1" s="19" t="s">
        <v>83</v>
      </c>
      <c r="E1" s="19" t="s">
        <v>84</v>
      </c>
      <c r="F1" s="19" t="s">
        <v>85</v>
      </c>
    </row>
    <row r="2" spans="1:6" x14ac:dyDescent="0.25">
      <c r="A2" s="2" t="s">
        <v>23</v>
      </c>
      <c r="B2" s="2" t="s">
        <v>74</v>
      </c>
      <c r="C2" s="4">
        <v>70</v>
      </c>
      <c r="D2" s="4">
        <v>80</v>
      </c>
      <c r="E2" s="4">
        <v>80</v>
      </c>
      <c r="F2" s="4">
        <v>70</v>
      </c>
    </row>
    <row r="3" spans="1:6" x14ac:dyDescent="0.25">
      <c r="A3" s="2" t="s">
        <v>25</v>
      </c>
      <c r="B3" s="2" t="s">
        <v>32</v>
      </c>
      <c r="C3" s="4">
        <v>20</v>
      </c>
      <c r="D3" s="4">
        <v>45</v>
      </c>
      <c r="E3" s="4">
        <v>90</v>
      </c>
      <c r="F3" s="4">
        <v>75</v>
      </c>
    </row>
    <row r="4" spans="1:6" x14ac:dyDescent="0.25">
      <c r="A4" s="2" t="s">
        <v>27</v>
      </c>
      <c r="B4" s="2" t="s">
        <v>75</v>
      </c>
      <c r="C4" s="4">
        <v>60</v>
      </c>
      <c r="D4" s="4">
        <v>20</v>
      </c>
      <c r="E4" s="4">
        <v>95</v>
      </c>
      <c r="F4" s="4">
        <v>65</v>
      </c>
    </row>
    <row r="5" spans="1:6" x14ac:dyDescent="0.25">
      <c r="A5" s="2" t="s">
        <v>28</v>
      </c>
      <c r="B5" s="2" t="s">
        <v>76</v>
      </c>
      <c r="C5" s="4">
        <v>98</v>
      </c>
      <c r="D5" s="4">
        <v>99</v>
      </c>
      <c r="E5" s="4">
        <v>85</v>
      </c>
      <c r="F5" s="4">
        <v>25</v>
      </c>
    </row>
    <row r="6" spans="1:6" x14ac:dyDescent="0.25">
      <c r="A6" s="2" t="s">
        <v>29</v>
      </c>
      <c r="B6" s="2" t="s">
        <v>77</v>
      </c>
      <c r="C6" s="4">
        <v>50</v>
      </c>
      <c r="D6" s="4">
        <v>85</v>
      </c>
      <c r="E6" s="4">
        <v>75</v>
      </c>
      <c r="F6" s="4">
        <v>45</v>
      </c>
    </row>
    <row r="7" spans="1:6" x14ac:dyDescent="0.25">
      <c r="A7" s="2" t="s">
        <v>30</v>
      </c>
      <c r="B7" s="2" t="s">
        <v>78</v>
      </c>
      <c r="C7" s="28">
        <v>50</v>
      </c>
      <c r="D7" s="28">
        <v>85</v>
      </c>
      <c r="E7" s="28">
        <v>99</v>
      </c>
      <c r="F7" s="28">
        <v>65</v>
      </c>
    </row>
    <row r="8" spans="1:6" x14ac:dyDescent="0.25">
      <c r="A8" s="2" t="s">
        <v>31</v>
      </c>
      <c r="B8" s="2" t="s">
        <v>79</v>
      </c>
      <c r="C8" s="28">
        <v>40</v>
      </c>
      <c r="D8" s="28">
        <v>52</v>
      </c>
      <c r="E8" s="28">
        <v>99.9</v>
      </c>
      <c r="F8" s="28">
        <v>52</v>
      </c>
    </row>
    <row r="9" spans="1:6" x14ac:dyDescent="0.25">
      <c r="A9" s="2" t="s">
        <v>32</v>
      </c>
      <c r="B9" s="2" t="s">
        <v>80</v>
      </c>
      <c r="C9" s="28">
        <v>60</v>
      </c>
      <c r="D9" s="28">
        <v>75</v>
      </c>
      <c r="E9" s="28">
        <v>52</v>
      </c>
      <c r="F9" s="28">
        <v>42</v>
      </c>
    </row>
    <row r="10" spans="1:6" x14ac:dyDescent="0.25">
      <c r="A10" s="2" t="s">
        <v>33</v>
      </c>
      <c r="B10" s="2" t="s">
        <v>28</v>
      </c>
      <c r="C10" s="28">
        <v>70</v>
      </c>
      <c r="D10" s="28">
        <v>68</v>
      </c>
      <c r="E10" s="28">
        <v>85</v>
      </c>
      <c r="F10" s="28">
        <v>75</v>
      </c>
    </row>
    <row r="11" spans="1:6" ht="15.75" thickBot="1" x14ac:dyDescent="0.3">
      <c r="A11" s="2" t="s">
        <v>34</v>
      </c>
      <c r="B11" s="2" t="s">
        <v>81</v>
      </c>
      <c r="C11" s="29">
        <v>85</v>
      </c>
      <c r="D11" s="29">
        <v>95</v>
      </c>
      <c r="E11" s="29">
        <v>70</v>
      </c>
      <c r="F11" s="29">
        <v>31</v>
      </c>
    </row>
  </sheetData>
  <conditionalFormatting sqref="C1:C11">
    <cfRule type="cellIs" dxfId="7" priority="4" operator="greaterThan">
      <formula>50</formula>
    </cfRule>
  </conditionalFormatting>
  <conditionalFormatting sqref="D2:D11">
    <cfRule type="cellIs" dxfId="6" priority="3" operator="lessThan">
      <formula>40</formula>
    </cfRule>
  </conditionalFormatting>
  <conditionalFormatting sqref="E2:E11">
    <cfRule type="cellIs" dxfId="5" priority="2" operator="between">
      <formula>20</formula>
      <formula>60</formula>
    </cfRule>
  </conditionalFormatting>
  <conditionalFormatting sqref="F2:F11">
    <cfRule type="cellIs" dxfId="4" priority="1" operator="equal">
      <formula>70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I11" sqref="I11"/>
    </sheetView>
  </sheetViews>
  <sheetFormatPr defaultRowHeight="15" x14ac:dyDescent="0.25"/>
  <cols>
    <col min="1" max="1" width="25" customWidth="1"/>
    <col min="2" max="2" width="26" customWidth="1"/>
    <col min="3" max="3" width="12" customWidth="1"/>
    <col min="4" max="4" width="16" customWidth="1"/>
    <col min="5" max="5" width="13" customWidth="1"/>
    <col min="6" max="6" width="10.28515625" customWidth="1"/>
  </cols>
  <sheetData>
    <row r="1" spans="1:6" x14ac:dyDescent="0.25">
      <c r="A1" s="30" t="s">
        <v>72</v>
      </c>
      <c r="B1" s="30" t="s">
        <v>73</v>
      </c>
      <c r="C1" s="31" t="s">
        <v>82</v>
      </c>
      <c r="D1" s="31" t="s">
        <v>83</v>
      </c>
      <c r="E1" s="30" t="s">
        <v>84</v>
      </c>
      <c r="F1" s="32" t="s">
        <v>85</v>
      </c>
    </row>
    <row r="2" spans="1:6" x14ac:dyDescent="0.25">
      <c r="A2" s="33"/>
      <c r="B2" s="33"/>
      <c r="C2" s="34"/>
      <c r="D2" s="34"/>
      <c r="E2" s="33"/>
      <c r="F2" s="35"/>
    </row>
    <row r="3" spans="1:6" x14ac:dyDescent="0.25">
      <c r="A3" s="2" t="s">
        <v>23</v>
      </c>
      <c r="B3" s="2" t="s">
        <v>74</v>
      </c>
      <c r="C3" s="4">
        <v>70</v>
      </c>
      <c r="D3" s="4">
        <v>80</v>
      </c>
      <c r="E3" s="2">
        <v>80</v>
      </c>
      <c r="F3" s="4">
        <v>70</v>
      </c>
    </row>
    <row r="4" spans="1:6" x14ac:dyDescent="0.25">
      <c r="A4" s="2" t="s">
        <v>25</v>
      </c>
      <c r="B4" s="2" t="s">
        <v>32</v>
      </c>
      <c r="C4" s="4">
        <v>20</v>
      </c>
      <c r="D4" s="4">
        <v>45</v>
      </c>
      <c r="E4" s="2">
        <v>90</v>
      </c>
      <c r="F4" s="4">
        <v>75</v>
      </c>
    </row>
    <row r="5" spans="1:6" x14ac:dyDescent="0.25">
      <c r="A5" s="2" t="s">
        <v>27</v>
      </c>
      <c r="B5" s="2" t="s">
        <v>75</v>
      </c>
      <c r="C5" s="4">
        <v>60</v>
      </c>
      <c r="D5" s="4">
        <v>20</v>
      </c>
      <c r="E5" s="2">
        <v>95</v>
      </c>
      <c r="F5" s="4">
        <v>65</v>
      </c>
    </row>
    <row r="6" spans="1:6" x14ac:dyDescent="0.25">
      <c r="A6" s="2" t="s">
        <v>28</v>
      </c>
      <c r="B6" s="2" t="s">
        <v>76</v>
      </c>
      <c r="C6" s="4">
        <v>98</v>
      </c>
      <c r="D6" s="4">
        <v>99</v>
      </c>
      <c r="E6" s="2">
        <v>85</v>
      </c>
      <c r="F6" s="4">
        <v>25</v>
      </c>
    </row>
    <row r="7" spans="1:6" x14ac:dyDescent="0.25">
      <c r="A7" s="2" t="s">
        <v>29</v>
      </c>
      <c r="B7" s="2" t="s">
        <v>77</v>
      </c>
      <c r="C7" s="4">
        <v>50</v>
      </c>
      <c r="D7" s="4">
        <v>85</v>
      </c>
      <c r="E7" s="2">
        <v>75</v>
      </c>
      <c r="F7" s="4">
        <v>45</v>
      </c>
    </row>
    <row r="8" spans="1:6" x14ac:dyDescent="0.25">
      <c r="A8" s="2" t="s">
        <v>30</v>
      </c>
      <c r="B8" s="2" t="s">
        <v>78</v>
      </c>
      <c r="C8" s="28">
        <v>50</v>
      </c>
      <c r="D8" s="28">
        <v>85</v>
      </c>
      <c r="E8" s="2">
        <v>99</v>
      </c>
      <c r="F8" s="28">
        <v>65</v>
      </c>
    </row>
    <row r="9" spans="1:6" x14ac:dyDescent="0.25">
      <c r="A9" s="2" t="s">
        <v>31</v>
      </c>
      <c r="B9" s="2" t="s">
        <v>79</v>
      </c>
      <c r="C9" s="28">
        <v>40</v>
      </c>
      <c r="D9" s="28">
        <v>52</v>
      </c>
      <c r="E9" s="2">
        <v>99.9</v>
      </c>
      <c r="F9" s="28">
        <v>52</v>
      </c>
    </row>
    <row r="10" spans="1:6" x14ac:dyDescent="0.25">
      <c r="A10" s="2" t="s">
        <v>32</v>
      </c>
      <c r="B10" s="2" t="s">
        <v>80</v>
      </c>
      <c r="C10" s="28">
        <v>60</v>
      </c>
      <c r="D10" s="28">
        <v>75</v>
      </c>
      <c r="E10" s="2">
        <v>52</v>
      </c>
      <c r="F10" s="28">
        <v>42</v>
      </c>
    </row>
    <row r="11" spans="1:6" x14ac:dyDescent="0.25">
      <c r="A11" s="2" t="s">
        <v>33</v>
      </c>
      <c r="B11" s="2" t="s">
        <v>28</v>
      </c>
      <c r="C11" s="28">
        <v>70</v>
      </c>
      <c r="D11" s="28">
        <v>68</v>
      </c>
      <c r="E11" s="2">
        <v>85</v>
      </c>
      <c r="F11" s="28">
        <v>75</v>
      </c>
    </row>
    <row r="12" spans="1:6" ht="15.75" thickBot="1" x14ac:dyDescent="0.3">
      <c r="A12" s="2" t="s">
        <v>34</v>
      </c>
      <c r="B12" s="2" t="s">
        <v>81</v>
      </c>
      <c r="C12" s="29">
        <v>85</v>
      </c>
      <c r="D12" s="29">
        <v>95</v>
      </c>
      <c r="E12" s="2">
        <v>70</v>
      </c>
      <c r="F12" s="29">
        <v>31</v>
      </c>
    </row>
  </sheetData>
  <conditionalFormatting sqref="A1:A12">
    <cfRule type="containsText" dxfId="3" priority="9" operator="containsText" text="ALI">
      <formula>NOT(ISERROR(SEARCH("ALI",A1)))</formula>
    </cfRule>
  </conditionalFormatting>
  <conditionalFormatting sqref="B1:B12">
    <cfRule type="timePeriod" dxfId="2" priority="8" timePeriod="today">
      <formula>FLOOR(B1,1)=TODAY()</formula>
    </cfRule>
  </conditionalFormatting>
  <conditionalFormatting sqref="C3:C12">
    <cfRule type="uniqueValues" dxfId="1" priority="7"/>
  </conditionalFormatting>
  <conditionalFormatting sqref="D3:D12">
    <cfRule type="top10" dxfId="0" priority="6" rank="2"/>
  </conditionalFormatting>
  <conditionalFormatting sqref="F3:F1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{7FC8CBAA-6DA5-4469-91CB-58CDE5447BD3}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FC8CBAA-6DA5-4469-91CB-58CDE5447BD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F3:F12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2" sqref="C2:C11"/>
    </sheetView>
  </sheetViews>
  <sheetFormatPr defaultRowHeight="15" x14ac:dyDescent="0.25"/>
  <sheetData>
    <row r="1" spans="1:6" x14ac:dyDescent="0.25">
      <c r="A1" s="2" t="s">
        <v>72</v>
      </c>
      <c r="B1" s="2" t="s">
        <v>73</v>
      </c>
      <c r="C1" s="19" t="s">
        <v>82</v>
      </c>
      <c r="D1" s="19" t="s">
        <v>83</v>
      </c>
      <c r="E1" s="19" t="s">
        <v>84</v>
      </c>
      <c r="F1" s="19" t="s">
        <v>85</v>
      </c>
    </row>
    <row r="2" spans="1:6" x14ac:dyDescent="0.25">
      <c r="A2" s="2" t="s">
        <v>23</v>
      </c>
      <c r="B2" s="2" t="s">
        <v>74</v>
      </c>
      <c r="C2" s="4">
        <v>70</v>
      </c>
      <c r="D2" s="4">
        <v>80</v>
      </c>
      <c r="E2" s="4">
        <v>80</v>
      </c>
      <c r="F2" s="4">
        <v>70</v>
      </c>
    </row>
    <row r="3" spans="1:6" x14ac:dyDescent="0.25">
      <c r="A3" s="2" t="s">
        <v>25</v>
      </c>
      <c r="B3" s="2" t="s">
        <v>32</v>
      </c>
      <c r="C3" s="4">
        <v>20</v>
      </c>
      <c r="D3" s="4">
        <v>45</v>
      </c>
      <c r="E3" s="4">
        <v>90</v>
      </c>
      <c r="F3" s="4">
        <v>75</v>
      </c>
    </row>
    <row r="4" spans="1:6" x14ac:dyDescent="0.25">
      <c r="A4" s="2" t="s">
        <v>27</v>
      </c>
      <c r="B4" s="2" t="s">
        <v>75</v>
      </c>
      <c r="C4" s="4">
        <v>60</v>
      </c>
      <c r="D4" s="4">
        <v>20</v>
      </c>
      <c r="E4" s="4">
        <v>95</v>
      </c>
      <c r="F4" s="4">
        <v>65</v>
      </c>
    </row>
    <row r="5" spans="1:6" x14ac:dyDescent="0.25">
      <c r="A5" s="2" t="s">
        <v>28</v>
      </c>
      <c r="B5" s="2" t="s">
        <v>76</v>
      </c>
      <c r="C5" s="4">
        <v>98</v>
      </c>
      <c r="D5" s="4">
        <v>99</v>
      </c>
      <c r="E5" s="4">
        <v>85</v>
      </c>
      <c r="F5" s="4">
        <v>25</v>
      </c>
    </row>
    <row r="6" spans="1:6" x14ac:dyDescent="0.25">
      <c r="A6" s="2" t="s">
        <v>29</v>
      </c>
      <c r="B6" s="2" t="s">
        <v>77</v>
      </c>
      <c r="C6" s="4">
        <v>50</v>
      </c>
      <c r="D6" s="4">
        <v>85</v>
      </c>
      <c r="E6" s="4">
        <v>75</v>
      </c>
      <c r="F6" s="4">
        <v>45</v>
      </c>
    </row>
    <row r="7" spans="1:6" x14ac:dyDescent="0.25">
      <c r="A7" s="2" t="s">
        <v>30</v>
      </c>
      <c r="B7" s="2" t="s">
        <v>78</v>
      </c>
      <c r="C7" s="28">
        <v>50</v>
      </c>
      <c r="D7" s="28">
        <v>85</v>
      </c>
      <c r="E7" s="28">
        <v>99</v>
      </c>
      <c r="F7" s="28">
        <v>65</v>
      </c>
    </row>
    <row r="8" spans="1:6" x14ac:dyDescent="0.25">
      <c r="A8" s="2" t="s">
        <v>31</v>
      </c>
      <c r="B8" s="2" t="s">
        <v>79</v>
      </c>
      <c r="C8" s="28">
        <v>40</v>
      </c>
      <c r="D8" s="28">
        <v>52</v>
      </c>
      <c r="E8" s="28">
        <v>99.9</v>
      </c>
      <c r="F8" s="28">
        <v>52</v>
      </c>
    </row>
    <row r="9" spans="1:6" x14ac:dyDescent="0.25">
      <c r="A9" s="2" t="s">
        <v>32</v>
      </c>
      <c r="B9" s="2" t="s">
        <v>80</v>
      </c>
      <c r="C9" s="28">
        <v>60</v>
      </c>
      <c r="D9" s="28">
        <v>75</v>
      </c>
      <c r="E9" s="28">
        <v>52</v>
      </c>
      <c r="F9" s="28">
        <v>42</v>
      </c>
    </row>
    <row r="10" spans="1:6" x14ac:dyDescent="0.25">
      <c r="A10" s="2" t="s">
        <v>33</v>
      </c>
      <c r="B10" s="2" t="s">
        <v>28</v>
      </c>
      <c r="C10" s="28">
        <v>70</v>
      </c>
      <c r="D10" s="28">
        <v>68</v>
      </c>
      <c r="E10" s="28">
        <v>85</v>
      </c>
      <c r="F10" s="28">
        <v>75</v>
      </c>
    </row>
    <row r="11" spans="1:6" ht="15.75" thickBot="1" x14ac:dyDescent="0.3">
      <c r="A11" s="2" t="s">
        <v>34</v>
      </c>
      <c r="B11" s="2" t="s">
        <v>81</v>
      </c>
      <c r="C11" s="29">
        <v>85</v>
      </c>
      <c r="D11" s="29">
        <v>95</v>
      </c>
      <c r="E11" s="29">
        <v>70</v>
      </c>
      <c r="F11" s="2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16" sqref="E16"/>
    </sheetView>
  </sheetViews>
  <sheetFormatPr defaultRowHeight="15" x14ac:dyDescent="0.25"/>
  <sheetData>
    <row r="1" spans="1:6" x14ac:dyDescent="0.25">
      <c r="A1" s="2" t="s">
        <v>72</v>
      </c>
      <c r="B1" s="2" t="s">
        <v>73</v>
      </c>
      <c r="C1" s="19" t="s">
        <v>82</v>
      </c>
      <c r="D1" s="19" t="s">
        <v>83</v>
      </c>
      <c r="E1" s="19" t="s">
        <v>84</v>
      </c>
      <c r="F1" s="19" t="s">
        <v>85</v>
      </c>
    </row>
    <row r="2" spans="1:6" x14ac:dyDescent="0.25">
      <c r="A2" s="2" t="s">
        <v>23</v>
      </c>
      <c r="B2" s="2" t="s">
        <v>74</v>
      </c>
      <c r="C2" s="4">
        <v>70</v>
      </c>
      <c r="D2" s="4">
        <v>80</v>
      </c>
      <c r="E2" s="4">
        <v>80</v>
      </c>
      <c r="F2" s="4">
        <v>70</v>
      </c>
    </row>
    <row r="3" spans="1:6" x14ac:dyDescent="0.25">
      <c r="A3" s="2" t="s">
        <v>25</v>
      </c>
      <c r="B3" s="2" t="s">
        <v>32</v>
      </c>
      <c r="C3" s="4">
        <v>20</v>
      </c>
      <c r="D3" s="4">
        <v>45</v>
      </c>
      <c r="E3" s="4">
        <v>90</v>
      </c>
      <c r="F3" s="4">
        <v>75</v>
      </c>
    </row>
    <row r="4" spans="1:6" x14ac:dyDescent="0.25">
      <c r="A4" s="2" t="s">
        <v>27</v>
      </c>
      <c r="B4" s="2" t="s">
        <v>75</v>
      </c>
      <c r="C4" s="4">
        <v>60</v>
      </c>
      <c r="D4" s="4">
        <v>20</v>
      </c>
      <c r="E4" s="4">
        <v>95</v>
      </c>
      <c r="F4" s="4">
        <v>65</v>
      </c>
    </row>
    <row r="5" spans="1:6" x14ac:dyDescent="0.25">
      <c r="A5" s="2" t="s">
        <v>28</v>
      </c>
      <c r="B5" s="2" t="s">
        <v>76</v>
      </c>
      <c r="C5" s="4">
        <v>98</v>
      </c>
      <c r="D5" s="4">
        <v>99</v>
      </c>
      <c r="E5" s="4">
        <v>85</v>
      </c>
      <c r="F5" s="4">
        <v>25</v>
      </c>
    </row>
    <row r="6" spans="1:6" x14ac:dyDescent="0.25">
      <c r="A6" s="2" t="s">
        <v>29</v>
      </c>
      <c r="B6" s="2" t="s">
        <v>77</v>
      </c>
      <c r="C6" s="4">
        <v>50</v>
      </c>
      <c r="D6" s="4">
        <v>85</v>
      </c>
      <c r="E6" s="4">
        <v>75</v>
      </c>
      <c r="F6" s="4">
        <v>45</v>
      </c>
    </row>
    <row r="7" spans="1:6" x14ac:dyDescent="0.25">
      <c r="A7" s="2" t="s">
        <v>30</v>
      </c>
      <c r="B7" s="2" t="s">
        <v>78</v>
      </c>
      <c r="C7" s="28">
        <v>50</v>
      </c>
      <c r="D7" s="28">
        <v>85</v>
      </c>
      <c r="E7" s="28">
        <v>99</v>
      </c>
      <c r="F7" s="28">
        <v>65</v>
      </c>
    </row>
    <row r="8" spans="1:6" x14ac:dyDescent="0.25">
      <c r="A8" s="2" t="s">
        <v>31</v>
      </c>
      <c r="B8" s="2" t="s">
        <v>79</v>
      </c>
      <c r="C8" s="28">
        <v>40</v>
      </c>
      <c r="D8" s="28">
        <v>52</v>
      </c>
      <c r="E8" s="28">
        <v>99.9</v>
      </c>
      <c r="F8" s="28">
        <v>52</v>
      </c>
    </row>
    <row r="9" spans="1:6" x14ac:dyDescent="0.25">
      <c r="A9" s="2" t="s">
        <v>32</v>
      </c>
      <c r="B9" s="2" t="s">
        <v>80</v>
      </c>
      <c r="C9" s="28">
        <v>60</v>
      </c>
      <c r="D9" s="28">
        <v>75</v>
      </c>
      <c r="E9" s="28">
        <v>52</v>
      </c>
      <c r="F9" s="28">
        <v>42</v>
      </c>
    </row>
    <row r="10" spans="1:6" x14ac:dyDescent="0.25">
      <c r="A10" s="2" t="s">
        <v>33</v>
      </c>
      <c r="B10" s="2" t="s">
        <v>28</v>
      </c>
      <c r="C10" s="28">
        <v>70</v>
      </c>
      <c r="D10" s="28">
        <v>68</v>
      </c>
      <c r="E10" s="28">
        <v>85</v>
      </c>
      <c r="F10" s="28">
        <v>75</v>
      </c>
    </row>
    <row r="11" spans="1:6" ht="15.75" thickBot="1" x14ac:dyDescent="0.3">
      <c r="A11" s="2" t="s">
        <v>34</v>
      </c>
      <c r="B11" s="2" t="s">
        <v>81</v>
      </c>
      <c r="C11" s="29">
        <v>85</v>
      </c>
      <c r="D11" s="29">
        <v>95</v>
      </c>
      <c r="E11" s="29">
        <v>70</v>
      </c>
      <c r="F11" s="2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O5" sqref="O5"/>
    </sheetView>
  </sheetViews>
  <sheetFormatPr defaultRowHeight="15" x14ac:dyDescent="0.25"/>
  <cols>
    <col min="1" max="1" width="20.28515625" customWidth="1"/>
    <col min="2" max="2" width="13.85546875" customWidth="1"/>
  </cols>
  <sheetData>
    <row r="1" spans="1:6" x14ac:dyDescent="0.25">
      <c r="A1" s="2" t="s">
        <v>72</v>
      </c>
      <c r="B1" s="2" t="s">
        <v>73</v>
      </c>
      <c r="C1" s="19" t="s">
        <v>82</v>
      </c>
      <c r="D1" s="19" t="s">
        <v>83</v>
      </c>
      <c r="E1" s="19" t="s">
        <v>84</v>
      </c>
      <c r="F1" s="19" t="s">
        <v>85</v>
      </c>
    </row>
    <row r="2" spans="1:6" x14ac:dyDescent="0.25">
      <c r="A2" s="2" t="s">
        <v>23</v>
      </c>
      <c r="B2" s="2" t="s">
        <v>74</v>
      </c>
      <c r="C2" s="19">
        <f>SUM('2018:2021'!C2)</f>
        <v>210</v>
      </c>
      <c r="D2" s="19">
        <f>SUM('2018:2021'!D2)</f>
        <v>240</v>
      </c>
      <c r="E2" s="19">
        <f>SUM('2018:2021'!E2)</f>
        <v>240</v>
      </c>
      <c r="F2" s="19">
        <f>SUM('2018:2021'!F2)</f>
        <v>210</v>
      </c>
    </row>
    <row r="3" spans="1:6" x14ac:dyDescent="0.25">
      <c r="A3" s="2" t="s">
        <v>25</v>
      </c>
      <c r="B3" s="2" t="s">
        <v>32</v>
      </c>
      <c r="C3" s="19">
        <f>SUM('2018:2021'!C3)</f>
        <v>130</v>
      </c>
      <c r="D3" s="19">
        <f>SUM('2018:2021'!D3)</f>
        <v>215</v>
      </c>
      <c r="E3" s="19">
        <f>SUM('2018:2021'!E3)</f>
        <v>350</v>
      </c>
      <c r="F3" s="19">
        <f>SUM('2018:2021'!F3)</f>
        <v>295</v>
      </c>
    </row>
    <row r="4" spans="1:6" x14ac:dyDescent="0.25">
      <c r="A4" s="2" t="s">
        <v>27</v>
      </c>
      <c r="B4" s="2" t="s">
        <v>75</v>
      </c>
      <c r="C4" s="19">
        <f>SUM('2018:2021'!C4)</f>
        <v>200</v>
      </c>
      <c r="D4" s="19">
        <f>SUM('2018:2021'!D4)</f>
        <v>105</v>
      </c>
      <c r="E4" s="19">
        <f>SUM('2018:2021'!E4)</f>
        <v>375</v>
      </c>
      <c r="F4" s="19">
        <f>SUM('2018:2021'!F4)</f>
        <v>270</v>
      </c>
    </row>
    <row r="5" spans="1:6" x14ac:dyDescent="0.25">
      <c r="A5" s="2" t="s">
        <v>28</v>
      </c>
      <c r="B5" s="2" t="s">
        <v>76</v>
      </c>
      <c r="C5" s="19">
        <f>SUM('2018:2021'!C5)</f>
        <v>354</v>
      </c>
      <c r="D5" s="19">
        <f>SUM('2018:2021'!D5)</f>
        <v>317</v>
      </c>
      <c r="E5" s="19">
        <f>SUM('2018:2021'!E5)</f>
        <v>350</v>
      </c>
      <c r="F5" s="19">
        <f>SUM('2018:2021'!F5)</f>
        <v>140</v>
      </c>
    </row>
    <row r="6" spans="1:6" x14ac:dyDescent="0.25">
      <c r="A6" s="2" t="s">
        <v>29</v>
      </c>
      <c r="B6" s="2" t="s">
        <v>77</v>
      </c>
      <c r="C6" s="19">
        <f>SUM('2018:2021'!C6)</f>
        <v>248</v>
      </c>
      <c r="D6" s="19">
        <f>SUM('2018:2021'!D6)</f>
        <v>354</v>
      </c>
      <c r="E6" s="19">
        <f>SUM('2018:2021'!E6)</f>
        <v>310</v>
      </c>
      <c r="F6" s="19">
        <f>SUM('2018:2021'!F6)</f>
        <v>160</v>
      </c>
    </row>
    <row r="7" spans="1:6" x14ac:dyDescent="0.25">
      <c r="A7" s="2" t="s">
        <v>30</v>
      </c>
      <c r="B7" s="2" t="s">
        <v>78</v>
      </c>
      <c r="C7" s="19">
        <f>SUM('2018:2021'!C7)</f>
        <v>200</v>
      </c>
      <c r="D7" s="19">
        <f>SUM('2018:2021'!D7)</f>
        <v>340</v>
      </c>
      <c r="E7" s="19">
        <f>SUM('2018:2021'!E7)</f>
        <v>372</v>
      </c>
      <c r="F7" s="19">
        <f>SUM('2018:2021'!F7)</f>
        <v>240</v>
      </c>
    </row>
    <row r="8" spans="1:6" x14ac:dyDescent="0.25">
      <c r="A8" s="2" t="s">
        <v>31</v>
      </c>
      <c r="B8" s="2" t="s">
        <v>79</v>
      </c>
      <c r="C8" s="19">
        <f>SUM('2018:2021'!C8)</f>
        <v>170</v>
      </c>
      <c r="D8" s="19">
        <f>SUM('2018:2021'!D8)</f>
        <v>241</v>
      </c>
      <c r="E8" s="19">
        <f>SUM('2018:2021'!E8)</f>
        <v>398.70000000000005</v>
      </c>
      <c r="F8" s="19">
        <f>SUM('2018:2021'!F8)</f>
        <v>221</v>
      </c>
    </row>
    <row r="9" spans="1:6" x14ac:dyDescent="0.25">
      <c r="A9" s="2" t="s">
        <v>32</v>
      </c>
      <c r="B9" s="2" t="s">
        <v>80</v>
      </c>
      <c r="C9" s="19">
        <f>SUM('2018:2021'!C9)</f>
        <v>220</v>
      </c>
      <c r="D9" s="19">
        <f>SUM('2018:2021'!D9)</f>
        <v>277</v>
      </c>
      <c r="E9" s="19">
        <f>SUM('2018:2021'!E9)</f>
        <v>255.9</v>
      </c>
      <c r="F9" s="19">
        <f>SUM('2018:2021'!F9)</f>
        <v>178</v>
      </c>
    </row>
    <row r="10" spans="1:6" x14ac:dyDescent="0.25">
      <c r="A10" s="2" t="s">
        <v>33</v>
      </c>
      <c r="B10" s="2" t="s">
        <v>28</v>
      </c>
      <c r="C10" s="19">
        <f>SUM('2018:2021'!C10)</f>
        <v>270</v>
      </c>
      <c r="D10" s="19">
        <f>SUM('2018:2021'!D10)</f>
        <v>279</v>
      </c>
      <c r="E10" s="19">
        <f>SUM('2018:2021'!E10)</f>
        <v>307</v>
      </c>
      <c r="F10" s="19">
        <f>SUM('2018:2021'!F10)</f>
        <v>267</v>
      </c>
    </row>
    <row r="11" spans="1:6" x14ac:dyDescent="0.25">
      <c r="A11" s="2" t="s">
        <v>34</v>
      </c>
      <c r="B11" s="2" t="s">
        <v>81</v>
      </c>
      <c r="C11" s="19">
        <f>SUM('2018:2021'!C11)</f>
        <v>325</v>
      </c>
      <c r="D11" s="19">
        <f>SUM('2018:2021'!D11)</f>
        <v>353</v>
      </c>
      <c r="E11" s="19">
        <f>SUM('2018:2021'!E11)</f>
        <v>295</v>
      </c>
      <c r="F11" s="19">
        <f>SUM('2018:2021'!F11)</f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M18"/>
  <sheetViews>
    <sheetView workbookViewId="0">
      <selection activeCell="S8" sqref="S8"/>
    </sheetView>
  </sheetViews>
  <sheetFormatPr defaultRowHeight="15" x14ac:dyDescent="0.25"/>
  <sheetData>
    <row r="5" spans="4:12" x14ac:dyDescent="0.25">
      <c r="D5" t="s">
        <v>86</v>
      </c>
      <c r="H5" t="s">
        <v>87</v>
      </c>
      <c r="L5" t="s">
        <v>88</v>
      </c>
    </row>
    <row r="6" spans="4:12" x14ac:dyDescent="0.25">
      <c r="D6">
        <v>20000</v>
      </c>
      <c r="H6">
        <v>80000</v>
      </c>
      <c r="L6">
        <v>97555</v>
      </c>
    </row>
    <row r="13" spans="4:12" x14ac:dyDescent="0.25">
      <c r="F13" t="s">
        <v>89</v>
      </c>
      <c r="J13" t="s">
        <v>90</v>
      </c>
    </row>
    <row r="14" spans="4:12" x14ac:dyDescent="0.25">
      <c r="F14">
        <v>355555</v>
      </c>
      <c r="J14">
        <v>900000</v>
      </c>
    </row>
    <row r="18" spans="7:13" x14ac:dyDescent="0.25">
      <c r="G18" t="s">
        <v>91</v>
      </c>
      <c r="H18">
        <f>SUM(L6,D6,H6,F14,J14)</f>
        <v>1453110</v>
      </c>
      <c r="L18" t="s">
        <v>91</v>
      </c>
      <c r="M18">
        <f>SUM(J14,F14)</f>
        <v>1255555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15" sqref="C15"/>
    </sheetView>
  </sheetViews>
  <sheetFormatPr defaultRowHeight="15" x14ac:dyDescent="0.25"/>
  <sheetData>
    <row r="1" spans="1:4" x14ac:dyDescent="0.25">
      <c r="A1" s="19" t="s">
        <v>92</v>
      </c>
      <c r="B1" s="19" t="s">
        <v>93</v>
      </c>
      <c r="C1" s="19" t="s">
        <v>94</v>
      </c>
      <c r="D1" s="19" t="s">
        <v>95</v>
      </c>
    </row>
    <row r="2" spans="1:4" x14ac:dyDescent="0.25">
      <c r="A2" s="19">
        <v>432314</v>
      </c>
      <c r="B2" s="4">
        <v>30</v>
      </c>
      <c r="C2" s="19">
        <v>250</v>
      </c>
      <c r="D2" s="19">
        <f>C2*B2</f>
        <v>7500</v>
      </c>
    </row>
    <row r="3" spans="1:4" x14ac:dyDescent="0.25">
      <c r="A3" s="19">
        <v>432315</v>
      </c>
      <c r="B3" s="4">
        <v>51</v>
      </c>
      <c r="C3" s="19">
        <v>200</v>
      </c>
      <c r="D3" s="19">
        <f t="shared" ref="D3:D11" si="0">C3*B3</f>
        <v>10200</v>
      </c>
    </row>
    <row r="4" spans="1:4" x14ac:dyDescent="0.25">
      <c r="A4" s="19">
        <v>432316</v>
      </c>
      <c r="B4" s="4">
        <v>32</v>
      </c>
      <c r="C4" s="19">
        <v>180</v>
      </c>
      <c r="D4" s="19">
        <f t="shared" si="0"/>
        <v>5760</v>
      </c>
    </row>
    <row r="5" spans="1:4" x14ac:dyDescent="0.25">
      <c r="A5" s="19">
        <v>432317</v>
      </c>
      <c r="B5" s="4">
        <v>47</v>
      </c>
      <c r="C5" s="19">
        <v>240</v>
      </c>
      <c r="D5" s="19">
        <f t="shared" si="0"/>
        <v>11280</v>
      </c>
    </row>
    <row r="6" spans="1:4" x14ac:dyDescent="0.25">
      <c r="A6" s="19">
        <v>432318</v>
      </c>
      <c r="B6" s="4">
        <v>5</v>
      </c>
      <c r="C6" s="19">
        <v>300</v>
      </c>
      <c r="D6" s="19">
        <f t="shared" si="0"/>
        <v>1500</v>
      </c>
    </row>
    <row r="7" spans="1:4" x14ac:dyDescent="0.25">
      <c r="A7" s="19">
        <v>432319</v>
      </c>
      <c r="B7" s="28">
        <v>45</v>
      </c>
      <c r="C7" s="19">
        <v>360</v>
      </c>
      <c r="D7" s="19">
        <f t="shared" si="0"/>
        <v>16200</v>
      </c>
    </row>
    <row r="8" spans="1:4" x14ac:dyDescent="0.25">
      <c r="A8" s="19">
        <v>432320</v>
      </c>
      <c r="B8" s="28">
        <v>33</v>
      </c>
      <c r="C8" s="19">
        <v>420</v>
      </c>
      <c r="D8" s="19">
        <f t="shared" si="0"/>
        <v>13860</v>
      </c>
    </row>
    <row r="9" spans="1:4" x14ac:dyDescent="0.25">
      <c r="A9" s="19">
        <v>432321</v>
      </c>
      <c r="B9" s="28">
        <v>25</v>
      </c>
      <c r="C9" s="19">
        <v>480</v>
      </c>
      <c r="D9" s="19">
        <f t="shared" si="0"/>
        <v>12000</v>
      </c>
    </row>
    <row r="10" spans="1:4" x14ac:dyDescent="0.25">
      <c r="A10" s="19">
        <v>432322</v>
      </c>
      <c r="B10" s="28">
        <v>22</v>
      </c>
      <c r="C10" s="19">
        <v>540</v>
      </c>
      <c r="D10" s="19">
        <f t="shared" si="0"/>
        <v>11880</v>
      </c>
    </row>
    <row r="11" spans="1:4" x14ac:dyDescent="0.25">
      <c r="A11" s="19">
        <v>432323</v>
      </c>
      <c r="B11" s="28">
        <v>30</v>
      </c>
      <c r="C11" s="19">
        <v>600</v>
      </c>
      <c r="D11" s="19">
        <f t="shared" si="0"/>
        <v>18000</v>
      </c>
    </row>
    <row r="12" spans="1:4" x14ac:dyDescent="0.25">
      <c r="A12" s="19" t="s">
        <v>95</v>
      </c>
      <c r="B12" s="19">
        <f>SUM(B2:B11)</f>
        <v>320</v>
      </c>
      <c r="C12" s="19">
        <f>SUM(C2:C11)</f>
        <v>3570</v>
      </c>
      <c r="D12" s="19">
        <f>SUM(D2:D11)</f>
        <v>108180</v>
      </c>
    </row>
    <row r="15" spans="1:4" x14ac:dyDescent="0.25">
      <c r="C15" t="e">
        <f>SUM(B2:B11*C2:C11)</f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PMT FORMULA</vt:lpstr>
      <vt:lpstr>PRESENT VALUE</vt:lpstr>
      <vt:lpstr>FUTURE VALUE</vt:lpstr>
      <vt:lpstr>Sheet1</vt:lpstr>
      <vt:lpstr>Sheet2</vt:lpstr>
      <vt:lpstr>VLOOKUP FORMULA</vt:lpstr>
      <vt:lpstr>EXTRA FORMULA</vt:lpstr>
      <vt:lpstr>FIND COMMISION</vt:lpstr>
      <vt:lpstr>GOAL SEEK</vt:lpstr>
      <vt:lpstr>2018</vt:lpstr>
      <vt:lpstr>2019</vt:lpstr>
      <vt:lpstr>2020</vt:lpstr>
      <vt:lpstr>2021</vt:lpstr>
      <vt:lpstr>SUMMARY</vt:lpstr>
      <vt:lpstr>FORMULA EDITING</vt:lpstr>
      <vt:lpstr>USING ARRAY FUNCTION</vt:lpstr>
    </vt:vector>
  </TitlesOfParts>
  <Company>MRT www.Win2Farsi.com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Moorche</dc:creator>
  <cp:lastModifiedBy>cz 3</cp:lastModifiedBy>
  <dcterms:created xsi:type="dcterms:W3CDTF">2021-10-15T05:08:25Z</dcterms:created>
  <dcterms:modified xsi:type="dcterms:W3CDTF">2023-05-13T17:16:31Z</dcterms:modified>
</cp:coreProperties>
</file>