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240" yWindow="60" windowWidth="20115" windowHeight="8010" firstSheet="6" activeTab="10"/>
  </bookViews>
  <sheets>
    <sheet name="Frequency" sheetId="1" r:id="rId1"/>
    <sheet name="Index &amp; Match" sheetId="2" r:id="rId2"/>
    <sheet name="Lookup" sheetId="3" r:id="rId3"/>
    <sheet name="VLookup" sheetId="4" r:id="rId4"/>
    <sheet name="HLookup" sheetId="5" r:id="rId5"/>
    <sheet name="Absolute vs Relavtive reference" sheetId="6" r:id="rId6"/>
    <sheet name="sumifs" sheetId="7" r:id="rId7"/>
    <sheet name="countifs" sheetId="8" r:id="rId8"/>
    <sheet name="Find &amp; Replace Formula" sheetId="10" r:id="rId9"/>
    <sheet name="Mid , Len Formula" sheetId="11" r:id="rId10"/>
    <sheet name="Get-Sheet-Name" sheetId="9" r:id="rId11"/>
    <sheet name="Date Functions" sheetId="12" r:id="rId12"/>
  </sheets>
  <definedNames>
    <definedName name="_xlnm._FilterDatabase" localSheetId="1" hidden="1">'Index &amp; Match'!$A$1:$F$11</definedName>
  </definedNames>
  <calcPr calcId="144525"/>
</workbook>
</file>

<file path=xl/calcChain.xml><?xml version="1.0" encoding="utf-8"?>
<calcChain xmlns="http://schemas.openxmlformats.org/spreadsheetml/2006/main">
  <c r="B39" i="12" l="1"/>
  <c r="A38" i="12"/>
  <c r="B38" i="12" s="1"/>
  <c r="B34" i="12"/>
  <c r="A33" i="12"/>
  <c r="B33" i="12" s="1"/>
  <c r="F28" i="12"/>
  <c r="F27" i="12"/>
  <c r="F26" i="12"/>
  <c r="B23" i="12"/>
  <c r="D23" i="12" s="1"/>
  <c r="B22" i="12"/>
  <c r="D22" i="12" s="1"/>
  <c r="B19" i="12"/>
  <c r="D19" i="12" s="1"/>
  <c r="B18" i="12"/>
  <c r="D18" i="12" s="1"/>
  <c r="B13" i="12"/>
  <c r="B12" i="12"/>
  <c r="B11" i="12"/>
  <c r="B9" i="12"/>
  <c r="H6" i="7"/>
  <c r="H3" i="7"/>
  <c r="B6" i="12"/>
  <c r="B5" i="12"/>
  <c r="B4" i="12"/>
  <c r="B3" i="12"/>
  <c r="B2" i="12"/>
  <c r="B2" i="9"/>
  <c r="B3" i="9"/>
  <c r="G2" i="10"/>
  <c r="B2" i="11"/>
  <c r="C2" i="11"/>
  <c r="D3" i="10" l="1"/>
  <c r="D4" i="10"/>
  <c r="D5" i="10"/>
  <c r="D6" i="10"/>
  <c r="D7" i="10"/>
  <c r="D8" i="10"/>
  <c r="D9" i="10"/>
  <c r="D10" i="10"/>
  <c r="D11" i="10"/>
  <c r="D12" i="10"/>
  <c r="D2" i="10"/>
  <c r="G3" i="10"/>
  <c r="G4" i="10"/>
  <c r="G5" i="10"/>
  <c r="G6" i="10"/>
  <c r="G7" i="10"/>
  <c r="G8" i="10"/>
  <c r="G9" i="10"/>
  <c r="G10" i="10"/>
  <c r="G11" i="10"/>
  <c r="G12" i="10"/>
  <c r="B4" i="9" l="1"/>
  <c r="I11" i="8"/>
  <c r="I8" i="8"/>
  <c r="I4" i="8"/>
  <c r="F3" i="6" l="1"/>
  <c r="F2" i="6"/>
  <c r="J3" i="6"/>
  <c r="J4" i="6"/>
  <c r="J5" i="6"/>
  <c r="J6" i="6"/>
  <c r="J7" i="6"/>
  <c r="J8" i="6"/>
  <c r="J9" i="6"/>
  <c r="J10" i="6"/>
  <c r="J11" i="6"/>
  <c r="I3" i="6"/>
  <c r="I4" i="6"/>
  <c r="I5" i="6"/>
  <c r="I6" i="6"/>
  <c r="I7" i="6"/>
  <c r="I8" i="6"/>
  <c r="I9" i="6"/>
  <c r="I10" i="6"/>
  <c r="I11" i="6"/>
  <c r="H3" i="6"/>
  <c r="H4" i="6"/>
  <c r="H5" i="6"/>
  <c r="H6" i="6"/>
  <c r="H7" i="6"/>
  <c r="H8" i="6"/>
  <c r="H9" i="6"/>
  <c r="H10" i="6"/>
  <c r="H11" i="6"/>
  <c r="H2" i="6"/>
  <c r="I2" i="6"/>
  <c r="J2" i="6"/>
  <c r="G2" i="6"/>
  <c r="G3" i="6"/>
  <c r="G4" i="6"/>
  <c r="G5" i="6"/>
  <c r="G6" i="6"/>
  <c r="G7" i="6"/>
  <c r="G8" i="6"/>
  <c r="G9" i="6"/>
  <c r="G10" i="6"/>
  <c r="G11" i="6"/>
  <c r="F6" i="6"/>
  <c r="F5" i="6"/>
  <c r="F7" i="6"/>
  <c r="F8" i="6"/>
  <c r="F9" i="6"/>
  <c r="F10" i="6"/>
  <c r="F11" i="6"/>
  <c r="F4" i="6"/>
  <c r="D27" i="5" l="1"/>
  <c r="K23" i="5"/>
  <c r="J23" i="5"/>
  <c r="I23" i="5"/>
  <c r="H23" i="5"/>
  <c r="G23" i="5"/>
  <c r="F23" i="5"/>
  <c r="E23" i="5"/>
  <c r="D23" i="5"/>
  <c r="C23" i="5"/>
  <c r="B23" i="5"/>
  <c r="H11" i="5"/>
  <c r="G11" i="5"/>
  <c r="F11" i="5"/>
  <c r="E11" i="5"/>
  <c r="D11" i="5"/>
  <c r="B6" i="5"/>
  <c r="K6" i="5"/>
  <c r="J6" i="5"/>
  <c r="I6" i="5"/>
  <c r="H6" i="5"/>
  <c r="G6" i="5"/>
  <c r="F6" i="5"/>
  <c r="E6" i="5"/>
  <c r="D6" i="5"/>
  <c r="C6" i="5"/>
  <c r="I10" i="4"/>
  <c r="I6" i="4"/>
  <c r="I5" i="4"/>
  <c r="I4" i="4"/>
  <c r="F2" i="4"/>
  <c r="I3" i="4"/>
  <c r="I2" i="4"/>
  <c r="F11" i="4"/>
  <c r="F10" i="4"/>
  <c r="F9" i="4"/>
  <c r="F8" i="4"/>
  <c r="F7" i="4"/>
  <c r="F6" i="4"/>
  <c r="F5" i="4"/>
  <c r="F4" i="4"/>
  <c r="F3" i="4"/>
  <c r="J8" i="2"/>
  <c r="H14" i="2"/>
  <c r="L3" i="3"/>
  <c r="K3" i="3"/>
  <c r="J3" i="3"/>
  <c r="F2" i="3" l="1"/>
  <c r="F9" i="3"/>
  <c r="F8" i="3"/>
  <c r="F5" i="3"/>
  <c r="F7" i="3"/>
  <c r="F11" i="3"/>
  <c r="F6" i="3"/>
  <c r="F4" i="3"/>
  <c r="M3" i="3" s="1"/>
  <c r="F10" i="3"/>
  <c r="F3" i="3"/>
  <c r="H24" i="2" l="1"/>
  <c r="J22" i="2"/>
  <c r="H27" i="2"/>
  <c r="H9" i="2"/>
  <c r="H7" i="2"/>
  <c r="L12" i="2"/>
  <c r="L8" i="2"/>
  <c r="K8" i="2"/>
  <c r="F3" i="2"/>
  <c r="M8" i="2" s="1"/>
  <c r="F4" i="2"/>
  <c r="F5" i="2"/>
  <c r="F6" i="2"/>
  <c r="F7" i="2"/>
  <c r="F8" i="2"/>
  <c r="F9" i="2"/>
  <c r="F10" i="2"/>
  <c r="F11" i="2"/>
  <c r="F2" i="2"/>
  <c r="M12" i="2" l="1"/>
  <c r="J12" i="2"/>
  <c r="K12" i="2"/>
  <c r="G5" i="1" a="1"/>
  <c r="G5" i="1" s="1"/>
  <c r="H11" i="1"/>
  <c r="H6" i="1"/>
  <c r="H5" i="1"/>
  <c r="G12" i="1" l="1"/>
  <c r="G15" i="1"/>
  <c r="G7" i="1"/>
  <c r="G14" i="1"/>
  <c r="G10" i="1"/>
  <c r="G6" i="1"/>
  <c r="G8" i="1"/>
  <c r="G11" i="1"/>
  <c r="G13" i="1"/>
  <c r="G9" i="1"/>
</calcChain>
</file>

<file path=xl/sharedStrings.xml><?xml version="1.0" encoding="utf-8"?>
<sst xmlns="http://schemas.openxmlformats.org/spreadsheetml/2006/main" count="686" uniqueCount="137">
  <si>
    <r>
      <t>FREQUENCY</t>
    </r>
    <r>
      <rPr>
        <sz val="11"/>
        <color theme="1"/>
        <rFont val="Calibri"/>
        <family val="2"/>
        <scheme val="minor"/>
      </rPr>
      <t xml:space="preserve"> function in Excel is designed to work exclusively with </t>
    </r>
    <r>
      <rPr>
        <b/>
        <sz val="11"/>
        <color theme="1"/>
        <rFont val="Calibri"/>
        <family val="2"/>
        <scheme val="minor"/>
      </rPr>
      <t>numeric data.</t>
    </r>
  </si>
  <si>
    <t>Emp ID</t>
  </si>
  <si>
    <t>Emplyee Name</t>
  </si>
  <si>
    <t>Age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</si>
  <si>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</si>
  <si>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</si>
  <si>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</si>
  <si>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</si>
  <si>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</si>
  <si>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</si>
  <si>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</si>
  <si>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</si>
  <si>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</si>
  <si>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</si>
  <si>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</si>
  <si>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</si>
  <si>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</si>
  <si>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</si>
  <si>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</si>
  <si>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</si>
  <si>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</si>
  <si>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</si>
  <si>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T</t>
  </si>
  <si>
    <t>U</t>
  </si>
  <si>
    <t>UNIQUE AGE</t>
  </si>
  <si>
    <t>FREQUENCY</t>
  </si>
  <si>
    <t>Countif</t>
  </si>
  <si>
    <t>Name</t>
  </si>
  <si>
    <t>Math</t>
  </si>
  <si>
    <t>English</t>
  </si>
  <si>
    <t>History</t>
  </si>
  <si>
    <t>Total</t>
  </si>
  <si>
    <t>Arham</t>
  </si>
  <si>
    <t>Sheeth</t>
  </si>
  <si>
    <t>Cyrus</t>
  </si>
  <si>
    <t>Herald</t>
  </si>
  <si>
    <t>Zeus</t>
  </si>
  <si>
    <t>Hedies</t>
  </si>
  <si>
    <t>Paul</t>
  </si>
  <si>
    <t>Peter</t>
  </si>
  <si>
    <t>Alexander</t>
  </si>
  <si>
    <t>Roll No</t>
  </si>
  <si>
    <t>Kazuya</t>
  </si>
  <si>
    <t>Column Number</t>
  </si>
  <si>
    <t>Filter By Name</t>
  </si>
  <si>
    <t>Filter By Roll No</t>
  </si>
  <si>
    <t>"Name" Row No</t>
  </si>
  <si>
    <t>"Roll No" Row No</t>
  </si>
  <si>
    <t>Row No</t>
  </si>
  <si>
    <t>Column No</t>
  </si>
  <si>
    <t>Lookup by name</t>
  </si>
  <si>
    <t>Percentage</t>
  </si>
  <si>
    <t>Total Marks of Subjects</t>
  </si>
  <si>
    <t>Percentage of Math
out of Total</t>
  </si>
  <si>
    <t>Percentage of English
out of Total</t>
  </si>
  <si>
    <t>Percentage of History
out of Total</t>
  </si>
  <si>
    <t>Sales Record</t>
  </si>
  <si>
    <t>Brand</t>
  </si>
  <si>
    <t>City</t>
  </si>
  <si>
    <t>State</t>
  </si>
  <si>
    <t>Customer Name</t>
  </si>
  <si>
    <t>Quantity</t>
  </si>
  <si>
    <t>Amount</t>
  </si>
  <si>
    <t>Brand B</t>
  </si>
  <si>
    <t>Los Angeles</t>
  </si>
  <si>
    <t>IL</t>
  </si>
  <si>
    <t>Bob Brown</t>
  </si>
  <si>
    <t>Phoenix</t>
  </si>
  <si>
    <t>AZ</t>
  </si>
  <si>
    <t>John Doe</t>
  </si>
  <si>
    <t>Houston</t>
  </si>
  <si>
    <t>TX</t>
  </si>
  <si>
    <t>CA</t>
  </si>
  <si>
    <t>Charlie Davis</t>
  </si>
  <si>
    <t>Brand C</t>
  </si>
  <si>
    <t>Brand D</t>
  </si>
  <si>
    <t>New York</t>
  </si>
  <si>
    <t>Alice Johnson</t>
  </si>
  <si>
    <t>Brand A</t>
  </si>
  <si>
    <t>NY</t>
  </si>
  <si>
    <t>Chicago</t>
  </si>
  <si>
    <t>Jane Smith</t>
  </si>
  <si>
    <t>Total Los Angeles Amount</t>
  </si>
  <si>
    <t>Sum of Los Angeles Amount &amp; Brand B Amount</t>
  </si>
  <si>
    <t xml:space="preserve">How many times Brand B &amp; Brand C is sold  </t>
  </si>
  <si>
    <t>How many times Brand B is sold in Phoenix city</t>
  </si>
  <si>
    <t>How many times Brand B &amp; Brand C is sold in Phoenix City</t>
  </si>
  <si>
    <t>Sum of LosAnges &amp; Phoenix Amount in Brand B</t>
  </si>
  <si>
    <t>1)  CELL</t>
  </si>
  <si>
    <t>Formula</t>
  </si>
  <si>
    <t>returns the full file path</t>
  </si>
  <si>
    <t>Bob-Brown</t>
  </si>
  <si>
    <t>John-Doe</t>
  </si>
  <si>
    <t>Charlie-Davis</t>
  </si>
  <si>
    <t>Alice-Johnson</t>
  </si>
  <si>
    <t>Position of " - "</t>
  </si>
  <si>
    <t>Customer-Name</t>
  </si>
  <si>
    <t>2)  Find</t>
  </si>
  <si>
    <t>3) MID</t>
  </si>
  <si>
    <t>Mohd Hamza Ansari</t>
  </si>
  <si>
    <t>Mid Formula</t>
  </si>
  <si>
    <t>Len Formula</t>
  </si>
  <si>
    <t>Today</t>
  </si>
  <si>
    <t>Now</t>
  </si>
  <si>
    <t>Returns Current Date</t>
  </si>
  <si>
    <t>Returns Current Date &amp; Time</t>
  </si>
  <si>
    <t>DATEVALUE</t>
  </si>
  <si>
    <t>MARCH</t>
  </si>
  <si>
    <t>YEAR</t>
  </si>
  <si>
    <t>MONTH</t>
  </si>
  <si>
    <t>Returns the year from a Date</t>
  </si>
  <si>
    <t xml:space="preserve">Returns the month from a date </t>
  </si>
  <si>
    <t>DAY</t>
  </si>
  <si>
    <t>Returns the day of the month</t>
  </si>
  <si>
    <t>It convert date in string into actual Date value</t>
  </si>
  <si>
    <t>EOMONTH</t>
  </si>
  <si>
    <t xml:space="preserve">Returns the last day of a month </t>
  </si>
  <si>
    <t>Basic Date Functions</t>
  </si>
  <si>
    <t>Advance Date Functions</t>
  </si>
  <si>
    <t>Date Calculations</t>
  </si>
  <si>
    <t>Tomorrow</t>
  </si>
  <si>
    <t>Yesterday</t>
  </si>
  <si>
    <t>Adding Days</t>
  </si>
  <si>
    <t>Adding Month</t>
  </si>
  <si>
    <t>Next Month</t>
  </si>
  <si>
    <t>Previous Month</t>
  </si>
  <si>
    <t>Date Comparison</t>
  </si>
  <si>
    <t>First Date</t>
  </si>
  <si>
    <t>Second Date</t>
  </si>
  <si>
    <t>Result of : First Date &gt; Second Date</t>
  </si>
  <si>
    <t>Result of : First Date &lt; Second Date</t>
  </si>
  <si>
    <t>Result of : First Date = Second Date</t>
  </si>
  <si>
    <t>Get Day Name from a DATE</t>
  </si>
  <si>
    <t>Date</t>
  </si>
  <si>
    <t>Day Name</t>
  </si>
  <si>
    <t>Get Month Name from a DATE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</si>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</sst>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4009]dd\ mmmm\ 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6"/>
      </patternFill>
    </fill>
  </fills>
  <borders count="19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5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9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9" tint="0.39997558519241921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</cellStyleXfs>
  <cellXfs count="59">
    <xf numFmtId="0" fontId="0" fillId="0" borderId="0" xfId="0"/>
    <xf numFmtId="0" fontId="0" fillId="0" borderId="0" xfId="0" applyNumberFormat="1"/>
    <xf numFmtId="0" fontId="0" fillId="0" borderId="0" xfId="0" applyAlignment="1">
      <alignment vertical="top" wrapText="1"/>
    </xf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6" xfId="0" applyFont="1" applyFill="1" applyBorder="1"/>
    <xf numFmtId="0" fontId="0" fillId="6" borderId="4" xfId="0" applyFont="1" applyFill="1" applyBorder="1"/>
    <xf numFmtId="0" fontId="0" fillId="6" borderId="5" xfId="0" applyFont="1" applyFill="1" applyBorder="1"/>
    <xf numFmtId="0" fontId="0" fillId="6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3" fillId="3" borderId="0" xfId="2" applyBorder="1"/>
    <xf numFmtId="0" fontId="0" fillId="0" borderId="11" xfId="0" applyBorder="1"/>
    <xf numFmtId="0" fontId="0" fillId="0" borderId="0" xfId="0" applyBorder="1" applyAlignment="1">
      <alignment horizontal="left"/>
    </xf>
    <xf numFmtId="0" fontId="3" fillId="4" borderId="10" xfId="3" applyBorder="1"/>
    <xf numFmtId="0" fontId="3" fillId="4" borderId="0" xfId="3" applyBorder="1"/>
    <xf numFmtId="0" fontId="3" fillId="4" borderId="11" xfId="3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6" borderId="1" xfId="0" applyFont="1" applyFill="1" applyBorder="1"/>
    <xf numFmtId="0" fontId="0" fillId="6" borderId="2" xfId="0" applyFont="1" applyFill="1" applyBorder="1"/>
    <xf numFmtId="0" fontId="0" fillId="6" borderId="3" xfId="0" applyFont="1" applyFill="1" applyBorder="1"/>
    <xf numFmtId="0" fontId="2" fillId="5" borderId="0" xfId="0" applyFont="1" applyFill="1" applyBorder="1"/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 wrapText="1"/>
    </xf>
    <xf numFmtId="2" fontId="0" fillId="0" borderId="0" xfId="0" applyNumberFormat="1"/>
    <xf numFmtId="0" fontId="3" fillId="7" borderId="16" xfId="4" applyBorder="1" applyAlignment="1">
      <alignment horizontal="center" vertical="top"/>
    </xf>
    <xf numFmtId="0" fontId="3" fillId="7" borderId="10" xfId="4" applyBorder="1" applyAlignment="1">
      <alignment horizontal="center" vertical="top"/>
    </xf>
    <xf numFmtId="0" fontId="0" fillId="0" borderId="17" xfId="0" applyBorder="1"/>
    <xf numFmtId="0" fontId="3" fillId="7" borderId="18" xfId="4" applyBorder="1" applyAlignment="1">
      <alignment horizontal="center" vertical="top"/>
    </xf>
    <xf numFmtId="0" fontId="1" fillId="0" borderId="0" xfId="0" applyFont="1" applyAlignment="1">
      <alignment horizontal="left"/>
    </xf>
    <xf numFmtId="0" fontId="3" fillId="2" borderId="0" xfId="1" applyBorder="1" applyAlignment="1">
      <alignment horizontal="center"/>
    </xf>
    <xf numFmtId="0" fontId="3" fillId="2" borderId="11" xfId="1" applyBorder="1" applyAlignment="1">
      <alignment horizontal="center"/>
    </xf>
    <xf numFmtId="0" fontId="3" fillId="4" borderId="0" xfId="3" applyBorder="1" applyAlignment="1">
      <alignment horizontal="center"/>
    </xf>
    <xf numFmtId="0" fontId="0" fillId="0" borderId="0" xfId="0" applyBorder="1" applyAlignment="1">
      <alignment horizontal="center"/>
    </xf>
    <xf numFmtId="0" fontId="3" fillId="3" borderId="15" xfId="2" applyBorder="1" applyAlignment="1">
      <alignment horizontal="center"/>
    </xf>
    <xf numFmtId="0" fontId="2" fillId="3" borderId="0" xfId="2" applyFont="1" applyAlignment="1">
      <alignment horizontal="center"/>
    </xf>
    <xf numFmtId="0" fontId="3" fillId="7" borderId="0" xfId="4"/>
    <xf numFmtId="14" fontId="0" fillId="0" borderId="0" xfId="0" applyNumberFormat="1"/>
    <xf numFmtId="22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3" fillId="3" borderId="0" xfId="2" applyAlignment="1">
      <alignment horizontal="center"/>
    </xf>
    <xf numFmtId="0" fontId="0" fillId="0" borderId="0" xfId="0" applyAlignment="1">
      <alignment horizontal="center" vertical="center"/>
    </xf>
    <xf numFmtId="0" fontId="3" fillId="7" borderId="0" xfId="4" applyAlignment="1">
      <alignment horizontal="center"/>
    </xf>
  </cellXfs>
  <cellStyles count="5">
    <cellStyle name="60% - Accent4" xfId="3" builtinId="44"/>
    <cellStyle name="Accent2" xfId="1" builtinId="33"/>
    <cellStyle name="Accent3" xfId="4" builtinId="37"/>
    <cellStyle name="Accent4" xfId="2" builtinId="41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363140</xdr:colOff>
      <xdr:row>22</xdr:row>
      <xdr:rowOff>53578</xdr:rowOff>
    </xdr:from>
    <xdr:to>
      <xdr:col>8</xdr:col>
      <xdr:colOff>440532</xdr:colOff>
      <xdr:row>27</xdr:row>
      <xdr:rowOff>136921</xdr:rowOff>
    </xdr:to>
    <xdr:sp macro="" textlink="">
      <xdr:nvSpPr>
        <xdr:cNvPr id="2" name="TextBox 1"/>
        <xdr:cNvSpPr txBox="1"/>
      </xdr:nvSpPr>
      <xdr:spPr>
        <a:xfrm>
          <a:off x="4107656" y="4244578"/>
          <a:ext cx="2143126" cy="10358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In older versions of Excel, pressing </a:t>
          </a:r>
          <a:r>
            <a:rPr lang="en-IN" b="1"/>
            <a:t>Ctrl + Shift + Enter</a:t>
          </a:r>
          <a:r>
            <a:rPr lang="en-IN"/>
            <a:t> is required to correctly enter an </a:t>
          </a:r>
          <a:r>
            <a:rPr lang="en-IN" b="1"/>
            <a:t>array formula</a:t>
          </a:r>
          <a:r>
            <a:rPr lang="en-IN"/>
            <a:t> like the </a:t>
          </a:r>
          <a:r>
            <a:rPr lang="en-IN" b="1"/>
            <a:t>FREQUENCY</a:t>
          </a:r>
          <a:r>
            <a:rPr lang="en-IN"/>
            <a:t> function.</a:t>
          </a:r>
          <a:endParaRPr lang="en-IN" sz="1100"/>
        </a:p>
      </xdr:txBody>
    </xdr:sp>
    <xdr:clientData/>
  </xdr:twoCellAnchor>
  <xdr:twoCellAnchor>
    <xdr:from>
      <xdr:col>5</xdr:col>
      <xdr:colOff>357187</xdr:colOff>
      <xdr:row>17</xdr:row>
      <xdr:rowOff>11906</xdr:rowOff>
    </xdr:from>
    <xdr:to>
      <xdr:col>8</xdr:col>
      <xdr:colOff>440531</xdr:colOff>
      <xdr:row>21</xdr:row>
      <xdr:rowOff>160734</xdr:rowOff>
    </xdr:to>
    <xdr:sp macro="" textlink="">
      <xdr:nvSpPr>
        <xdr:cNvPr id="3" name="TextBox 2"/>
        <xdr:cNvSpPr txBox="1"/>
      </xdr:nvSpPr>
      <xdr:spPr>
        <a:xfrm>
          <a:off x="4101703" y="3250406"/>
          <a:ext cx="2149078" cy="9108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Select</a:t>
          </a:r>
          <a:r>
            <a:rPr lang="en-IN" sz="1100" baseline="0"/>
            <a:t> all data in frequency column when frequency formula is applied than press ctrl + shift + Enter</a:t>
          </a:r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321469</xdr:colOff>
      <xdr:row>12</xdr:row>
      <xdr:rowOff>5953</xdr:rowOff>
    </xdr:from>
    <xdr:to>
      <xdr:col>3</xdr:col>
      <xdr:colOff>529828</xdr:colOff>
      <xdr:row>24</xdr:row>
      <xdr:rowOff>11906</xdr:rowOff>
    </xdr:to>
    <xdr:sp macro="" textlink="">
      <xdr:nvSpPr>
        <xdr:cNvPr id="2" name="TextBox 1"/>
        <xdr:cNvSpPr txBox="1"/>
      </xdr:nvSpPr>
      <xdr:spPr>
        <a:xfrm>
          <a:off x="321469" y="2291953"/>
          <a:ext cx="1815703" cy="2291953"/>
        </a:xfrm>
        <a:prstGeom prst="rect">
          <a:avLst/>
        </a:prstGeom>
        <a:ln>
          <a:prstDash val="sysDash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INDEX</a:t>
          </a:r>
          <a:r>
            <a:rPr lang="en-IN" sz="1000" b="1" cap="none" spc="0" baseline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 :</a:t>
          </a:r>
          <a:r>
            <a:rPr lang="en-IN" sz="10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 Returns the value of a cell at a specified row and column in a range.</a:t>
          </a:r>
        </a:p>
        <a:p>
          <a:endParaRPr lang="en-IN" sz="10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  <a:p>
          <a:r>
            <a:rPr lang="en-IN" sz="10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MATCH : Return the relative position (row or column number) of a value within a specified range.</a:t>
          </a:r>
        </a:p>
        <a:p>
          <a:endParaRPr lang="en-IN" sz="10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  <a:p>
          <a:r>
            <a:rPr lang="en-IN" sz="10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Use INDEX+MATCH When :</a:t>
          </a:r>
        </a:p>
        <a:p>
          <a:endParaRPr lang="en-IN" sz="10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  <a:p>
          <a:r>
            <a:rPr lang="en-IN" sz="10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 </a:t>
          </a:r>
          <a:r>
            <a:rPr lang="en-IN" sz="9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You need a single specific value (rather than returning entire rows/columns).</a:t>
          </a:r>
        </a:p>
        <a:p>
          <a:endParaRPr lang="en-IN" sz="9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157654</xdr:colOff>
      <xdr:row>4</xdr:row>
      <xdr:rowOff>177361</xdr:rowOff>
    </xdr:from>
    <xdr:to>
      <xdr:col>11</xdr:col>
      <xdr:colOff>151085</xdr:colOff>
      <xdr:row>18</xdr:row>
      <xdr:rowOff>52552</xdr:rowOff>
    </xdr:to>
    <xdr:sp macro="" textlink="">
      <xdr:nvSpPr>
        <xdr:cNvPr id="2" name="TextBox 1"/>
        <xdr:cNvSpPr txBox="1"/>
      </xdr:nvSpPr>
      <xdr:spPr>
        <a:xfrm>
          <a:off x="4434051" y="939361"/>
          <a:ext cx="2437086" cy="2542191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00" b="1"/>
            <a:t>Syntax : LOOKUP(lookup_value, lookup_vector, result_vector)</a:t>
          </a:r>
        </a:p>
        <a:p>
          <a:endParaRPr lang="en-IN" sz="1000" b="1"/>
        </a:p>
        <a:p>
          <a:r>
            <a:rPr lang="en-IN" sz="1000" b="1"/>
            <a:t>lookup_value</a:t>
          </a:r>
          <a:r>
            <a:rPr lang="en-IN" sz="1000"/>
            <a:t>: The value you want to search for.</a:t>
          </a:r>
        </a:p>
        <a:p>
          <a:r>
            <a:rPr lang="en-IN" sz="1000" b="1"/>
            <a:t>lookup_vector</a:t>
          </a:r>
          <a:r>
            <a:rPr lang="en-IN" sz="1000"/>
            <a:t>: The column or row where you want to search for the lookup_value.</a:t>
          </a:r>
        </a:p>
        <a:p>
          <a:r>
            <a:rPr lang="en-IN" sz="1000" b="1"/>
            <a:t>result_vector</a:t>
          </a:r>
          <a:r>
            <a:rPr lang="en-IN" sz="1000"/>
            <a:t>: The column or row from which you want to return the corresponding value.</a:t>
          </a:r>
        </a:p>
        <a:p>
          <a:endParaRPr lang="en-IN" sz="10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 :  LOOKUP assumes the data in the lookup_vector  is sorted in ascending order. If not sorted, it may give incorrect results.</a:t>
          </a:r>
          <a:endParaRPr lang="en-IN" sz="1000">
            <a:effectLst/>
          </a:endParaRPr>
        </a:p>
        <a:p>
          <a:endParaRPr lang="en-IN" sz="1000"/>
        </a:p>
        <a:p>
          <a:endParaRPr lang="en-IN" sz="1000" b="1"/>
        </a:p>
        <a:p>
          <a:endParaRPr lang="en-IN" sz="1000" b="1"/>
        </a:p>
        <a:p>
          <a:endParaRPr lang="en-IN" sz="1000" b="1"/>
        </a:p>
        <a:p>
          <a:endParaRPr lang="en-IN" sz="10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190500</xdr:colOff>
      <xdr:row>1</xdr:row>
      <xdr:rowOff>17860</xdr:rowOff>
    </xdr:from>
    <xdr:to>
      <xdr:col>12</xdr:col>
      <xdr:colOff>250031</xdr:colOff>
      <xdr:row>10</xdr:row>
      <xdr:rowOff>148829</xdr:rowOff>
    </xdr:to>
    <xdr:sp macro="" textlink="">
      <xdr:nvSpPr>
        <xdr:cNvPr id="2" name="TextBox 1"/>
        <xdr:cNvSpPr txBox="1"/>
      </xdr:nvSpPr>
      <xdr:spPr>
        <a:xfrm>
          <a:off x="5655469" y="208360"/>
          <a:ext cx="1881187" cy="1845469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50"/>
            <a:t>Syntax</a:t>
          </a:r>
          <a:r>
            <a:rPr lang="en-IN" sz="1050" baseline="0"/>
            <a:t> : </a:t>
          </a:r>
        </a:p>
        <a:p>
          <a:r>
            <a:rPr lang="en-IN" sz="1050" baseline="0"/>
            <a:t>VLOOKUP(lookup_value, table_array, col_index_num, [range_lookup])</a:t>
          </a:r>
        </a:p>
        <a:p>
          <a:endParaRPr lang="en-IN" sz="1050"/>
        </a:p>
        <a:p>
          <a:endParaRPr lang="en-IN" sz="1050"/>
        </a:p>
        <a:p>
          <a:r>
            <a:rPr lang="en-IN" sz="1050"/>
            <a:t>Note : VLOOKUP </a:t>
          </a:r>
          <a:r>
            <a:rPr lang="en-IN" sz="1050" b="1"/>
            <a:t>won't work properly</a:t>
          </a:r>
          <a:r>
            <a:rPr lang="en-IN" sz="1050"/>
            <a:t> if the lookup_value is not in the first column of the range you specify.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308742</xdr:colOff>
      <xdr:row>9</xdr:row>
      <xdr:rowOff>131379</xdr:rowOff>
    </xdr:from>
    <xdr:to>
      <xdr:col>12</xdr:col>
      <xdr:colOff>124810</xdr:colOff>
      <xdr:row>14</xdr:row>
      <xdr:rowOff>32845</xdr:rowOff>
    </xdr:to>
    <xdr:sp macro="" textlink="">
      <xdr:nvSpPr>
        <xdr:cNvPr id="2" name="TextBox 1"/>
        <xdr:cNvSpPr txBox="1"/>
      </xdr:nvSpPr>
      <xdr:spPr>
        <a:xfrm>
          <a:off x="5806966" y="1845879"/>
          <a:ext cx="1648810" cy="853966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Note : </a:t>
          </a:r>
          <a:r>
            <a:rPr lang="en-IN"/>
            <a:t>It searches for the lookup_value in the </a:t>
          </a:r>
          <a:r>
            <a:rPr lang="en-IN" b="1"/>
            <a:t>first row</a:t>
          </a:r>
          <a:r>
            <a:rPr lang="en-IN"/>
            <a:t> of the table_array</a:t>
          </a:r>
          <a:endParaRPr lang="en-IN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160735</xdr:colOff>
      <xdr:row>0</xdr:row>
      <xdr:rowOff>65484</xdr:rowOff>
    </xdr:from>
    <xdr:to>
      <xdr:col>13</xdr:col>
      <xdr:colOff>285751</xdr:colOff>
      <xdr:row>12</xdr:row>
      <xdr:rowOff>184547</xdr:rowOff>
    </xdr:to>
    <xdr:sp macro="" textlink="">
      <xdr:nvSpPr>
        <xdr:cNvPr id="2" name="TextBox 1"/>
        <xdr:cNvSpPr txBox="1"/>
      </xdr:nvSpPr>
      <xdr:spPr>
        <a:xfrm>
          <a:off x="7262813" y="65484"/>
          <a:ext cx="1946672" cy="2405063"/>
        </a:xfrm>
        <a:prstGeom prst="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IN" sz="1050"/>
            <a:t>=REPLACE(old_text, start_num, num_chars, new_text)</a:t>
          </a:r>
        </a:p>
        <a:p>
          <a:endParaRPr lang="en-IN" sz="1100"/>
        </a:p>
        <a:p>
          <a:r>
            <a:rPr lang="en-IN" b="1"/>
            <a:t>old_text</a:t>
          </a:r>
          <a:r>
            <a:rPr lang="en-IN"/>
            <a:t>: The original text string.</a:t>
          </a:r>
        </a:p>
        <a:p>
          <a:endParaRPr lang="en-IN"/>
        </a:p>
        <a:p>
          <a:r>
            <a:rPr lang="en-IN" b="1"/>
            <a:t>start_num</a:t>
          </a:r>
          <a:r>
            <a:rPr lang="en-IN"/>
            <a:t>: The position to start replacing.</a:t>
          </a:r>
        </a:p>
        <a:p>
          <a:endParaRPr lang="en-IN"/>
        </a:p>
        <a:p>
          <a:r>
            <a:rPr lang="en-IN" b="1"/>
            <a:t>num_chars</a:t>
          </a:r>
          <a:r>
            <a:rPr lang="en-IN"/>
            <a:t>: The number of characters to replace.</a:t>
          </a:r>
        </a:p>
        <a:p>
          <a:endParaRPr lang="en-IN"/>
        </a:p>
        <a:p>
          <a:r>
            <a:rPr lang="en-IN" b="1"/>
            <a:t>new_text</a:t>
          </a:r>
          <a:r>
            <a:rPr lang="en-IN"/>
            <a:t>: The text to insert.</a:t>
          </a:r>
        </a:p>
        <a:p>
          <a:endParaRPr lang="en-IN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202406</xdr:colOff>
      <xdr:row>17</xdr:row>
      <xdr:rowOff>130969</xdr:rowOff>
    </xdr:from>
    <xdr:to>
      <xdr:col>7</xdr:col>
      <xdr:colOff>65482</xdr:colOff>
      <xdr:row>21</xdr:row>
      <xdr:rowOff>65485</xdr:rowOff>
    </xdr:to>
    <xdr:sp macro="" textlink="">
      <xdr:nvSpPr>
        <xdr:cNvPr id="2" name="TextBox 1"/>
        <xdr:cNvSpPr txBox="1"/>
      </xdr:nvSpPr>
      <xdr:spPr>
        <a:xfrm>
          <a:off x="5887640" y="3369469"/>
          <a:ext cx="3232545" cy="6965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EDATE</a:t>
          </a:r>
          <a:r>
            <a:rPr lang="en-IN" sz="1100" baseline="0"/>
            <a:t> : It is used to add or subtract months from a given Date</a:t>
          </a:r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160" zoomScaleNormal="160" workbookViewId="0">
      <selection activeCell="C24" sqref="C24"/>
    </sheetView>
  </sheetViews>
  <sheetFormatPr defaultRowHeight="15" x14ac:dyDescent="0.25"/>
  <cols>
    <col min="2" max="2" width="14.5703125" bestFit="1" customWidth="1"/>
    <col min="4" max="4" width="12.42578125" customWidth="1"/>
    <col min="5" max="5" width="11" bestFit="1" customWidth="1"/>
    <col min="6" max="6" width="12" bestFit="1" customWidth="1"/>
    <col min="7" max="7" width="11.42578125" bestFit="1" customWidth="1"/>
    <col min="8" max="8" width="7.5703125" bestFit="1" customWidth="1"/>
    <col min="10" max="10" width="16.28515625" customWidth="1"/>
  </cols>
  <sheetData>
    <row r="1" spans="1:10" x14ac:dyDescent="0.25">
      <c r="A1" t="s">
        <v>1</v>
      </c>
      <c r="B1" t="s">
        <v>2</v>
      </c>
      <c r="C1" t="s">
        <v>3</v>
      </c>
    </row>
    <row r="2" spans="1:10" x14ac:dyDescent="0.25">
      <c r="A2">
        <v>1</v>
      </c>
      <c r="B2" t="s">
        <v>4</v>
      </c>
      <c r="C2">
        <v>20</v>
      </c>
      <c r="E2" s="43" t="s">
        <v>0</v>
      </c>
      <c r="F2" s="43"/>
      <c r="G2" s="43"/>
      <c r="H2" s="43"/>
      <c r="I2" s="43"/>
      <c r="J2" s="43"/>
    </row>
    <row r="3" spans="1:10" x14ac:dyDescent="0.25">
      <c r="A3">
        <v>2</v>
      </c>
      <c r="B3" t="s">
        <v>5</v>
      </c>
      <c r="C3">
        <v>90</v>
      </c>
    </row>
    <row r="4" spans="1:10" x14ac:dyDescent="0.25">
      <c r="A4">
        <v>3</v>
      </c>
      <c r="B4" t="s">
        <v>6</v>
      </c>
      <c r="C4">
        <v>32</v>
      </c>
      <c r="F4" t="s">
        <v>24</v>
      </c>
      <c r="G4" t="s">
        <v>25</v>
      </c>
      <c r="H4" t="s">
        <v>26</v>
      </c>
    </row>
    <row r="5" spans="1:10" x14ac:dyDescent="0.25">
      <c r="A5">
        <v>4</v>
      </c>
      <c r="B5" t="s">
        <v>7</v>
      </c>
      <c r="C5">
        <v>25</v>
      </c>
      <c r="F5">
        <v>20</v>
      </c>
      <c r="G5">
        <f t="array" ref="G5:G15">FREQUENCY(C2:C21,F5:F15)</f>
        <v>2</v>
      </c>
      <c r="H5">
        <f>COUNTIF(C2:C21,20)</f>
        <v>2</v>
      </c>
    </row>
    <row r="6" spans="1:10" x14ac:dyDescent="0.25">
      <c r="A6">
        <v>5</v>
      </c>
      <c r="B6" t="s">
        <v>8</v>
      </c>
      <c r="C6">
        <v>90</v>
      </c>
      <c r="F6">
        <v>90</v>
      </c>
      <c r="G6">
        <v>3</v>
      </c>
      <c r="H6">
        <f>COUNTIF(C2:C21,90)</f>
        <v>3</v>
      </c>
    </row>
    <row r="7" spans="1:10" x14ac:dyDescent="0.25">
      <c r="A7">
        <v>6</v>
      </c>
      <c r="B7" t="s">
        <v>9</v>
      </c>
      <c r="C7">
        <v>20</v>
      </c>
      <c r="F7">
        <v>32</v>
      </c>
      <c r="G7">
        <v>1</v>
      </c>
    </row>
    <row r="8" spans="1:10" x14ac:dyDescent="0.25">
      <c r="A8">
        <v>7</v>
      </c>
      <c r="B8" t="s">
        <v>10</v>
      </c>
      <c r="C8">
        <v>88</v>
      </c>
      <c r="F8">
        <v>25</v>
      </c>
      <c r="G8">
        <v>4</v>
      </c>
    </row>
    <row r="9" spans="1:10" x14ac:dyDescent="0.25">
      <c r="A9">
        <v>8</v>
      </c>
      <c r="B9" t="s">
        <v>11</v>
      </c>
      <c r="C9">
        <v>45</v>
      </c>
      <c r="F9">
        <v>88</v>
      </c>
      <c r="G9">
        <v>2</v>
      </c>
    </row>
    <row r="10" spans="1:10" x14ac:dyDescent="0.25">
      <c r="A10">
        <v>9</v>
      </c>
      <c r="B10" t="s">
        <v>12</v>
      </c>
      <c r="C10">
        <v>50</v>
      </c>
      <c r="F10">
        <v>45</v>
      </c>
      <c r="G10">
        <v>1</v>
      </c>
    </row>
    <row r="11" spans="1:10" x14ac:dyDescent="0.25">
      <c r="A11">
        <v>10</v>
      </c>
      <c r="B11" t="s">
        <v>13</v>
      </c>
      <c r="C11">
        <v>25</v>
      </c>
      <c r="F11">
        <v>50</v>
      </c>
      <c r="G11">
        <v>3</v>
      </c>
      <c r="H11">
        <f>COUNTIF(C2:C21,50)</f>
        <v>3</v>
      </c>
    </row>
    <row r="12" spans="1:10" x14ac:dyDescent="0.25">
      <c r="A12">
        <v>11</v>
      </c>
      <c r="B12" t="s">
        <v>14</v>
      </c>
      <c r="C12">
        <v>50</v>
      </c>
      <c r="F12">
        <v>34</v>
      </c>
      <c r="G12">
        <v>1</v>
      </c>
    </row>
    <row r="13" spans="1:10" x14ac:dyDescent="0.25">
      <c r="A13">
        <v>12</v>
      </c>
      <c r="B13" t="s">
        <v>15</v>
      </c>
      <c r="C13">
        <v>25</v>
      </c>
      <c r="F13">
        <v>59</v>
      </c>
      <c r="G13">
        <v>1</v>
      </c>
    </row>
    <row r="14" spans="1:10" x14ac:dyDescent="0.25">
      <c r="A14">
        <v>13</v>
      </c>
      <c r="B14" t="s">
        <v>16</v>
      </c>
      <c r="C14">
        <v>25</v>
      </c>
      <c r="F14">
        <v>43</v>
      </c>
      <c r="G14">
        <v>1</v>
      </c>
    </row>
    <row r="15" spans="1:10" x14ac:dyDescent="0.25">
      <c r="A15">
        <v>14</v>
      </c>
      <c r="B15" t="s">
        <v>17</v>
      </c>
      <c r="C15">
        <v>50</v>
      </c>
      <c r="F15">
        <v>12</v>
      </c>
      <c r="G15">
        <v>1</v>
      </c>
    </row>
    <row r="16" spans="1:10" x14ac:dyDescent="0.25">
      <c r="A16">
        <v>15</v>
      </c>
      <c r="B16" t="s">
        <v>18</v>
      </c>
      <c r="C16">
        <v>34</v>
      </c>
    </row>
    <row r="17" spans="1:9" x14ac:dyDescent="0.25">
      <c r="A17">
        <v>16</v>
      </c>
      <c r="B17" t="s">
        <v>19</v>
      </c>
      <c r="C17">
        <v>59</v>
      </c>
      <c r="H17" s="2"/>
      <c r="I17" s="2"/>
    </row>
    <row r="18" spans="1:9" x14ac:dyDescent="0.25">
      <c r="A18">
        <v>17</v>
      </c>
      <c r="B18" t="s">
        <v>20</v>
      </c>
      <c r="C18">
        <v>88</v>
      </c>
      <c r="H18" s="2"/>
      <c r="I18" s="2"/>
    </row>
    <row r="19" spans="1:9" x14ac:dyDescent="0.25">
      <c r="A19">
        <v>18</v>
      </c>
      <c r="B19" t="s">
        <v>21</v>
      </c>
      <c r="C19">
        <v>43</v>
      </c>
      <c r="H19" s="2"/>
      <c r="I19" s="2"/>
    </row>
    <row r="20" spans="1:9" x14ac:dyDescent="0.25">
      <c r="A20">
        <v>19</v>
      </c>
      <c r="B20" t="s">
        <v>22</v>
      </c>
      <c r="C20">
        <v>90</v>
      </c>
    </row>
    <row r="21" spans="1:9" x14ac:dyDescent="0.25">
      <c r="A21">
        <v>20</v>
      </c>
      <c r="B21" t="s">
        <v>23</v>
      </c>
      <c r="C21">
        <v>12</v>
      </c>
    </row>
    <row r="26" spans="1:9" x14ac:dyDescent="0.25">
      <c r="D26" s="1"/>
    </row>
  </sheetData>
  <mergeCells count="1">
    <mergeCell ref="E2:J2"/>
  </mergeCells>
  <conditionalFormatting sqref="F5:F15">
    <cfRule type="duplicateValues" dxfId="1" priority="2"/>
  </conditionalFormatting>
  <conditionalFormatting sqref="C2:C21">
    <cfRule type="cellIs" dxfId="0" priority="1" operator="equal">
      <formula>50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zoomScale="160" zoomScaleNormal="160" workbookViewId="0">
      <selection activeCell="C6" sqref="C6"/>
    </sheetView>
  </sheetViews>
  <sheetFormatPr defaultRowHeight="15" x14ac:dyDescent="0.25"/>
  <cols>
    <col min="1" max="7" width="8" customWidth="1"/>
    <col min="8" max="8" width="15.7109375" bestFit="1" customWidth="1"/>
    <col min="9" max="9" width="8" customWidth="1"/>
  </cols>
  <sheetData>
    <row r="1" spans="1:13" x14ac:dyDescent="0.25">
      <c r="A1" s="6" t="s">
        <v>41</v>
      </c>
      <c r="B1" s="7" t="s">
        <v>27</v>
      </c>
      <c r="C1" s="7" t="s">
        <v>28</v>
      </c>
      <c r="D1" s="7" t="s">
        <v>29</v>
      </c>
      <c r="E1" s="7" t="s">
        <v>30</v>
      </c>
      <c r="F1" s="8" t="s">
        <v>31</v>
      </c>
    </row>
    <row r="2" spans="1:13" x14ac:dyDescent="0.25">
      <c r="A2" s="9">
        <v>1</v>
      </c>
      <c r="B2" s="10" t="s">
        <v>32</v>
      </c>
      <c r="C2" s="10">
        <v>33</v>
      </c>
      <c r="D2" s="10">
        <v>43</v>
      </c>
      <c r="E2" s="10">
        <v>53</v>
      </c>
      <c r="F2" s="11">
        <f>SUM(C2:E2)</f>
        <v>129</v>
      </c>
      <c r="H2" s="15"/>
      <c r="I2" s="16"/>
      <c r="J2" s="16"/>
      <c r="K2" s="16"/>
      <c r="L2" s="16"/>
      <c r="M2" s="17"/>
    </row>
    <row r="3" spans="1:13" x14ac:dyDescent="0.25">
      <c r="A3" s="12">
        <v>2</v>
      </c>
      <c r="B3" s="13" t="s">
        <v>33</v>
      </c>
      <c r="C3" s="13">
        <v>43</v>
      </c>
      <c r="D3" s="13">
        <v>14</v>
      </c>
      <c r="E3" s="13">
        <v>69</v>
      </c>
      <c r="F3" s="14">
        <f t="shared" ref="F3:F11" si="0">SUM(C3:E3)</f>
        <v>126</v>
      </c>
      <c r="H3" s="18"/>
      <c r="I3" s="19"/>
      <c r="J3" s="20" t="s">
        <v>27</v>
      </c>
      <c r="K3" s="19"/>
      <c r="L3" s="20" t="s">
        <v>41</v>
      </c>
      <c r="M3" s="21"/>
    </row>
    <row r="4" spans="1:13" x14ac:dyDescent="0.25">
      <c r="A4" s="9">
        <v>3</v>
      </c>
      <c r="B4" s="10" t="s">
        <v>34</v>
      </c>
      <c r="C4" s="10">
        <v>67</v>
      </c>
      <c r="D4" s="10">
        <v>86</v>
      </c>
      <c r="E4" s="10">
        <v>54</v>
      </c>
      <c r="F4" s="11">
        <f t="shared" si="0"/>
        <v>207</v>
      </c>
      <c r="H4" s="18"/>
      <c r="I4" s="19"/>
      <c r="J4" s="22" t="s">
        <v>37</v>
      </c>
      <c r="K4" s="19"/>
      <c r="L4" s="22">
        <v>4</v>
      </c>
      <c r="M4" s="21"/>
    </row>
    <row r="5" spans="1:13" x14ac:dyDescent="0.25">
      <c r="A5" s="12">
        <v>4</v>
      </c>
      <c r="B5" s="13" t="s">
        <v>35</v>
      </c>
      <c r="C5" s="13">
        <v>74</v>
      </c>
      <c r="D5" s="13">
        <v>54</v>
      </c>
      <c r="E5" s="13">
        <v>34</v>
      </c>
      <c r="F5" s="14">
        <f t="shared" si="0"/>
        <v>162</v>
      </c>
      <c r="H5" s="18"/>
      <c r="I5" s="19"/>
      <c r="J5" s="19"/>
      <c r="K5" s="19"/>
      <c r="L5" s="19"/>
      <c r="M5" s="21"/>
    </row>
    <row r="6" spans="1:13" x14ac:dyDescent="0.25">
      <c r="A6" s="9">
        <v>5</v>
      </c>
      <c r="B6" s="10" t="s">
        <v>36</v>
      </c>
      <c r="C6" s="10">
        <v>21</v>
      </c>
      <c r="D6" s="10">
        <v>45</v>
      </c>
      <c r="E6" s="10">
        <v>42</v>
      </c>
      <c r="F6" s="11">
        <f t="shared" si="0"/>
        <v>108</v>
      </c>
      <c r="H6" s="23" t="s">
        <v>46</v>
      </c>
      <c r="I6" s="19"/>
      <c r="J6" s="44" t="s">
        <v>44</v>
      </c>
      <c r="K6" s="44"/>
      <c r="L6" s="44"/>
      <c r="M6" s="45"/>
    </row>
    <row r="7" spans="1:13" x14ac:dyDescent="0.25">
      <c r="A7" s="12">
        <v>6</v>
      </c>
      <c r="B7" s="13" t="s">
        <v>42</v>
      </c>
      <c r="C7" s="13">
        <v>90</v>
      </c>
      <c r="D7" s="13">
        <v>90</v>
      </c>
      <c r="E7" s="13">
        <v>12</v>
      </c>
      <c r="F7" s="14">
        <f t="shared" si="0"/>
        <v>192</v>
      </c>
      <c r="H7" s="18">
        <f>MATCH(J4,B1:B11,0)</f>
        <v>8</v>
      </c>
      <c r="I7" s="19"/>
      <c r="J7" s="24" t="s">
        <v>28</v>
      </c>
      <c r="K7" s="24" t="s">
        <v>29</v>
      </c>
      <c r="L7" s="24" t="s">
        <v>30</v>
      </c>
      <c r="M7" s="25" t="s">
        <v>31</v>
      </c>
    </row>
    <row r="8" spans="1:13" x14ac:dyDescent="0.25">
      <c r="A8" s="9">
        <v>7</v>
      </c>
      <c r="B8" s="10" t="s">
        <v>37</v>
      </c>
      <c r="C8" s="10">
        <v>54</v>
      </c>
      <c r="D8" s="10">
        <v>43</v>
      </c>
      <c r="E8" s="10">
        <v>43</v>
      </c>
      <c r="F8" s="11">
        <f t="shared" si="0"/>
        <v>140</v>
      </c>
      <c r="H8" s="23" t="s">
        <v>43</v>
      </c>
      <c r="I8" s="19"/>
      <c r="J8" s="19">
        <f>INDEX(A1:F11,3,3)</f>
        <v>43</v>
      </c>
      <c r="K8" s="19">
        <f>INDEX(A1:F11,3,4)</f>
        <v>14</v>
      </c>
      <c r="L8" s="19">
        <f>INDEX(A1:F11,3,5)</f>
        <v>69</v>
      </c>
      <c r="M8" s="21">
        <f>INDEX(A1:F11,3,6)</f>
        <v>126</v>
      </c>
    </row>
    <row r="9" spans="1:13" x14ac:dyDescent="0.25">
      <c r="A9" s="12">
        <v>8</v>
      </c>
      <c r="B9" s="13" t="s">
        <v>38</v>
      </c>
      <c r="C9" s="13">
        <v>53</v>
      </c>
      <c r="D9" s="13">
        <v>42</v>
      </c>
      <c r="E9" s="13">
        <v>94</v>
      </c>
      <c r="F9" s="14">
        <f t="shared" si="0"/>
        <v>189</v>
      </c>
      <c r="H9" s="18">
        <f>MATCH(D1,A1:F1,0)</f>
        <v>4</v>
      </c>
      <c r="I9" s="19"/>
      <c r="J9" s="19"/>
      <c r="K9" s="19"/>
      <c r="L9" s="19"/>
      <c r="M9" s="21"/>
    </row>
    <row r="10" spans="1:13" x14ac:dyDescent="0.25">
      <c r="A10" s="9">
        <v>9</v>
      </c>
      <c r="B10" s="10" t="s">
        <v>39</v>
      </c>
      <c r="C10" s="10">
        <v>42</v>
      </c>
      <c r="D10" s="10">
        <v>66</v>
      </c>
      <c r="E10" s="10">
        <v>43</v>
      </c>
      <c r="F10" s="11">
        <f t="shared" si="0"/>
        <v>151</v>
      </c>
      <c r="H10" s="18"/>
      <c r="I10" s="19"/>
      <c r="J10" s="44" t="s">
        <v>45</v>
      </c>
      <c r="K10" s="44"/>
      <c r="L10" s="44"/>
      <c r="M10" s="45"/>
    </row>
    <row r="11" spans="1:13" x14ac:dyDescent="0.25">
      <c r="A11" s="3">
        <v>10</v>
      </c>
      <c r="B11" s="4" t="s">
        <v>40</v>
      </c>
      <c r="C11" s="4">
        <v>59</v>
      </c>
      <c r="D11" s="4">
        <v>24</v>
      </c>
      <c r="E11" s="4">
        <v>43</v>
      </c>
      <c r="F11" s="5">
        <f t="shared" si="0"/>
        <v>126</v>
      </c>
      <c r="H11" s="18"/>
      <c r="I11" s="19"/>
      <c r="J11" s="24" t="s">
        <v>28</v>
      </c>
      <c r="K11" s="24" t="s">
        <v>29</v>
      </c>
      <c r="L11" s="24" t="s">
        <v>30</v>
      </c>
      <c r="M11" s="25" t="s">
        <v>31</v>
      </c>
    </row>
    <row r="12" spans="1:13" x14ac:dyDescent="0.25">
      <c r="H12" s="18"/>
      <c r="I12" s="19"/>
      <c r="J12" s="19">
        <f>INDEX(A1:F11,H14,3)</f>
        <v>74</v>
      </c>
      <c r="K12" s="19">
        <f>INDEX(A1:F11,H14,4)</f>
        <v>54</v>
      </c>
      <c r="L12" s="19">
        <f>INDEX(A1:F11,H14,5)</f>
        <v>34</v>
      </c>
      <c r="M12" s="21">
        <f>INDEX(A1:F11,H14,6)</f>
        <v>162</v>
      </c>
    </row>
    <row r="13" spans="1:13" x14ac:dyDescent="0.25">
      <c r="H13" s="23" t="s">
        <v>47</v>
      </c>
      <c r="I13" s="19"/>
      <c r="J13" s="19"/>
      <c r="K13" s="19"/>
      <c r="L13" s="19"/>
      <c r="M13" s="21"/>
    </row>
    <row r="14" spans="1:13" x14ac:dyDescent="0.25">
      <c r="H14" s="26">
        <f>MATCH(L4,A1:A11,0)</f>
        <v>5</v>
      </c>
      <c r="I14" s="27"/>
      <c r="J14" s="27"/>
      <c r="K14" s="27"/>
      <c r="L14" s="27"/>
      <c r="M14" s="28"/>
    </row>
    <row r="17" spans="8:13" x14ac:dyDescent="0.25">
      <c r="J17" s="20" t="s">
        <v>27</v>
      </c>
      <c r="K17" s="19"/>
      <c r="L17" s="20" t="s">
        <v>41</v>
      </c>
    </row>
    <row r="18" spans="8:13" x14ac:dyDescent="0.25">
      <c r="J18" s="22" t="s">
        <v>36</v>
      </c>
      <c r="K18" s="19"/>
      <c r="L18" s="22">
        <v>4</v>
      </c>
    </row>
    <row r="20" spans="8:13" x14ac:dyDescent="0.25">
      <c r="J20" s="44" t="s">
        <v>44</v>
      </c>
      <c r="K20" s="44"/>
      <c r="L20" s="44"/>
      <c r="M20" s="44"/>
    </row>
    <row r="21" spans="8:13" x14ac:dyDescent="0.25">
      <c r="J21" s="46" t="s">
        <v>29</v>
      </c>
      <c r="K21" s="46"/>
      <c r="L21" s="46"/>
      <c r="M21" s="46"/>
    </row>
    <row r="22" spans="8:13" x14ac:dyDescent="0.25">
      <c r="J22" s="47">
        <f>INDEX(A1:F11,H27,H24)</f>
        <v>45</v>
      </c>
      <c r="K22" s="47"/>
      <c r="L22" s="47"/>
      <c r="M22" s="47"/>
    </row>
    <row r="23" spans="8:13" x14ac:dyDescent="0.25">
      <c r="H23" t="s">
        <v>49</v>
      </c>
    </row>
    <row r="24" spans="8:13" x14ac:dyDescent="0.25">
      <c r="H24">
        <f>MATCH(J21,A1:F1,0)</f>
        <v>4</v>
      </c>
    </row>
    <row r="26" spans="8:13" x14ac:dyDescent="0.25">
      <c r="H26" t="s">
        <v>48</v>
      </c>
    </row>
    <row r="27" spans="8:13" x14ac:dyDescent="0.25">
      <c r="H27">
        <f>MATCH(J18,B1:B11,0)</f>
        <v>6</v>
      </c>
    </row>
  </sheetData>
  <mergeCells count="5">
    <mergeCell ref="J6:M6"/>
    <mergeCell ref="J10:M10"/>
    <mergeCell ref="J20:M20"/>
    <mergeCell ref="J21:M21"/>
    <mergeCell ref="J22:M22"/>
  </mergeCells>
  <dataValidations count="4">
    <dataValidation type="list" allowBlank="1" showInputMessage="1" showErrorMessage="1" sqref="B2:B11">
      <formula1>$J$4</formula1>
    </dataValidation>
    <dataValidation type="list" allowBlank="1" showInputMessage="1" showErrorMessage="1" sqref="J4 J18">
      <formula1>$B$2:$B$11</formula1>
    </dataValidation>
    <dataValidation type="list" allowBlank="1" showInputMessage="1" showErrorMessage="1" sqref="L4 L18">
      <formula1>$A$2:$A$11</formula1>
    </dataValidation>
    <dataValidation type="list" allowBlank="1" showInputMessage="1" showErrorMessage="1" sqref="J21:M21">
      <formula1>$C$1:$F$1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opLeftCell="A4" zoomScale="145" zoomScaleNormal="145" workbookViewId="0">
      <selection activeCell="G7" sqref="G7"/>
    </sheetView>
  </sheetViews>
  <sheetFormatPr defaultRowHeight="15" x14ac:dyDescent="0.25"/>
  <sheetData>
    <row r="1" spans="1:13" x14ac:dyDescent="0.25">
      <c r="A1" s="6" t="s">
        <v>41</v>
      </c>
      <c r="B1" s="7" t="s">
        <v>27</v>
      </c>
      <c r="C1" s="7" t="s">
        <v>28</v>
      </c>
      <c r="D1" s="7" t="s">
        <v>29</v>
      </c>
      <c r="E1" s="7" t="s">
        <v>30</v>
      </c>
      <c r="F1" s="8" t="s">
        <v>31</v>
      </c>
      <c r="I1" s="48" t="s">
        <v>50</v>
      </c>
      <c r="J1" s="48"/>
      <c r="K1" s="48"/>
      <c r="L1" s="48"/>
      <c r="M1" s="48"/>
    </row>
    <row r="2" spans="1:13" x14ac:dyDescent="0.25">
      <c r="A2" s="12">
        <v>10</v>
      </c>
      <c r="B2" s="13" t="s">
        <v>40</v>
      </c>
      <c r="C2" s="13">
        <v>59</v>
      </c>
      <c r="D2" s="13">
        <v>24</v>
      </c>
      <c r="E2" s="13">
        <v>43</v>
      </c>
      <c r="F2" s="14">
        <f t="shared" ref="F2:F11" si="0">SUM(C2:E2)</f>
        <v>126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3" x14ac:dyDescent="0.25">
      <c r="A3" s="9">
        <v>1</v>
      </c>
      <c r="B3" s="10" t="s">
        <v>32</v>
      </c>
      <c r="C3" s="10">
        <v>33</v>
      </c>
      <c r="D3" s="10">
        <v>43</v>
      </c>
      <c r="E3" s="10">
        <v>53</v>
      </c>
      <c r="F3" s="11">
        <f t="shared" si="0"/>
        <v>129</v>
      </c>
      <c r="I3" t="s">
        <v>38</v>
      </c>
      <c r="J3">
        <f>LOOKUP(I3,B1:B11,C1:C11)</f>
        <v>53</v>
      </c>
      <c r="K3">
        <f>LOOKUP(I3,B1:B11,D1:D11)</f>
        <v>42</v>
      </c>
      <c r="L3">
        <f>LOOKUP(I3,B1:B11,E1:E11)</f>
        <v>94</v>
      </c>
      <c r="M3">
        <f>LOOKUP(I3,B1:B11,F1:F11)</f>
        <v>189</v>
      </c>
    </row>
    <row r="4" spans="1:13" x14ac:dyDescent="0.25">
      <c r="A4" s="9">
        <v>3</v>
      </c>
      <c r="B4" s="10" t="s">
        <v>34</v>
      </c>
      <c r="C4" s="10">
        <v>67</v>
      </c>
      <c r="D4" s="10">
        <v>86</v>
      </c>
      <c r="E4" s="10">
        <v>54</v>
      </c>
      <c r="F4" s="11">
        <f t="shared" si="0"/>
        <v>207</v>
      </c>
    </row>
    <row r="5" spans="1:13" x14ac:dyDescent="0.25">
      <c r="A5" s="9">
        <v>7</v>
      </c>
      <c r="B5" s="10" t="s">
        <v>37</v>
      </c>
      <c r="C5" s="10">
        <v>54</v>
      </c>
      <c r="D5" s="10">
        <v>43</v>
      </c>
      <c r="E5" s="10">
        <v>43</v>
      </c>
      <c r="F5" s="11">
        <f t="shared" si="0"/>
        <v>140</v>
      </c>
    </row>
    <row r="6" spans="1:13" x14ac:dyDescent="0.25">
      <c r="A6" s="12">
        <v>4</v>
      </c>
      <c r="B6" s="13" t="s">
        <v>35</v>
      </c>
      <c r="C6" s="13">
        <v>74</v>
      </c>
      <c r="D6" s="13">
        <v>54</v>
      </c>
      <c r="E6" s="13">
        <v>34</v>
      </c>
      <c r="F6" s="14">
        <f t="shared" si="0"/>
        <v>162</v>
      </c>
    </row>
    <row r="7" spans="1:13" x14ac:dyDescent="0.25">
      <c r="A7" s="12">
        <v>6</v>
      </c>
      <c r="B7" s="13" t="s">
        <v>42</v>
      </c>
      <c r="C7" s="13">
        <v>90</v>
      </c>
      <c r="D7" s="13">
        <v>90</v>
      </c>
      <c r="E7" s="13">
        <v>12</v>
      </c>
      <c r="F7" s="14">
        <f t="shared" si="0"/>
        <v>192</v>
      </c>
    </row>
    <row r="8" spans="1:13" x14ac:dyDescent="0.25">
      <c r="A8" s="12">
        <v>8</v>
      </c>
      <c r="B8" s="13" t="s">
        <v>38</v>
      </c>
      <c r="C8" s="13">
        <v>53</v>
      </c>
      <c r="D8" s="13">
        <v>42</v>
      </c>
      <c r="E8" s="13">
        <v>94</v>
      </c>
      <c r="F8" s="14">
        <f t="shared" si="0"/>
        <v>189</v>
      </c>
    </row>
    <row r="9" spans="1:13" x14ac:dyDescent="0.25">
      <c r="A9" s="9">
        <v>9</v>
      </c>
      <c r="B9" s="10" t="s">
        <v>39</v>
      </c>
      <c r="C9" s="10">
        <v>42</v>
      </c>
      <c r="D9" s="10">
        <v>66</v>
      </c>
      <c r="E9" s="10">
        <v>43</v>
      </c>
      <c r="F9" s="11">
        <f t="shared" si="0"/>
        <v>151</v>
      </c>
    </row>
    <row r="10" spans="1:13" x14ac:dyDescent="0.25">
      <c r="A10" s="12">
        <v>2</v>
      </c>
      <c r="B10" s="13" t="s">
        <v>33</v>
      </c>
      <c r="C10" s="13">
        <v>43</v>
      </c>
      <c r="D10" s="13">
        <v>14</v>
      </c>
      <c r="E10" s="13">
        <v>69</v>
      </c>
      <c r="F10" s="14">
        <f t="shared" si="0"/>
        <v>126</v>
      </c>
    </row>
    <row r="11" spans="1:13" x14ac:dyDescent="0.25">
      <c r="A11" s="29">
        <v>5</v>
      </c>
      <c r="B11" s="30" t="s">
        <v>36</v>
      </c>
      <c r="C11" s="30">
        <v>21</v>
      </c>
      <c r="D11" s="30">
        <v>45</v>
      </c>
      <c r="E11" s="30">
        <v>42</v>
      </c>
      <c r="F11" s="31">
        <f t="shared" si="0"/>
        <v>108</v>
      </c>
    </row>
  </sheetData>
  <sortState ref="A2:F11">
    <sortCondition ref="B2"/>
  </sortState>
  <mergeCells count="1">
    <mergeCell ref="I1:M1"/>
  </mergeCells>
  <dataValidations count="1">
    <dataValidation type="list" allowBlank="1" showInputMessage="1" showErrorMessage="1" sqref="I3">
      <formula1>$B$2:$B$11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="160" zoomScaleNormal="160" workbookViewId="0">
      <selection sqref="A1:F11"/>
    </sheetView>
  </sheetViews>
  <sheetFormatPr defaultRowHeight="15" x14ac:dyDescent="0.25"/>
  <sheetData>
    <row r="1" spans="1:9" x14ac:dyDescent="0.25">
      <c r="A1" s="7" t="s">
        <v>27</v>
      </c>
      <c r="B1" s="6" t="s">
        <v>41</v>
      </c>
      <c r="C1" s="7" t="s">
        <v>28</v>
      </c>
      <c r="D1" s="7" t="s">
        <v>29</v>
      </c>
      <c r="E1" s="7" t="s">
        <v>30</v>
      </c>
      <c r="F1" s="8" t="s">
        <v>31</v>
      </c>
      <c r="H1" s="32" t="s">
        <v>27</v>
      </c>
      <c r="I1" t="s">
        <v>38</v>
      </c>
    </row>
    <row r="2" spans="1:9" x14ac:dyDescent="0.25">
      <c r="A2" s="13" t="s">
        <v>40</v>
      </c>
      <c r="B2" s="12">
        <v>10</v>
      </c>
      <c r="C2" s="13">
        <v>59</v>
      </c>
      <c r="D2" s="13">
        <v>24</v>
      </c>
      <c r="E2" s="13">
        <v>43</v>
      </c>
      <c r="F2" s="14">
        <f t="shared" ref="F2:F11" si="0">SUM(C2:E2)</f>
        <v>126</v>
      </c>
      <c r="H2" t="s">
        <v>41</v>
      </c>
      <c r="I2">
        <f>VLOOKUP(I1,A1:F11,2,FALSE)</f>
        <v>8</v>
      </c>
    </row>
    <row r="3" spans="1:9" x14ac:dyDescent="0.25">
      <c r="A3" s="10" t="s">
        <v>32</v>
      </c>
      <c r="B3" s="9">
        <v>1</v>
      </c>
      <c r="C3" s="10">
        <v>33</v>
      </c>
      <c r="D3" s="10">
        <v>43</v>
      </c>
      <c r="E3" s="10">
        <v>53</v>
      </c>
      <c r="F3" s="11">
        <f t="shared" si="0"/>
        <v>129</v>
      </c>
      <c r="H3" t="s">
        <v>28</v>
      </c>
      <c r="I3">
        <f>VLOOKUP(I1,A1:F11,3,0)</f>
        <v>53</v>
      </c>
    </row>
    <row r="4" spans="1:9" x14ac:dyDescent="0.25">
      <c r="A4" s="10" t="s">
        <v>34</v>
      </c>
      <c r="B4" s="9">
        <v>3</v>
      </c>
      <c r="C4" s="10">
        <v>67</v>
      </c>
      <c r="D4" s="10">
        <v>86</v>
      </c>
      <c r="E4" s="10">
        <v>54</v>
      </c>
      <c r="F4" s="11">
        <f t="shared" si="0"/>
        <v>207</v>
      </c>
      <c r="H4" t="s">
        <v>29</v>
      </c>
      <c r="I4">
        <f>VLOOKUP(I1,A1:F11,4,0)</f>
        <v>42</v>
      </c>
    </row>
    <row r="5" spans="1:9" x14ac:dyDescent="0.25">
      <c r="A5" s="10" t="s">
        <v>37</v>
      </c>
      <c r="B5" s="9">
        <v>7</v>
      </c>
      <c r="C5" s="10">
        <v>54</v>
      </c>
      <c r="D5" s="10">
        <v>43</v>
      </c>
      <c r="E5" s="10">
        <v>43</v>
      </c>
      <c r="F5" s="11">
        <f t="shared" si="0"/>
        <v>140</v>
      </c>
      <c r="H5" t="s">
        <v>30</v>
      </c>
      <c r="I5">
        <f>VLOOKUP(I1,A1:F11,5,0)</f>
        <v>94</v>
      </c>
    </row>
    <row r="6" spans="1:9" x14ac:dyDescent="0.25">
      <c r="A6" s="13" t="s">
        <v>35</v>
      </c>
      <c r="B6" s="12">
        <v>4</v>
      </c>
      <c r="C6" s="13">
        <v>74</v>
      </c>
      <c r="D6" s="13">
        <v>54</v>
      </c>
      <c r="E6" s="13">
        <v>34</v>
      </c>
      <c r="F6" s="14">
        <f t="shared" si="0"/>
        <v>162</v>
      </c>
      <c r="H6" t="s">
        <v>31</v>
      </c>
      <c r="I6">
        <f>VLOOKUP(I1,A1:F11,6,0)</f>
        <v>189</v>
      </c>
    </row>
    <row r="7" spans="1:9" x14ac:dyDescent="0.25">
      <c r="A7" s="13" t="s">
        <v>42</v>
      </c>
      <c r="B7" s="12">
        <v>6</v>
      </c>
      <c r="C7" s="13">
        <v>90</v>
      </c>
      <c r="D7" s="13">
        <v>90</v>
      </c>
      <c r="E7" s="13">
        <v>12</v>
      </c>
      <c r="F7" s="14">
        <f t="shared" si="0"/>
        <v>192</v>
      </c>
    </row>
    <row r="8" spans="1:9" x14ac:dyDescent="0.25">
      <c r="A8" s="13" t="s">
        <v>38</v>
      </c>
      <c r="B8" s="12">
        <v>8</v>
      </c>
      <c r="C8" s="13">
        <v>53</v>
      </c>
      <c r="D8" s="13">
        <v>42</v>
      </c>
      <c r="E8" s="13">
        <v>94</v>
      </c>
      <c r="F8" s="14">
        <f t="shared" si="0"/>
        <v>189</v>
      </c>
    </row>
    <row r="9" spans="1:9" x14ac:dyDescent="0.25">
      <c r="A9" s="10" t="s">
        <v>39</v>
      </c>
      <c r="B9" s="9">
        <v>9</v>
      </c>
      <c r="C9" s="10">
        <v>42</v>
      </c>
      <c r="D9" s="10">
        <v>66</v>
      </c>
      <c r="E9" s="10">
        <v>43</v>
      </c>
      <c r="F9" s="11">
        <f t="shared" si="0"/>
        <v>151</v>
      </c>
      <c r="H9" t="s">
        <v>41</v>
      </c>
      <c r="I9">
        <v>2</v>
      </c>
    </row>
    <row r="10" spans="1:9" x14ac:dyDescent="0.25">
      <c r="A10" s="13" t="s">
        <v>33</v>
      </c>
      <c r="B10" s="12">
        <v>2</v>
      </c>
      <c r="C10" s="13">
        <v>43</v>
      </c>
      <c r="D10" s="13">
        <v>14</v>
      </c>
      <c r="E10" s="13">
        <v>69</v>
      </c>
      <c r="F10" s="14">
        <f t="shared" si="0"/>
        <v>126</v>
      </c>
      <c r="H10" t="s">
        <v>27</v>
      </c>
      <c r="I10" t="e">
        <f>VLOOKUP(I9,A1:F11,1,0)</f>
        <v>#N/A</v>
      </c>
    </row>
    <row r="11" spans="1:9" x14ac:dyDescent="0.25">
      <c r="A11" s="30" t="s">
        <v>36</v>
      </c>
      <c r="B11" s="29">
        <v>5</v>
      </c>
      <c r="C11" s="30">
        <v>21</v>
      </c>
      <c r="D11" s="30">
        <v>45</v>
      </c>
      <c r="E11" s="30">
        <v>42</v>
      </c>
      <c r="F11" s="31">
        <f t="shared" si="0"/>
        <v>108</v>
      </c>
    </row>
  </sheetData>
  <dataValidations count="1">
    <dataValidation type="list" allowBlank="1" showInputMessage="1" showErrorMessage="1" sqref="I1">
      <formula1>$A$2:$A$11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A7" zoomScale="145" zoomScaleNormal="145" workbookViewId="0">
      <selection activeCell="D11" sqref="D11"/>
    </sheetView>
  </sheetViews>
  <sheetFormatPr defaultRowHeight="15" x14ac:dyDescent="0.25"/>
  <sheetData>
    <row r="1" spans="1:11" x14ac:dyDescent="0.25">
      <c r="A1" s="7" t="s">
        <v>27</v>
      </c>
      <c r="B1" s="13" t="s">
        <v>40</v>
      </c>
      <c r="C1" s="10" t="s">
        <v>32</v>
      </c>
      <c r="D1" s="10" t="s">
        <v>34</v>
      </c>
      <c r="E1" s="10" t="s">
        <v>37</v>
      </c>
      <c r="F1" s="13" t="s">
        <v>35</v>
      </c>
      <c r="G1" s="13" t="s">
        <v>42</v>
      </c>
      <c r="H1" s="13" t="s">
        <v>38</v>
      </c>
      <c r="I1" s="10" t="s">
        <v>39</v>
      </c>
      <c r="J1" s="13" t="s">
        <v>33</v>
      </c>
      <c r="K1" s="30" t="s">
        <v>36</v>
      </c>
    </row>
    <row r="2" spans="1:11" x14ac:dyDescent="0.25">
      <c r="A2" s="6" t="s">
        <v>41</v>
      </c>
      <c r="B2" s="12">
        <v>10</v>
      </c>
      <c r="C2" s="9">
        <v>1</v>
      </c>
      <c r="D2" s="9">
        <v>3</v>
      </c>
      <c r="E2" s="9">
        <v>7</v>
      </c>
      <c r="F2" s="12">
        <v>4</v>
      </c>
      <c r="G2" s="12">
        <v>6</v>
      </c>
      <c r="H2" s="12">
        <v>8</v>
      </c>
      <c r="I2" s="9">
        <v>9</v>
      </c>
      <c r="J2" s="12">
        <v>2</v>
      </c>
      <c r="K2" s="29">
        <v>5</v>
      </c>
    </row>
    <row r="3" spans="1:11" x14ac:dyDescent="0.25">
      <c r="A3" s="7" t="s">
        <v>28</v>
      </c>
      <c r="B3" s="13">
        <v>59</v>
      </c>
      <c r="C3" s="10">
        <v>33</v>
      </c>
      <c r="D3" s="10">
        <v>67</v>
      </c>
      <c r="E3" s="10">
        <v>54</v>
      </c>
      <c r="F3" s="13">
        <v>74</v>
      </c>
      <c r="G3" s="13">
        <v>90</v>
      </c>
      <c r="H3" s="13">
        <v>53</v>
      </c>
      <c r="I3" s="10">
        <v>42</v>
      </c>
      <c r="J3" s="13">
        <v>43</v>
      </c>
      <c r="K3" s="30">
        <v>21</v>
      </c>
    </row>
    <row r="4" spans="1:11" x14ac:dyDescent="0.25">
      <c r="A4" s="7" t="s">
        <v>29</v>
      </c>
      <c r="B4" s="13">
        <v>24</v>
      </c>
      <c r="C4" s="10">
        <v>43</v>
      </c>
      <c r="D4" s="10">
        <v>86</v>
      </c>
      <c r="E4" s="10">
        <v>43</v>
      </c>
      <c r="F4" s="13">
        <v>54</v>
      </c>
      <c r="G4" s="13">
        <v>90</v>
      </c>
      <c r="H4" s="13">
        <v>42</v>
      </c>
      <c r="I4" s="10">
        <v>66</v>
      </c>
      <c r="J4" s="13">
        <v>14</v>
      </c>
      <c r="K4" s="30">
        <v>45</v>
      </c>
    </row>
    <row r="5" spans="1:11" x14ac:dyDescent="0.25">
      <c r="A5" s="7" t="s">
        <v>30</v>
      </c>
      <c r="B5" s="13">
        <v>43</v>
      </c>
      <c r="C5" s="10">
        <v>53</v>
      </c>
      <c r="D5" s="10">
        <v>54</v>
      </c>
      <c r="E5" s="10">
        <v>43</v>
      </c>
      <c r="F5" s="13">
        <v>34</v>
      </c>
      <c r="G5" s="13">
        <v>12</v>
      </c>
      <c r="H5" s="13">
        <v>94</v>
      </c>
      <c r="I5" s="10">
        <v>43</v>
      </c>
      <c r="J5" s="13">
        <v>69</v>
      </c>
      <c r="K5" s="30">
        <v>42</v>
      </c>
    </row>
    <row r="6" spans="1:11" x14ac:dyDescent="0.25">
      <c r="A6" s="8" t="s">
        <v>31</v>
      </c>
      <c r="B6" s="14">
        <f t="shared" ref="B6:K6" si="0">SUM(B3:B5)</f>
        <v>126</v>
      </c>
      <c r="C6" s="11">
        <f t="shared" si="0"/>
        <v>129</v>
      </c>
      <c r="D6" s="11">
        <f t="shared" si="0"/>
        <v>207</v>
      </c>
      <c r="E6" s="11">
        <f t="shared" si="0"/>
        <v>140</v>
      </c>
      <c r="F6" s="14">
        <f t="shared" si="0"/>
        <v>162</v>
      </c>
      <c r="G6" s="14">
        <f t="shared" si="0"/>
        <v>192</v>
      </c>
      <c r="H6" s="14">
        <f t="shared" si="0"/>
        <v>189</v>
      </c>
      <c r="I6" s="11">
        <f t="shared" si="0"/>
        <v>151</v>
      </c>
      <c r="J6" s="14">
        <f t="shared" si="0"/>
        <v>126</v>
      </c>
      <c r="K6" s="31">
        <f t="shared" si="0"/>
        <v>108</v>
      </c>
    </row>
    <row r="10" spans="1:11" x14ac:dyDescent="0.25">
      <c r="C10" s="7" t="s">
        <v>27</v>
      </c>
      <c r="D10" s="6" t="s">
        <v>41</v>
      </c>
      <c r="E10" s="7" t="s">
        <v>28</v>
      </c>
      <c r="F10" s="7" t="s">
        <v>29</v>
      </c>
      <c r="G10" s="7" t="s">
        <v>30</v>
      </c>
      <c r="H10" s="8" t="s">
        <v>31</v>
      </c>
    </row>
    <row r="11" spans="1:11" x14ac:dyDescent="0.25">
      <c r="C11" t="s">
        <v>35</v>
      </c>
      <c r="D11">
        <f>HLOOKUP(C11,1:6,2,0)</f>
        <v>4</v>
      </c>
      <c r="E11">
        <f>HLOOKUP(C11,1:6,3,0)</f>
        <v>74</v>
      </c>
      <c r="F11">
        <f>HLOOKUP(C11,1:6,4,0)</f>
        <v>54</v>
      </c>
      <c r="G11">
        <f>HLOOKUP(C11,1:6,5,0)</f>
        <v>34</v>
      </c>
      <c r="H11">
        <f>HLOOKUP(C11,1:6,6,0)</f>
        <v>162</v>
      </c>
    </row>
    <row r="18" spans="1:11" x14ac:dyDescent="0.25">
      <c r="A18" s="7" t="s">
        <v>27</v>
      </c>
      <c r="B18" s="13" t="s">
        <v>40</v>
      </c>
      <c r="C18" s="10" t="s">
        <v>32</v>
      </c>
      <c r="D18" s="10" t="s">
        <v>34</v>
      </c>
      <c r="E18" s="10" t="s">
        <v>37</v>
      </c>
      <c r="F18" s="13" t="s">
        <v>35</v>
      </c>
      <c r="G18" s="13" t="s">
        <v>42</v>
      </c>
      <c r="H18" s="13" t="s">
        <v>38</v>
      </c>
      <c r="I18" s="10" t="s">
        <v>39</v>
      </c>
      <c r="J18" s="13" t="s">
        <v>33</v>
      </c>
      <c r="K18" s="30" t="s">
        <v>36</v>
      </c>
    </row>
    <row r="19" spans="1:11" x14ac:dyDescent="0.25">
      <c r="A19" s="6" t="s">
        <v>41</v>
      </c>
      <c r="B19" s="12">
        <v>10</v>
      </c>
      <c r="C19" s="9">
        <v>1</v>
      </c>
      <c r="D19" s="9">
        <v>3</v>
      </c>
      <c r="E19" s="9">
        <v>7</v>
      </c>
      <c r="F19" s="12">
        <v>4</v>
      </c>
      <c r="G19" s="12">
        <v>6</v>
      </c>
      <c r="H19" s="12">
        <v>8</v>
      </c>
      <c r="I19" s="9">
        <v>9</v>
      </c>
      <c r="J19" s="12">
        <v>2</v>
      </c>
      <c r="K19" s="29">
        <v>5</v>
      </c>
    </row>
    <row r="20" spans="1:11" x14ac:dyDescent="0.25">
      <c r="A20" s="7" t="s">
        <v>28</v>
      </c>
      <c r="B20" s="13">
        <v>59</v>
      </c>
      <c r="C20" s="10">
        <v>33</v>
      </c>
      <c r="D20" s="10">
        <v>67</v>
      </c>
      <c r="E20" s="10">
        <v>54</v>
      </c>
      <c r="F20" s="13">
        <v>74</v>
      </c>
      <c r="G20" s="13">
        <v>90</v>
      </c>
      <c r="H20" s="13">
        <v>53</v>
      </c>
      <c r="I20" s="10">
        <v>42</v>
      </c>
      <c r="J20" s="13">
        <v>43</v>
      </c>
      <c r="K20" s="30">
        <v>21</v>
      </c>
    </row>
    <row r="21" spans="1:11" x14ac:dyDescent="0.25">
      <c r="A21" s="7" t="s">
        <v>29</v>
      </c>
      <c r="B21" s="13">
        <v>24</v>
      </c>
      <c r="C21" s="10">
        <v>43</v>
      </c>
      <c r="D21" s="10">
        <v>86</v>
      </c>
      <c r="E21" s="10">
        <v>43</v>
      </c>
      <c r="F21" s="13">
        <v>54</v>
      </c>
      <c r="G21" s="13">
        <v>90</v>
      </c>
      <c r="H21" s="13">
        <v>42</v>
      </c>
      <c r="I21" s="10">
        <v>66</v>
      </c>
      <c r="J21" s="13">
        <v>14</v>
      </c>
      <c r="K21" s="30">
        <v>45</v>
      </c>
    </row>
    <row r="22" spans="1:11" x14ac:dyDescent="0.25">
      <c r="A22" s="7" t="s">
        <v>30</v>
      </c>
      <c r="B22" s="13">
        <v>43</v>
      </c>
      <c r="C22" s="10">
        <v>53</v>
      </c>
      <c r="D22" s="10">
        <v>54</v>
      </c>
      <c r="E22" s="10">
        <v>43</v>
      </c>
      <c r="F22" s="13">
        <v>34</v>
      </c>
      <c r="G22" s="13">
        <v>12</v>
      </c>
      <c r="H22" s="13">
        <v>94</v>
      </c>
      <c r="I22" s="10">
        <v>43</v>
      </c>
      <c r="J22" s="13">
        <v>69</v>
      </c>
      <c r="K22" s="30">
        <v>42</v>
      </c>
    </row>
    <row r="23" spans="1:11" x14ac:dyDescent="0.25">
      <c r="A23" s="8" t="s">
        <v>31</v>
      </c>
      <c r="B23" s="14">
        <f t="shared" ref="B23:K23" si="1">SUM(B20:B22)</f>
        <v>126</v>
      </c>
      <c r="C23" s="11">
        <f t="shared" si="1"/>
        <v>129</v>
      </c>
      <c r="D23" s="11">
        <f t="shared" si="1"/>
        <v>207</v>
      </c>
      <c r="E23" s="11">
        <f t="shared" si="1"/>
        <v>140</v>
      </c>
      <c r="F23" s="14">
        <f t="shared" si="1"/>
        <v>162</v>
      </c>
      <c r="G23" s="14">
        <f t="shared" si="1"/>
        <v>192</v>
      </c>
      <c r="H23" s="14">
        <f t="shared" si="1"/>
        <v>189</v>
      </c>
      <c r="I23" s="11">
        <f t="shared" si="1"/>
        <v>151</v>
      </c>
      <c r="J23" s="14">
        <f t="shared" si="1"/>
        <v>126</v>
      </c>
      <c r="K23" s="31">
        <f t="shared" si="1"/>
        <v>108</v>
      </c>
    </row>
    <row r="26" spans="1:11" x14ac:dyDescent="0.25">
      <c r="C26" s="7" t="s">
        <v>27</v>
      </c>
      <c r="D26" s="6" t="s">
        <v>41</v>
      </c>
      <c r="E26" s="7" t="s">
        <v>28</v>
      </c>
      <c r="F26" s="7" t="s">
        <v>29</v>
      </c>
      <c r="G26" s="7" t="s">
        <v>30</v>
      </c>
      <c r="H26" s="8" t="s">
        <v>31</v>
      </c>
    </row>
    <row r="27" spans="1:11" x14ac:dyDescent="0.25">
      <c r="C27" t="s">
        <v>35</v>
      </c>
      <c r="D27">
        <f>HLOOKUP(C27,18:23,2,0)</f>
        <v>4</v>
      </c>
    </row>
  </sheetData>
  <dataValidations count="1">
    <dataValidation type="list" allowBlank="1" showInputMessage="1" showErrorMessage="1" sqref="C11 C27">
      <formula1>$B$1:$K$1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opLeftCell="A4" zoomScale="175" zoomScaleNormal="175" workbookViewId="0">
      <selection activeCell="D13" sqref="D13"/>
    </sheetView>
  </sheetViews>
  <sheetFormatPr defaultRowHeight="15" x14ac:dyDescent="0.25"/>
  <cols>
    <col min="7" max="7" width="21.85546875" bestFit="1" customWidth="1"/>
    <col min="8" max="8" width="18.7109375" bestFit="1" customWidth="1"/>
    <col min="9" max="9" width="21.7109375" bestFit="1" customWidth="1"/>
    <col min="10" max="10" width="22.5703125" customWidth="1"/>
  </cols>
  <sheetData>
    <row r="1" spans="1:10" ht="33" customHeight="1" x14ac:dyDescent="0.25">
      <c r="A1" s="33" t="s">
        <v>41</v>
      </c>
      <c r="B1" s="34" t="s">
        <v>27</v>
      </c>
      <c r="C1" s="34" t="s">
        <v>28</v>
      </c>
      <c r="D1" s="34" t="s">
        <v>29</v>
      </c>
      <c r="E1" s="34" t="s">
        <v>30</v>
      </c>
      <c r="F1" s="35" t="s">
        <v>31</v>
      </c>
      <c r="G1" s="36" t="s">
        <v>51</v>
      </c>
      <c r="H1" s="37" t="s">
        <v>53</v>
      </c>
      <c r="I1" s="37" t="s">
        <v>54</v>
      </c>
      <c r="J1" s="37" t="s">
        <v>55</v>
      </c>
    </row>
    <row r="2" spans="1:10" x14ac:dyDescent="0.25">
      <c r="A2" s="9">
        <v>1</v>
      </c>
      <c r="B2" s="10" t="s">
        <v>32</v>
      </c>
      <c r="C2" s="10">
        <v>33</v>
      </c>
      <c r="D2" s="10">
        <v>43</v>
      </c>
      <c r="E2" s="10">
        <v>53</v>
      </c>
      <c r="F2" s="11">
        <f>SUM(C2:E2)</f>
        <v>129</v>
      </c>
      <c r="G2" s="38">
        <f t="shared" ref="G2:G11" si="0">F2/$G$15*100</f>
        <v>43</v>
      </c>
      <c r="H2" s="38">
        <f>C2/$F2*100</f>
        <v>25.581395348837212</v>
      </c>
      <c r="I2" s="38">
        <f>D2/$F2*100</f>
        <v>33.333333333333329</v>
      </c>
      <c r="J2" s="38">
        <f t="shared" ref="J2:J11" si="1">E2/$F2*100</f>
        <v>41.085271317829459</v>
      </c>
    </row>
    <row r="3" spans="1:10" x14ac:dyDescent="0.25">
      <c r="A3" s="12">
        <v>2</v>
      </c>
      <c r="B3" s="13" t="s">
        <v>33</v>
      </c>
      <c r="C3" s="13">
        <v>43</v>
      </c>
      <c r="D3" s="13">
        <v>14</v>
      </c>
      <c r="E3" s="13">
        <v>69</v>
      </c>
      <c r="F3" s="11">
        <f>SUM(C3:E3)</f>
        <v>126</v>
      </c>
      <c r="G3" s="38">
        <f t="shared" si="0"/>
        <v>42</v>
      </c>
      <c r="H3" s="38">
        <f t="shared" ref="H3:H11" si="2">C3/$F3*100</f>
        <v>34.126984126984127</v>
      </c>
      <c r="I3" s="38">
        <f t="shared" ref="I3:I11" si="3">D3/$F3*100</f>
        <v>11.111111111111111</v>
      </c>
      <c r="J3" s="38">
        <f t="shared" si="1"/>
        <v>54.761904761904766</v>
      </c>
    </row>
    <row r="4" spans="1:10" x14ac:dyDescent="0.25">
      <c r="A4" s="9">
        <v>3</v>
      </c>
      <c r="B4" s="10" t="s">
        <v>34</v>
      </c>
      <c r="C4" s="10">
        <v>67</v>
      </c>
      <c r="D4" s="10">
        <v>86</v>
      </c>
      <c r="E4" s="10">
        <v>54</v>
      </c>
      <c r="F4" s="11">
        <f>SUM(C4:E4)</f>
        <v>207</v>
      </c>
      <c r="G4" s="38">
        <f t="shared" si="0"/>
        <v>69</v>
      </c>
      <c r="H4" s="38">
        <f t="shared" si="2"/>
        <v>32.367149758454104</v>
      </c>
      <c r="I4" s="38">
        <f t="shared" si="3"/>
        <v>41.545893719806763</v>
      </c>
      <c r="J4" s="38">
        <f t="shared" si="1"/>
        <v>26.086956521739129</v>
      </c>
    </row>
    <row r="5" spans="1:10" x14ac:dyDescent="0.25">
      <c r="A5" s="12">
        <v>4</v>
      </c>
      <c r="B5" s="13" t="s">
        <v>35</v>
      </c>
      <c r="C5" s="13">
        <v>74</v>
      </c>
      <c r="D5" s="13">
        <v>54</v>
      </c>
      <c r="E5" s="13">
        <v>34</v>
      </c>
      <c r="F5" s="11">
        <f t="shared" ref="F5:F11" si="4">SUM(C5:E5)</f>
        <v>162</v>
      </c>
      <c r="G5" s="38">
        <f t="shared" si="0"/>
        <v>54</v>
      </c>
      <c r="H5" s="38">
        <f t="shared" si="2"/>
        <v>45.679012345679013</v>
      </c>
      <c r="I5" s="38">
        <f t="shared" si="3"/>
        <v>33.333333333333329</v>
      </c>
      <c r="J5" s="38">
        <f t="shared" si="1"/>
        <v>20.987654320987652</v>
      </c>
    </row>
    <row r="6" spans="1:10" x14ac:dyDescent="0.25">
      <c r="A6" s="9">
        <v>5</v>
      </c>
      <c r="B6" s="10" t="s">
        <v>36</v>
      </c>
      <c r="C6" s="10">
        <v>21</v>
      </c>
      <c r="D6" s="10">
        <v>45</v>
      </c>
      <c r="E6" s="10">
        <v>42</v>
      </c>
      <c r="F6" s="11">
        <f>SUM(C6:E6)</f>
        <v>108</v>
      </c>
      <c r="G6" s="38">
        <f t="shared" si="0"/>
        <v>36</v>
      </c>
      <c r="H6" s="38">
        <f t="shared" si="2"/>
        <v>19.444444444444446</v>
      </c>
      <c r="I6" s="38">
        <f t="shared" si="3"/>
        <v>41.666666666666671</v>
      </c>
      <c r="J6" s="38">
        <f t="shared" si="1"/>
        <v>38.888888888888893</v>
      </c>
    </row>
    <row r="7" spans="1:10" x14ac:dyDescent="0.25">
      <c r="A7" s="12">
        <v>6</v>
      </c>
      <c r="B7" s="13" t="s">
        <v>42</v>
      </c>
      <c r="C7" s="13">
        <v>90</v>
      </c>
      <c r="D7" s="13">
        <v>90</v>
      </c>
      <c r="E7" s="13">
        <v>12</v>
      </c>
      <c r="F7" s="11">
        <f t="shared" si="4"/>
        <v>192</v>
      </c>
      <c r="G7" s="38">
        <f t="shared" si="0"/>
        <v>64</v>
      </c>
      <c r="H7" s="38">
        <f t="shared" si="2"/>
        <v>46.875</v>
      </c>
      <c r="I7" s="38">
        <f t="shared" si="3"/>
        <v>46.875</v>
      </c>
      <c r="J7" s="38">
        <f t="shared" si="1"/>
        <v>6.25</v>
      </c>
    </row>
    <row r="8" spans="1:10" x14ac:dyDescent="0.25">
      <c r="A8" s="9">
        <v>7</v>
      </c>
      <c r="B8" s="10" t="s">
        <v>37</v>
      </c>
      <c r="C8" s="10">
        <v>54</v>
      </c>
      <c r="D8" s="10">
        <v>43</v>
      </c>
      <c r="E8" s="10">
        <v>43</v>
      </c>
      <c r="F8" s="11">
        <f t="shared" si="4"/>
        <v>140</v>
      </c>
      <c r="G8" s="38">
        <f t="shared" si="0"/>
        <v>46.666666666666664</v>
      </c>
      <c r="H8" s="38">
        <f t="shared" si="2"/>
        <v>38.571428571428577</v>
      </c>
      <c r="I8" s="38">
        <f t="shared" si="3"/>
        <v>30.714285714285715</v>
      </c>
      <c r="J8" s="38">
        <f t="shared" si="1"/>
        <v>30.714285714285715</v>
      </c>
    </row>
    <row r="9" spans="1:10" x14ac:dyDescent="0.25">
      <c r="A9" s="12">
        <v>8</v>
      </c>
      <c r="B9" s="13" t="s">
        <v>38</v>
      </c>
      <c r="C9" s="13">
        <v>53</v>
      </c>
      <c r="D9" s="13">
        <v>42</v>
      </c>
      <c r="E9" s="13">
        <v>94</v>
      </c>
      <c r="F9" s="11">
        <f t="shared" si="4"/>
        <v>189</v>
      </c>
      <c r="G9" s="38">
        <f t="shared" si="0"/>
        <v>63</v>
      </c>
      <c r="H9" s="38">
        <f t="shared" si="2"/>
        <v>28.042328042328041</v>
      </c>
      <c r="I9" s="38">
        <f t="shared" si="3"/>
        <v>22.222222222222221</v>
      </c>
      <c r="J9" s="38">
        <f t="shared" si="1"/>
        <v>49.735449735449734</v>
      </c>
    </row>
    <row r="10" spans="1:10" x14ac:dyDescent="0.25">
      <c r="A10" s="9">
        <v>9</v>
      </c>
      <c r="B10" s="10" t="s">
        <v>39</v>
      </c>
      <c r="C10" s="10">
        <v>42</v>
      </c>
      <c r="D10" s="10">
        <v>66</v>
      </c>
      <c r="E10" s="10">
        <v>43</v>
      </c>
      <c r="F10" s="11">
        <f t="shared" si="4"/>
        <v>151</v>
      </c>
      <c r="G10" s="38">
        <f t="shared" si="0"/>
        <v>50.333333333333329</v>
      </c>
      <c r="H10" s="38">
        <f t="shared" si="2"/>
        <v>27.814569536423839</v>
      </c>
      <c r="I10" s="38">
        <f t="shared" si="3"/>
        <v>43.70860927152318</v>
      </c>
      <c r="J10" s="38">
        <f t="shared" si="1"/>
        <v>28.476821192052981</v>
      </c>
    </row>
    <row r="11" spans="1:10" x14ac:dyDescent="0.25">
      <c r="A11" s="3">
        <v>10</v>
      </c>
      <c r="B11" s="4" t="s">
        <v>40</v>
      </c>
      <c r="C11" s="4">
        <v>59</v>
      </c>
      <c r="D11" s="4">
        <v>24</v>
      </c>
      <c r="E11" s="4">
        <v>43</v>
      </c>
      <c r="F11" s="11">
        <f t="shared" si="4"/>
        <v>126</v>
      </c>
      <c r="G11" s="38">
        <f t="shared" si="0"/>
        <v>42</v>
      </c>
      <c r="H11" s="38">
        <f t="shared" si="2"/>
        <v>46.825396825396822</v>
      </c>
      <c r="I11" s="38">
        <f t="shared" si="3"/>
        <v>19.047619047619047</v>
      </c>
      <c r="J11" s="38">
        <f t="shared" si="1"/>
        <v>34.126984126984127</v>
      </c>
    </row>
    <row r="14" spans="1:10" x14ac:dyDescent="0.25">
      <c r="G14" s="7" t="s">
        <v>52</v>
      </c>
    </row>
    <row r="15" spans="1:10" x14ac:dyDescent="0.25">
      <c r="G15">
        <v>300</v>
      </c>
    </row>
  </sheetData>
  <dataValidations count="1">
    <dataValidation type="list" allowBlank="1" showInputMessage="1" showErrorMessage="1" sqref="B2:B11">
      <formula1>$J$4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zoomScale="175" zoomScaleNormal="175" workbookViewId="0">
      <selection activeCell="G6" sqref="G6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5.5703125" bestFit="1" customWidth="1"/>
    <col min="4" max="4" width="15.42578125" bestFit="1" customWidth="1"/>
    <col min="5" max="5" width="8.7109375" bestFit="1" customWidth="1"/>
    <col min="6" max="6" width="8.140625" bestFit="1" customWidth="1"/>
    <col min="8" max="8" width="44.5703125" bestFit="1" customWidth="1"/>
  </cols>
  <sheetData>
    <row r="1" spans="1:8" x14ac:dyDescent="0.25">
      <c r="A1" s="49" t="s">
        <v>56</v>
      </c>
      <c r="B1" s="49"/>
      <c r="C1" s="49"/>
      <c r="D1" s="49"/>
      <c r="E1" s="49"/>
      <c r="F1" s="49"/>
    </row>
    <row r="2" spans="1:8" x14ac:dyDescent="0.25">
      <c r="A2" s="39" t="s">
        <v>57</v>
      </c>
      <c r="B2" s="39" t="s">
        <v>58</v>
      </c>
      <c r="C2" s="39" t="s">
        <v>59</v>
      </c>
      <c r="D2" s="39" t="s">
        <v>60</v>
      </c>
      <c r="E2" s="39" t="s">
        <v>61</v>
      </c>
      <c r="F2" s="39" t="s">
        <v>62</v>
      </c>
      <c r="H2" s="40" t="s">
        <v>82</v>
      </c>
    </row>
    <row r="3" spans="1:8" x14ac:dyDescent="0.25">
      <c r="A3" t="s">
        <v>63</v>
      </c>
      <c r="B3" t="s">
        <v>64</v>
      </c>
      <c r="C3" t="s">
        <v>65</v>
      </c>
      <c r="D3" t="s">
        <v>66</v>
      </c>
      <c r="E3">
        <v>1</v>
      </c>
      <c r="F3">
        <v>414.44</v>
      </c>
      <c r="H3">
        <f>SUMIF(B3:B51,"Los Angeles",F3:F51)+SUMIF(B3:B51,"Phoenix",F3:F51)</f>
        <v>10342.540000000001</v>
      </c>
    </row>
    <row r="4" spans="1:8" x14ac:dyDescent="0.25">
      <c r="A4" t="s">
        <v>63</v>
      </c>
      <c r="B4" t="s">
        <v>67</v>
      </c>
      <c r="C4" t="s">
        <v>68</v>
      </c>
      <c r="D4" t="s">
        <v>69</v>
      </c>
      <c r="E4">
        <v>37</v>
      </c>
      <c r="F4">
        <v>314.83</v>
      </c>
    </row>
    <row r="5" spans="1:8" x14ac:dyDescent="0.25">
      <c r="A5" t="s">
        <v>63</v>
      </c>
      <c r="B5" t="s">
        <v>70</v>
      </c>
      <c r="C5" t="s">
        <v>71</v>
      </c>
      <c r="D5" t="s">
        <v>66</v>
      </c>
      <c r="E5">
        <v>62</v>
      </c>
      <c r="F5">
        <v>559.20000000000005</v>
      </c>
      <c r="H5" s="40" t="s">
        <v>83</v>
      </c>
    </row>
    <row r="6" spans="1:8" x14ac:dyDescent="0.25">
      <c r="A6" t="s">
        <v>63</v>
      </c>
      <c r="B6" t="s">
        <v>64</v>
      </c>
      <c r="C6" t="s">
        <v>72</v>
      </c>
      <c r="D6" t="s">
        <v>73</v>
      </c>
      <c r="E6">
        <v>36</v>
      </c>
      <c r="F6">
        <v>126.9</v>
      </c>
      <c r="H6">
        <f>SUMIFS(F3:F51,A3:A51,"Brand B",B3:B51,"Los Angeles")</f>
        <v>2596.4300000000003</v>
      </c>
    </row>
    <row r="7" spans="1:8" x14ac:dyDescent="0.25">
      <c r="A7" t="s">
        <v>63</v>
      </c>
      <c r="B7" t="s">
        <v>70</v>
      </c>
      <c r="C7" t="s">
        <v>68</v>
      </c>
      <c r="D7" t="s">
        <v>69</v>
      </c>
      <c r="E7">
        <v>46</v>
      </c>
      <c r="F7">
        <v>758.61</v>
      </c>
    </row>
    <row r="8" spans="1:8" x14ac:dyDescent="0.25">
      <c r="A8" t="s">
        <v>74</v>
      </c>
      <c r="B8" t="s">
        <v>70</v>
      </c>
      <c r="C8" t="s">
        <v>71</v>
      </c>
      <c r="D8" t="s">
        <v>66</v>
      </c>
      <c r="E8">
        <v>61</v>
      </c>
      <c r="F8">
        <v>280.95</v>
      </c>
      <c r="H8" s="40" t="s">
        <v>87</v>
      </c>
    </row>
    <row r="9" spans="1:8" x14ac:dyDescent="0.25">
      <c r="A9" t="s">
        <v>75</v>
      </c>
      <c r="B9" t="s">
        <v>67</v>
      </c>
      <c r="C9" t="s">
        <v>71</v>
      </c>
      <c r="D9" t="s">
        <v>66</v>
      </c>
      <c r="E9">
        <v>22</v>
      </c>
      <c r="F9">
        <v>872.94</v>
      </c>
    </row>
    <row r="10" spans="1:8" x14ac:dyDescent="0.25">
      <c r="A10" t="s">
        <v>75</v>
      </c>
      <c r="B10" t="s">
        <v>76</v>
      </c>
      <c r="C10" t="s">
        <v>72</v>
      </c>
      <c r="D10" t="s">
        <v>77</v>
      </c>
      <c r="E10">
        <v>5</v>
      </c>
      <c r="F10">
        <v>742.42</v>
      </c>
    </row>
    <row r="11" spans="1:8" x14ac:dyDescent="0.25">
      <c r="A11" t="s">
        <v>78</v>
      </c>
      <c r="B11" t="s">
        <v>76</v>
      </c>
      <c r="C11" t="s">
        <v>68</v>
      </c>
      <c r="D11" t="s">
        <v>66</v>
      </c>
      <c r="E11">
        <v>2</v>
      </c>
      <c r="F11">
        <v>156.66999999999999</v>
      </c>
    </row>
    <row r="12" spans="1:8" x14ac:dyDescent="0.25">
      <c r="A12" t="s">
        <v>63</v>
      </c>
      <c r="B12" t="s">
        <v>76</v>
      </c>
      <c r="C12" t="s">
        <v>79</v>
      </c>
      <c r="D12" t="s">
        <v>69</v>
      </c>
      <c r="E12">
        <v>4</v>
      </c>
      <c r="F12">
        <v>321.2</v>
      </c>
    </row>
    <row r="13" spans="1:8" x14ac:dyDescent="0.25">
      <c r="A13" t="s">
        <v>75</v>
      </c>
      <c r="B13" t="s">
        <v>67</v>
      </c>
      <c r="C13" t="s">
        <v>79</v>
      </c>
      <c r="D13" t="s">
        <v>66</v>
      </c>
      <c r="E13">
        <v>18</v>
      </c>
      <c r="F13">
        <v>264.44</v>
      </c>
    </row>
    <row r="14" spans="1:8" x14ac:dyDescent="0.25">
      <c r="A14" t="s">
        <v>63</v>
      </c>
      <c r="B14" t="s">
        <v>67</v>
      </c>
      <c r="C14" t="s">
        <v>79</v>
      </c>
      <c r="D14" t="s">
        <v>66</v>
      </c>
      <c r="E14">
        <v>28</v>
      </c>
      <c r="F14">
        <v>411.65</v>
      </c>
    </row>
    <row r="15" spans="1:8" x14ac:dyDescent="0.25">
      <c r="A15" t="s">
        <v>74</v>
      </c>
      <c r="B15" t="s">
        <v>70</v>
      </c>
      <c r="C15" t="s">
        <v>68</v>
      </c>
      <c r="D15" t="s">
        <v>69</v>
      </c>
      <c r="E15">
        <v>77</v>
      </c>
      <c r="F15">
        <v>853.48</v>
      </c>
    </row>
    <row r="16" spans="1:8" x14ac:dyDescent="0.25">
      <c r="A16" t="s">
        <v>74</v>
      </c>
      <c r="B16" t="s">
        <v>64</v>
      </c>
      <c r="C16" t="s">
        <v>71</v>
      </c>
      <c r="D16" t="s">
        <v>73</v>
      </c>
      <c r="E16">
        <v>85</v>
      </c>
      <c r="F16">
        <v>369.78</v>
      </c>
    </row>
    <row r="17" spans="1:6" x14ac:dyDescent="0.25">
      <c r="A17" t="s">
        <v>78</v>
      </c>
      <c r="B17" t="s">
        <v>80</v>
      </c>
      <c r="C17" t="s">
        <v>71</v>
      </c>
      <c r="D17" t="s">
        <v>77</v>
      </c>
      <c r="E17">
        <v>61</v>
      </c>
      <c r="F17">
        <v>250.35</v>
      </c>
    </row>
    <row r="18" spans="1:6" x14ac:dyDescent="0.25">
      <c r="A18" t="s">
        <v>74</v>
      </c>
      <c r="B18" t="s">
        <v>70</v>
      </c>
      <c r="C18" t="s">
        <v>68</v>
      </c>
      <c r="D18" t="s">
        <v>77</v>
      </c>
      <c r="E18">
        <v>41</v>
      </c>
      <c r="F18">
        <v>39.93</v>
      </c>
    </row>
    <row r="19" spans="1:6" x14ac:dyDescent="0.25">
      <c r="A19" t="s">
        <v>63</v>
      </c>
      <c r="B19" t="s">
        <v>64</v>
      </c>
      <c r="C19" t="s">
        <v>72</v>
      </c>
      <c r="D19" t="s">
        <v>81</v>
      </c>
      <c r="E19">
        <v>2</v>
      </c>
      <c r="F19">
        <v>767.04</v>
      </c>
    </row>
    <row r="20" spans="1:6" x14ac:dyDescent="0.25">
      <c r="A20" t="s">
        <v>78</v>
      </c>
      <c r="B20" t="s">
        <v>67</v>
      </c>
      <c r="C20" t="s">
        <v>68</v>
      </c>
      <c r="D20" t="s">
        <v>81</v>
      </c>
      <c r="E20">
        <v>62</v>
      </c>
      <c r="F20">
        <v>942.01</v>
      </c>
    </row>
    <row r="21" spans="1:6" x14ac:dyDescent="0.25">
      <c r="A21" t="s">
        <v>63</v>
      </c>
      <c r="B21" t="s">
        <v>80</v>
      </c>
      <c r="C21" t="s">
        <v>79</v>
      </c>
      <c r="D21" t="s">
        <v>73</v>
      </c>
      <c r="E21">
        <v>51</v>
      </c>
      <c r="F21">
        <v>771.92</v>
      </c>
    </row>
    <row r="22" spans="1:6" x14ac:dyDescent="0.25">
      <c r="A22" t="s">
        <v>74</v>
      </c>
      <c r="B22" t="s">
        <v>67</v>
      </c>
      <c r="C22" t="s">
        <v>72</v>
      </c>
      <c r="D22" t="s">
        <v>81</v>
      </c>
      <c r="E22">
        <v>99</v>
      </c>
      <c r="F22">
        <v>980.44</v>
      </c>
    </row>
    <row r="23" spans="1:6" x14ac:dyDescent="0.25">
      <c r="A23" t="s">
        <v>63</v>
      </c>
      <c r="B23" t="s">
        <v>67</v>
      </c>
      <c r="C23" t="s">
        <v>68</v>
      </c>
      <c r="D23" t="s">
        <v>66</v>
      </c>
      <c r="E23">
        <v>84</v>
      </c>
      <c r="F23">
        <v>798.21</v>
      </c>
    </row>
    <row r="24" spans="1:6" x14ac:dyDescent="0.25">
      <c r="A24" t="s">
        <v>75</v>
      </c>
      <c r="B24" t="s">
        <v>80</v>
      </c>
      <c r="C24" t="s">
        <v>68</v>
      </c>
      <c r="D24" t="s">
        <v>73</v>
      </c>
      <c r="E24">
        <v>6</v>
      </c>
      <c r="F24">
        <v>602.9</v>
      </c>
    </row>
    <row r="25" spans="1:6" x14ac:dyDescent="0.25">
      <c r="A25" t="s">
        <v>63</v>
      </c>
      <c r="B25" t="s">
        <v>64</v>
      </c>
      <c r="C25" t="s">
        <v>79</v>
      </c>
      <c r="D25" t="s">
        <v>73</v>
      </c>
      <c r="E25">
        <v>98</v>
      </c>
      <c r="F25">
        <v>53.41</v>
      </c>
    </row>
    <row r="26" spans="1:6" x14ac:dyDescent="0.25">
      <c r="A26" t="s">
        <v>75</v>
      </c>
      <c r="B26" t="s">
        <v>70</v>
      </c>
      <c r="C26" t="s">
        <v>71</v>
      </c>
      <c r="D26" t="s">
        <v>81</v>
      </c>
      <c r="E26">
        <v>71</v>
      </c>
      <c r="F26">
        <v>669.41</v>
      </c>
    </row>
    <row r="27" spans="1:6" x14ac:dyDescent="0.25">
      <c r="A27" t="s">
        <v>74</v>
      </c>
      <c r="B27" t="s">
        <v>64</v>
      </c>
      <c r="C27" t="s">
        <v>79</v>
      </c>
      <c r="D27" t="s">
        <v>69</v>
      </c>
      <c r="E27">
        <v>44</v>
      </c>
      <c r="F27">
        <v>714.44</v>
      </c>
    </row>
    <row r="28" spans="1:6" x14ac:dyDescent="0.25">
      <c r="A28" t="s">
        <v>78</v>
      </c>
      <c r="B28" t="s">
        <v>80</v>
      </c>
      <c r="C28" t="s">
        <v>72</v>
      </c>
      <c r="D28" t="s">
        <v>81</v>
      </c>
      <c r="E28">
        <v>59</v>
      </c>
      <c r="F28">
        <v>905.13</v>
      </c>
    </row>
    <row r="29" spans="1:6" x14ac:dyDescent="0.25">
      <c r="A29" t="s">
        <v>78</v>
      </c>
      <c r="B29" t="s">
        <v>70</v>
      </c>
      <c r="C29" t="s">
        <v>72</v>
      </c>
      <c r="D29" t="s">
        <v>66</v>
      </c>
      <c r="E29">
        <v>59</v>
      </c>
      <c r="F29">
        <v>620.38</v>
      </c>
    </row>
    <row r="30" spans="1:6" x14ac:dyDescent="0.25">
      <c r="A30" t="s">
        <v>74</v>
      </c>
      <c r="B30" t="s">
        <v>70</v>
      </c>
      <c r="C30" t="s">
        <v>68</v>
      </c>
      <c r="D30" t="s">
        <v>69</v>
      </c>
      <c r="E30">
        <v>80</v>
      </c>
      <c r="F30">
        <v>219.01</v>
      </c>
    </row>
    <row r="31" spans="1:6" x14ac:dyDescent="0.25">
      <c r="A31" t="s">
        <v>74</v>
      </c>
      <c r="B31" t="s">
        <v>76</v>
      </c>
      <c r="C31" t="s">
        <v>68</v>
      </c>
      <c r="D31" t="s">
        <v>73</v>
      </c>
      <c r="E31">
        <v>77</v>
      </c>
      <c r="F31">
        <v>436.25</v>
      </c>
    </row>
    <row r="32" spans="1:6" x14ac:dyDescent="0.25">
      <c r="A32" t="s">
        <v>74</v>
      </c>
      <c r="B32" t="s">
        <v>70</v>
      </c>
      <c r="C32" t="s">
        <v>68</v>
      </c>
      <c r="D32" t="s">
        <v>73</v>
      </c>
      <c r="E32">
        <v>94</v>
      </c>
      <c r="F32">
        <v>255.32</v>
      </c>
    </row>
    <row r="33" spans="1:6" x14ac:dyDescent="0.25">
      <c r="A33" t="s">
        <v>78</v>
      </c>
      <c r="B33" t="s">
        <v>76</v>
      </c>
      <c r="C33" t="s">
        <v>71</v>
      </c>
      <c r="D33" t="s">
        <v>73</v>
      </c>
      <c r="E33">
        <v>49</v>
      </c>
      <c r="F33">
        <v>873.96</v>
      </c>
    </row>
    <row r="34" spans="1:6" x14ac:dyDescent="0.25">
      <c r="A34" t="s">
        <v>63</v>
      </c>
      <c r="B34" t="s">
        <v>64</v>
      </c>
      <c r="C34" t="s">
        <v>65</v>
      </c>
      <c r="D34" t="s">
        <v>66</v>
      </c>
      <c r="E34">
        <v>82</v>
      </c>
      <c r="F34">
        <v>871.44</v>
      </c>
    </row>
    <row r="35" spans="1:6" x14ac:dyDescent="0.25">
      <c r="A35" t="s">
        <v>75</v>
      </c>
      <c r="B35" t="s">
        <v>80</v>
      </c>
      <c r="C35" t="s">
        <v>71</v>
      </c>
      <c r="D35" t="s">
        <v>77</v>
      </c>
      <c r="E35">
        <v>62</v>
      </c>
      <c r="F35">
        <v>600.17999999999995</v>
      </c>
    </row>
    <row r="36" spans="1:6" x14ac:dyDescent="0.25">
      <c r="A36" t="s">
        <v>78</v>
      </c>
      <c r="B36" t="s">
        <v>70</v>
      </c>
      <c r="C36" t="s">
        <v>71</v>
      </c>
      <c r="D36" t="s">
        <v>77</v>
      </c>
      <c r="E36">
        <v>50</v>
      </c>
      <c r="F36">
        <v>248.13</v>
      </c>
    </row>
    <row r="37" spans="1:6" x14ac:dyDescent="0.25">
      <c r="A37" t="s">
        <v>78</v>
      </c>
      <c r="B37" t="s">
        <v>64</v>
      </c>
      <c r="C37" t="s">
        <v>79</v>
      </c>
      <c r="D37" t="s">
        <v>69</v>
      </c>
      <c r="E37">
        <v>24</v>
      </c>
      <c r="F37">
        <v>375.08</v>
      </c>
    </row>
    <row r="38" spans="1:6" x14ac:dyDescent="0.25">
      <c r="A38" t="s">
        <v>63</v>
      </c>
      <c r="B38" t="s">
        <v>80</v>
      </c>
      <c r="C38" t="s">
        <v>71</v>
      </c>
      <c r="D38" t="s">
        <v>77</v>
      </c>
      <c r="E38">
        <v>78</v>
      </c>
      <c r="F38">
        <v>769.97</v>
      </c>
    </row>
    <row r="39" spans="1:6" x14ac:dyDescent="0.25">
      <c r="A39" t="s">
        <v>74</v>
      </c>
      <c r="B39" t="s">
        <v>76</v>
      </c>
      <c r="C39" t="s">
        <v>79</v>
      </c>
      <c r="D39" t="s">
        <v>81</v>
      </c>
      <c r="E39">
        <v>24</v>
      </c>
      <c r="F39">
        <v>705.03</v>
      </c>
    </row>
    <row r="40" spans="1:6" x14ac:dyDescent="0.25">
      <c r="A40" t="s">
        <v>63</v>
      </c>
      <c r="B40" t="s">
        <v>76</v>
      </c>
      <c r="C40" t="s">
        <v>65</v>
      </c>
      <c r="D40" t="s">
        <v>73</v>
      </c>
      <c r="E40">
        <v>91</v>
      </c>
      <c r="F40">
        <v>44.77</v>
      </c>
    </row>
    <row r="41" spans="1:6" x14ac:dyDescent="0.25">
      <c r="A41" t="s">
        <v>74</v>
      </c>
      <c r="B41" t="s">
        <v>76</v>
      </c>
      <c r="C41" t="s">
        <v>72</v>
      </c>
      <c r="D41" t="s">
        <v>73</v>
      </c>
      <c r="E41">
        <v>76</v>
      </c>
      <c r="F41">
        <v>448.87</v>
      </c>
    </row>
    <row r="42" spans="1:6" x14ac:dyDescent="0.25">
      <c r="A42" t="s">
        <v>63</v>
      </c>
      <c r="B42" t="s">
        <v>64</v>
      </c>
      <c r="C42" t="s">
        <v>68</v>
      </c>
      <c r="D42" t="s">
        <v>69</v>
      </c>
      <c r="E42">
        <v>51</v>
      </c>
      <c r="F42">
        <v>363.2</v>
      </c>
    </row>
    <row r="43" spans="1:6" x14ac:dyDescent="0.25">
      <c r="A43" t="s">
        <v>78</v>
      </c>
      <c r="B43" t="s">
        <v>70</v>
      </c>
      <c r="C43" t="s">
        <v>65</v>
      </c>
      <c r="D43" t="s">
        <v>66</v>
      </c>
      <c r="E43">
        <v>80</v>
      </c>
      <c r="F43">
        <v>393.47</v>
      </c>
    </row>
    <row r="44" spans="1:6" x14ac:dyDescent="0.25">
      <c r="A44" t="s">
        <v>75</v>
      </c>
      <c r="B44" t="s">
        <v>80</v>
      </c>
      <c r="C44" t="s">
        <v>65</v>
      </c>
      <c r="D44" t="s">
        <v>66</v>
      </c>
      <c r="E44">
        <v>19</v>
      </c>
      <c r="F44">
        <v>82.78</v>
      </c>
    </row>
    <row r="45" spans="1:6" x14ac:dyDescent="0.25">
      <c r="A45" t="s">
        <v>75</v>
      </c>
      <c r="B45" t="s">
        <v>67</v>
      </c>
      <c r="C45" t="s">
        <v>68</v>
      </c>
      <c r="D45" t="s">
        <v>66</v>
      </c>
      <c r="E45">
        <v>44</v>
      </c>
      <c r="F45">
        <v>630.69000000000005</v>
      </c>
    </row>
    <row r="46" spans="1:6" x14ac:dyDescent="0.25">
      <c r="A46" t="s">
        <v>74</v>
      </c>
      <c r="B46" t="s">
        <v>64</v>
      </c>
      <c r="C46" t="s">
        <v>68</v>
      </c>
      <c r="D46" t="s">
        <v>69</v>
      </c>
      <c r="E46">
        <v>44</v>
      </c>
      <c r="F46">
        <v>594.52</v>
      </c>
    </row>
    <row r="47" spans="1:6" x14ac:dyDescent="0.25">
      <c r="A47" t="s">
        <v>74</v>
      </c>
      <c r="B47" t="s">
        <v>70</v>
      </c>
      <c r="C47" t="s">
        <v>79</v>
      </c>
      <c r="D47" t="s">
        <v>77</v>
      </c>
      <c r="E47">
        <v>76</v>
      </c>
      <c r="F47">
        <v>849.96</v>
      </c>
    </row>
    <row r="48" spans="1:6" x14ac:dyDescent="0.25">
      <c r="A48" t="s">
        <v>74</v>
      </c>
      <c r="B48" t="s">
        <v>67</v>
      </c>
      <c r="C48" t="s">
        <v>68</v>
      </c>
      <c r="D48" t="s">
        <v>73</v>
      </c>
      <c r="E48">
        <v>15</v>
      </c>
      <c r="F48">
        <v>477.08</v>
      </c>
    </row>
    <row r="49" spans="1:6" x14ac:dyDescent="0.25">
      <c r="A49" t="s">
        <v>63</v>
      </c>
      <c r="B49" t="s">
        <v>70</v>
      </c>
      <c r="C49" t="s">
        <v>72</v>
      </c>
      <c r="D49" t="s">
        <v>73</v>
      </c>
      <c r="E49">
        <v>73</v>
      </c>
      <c r="F49">
        <v>942.51</v>
      </c>
    </row>
    <row r="50" spans="1:6" x14ac:dyDescent="0.25">
      <c r="A50" t="s">
        <v>78</v>
      </c>
      <c r="B50" t="s">
        <v>80</v>
      </c>
      <c r="C50" t="s">
        <v>65</v>
      </c>
      <c r="D50" t="s">
        <v>66</v>
      </c>
      <c r="E50">
        <v>22</v>
      </c>
      <c r="F50">
        <v>686.15</v>
      </c>
    </row>
    <row r="51" spans="1:6" x14ac:dyDescent="0.25">
      <c r="A51" t="s">
        <v>75</v>
      </c>
      <c r="B51" t="s">
        <v>70</v>
      </c>
      <c r="C51" t="s">
        <v>71</v>
      </c>
      <c r="D51" t="s">
        <v>73</v>
      </c>
      <c r="E51">
        <v>79</v>
      </c>
      <c r="F51">
        <v>950.85</v>
      </c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zoomScale="175" zoomScaleNormal="175" workbookViewId="0">
      <selection activeCell="G7" sqref="G7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5.5703125" bestFit="1" customWidth="1"/>
    <col min="4" max="4" width="15.42578125" bestFit="1" customWidth="1"/>
    <col min="5" max="5" width="8.7109375" bestFit="1" customWidth="1"/>
    <col min="6" max="6" width="8.140625" bestFit="1" customWidth="1"/>
    <col min="9" max="9" width="53" bestFit="1" customWidth="1"/>
  </cols>
  <sheetData>
    <row r="1" spans="1:9" x14ac:dyDescent="0.25">
      <c r="A1" s="49" t="s">
        <v>56</v>
      </c>
      <c r="B1" s="49"/>
      <c r="C1" s="49"/>
      <c r="D1" s="49"/>
      <c r="E1" s="49"/>
      <c r="F1" s="49"/>
    </row>
    <row r="2" spans="1:9" x14ac:dyDescent="0.25">
      <c r="A2" s="39" t="s">
        <v>57</v>
      </c>
      <c r="B2" s="39" t="s">
        <v>58</v>
      </c>
      <c r="C2" s="39" t="s">
        <v>59</v>
      </c>
      <c r="D2" s="39" t="s">
        <v>60</v>
      </c>
      <c r="E2" s="39" t="s">
        <v>61</v>
      </c>
      <c r="F2" s="39" t="s">
        <v>62</v>
      </c>
    </row>
    <row r="3" spans="1:9" x14ac:dyDescent="0.25">
      <c r="A3" t="s">
        <v>63</v>
      </c>
      <c r="B3" t="s">
        <v>64</v>
      </c>
      <c r="C3" t="s">
        <v>65</v>
      </c>
      <c r="D3" t="s">
        <v>66</v>
      </c>
      <c r="E3">
        <v>1</v>
      </c>
      <c r="F3">
        <v>414.44</v>
      </c>
      <c r="I3" s="39" t="s">
        <v>84</v>
      </c>
    </row>
    <row r="4" spans="1:9" x14ac:dyDescent="0.25">
      <c r="A4" t="s">
        <v>63</v>
      </c>
      <c r="B4" t="s">
        <v>67</v>
      </c>
      <c r="C4" t="s">
        <v>68</v>
      </c>
      <c r="D4" t="s">
        <v>69</v>
      </c>
      <c r="E4">
        <v>37</v>
      </c>
      <c r="F4">
        <v>314.83</v>
      </c>
      <c r="I4">
        <f>COUNTIF(A3:A51,"Brand B") + COUNTIF(A3:A51,"Brand C")</f>
        <v>30</v>
      </c>
    </row>
    <row r="5" spans="1:9" x14ac:dyDescent="0.25">
      <c r="A5" t="s">
        <v>63</v>
      </c>
      <c r="B5" t="s">
        <v>70</v>
      </c>
      <c r="C5" t="s">
        <v>71</v>
      </c>
      <c r="D5" t="s">
        <v>66</v>
      </c>
      <c r="E5">
        <v>62</v>
      </c>
      <c r="F5">
        <v>559.20000000000005</v>
      </c>
    </row>
    <row r="6" spans="1:9" x14ac:dyDescent="0.25">
      <c r="A6" t="s">
        <v>63</v>
      </c>
      <c r="B6" t="s">
        <v>64</v>
      </c>
      <c r="C6" t="s">
        <v>72</v>
      </c>
      <c r="D6" t="s">
        <v>73</v>
      </c>
      <c r="E6">
        <v>36</v>
      </c>
      <c r="F6">
        <v>126.9</v>
      </c>
    </row>
    <row r="7" spans="1:9" x14ac:dyDescent="0.25">
      <c r="A7" t="s">
        <v>63</v>
      </c>
      <c r="B7" t="s">
        <v>70</v>
      </c>
      <c r="C7" t="s">
        <v>68</v>
      </c>
      <c r="D7" t="s">
        <v>69</v>
      </c>
      <c r="E7">
        <v>46</v>
      </c>
      <c r="F7">
        <v>758.61</v>
      </c>
      <c r="I7" s="39" t="s">
        <v>85</v>
      </c>
    </row>
    <row r="8" spans="1:9" x14ac:dyDescent="0.25">
      <c r="A8" t="s">
        <v>74</v>
      </c>
      <c r="B8" t="s">
        <v>70</v>
      </c>
      <c r="C8" t="s">
        <v>71</v>
      </c>
      <c r="D8" t="s">
        <v>66</v>
      </c>
      <c r="E8">
        <v>61</v>
      </c>
      <c r="F8">
        <v>280.95</v>
      </c>
      <c r="I8">
        <f>COUNTIFS(A3:A51,"Brand B",B3:B51,"Phoenix")</f>
        <v>3</v>
      </c>
    </row>
    <row r="9" spans="1:9" x14ac:dyDescent="0.25">
      <c r="A9" t="s">
        <v>75</v>
      </c>
      <c r="B9" t="s">
        <v>67</v>
      </c>
      <c r="C9" t="s">
        <v>71</v>
      </c>
      <c r="D9" t="s">
        <v>66</v>
      </c>
      <c r="E9">
        <v>22</v>
      </c>
      <c r="F9">
        <v>872.94</v>
      </c>
    </row>
    <row r="10" spans="1:9" x14ac:dyDescent="0.25">
      <c r="A10" t="s">
        <v>75</v>
      </c>
      <c r="B10" t="s">
        <v>76</v>
      </c>
      <c r="C10" t="s">
        <v>72</v>
      </c>
      <c r="D10" t="s">
        <v>77</v>
      </c>
      <c r="E10">
        <v>5</v>
      </c>
      <c r="F10">
        <v>742.42</v>
      </c>
      <c r="I10" s="39" t="s">
        <v>86</v>
      </c>
    </row>
    <row r="11" spans="1:9" x14ac:dyDescent="0.25">
      <c r="A11" t="s">
        <v>78</v>
      </c>
      <c r="B11" t="s">
        <v>76</v>
      </c>
      <c r="C11" t="s">
        <v>68</v>
      </c>
      <c r="D11" t="s">
        <v>66</v>
      </c>
      <c r="E11">
        <v>2</v>
      </c>
      <c r="F11">
        <v>156.66999999999999</v>
      </c>
      <c r="I11">
        <f>COUNTIFS(A2:A51, "Brand B", B2:B51, "Phoenix") + COUNTIFS(A2:A51, "Brand C", B2:B51, "Phoenix")</f>
        <v>5</v>
      </c>
    </row>
    <row r="12" spans="1:9" x14ac:dyDescent="0.25">
      <c r="A12" t="s">
        <v>63</v>
      </c>
      <c r="B12" t="s">
        <v>76</v>
      </c>
      <c r="C12" t="s">
        <v>79</v>
      </c>
      <c r="D12" t="s">
        <v>69</v>
      </c>
      <c r="E12">
        <v>4</v>
      </c>
      <c r="F12">
        <v>321.2</v>
      </c>
    </row>
    <row r="13" spans="1:9" x14ac:dyDescent="0.25">
      <c r="A13" t="s">
        <v>75</v>
      </c>
      <c r="B13" t="s">
        <v>67</v>
      </c>
      <c r="C13" t="s">
        <v>79</v>
      </c>
      <c r="D13" t="s">
        <v>66</v>
      </c>
      <c r="E13">
        <v>18</v>
      </c>
      <c r="F13">
        <v>264.44</v>
      </c>
    </row>
    <row r="14" spans="1:9" x14ac:dyDescent="0.25">
      <c r="A14" t="s">
        <v>63</v>
      </c>
      <c r="B14" t="s">
        <v>67</v>
      </c>
      <c r="C14" t="s">
        <v>79</v>
      </c>
      <c r="D14" t="s">
        <v>66</v>
      </c>
      <c r="E14">
        <v>28</v>
      </c>
      <c r="F14">
        <v>411.65</v>
      </c>
    </row>
    <row r="15" spans="1:9" x14ac:dyDescent="0.25">
      <c r="A15" t="s">
        <v>74</v>
      </c>
      <c r="B15" t="s">
        <v>70</v>
      </c>
      <c r="C15" t="s">
        <v>68</v>
      </c>
      <c r="D15" t="s">
        <v>69</v>
      </c>
      <c r="E15">
        <v>77</v>
      </c>
      <c r="F15">
        <v>853.48</v>
      </c>
    </row>
    <row r="16" spans="1:9" x14ac:dyDescent="0.25">
      <c r="A16" t="s">
        <v>74</v>
      </c>
      <c r="B16" t="s">
        <v>64</v>
      </c>
      <c r="C16" t="s">
        <v>71</v>
      </c>
      <c r="D16" t="s">
        <v>73</v>
      </c>
      <c r="E16">
        <v>85</v>
      </c>
      <c r="F16">
        <v>369.78</v>
      </c>
    </row>
    <row r="17" spans="1:6" x14ac:dyDescent="0.25">
      <c r="A17" t="s">
        <v>78</v>
      </c>
      <c r="B17" t="s">
        <v>80</v>
      </c>
      <c r="C17" t="s">
        <v>71</v>
      </c>
      <c r="D17" t="s">
        <v>77</v>
      </c>
      <c r="E17">
        <v>61</v>
      </c>
      <c r="F17">
        <v>250.35</v>
      </c>
    </row>
    <row r="18" spans="1:6" x14ac:dyDescent="0.25">
      <c r="A18" t="s">
        <v>74</v>
      </c>
      <c r="B18" t="s">
        <v>70</v>
      </c>
      <c r="C18" t="s">
        <v>68</v>
      </c>
      <c r="D18" t="s">
        <v>77</v>
      </c>
      <c r="E18">
        <v>41</v>
      </c>
      <c r="F18">
        <v>39.93</v>
      </c>
    </row>
    <row r="19" spans="1:6" x14ac:dyDescent="0.25">
      <c r="A19" t="s">
        <v>63</v>
      </c>
      <c r="B19" t="s">
        <v>64</v>
      </c>
      <c r="C19" t="s">
        <v>72</v>
      </c>
      <c r="D19" t="s">
        <v>81</v>
      </c>
      <c r="E19">
        <v>2</v>
      </c>
      <c r="F19">
        <v>767.04</v>
      </c>
    </row>
    <row r="20" spans="1:6" x14ac:dyDescent="0.25">
      <c r="A20" t="s">
        <v>78</v>
      </c>
      <c r="B20" t="s">
        <v>67</v>
      </c>
      <c r="C20" t="s">
        <v>68</v>
      </c>
      <c r="D20" t="s">
        <v>81</v>
      </c>
      <c r="E20">
        <v>62</v>
      </c>
      <c r="F20">
        <v>942.01</v>
      </c>
    </row>
    <row r="21" spans="1:6" x14ac:dyDescent="0.25">
      <c r="A21" t="s">
        <v>63</v>
      </c>
      <c r="B21" t="s">
        <v>80</v>
      </c>
      <c r="C21" t="s">
        <v>79</v>
      </c>
      <c r="D21" t="s">
        <v>73</v>
      </c>
      <c r="E21">
        <v>51</v>
      </c>
      <c r="F21">
        <v>771.92</v>
      </c>
    </row>
    <row r="22" spans="1:6" x14ac:dyDescent="0.25">
      <c r="A22" t="s">
        <v>74</v>
      </c>
      <c r="B22" t="s">
        <v>67</v>
      </c>
      <c r="C22" t="s">
        <v>72</v>
      </c>
      <c r="D22" t="s">
        <v>81</v>
      </c>
      <c r="E22">
        <v>99</v>
      </c>
      <c r="F22">
        <v>980.44</v>
      </c>
    </row>
    <row r="23" spans="1:6" x14ac:dyDescent="0.25">
      <c r="A23" t="s">
        <v>63</v>
      </c>
      <c r="B23" t="s">
        <v>67</v>
      </c>
      <c r="C23" t="s">
        <v>68</v>
      </c>
      <c r="D23" t="s">
        <v>66</v>
      </c>
      <c r="E23">
        <v>84</v>
      </c>
      <c r="F23">
        <v>798.21</v>
      </c>
    </row>
    <row r="24" spans="1:6" x14ac:dyDescent="0.25">
      <c r="A24" t="s">
        <v>75</v>
      </c>
      <c r="B24" t="s">
        <v>80</v>
      </c>
      <c r="C24" t="s">
        <v>68</v>
      </c>
      <c r="D24" t="s">
        <v>73</v>
      </c>
      <c r="E24">
        <v>6</v>
      </c>
      <c r="F24">
        <v>602.9</v>
      </c>
    </row>
    <row r="25" spans="1:6" x14ac:dyDescent="0.25">
      <c r="A25" t="s">
        <v>63</v>
      </c>
      <c r="B25" t="s">
        <v>64</v>
      </c>
      <c r="C25" t="s">
        <v>79</v>
      </c>
      <c r="D25" t="s">
        <v>73</v>
      </c>
      <c r="E25">
        <v>98</v>
      </c>
      <c r="F25">
        <v>53.41</v>
      </c>
    </row>
    <row r="26" spans="1:6" x14ac:dyDescent="0.25">
      <c r="A26" t="s">
        <v>75</v>
      </c>
      <c r="B26" t="s">
        <v>70</v>
      </c>
      <c r="C26" t="s">
        <v>71</v>
      </c>
      <c r="D26" t="s">
        <v>81</v>
      </c>
      <c r="E26">
        <v>71</v>
      </c>
      <c r="F26">
        <v>669.41</v>
      </c>
    </row>
    <row r="27" spans="1:6" x14ac:dyDescent="0.25">
      <c r="A27" t="s">
        <v>74</v>
      </c>
      <c r="B27" t="s">
        <v>64</v>
      </c>
      <c r="C27" t="s">
        <v>79</v>
      </c>
      <c r="D27" t="s">
        <v>69</v>
      </c>
      <c r="E27">
        <v>44</v>
      </c>
      <c r="F27">
        <v>714.44</v>
      </c>
    </row>
    <row r="28" spans="1:6" x14ac:dyDescent="0.25">
      <c r="A28" t="s">
        <v>78</v>
      </c>
      <c r="B28" t="s">
        <v>80</v>
      </c>
      <c r="C28" t="s">
        <v>72</v>
      </c>
      <c r="D28" t="s">
        <v>81</v>
      </c>
      <c r="E28">
        <v>59</v>
      </c>
      <c r="F28">
        <v>905.13</v>
      </c>
    </row>
    <row r="29" spans="1:6" x14ac:dyDescent="0.25">
      <c r="A29" t="s">
        <v>78</v>
      </c>
      <c r="B29" t="s">
        <v>70</v>
      </c>
      <c r="C29" t="s">
        <v>72</v>
      </c>
      <c r="D29" t="s">
        <v>66</v>
      </c>
      <c r="E29">
        <v>59</v>
      </c>
      <c r="F29">
        <v>620.38</v>
      </c>
    </row>
    <row r="30" spans="1:6" x14ac:dyDescent="0.25">
      <c r="A30" t="s">
        <v>74</v>
      </c>
      <c r="B30" t="s">
        <v>70</v>
      </c>
      <c r="C30" t="s">
        <v>68</v>
      </c>
      <c r="D30" t="s">
        <v>69</v>
      </c>
      <c r="E30">
        <v>80</v>
      </c>
      <c r="F30">
        <v>219.01</v>
      </c>
    </row>
    <row r="31" spans="1:6" x14ac:dyDescent="0.25">
      <c r="A31" t="s">
        <v>74</v>
      </c>
      <c r="B31" t="s">
        <v>76</v>
      </c>
      <c r="C31" t="s">
        <v>68</v>
      </c>
      <c r="D31" t="s">
        <v>73</v>
      </c>
      <c r="E31">
        <v>77</v>
      </c>
      <c r="F31">
        <v>436.25</v>
      </c>
    </row>
    <row r="32" spans="1:6" x14ac:dyDescent="0.25">
      <c r="A32" t="s">
        <v>74</v>
      </c>
      <c r="B32" t="s">
        <v>70</v>
      </c>
      <c r="C32" t="s">
        <v>68</v>
      </c>
      <c r="D32" t="s">
        <v>73</v>
      </c>
      <c r="E32">
        <v>94</v>
      </c>
      <c r="F32">
        <v>255.32</v>
      </c>
    </row>
    <row r="33" spans="1:6" x14ac:dyDescent="0.25">
      <c r="A33" t="s">
        <v>78</v>
      </c>
      <c r="B33" t="s">
        <v>76</v>
      </c>
      <c r="C33" t="s">
        <v>71</v>
      </c>
      <c r="D33" t="s">
        <v>73</v>
      </c>
      <c r="E33">
        <v>49</v>
      </c>
      <c r="F33">
        <v>873.96</v>
      </c>
    </row>
    <row r="34" spans="1:6" x14ac:dyDescent="0.25">
      <c r="A34" t="s">
        <v>63</v>
      </c>
      <c r="B34" t="s">
        <v>64</v>
      </c>
      <c r="C34" t="s">
        <v>65</v>
      </c>
      <c r="D34" t="s">
        <v>66</v>
      </c>
      <c r="E34">
        <v>82</v>
      </c>
      <c r="F34">
        <v>871.44</v>
      </c>
    </row>
    <row r="35" spans="1:6" x14ac:dyDescent="0.25">
      <c r="A35" t="s">
        <v>75</v>
      </c>
      <c r="B35" t="s">
        <v>80</v>
      </c>
      <c r="C35" t="s">
        <v>71</v>
      </c>
      <c r="D35" t="s">
        <v>77</v>
      </c>
      <c r="E35">
        <v>62</v>
      </c>
      <c r="F35">
        <v>600.17999999999995</v>
      </c>
    </row>
    <row r="36" spans="1:6" x14ac:dyDescent="0.25">
      <c r="A36" t="s">
        <v>78</v>
      </c>
      <c r="B36" t="s">
        <v>70</v>
      </c>
      <c r="C36" t="s">
        <v>71</v>
      </c>
      <c r="D36" t="s">
        <v>77</v>
      </c>
      <c r="E36">
        <v>50</v>
      </c>
      <c r="F36">
        <v>248.13</v>
      </c>
    </row>
    <row r="37" spans="1:6" x14ac:dyDescent="0.25">
      <c r="A37" t="s">
        <v>78</v>
      </c>
      <c r="B37" t="s">
        <v>64</v>
      </c>
      <c r="C37" t="s">
        <v>79</v>
      </c>
      <c r="D37" t="s">
        <v>69</v>
      </c>
      <c r="E37">
        <v>24</v>
      </c>
      <c r="F37">
        <v>375.08</v>
      </c>
    </row>
    <row r="38" spans="1:6" x14ac:dyDescent="0.25">
      <c r="A38" t="s">
        <v>63</v>
      </c>
      <c r="B38" t="s">
        <v>80</v>
      </c>
      <c r="C38" t="s">
        <v>71</v>
      </c>
      <c r="D38" t="s">
        <v>77</v>
      </c>
      <c r="E38">
        <v>78</v>
      </c>
      <c r="F38">
        <v>769.97</v>
      </c>
    </row>
    <row r="39" spans="1:6" x14ac:dyDescent="0.25">
      <c r="A39" t="s">
        <v>74</v>
      </c>
      <c r="B39" t="s">
        <v>76</v>
      </c>
      <c r="C39" t="s">
        <v>79</v>
      </c>
      <c r="D39" t="s">
        <v>81</v>
      </c>
      <c r="E39">
        <v>24</v>
      </c>
      <c r="F39">
        <v>705.03</v>
      </c>
    </row>
    <row r="40" spans="1:6" x14ac:dyDescent="0.25">
      <c r="A40" t="s">
        <v>63</v>
      </c>
      <c r="B40" t="s">
        <v>76</v>
      </c>
      <c r="C40" t="s">
        <v>65</v>
      </c>
      <c r="D40" t="s">
        <v>73</v>
      </c>
      <c r="E40">
        <v>91</v>
      </c>
      <c r="F40">
        <v>44.77</v>
      </c>
    </row>
    <row r="41" spans="1:6" x14ac:dyDescent="0.25">
      <c r="A41" t="s">
        <v>74</v>
      </c>
      <c r="B41" t="s">
        <v>76</v>
      </c>
      <c r="C41" t="s">
        <v>72</v>
      </c>
      <c r="D41" t="s">
        <v>73</v>
      </c>
      <c r="E41">
        <v>76</v>
      </c>
      <c r="F41">
        <v>448.87</v>
      </c>
    </row>
    <row r="42" spans="1:6" x14ac:dyDescent="0.25">
      <c r="A42" t="s">
        <v>63</v>
      </c>
      <c r="B42" t="s">
        <v>64</v>
      </c>
      <c r="C42" t="s">
        <v>68</v>
      </c>
      <c r="D42" t="s">
        <v>69</v>
      </c>
      <c r="E42">
        <v>51</v>
      </c>
      <c r="F42">
        <v>363.2</v>
      </c>
    </row>
    <row r="43" spans="1:6" x14ac:dyDescent="0.25">
      <c r="A43" t="s">
        <v>78</v>
      </c>
      <c r="B43" t="s">
        <v>70</v>
      </c>
      <c r="C43" t="s">
        <v>65</v>
      </c>
      <c r="D43" t="s">
        <v>66</v>
      </c>
      <c r="E43">
        <v>80</v>
      </c>
      <c r="F43">
        <v>393.47</v>
      </c>
    </row>
    <row r="44" spans="1:6" x14ac:dyDescent="0.25">
      <c r="A44" t="s">
        <v>75</v>
      </c>
      <c r="B44" t="s">
        <v>80</v>
      </c>
      <c r="C44" t="s">
        <v>65</v>
      </c>
      <c r="D44" t="s">
        <v>66</v>
      </c>
      <c r="E44">
        <v>19</v>
      </c>
      <c r="F44">
        <v>82.78</v>
      </c>
    </row>
    <row r="45" spans="1:6" x14ac:dyDescent="0.25">
      <c r="A45" t="s">
        <v>75</v>
      </c>
      <c r="B45" t="s">
        <v>67</v>
      </c>
      <c r="C45" t="s">
        <v>68</v>
      </c>
      <c r="D45" t="s">
        <v>66</v>
      </c>
      <c r="E45">
        <v>44</v>
      </c>
      <c r="F45">
        <v>630.69000000000005</v>
      </c>
    </row>
    <row r="46" spans="1:6" x14ac:dyDescent="0.25">
      <c r="A46" t="s">
        <v>74</v>
      </c>
      <c r="B46" t="s">
        <v>64</v>
      </c>
      <c r="C46" t="s">
        <v>68</v>
      </c>
      <c r="D46" t="s">
        <v>69</v>
      </c>
      <c r="E46">
        <v>44</v>
      </c>
      <c r="F46">
        <v>594.52</v>
      </c>
    </row>
    <row r="47" spans="1:6" x14ac:dyDescent="0.25">
      <c r="A47" t="s">
        <v>74</v>
      </c>
      <c r="B47" t="s">
        <v>70</v>
      </c>
      <c r="C47" t="s">
        <v>79</v>
      </c>
      <c r="D47" t="s">
        <v>77</v>
      </c>
      <c r="E47">
        <v>76</v>
      </c>
      <c r="F47">
        <v>849.96</v>
      </c>
    </row>
    <row r="48" spans="1:6" x14ac:dyDescent="0.25">
      <c r="A48" t="s">
        <v>74</v>
      </c>
      <c r="B48" t="s">
        <v>67</v>
      </c>
      <c r="C48" t="s">
        <v>68</v>
      </c>
      <c r="D48" t="s">
        <v>73</v>
      </c>
      <c r="E48">
        <v>15</v>
      </c>
      <c r="F48">
        <v>477.08</v>
      </c>
    </row>
    <row r="49" spans="1:6" x14ac:dyDescent="0.25">
      <c r="A49" t="s">
        <v>63</v>
      </c>
      <c r="B49" t="s">
        <v>70</v>
      </c>
      <c r="C49" t="s">
        <v>72</v>
      </c>
      <c r="D49" t="s">
        <v>73</v>
      </c>
      <c r="E49">
        <v>73</v>
      </c>
      <c r="F49">
        <v>942.51</v>
      </c>
    </row>
    <row r="50" spans="1:6" x14ac:dyDescent="0.25">
      <c r="A50" t="s">
        <v>78</v>
      </c>
      <c r="B50" t="s">
        <v>80</v>
      </c>
      <c r="C50" t="s">
        <v>65</v>
      </c>
      <c r="D50" t="s">
        <v>66</v>
      </c>
      <c r="E50">
        <v>22</v>
      </c>
      <c r="F50">
        <v>686.15</v>
      </c>
    </row>
    <row r="51" spans="1:6" x14ac:dyDescent="0.25">
      <c r="A51" t="s">
        <v>75</v>
      </c>
      <c r="B51" t="s">
        <v>70</v>
      </c>
      <c r="C51" t="s">
        <v>71</v>
      </c>
      <c r="D51" t="s">
        <v>73</v>
      </c>
      <c r="E51">
        <v>79</v>
      </c>
      <c r="F51">
        <v>950.85</v>
      </c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60" zoomScaleNormal="160" workbookViewId="0">
      <selection activeCell="G3" sqref="G3"/>
    </sheetView>
  </sheetViews>
  <sheetFormatPr defaultRowHeight="15" x14ac:dyDescent="0.25"/>
  <cols>
    <col min="1" max="1" width="11.42578125" bestFit="1" customWidth="1"/>
    <col min="2" max="2" width="5.5703125" bestFit="1" customWidth="1"/>
    <col min="3" max="3" width="15.42578125" bestFit="1" customWidth="1"/>
    <col min="4" max="4" width="15.42578125" customWidth="1"/>
    <col min="5" max="5" width="8.7109375" bestFit="1" customWidth="1"/>
    <col min="6" max="6" width="8.140625" bestFit="1" customWidth="1"/>
    <col min="7" max="7" width="14.42578125" bestFit="1" customWidth="1"/>
  </cols>
  <sheetData>
    <row r="1" spans="1:7" x14ac:dyDescent="0.25">
      <c r="A1" s="39" t="s">
        <v>58</v>
      </c>
      <c r="B1" s="39" t="s">
        <v>59</v>
      </c>
      <c r="C1" s="42" t="s">
        <v>96</v>
      </c>
      <c r="D1" s="42" t="s">
        <v>60</v>
      </c>
      <c r="E1" s="39" t="s">
        <v>61</v>
      </c>
      <c r="F1" s="39" t="s">
        <v>62</v>
      </c>
      <c r="G1" s="39" t="s">
        <v>95</v>
      </c>
    </row>
    <row r="2" spans="1:7" x14ac:dyDescent="0.25">
      <c r="A2" t="s">
        <v>64</v>
      </c>
      <c r="B2" t="s">
        <v>65</v>
      </c>
      <c r="C2" t="s">
        <v>91</v>
      </c>
      <c r="D2" t="str">
        <f>REPLACE(C2,G2,1," ")</f>
        <v>Bob Brown</v>
      </c>
      <c r="E2">
        <v>1</v>
      </c>
      <c r="F2">
        <v>414.44</v>
      </c>
      <c r="G2">
        <f>FIND("-",C2)</f>
        <v>4</v>
      </c>
    </row>
    <row r="3" spans="1:7" x14ac:dyDescent="0.25">
      <c r="A3" t="s">
        <v>67</v>
      </c>
      <c r="B3" t="s">
        <v>68</v>
      </c>
      <c r="C3" s="41" t="s">
        <v>92</v>
      </c>
      <c r="D3" s="41" t="str">
        <f t="shared" ref="D3:D12" si="0">REPLACE(C3,G3,1," ")</f>
        <v>John Doe</v>
      </c>
      <c r="E3">
        <v>37</v>
      </c>
      <c r="F3">
        <v>314.83</v>
      </c>
      <c r="G3">
        <f t="shared" ref="G3:G12" si="1">FIND("-",C3)</f>
        <v>5</v>
      </c>
    </row>
    <row r="4" spans="1:7" x14ac:dyDescent="0.25">
      <c r="A4" t="s">
        <v>70</v>
      </c>
      <c r="B4" t="s">
        <v>71</v>
      </c>
      <c r="C4" t="s">
        <v>91</v>
      </c>
      <c r="D4" t="str">
        <f t="shared" si="0"/>
        <v>Bob Brown</v>
      </c>
      <c r="E4">
        <v>62</v>
      </c>
      <c r="F4">
        <v>559.20000000000005</v>
      </c>
      <c r="G4">
        <f t="shared" si="1"/>
        <v>4</v>
      </c>
    </row>
    <row r="5" spans="1:7" x14ac:dyDescent="0.25">
      <c r="A5" t="s">
        <v>64</v>
      </c>
      <c r="B5" t="s">
        <v>72</v>
      </c>
      <c r="C5" t="s">
        <v>93</v>
      </c>
      <c r="D5" t="str">
        <f t="shared" si="0"/>
        <v>Charlie Davis</v>
      </c>
      <c r="E5">
        <v>36</v>
      </c>
      <c r="F5">
        <v>126.9</v>
      </c>
      <c r="G5">
        <f t="shared" si="1"/>
        <v>8</v>
      </c>
    </row>
    <row r="6" spans="1:7" x14ac:dyDescent="0.25">
      <c r="A6" t="s">
        <v>70</v>
      </c>
      <c r="B6" t="s">
        <v>68</v>
      </c>
      <c r="C6" t="s">
        <v>92</v>
      </c>
      <c r="D6" t="str">
        <f t="shared" si="0"/>
        <v>John Doe</v>
      </c>
      <c r="E6">
        <v>46</v>
      </c>
      <c r="F6">
        <v>758.61</v>
      </c>
      <c r="G6">
        <f t="shared" si="1"/>
        <v>5</v>
      </c>
    </row>
    <row r="7" spans="1:7" x14ac:dyDescent="0.25">
      <c r="A7" t="s">
        <v>70</v>
      </c>
      <c r="B7" t="s">
        <v>71</v>
      </c>
      <c r="C7" t="s">
        <v>91</v>
      </c>
      <c r="D7" t="str">
        <f t="shared" si="0"/>
        <v>Bob Brown</v>
      </c>
      <c r="E7" s="41">
        <v>61</v>
      </c>
      <c r="F7">
        <v>280.95</v>
      </c>
      <c r="G7">
        <f t="shared" si="1"/>
        <v>4</v>
      </c>
    </row>
    <row r="8" spans="1:7" x14ac:dyDescent="0.25">
      <c r="A8" t="s">
        <v>67</v>
      </c>
      <c r="B8" t="s">
        <v>71</v>
      </c>
      <c r="C8" t="s">
        <v>91</v>
      </c>
      <c r="D8" t="str">
        <f t="shared" si="0"/>
        <v>Bob Brown</v>
      </c>
      <c r="E8">
        <v>22</v>
      </c>
      <c r="F8">
        <v>872.94</v>
      </c>
      <c r="G8">
        <f t="shared" si="1"/>
        <v>4</v>
      </c>
    </row>
    <row r="9" spans="1:7" x14ac:dyDescent="0.25">
      <c r="A9" t="s">
        <v>76</v>
      </c>
      <c r="B9" t="s">
        <v>72</v>
      </c>
      <c r="C9" t="s">
        <v>94</v>
      </c>
      <c r="D9" t="str">
        <f t="shared" si="0"/>
        <v>Alice Johnson</v>
      </c>
      <c r="E9">
        <v>5</v>
      </c>
      <c r="F9">
        <v>742.42</v>
      </c>
      <c r="G9">
        <f t="shared" si="1"/>
        <v>6</v>
      </c>
    </row>
    <row r="10" spans="1:7" x14ac:dyDescent="0.25">
      <c r="A10" t="s">
        <v>76</v>
      </c>
      <c r="B10" t="s">
        <v>68</v>
      </c>
      <c r="C10" t="s">
        <v>91</v>
      </c>
      <c r="D10" t="str">
        <f t="shared" si="0"/>
        <v>Bob Brown</v>
      </c>
      <c r="E10">
        <v>2</v>
      </c>
      <c r="F10">
        <v>156.66999999999999</v>
      </c>
      <c r="G10">
        <f t="shared" si="1"/>
        <v>4</v>
      </c>
    </row>
    <row r="11" spans="1:7" x14ac:dyDescent="0.25">
      <c r="A11" t="s">
        <v>76</v>
      </c>
      <c r="B11" t="s">
        <v>79</v>
      </c>
      <c r="C11" t="s">
        <v>92</v>
      </c>
      <c r="D11" t="str">
        <f t="shared" si="0"/>
        <v>John Doe</v>
      </c>
      <c r="E11">
        <v>4</v>
      </c>
      <c r="F11">
        <v>321.2</v>
      </c>
      <c r="G11">
        <f t="shared" si="1"/>
        <v>5</v>
      </c>
    </row>
    <row r="12" spans="1:7" x14ac:dyDescent="0.25">
      <c r="A12" t="s">
        <v>67</v>
      </c>
      <c r="B12" t="s">
        <v>79</v>
      </c>
      <c r="C12" t="s">
        <v>91</v>
      </c>
      <c r="D12" t="str">
        <f t="shared" si="0"/>
        <v>Bob Brown</v>
      </c>
      <c r="E12">
        <v>18</v>
      </c>
      <c r="F12">
        <v>264.44</v>
      </c>
      <c r="G12">
        <f t="shared" si="1"/>
        <v>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90" zoomScaleNormal="190" workbookViewId="0">
      <selection activeCell="B3" sqref="B3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11.85546875" bestFit="1" customWidth="1"/>
  </cols>
  <sheetData>
    <row r="1" spans="1:3" x14ac:dyDescent="0.25">
      <c r="A1" s="50" t="s">
        <v>27</v>
      </c>
      <c r="B1" s="50" t="s">
        <v>100</v>
      </c>
      <c r="C1" s="50" t="s">
        <v>101</v>
      </c>
    </row>
    <row r="2" spans="1:3" x14ac:dyDescent="0.25">
      <c r="A2" t="s">
        <v>99</v>
      </c>
      <c r="B2" t="str">
        <f>MID(A2,6,LEN(A2))</f>
        <v>Hamza Ansari</v>
      </c>
      <c r="C2">
        <f>LEN(A2)</f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75" zoomScaleNormal="175" workbookViewId="0">
      <selection activeCell="B5" sqref="B5"/>
    </sheetView>
  </sheetViews>
  <sheetFormatPr defaultRowHeight="15" x14ac:dyDescent="0.25"/>
  <cols>
    <col min="1" max="1" width="11.85546875" bestFit="1" customWidth="1"/>
    <col min="2" max="2" width="46.42578125" bestFit="1" customWidth="1"/>
    <col min="3" max="3" width="23.140625" bestFit="1" customWidth="1"/>
  </cols>
  <sheetData>
    <row r="1" spans="1:3" x14ac:dyDescent="0.25">
      <c r="A1" t="s">
        <v>89</v>
      </c>
    </row>
    <row r="2" spans="1:3" x14ac:dyDescent="0.25">
      <c r="A2" t="s">
        <v>88</v>
      </c>
      <c r="B2" t="str">
        <f ca="1">CELL("filename",H5)</f>
        <v>D:\[Important Formulas.xlsx]Get-Sheet-Name</v>
      </c>
      <c r="C2" t="s">
        <v>90</v>
      </c>
    </row>
    <row r="3" spans="1:3" x14ac:dyDescent="0.25">
      <c r="A3" t="s">
        <v>97</v>
      </c>
      <c r="B3">
        <f ca="1">FIND("]",CELL("filename",A1))</f>
        <v>28</v>
      </c>
    </row>
    <row r="4" spans="1:3" x14ac:dyDescent="0.25">
      <c r="A4" t="s">
        <v>98</v>
      </c>
      <c r="B4" t="str">
        <f ca="1">MID(B2,B3+1,LEN(B2))</f>
        <v>Get-Sheet-Name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opLeftCell="A6" zoomScale="160" zoomScaleNormal="160" workbookViewId="0">
      <selection activeCell="C35" sqref="C35"/>
    </sheetView>
  </sheetViews>
  <sheetFormatPr defaultRowHeight="15" x14ac:dyDescent="0.25"/>
  <cols>
    <col min="1" max="1" width="11.28515625" bestFit="1" customWidth="1"/>
    <col min="2" max="2" width="16" bestFit="1" customWidth="1"/>
    <col min="3" max="3" width="42.140625" bestFit="1" customWidth="1"/>
    <col min="4" max="4" width="15.85546875" bestFit="1" customWidth="1"/>
    <col min="5" max="5" width="32.28515625" bestFit="1" customWidth="1"/>
  </cols>
  <sheetData>
    <row r="1" spans="1:4" x14ac:dyDescent="0.25">
      <c r="A1" s="56" t="s">
        <v>117</v>
      </c>
      <c r="B1" s="56"/>
      <c r="C1" s="56"/>
    </row>
    <row r="2" spans="1:4" x14ac:dyDescent="0.25">
      <c r="A2" t="s">
        <v>102</v>
      </c>
      <c r="B2" s="51">
        <f ca="1">TODAY()</f>
        <v>45750</v>
      </c>
      <c r="C2" t="s">
        <v>104</v>
      </c>
    </row>
    <row r="3" spans="1:4" x14ac:dyDescent="0.25">
      <c r="A3" t="s">
        <v>103</v>
      </c>
      <c r="B3" s="52">
        <f ca="1">NOW()</f>
        <v>45750.655210648147</v>
      </c>
      <c r="C3" t="s">
        <v>105</v>
      </c>
    </row>
    <row r="4" spans="1:4" x14ac:dyDescent="0.25">
      <c r="A4" t="s">
        <v>108</v>
      </c>
      <c r="B4" s="54">
        <f ca="1">YEAR(TODAY())</f>
        <v>2025</v>
      </c>
      <c r="C4" t="s">
        <v>110</v>
      </c>
    </row>
    <row r="5" spans="1:4" x14ac:dyDescent="0.25">
      <c r="A5" t="s">
        <v>109</v>
      </c>
      <c r="B5" s="54">
        <f ca="1">MONTH(TODAY())</f>
        <v>4</v>
      </c>
      <c r="C5" t="s">
        <v>111</v>
      </c>
    </row>
    <row r="6" spans="1:4" x14ac:dyDescent="0.25">
      <c r="A6" t="s">
        <v>112</v>
      </c>
      <c r="B6" s="54">
        <f ca="1">DAY(TODAY())</f>
        <v>3</v>
      </c>
      <c r="C6" t="s">
        <v>113</v>
      </c>
    </row>
    <row r="7" spans="1:4" x14ac:dyDescent="0.25">
      <c r="B7" s="54"/>
    </row>
    <row r="8" spans="1:4" x14ac:dyDescent="0.25">
      <c r="A8" s="56" t="s">
        <v>118</v>
      </c>
      <c r="B8" s="56"/>
      <c r="C8" s="56"/>
      <c r="D8" s="56"/>
    </row>
    <row r="9" spans="1:4" x14ac:dyDescent="0.25">
      <c r="A9" t="s">
        <v>106</v>
      </c>
      <c r="B9" s="53">
        <f>DATEVALUE("01"&amp;D9&amp;"2025")</f>
        <v>45717</v>
      </c>
      <c r="C9" t="s">
        <v>114</v>
      </c>
      <c r="D9" t="s">
        <v>107</v>
      </c>
    </row>
    <row r="10" spans="1:4" x14ac:dyDescent="0.25">
      <c r="A10" s="57" t="s">
        <v>115</v>
      </c>
      <c r="B10" s="53"/>
      <c r="C10" t="s">
        <v>116</v>
      </c>
    </row>
    <row r="11" spans="1:4" x14ac:dyDescent="0.25">
      <c r="A11" s="57"/>
      <c r="B11" s="53">
        <f>EOMONTH(D11,0)</f>
        <v>45716</v>
      </c>
      <c r="D11" s="53">
        <v>45689</v>
      </c>
    </row>
    <row r="12" spans="1:4" x14ac:dyDescent="0.25">
      <c r="A12" s="57"/>
      <c r="B12" s="53">
        <f>EOMONTH(D11,1)</f>
        <v>45747</v>
      </c>
    </row>
    <row r="13" spans="1:4" x14ac:dyDescent="0.25">
      <c r="A13" s="57"/>
      <c r="B13" s="53">
        <f>EOMONTH(D11,-1)</f>
        <v>45688</v>
      </c>
    </row>
    <row r="15" spans="1:4" x14ac:dyDescent="0.25">
      <c r="A15" s="56" t="s">
        <v>119</v>
      </c>
      <c r="B15" s="56"/>
      <c r="C15" s="56"/>
      <c r="D15" s="56"/>
    </row>
    <row r="17" spans="1:6" x14ac:dyDescent="0.25">
      <c r="A17" s="58" t="s">
        <v>122</v>
      </c>
      <c r="B17" s="58"/>
      <c r="C17" s="58"/>
      <c r="D17" s="58"/>
    </row>
    <row r="18" spans="1:6" x14ac:dyDescent="0.25">
      <c r="A18" t="s">
        <v>102</v>
      </c>
      <c r="B18" s="51">
        <f ca="1">TODAY()</f>
        <v>45750</v>
      </c>
      <c r="C18" s="55" t="s">
        <v>120</v>
      </c>
      <c r="D18" s="51">
        <f ca="1">B18+1</f>
        <v>45751</v>
      </c>
    </row>
    <row r="19" spans="1:6" x14ac:dyDescent="0.25">
      <c r="A19" t="s">
        <v>102</v>
      </c>
      <c r="B19" s="51">
        <f ca="1">TODAY()</f>
        <v>45750</v>
      </c>
      <c r="C19" s="55" t="s">
        <v>121</v>
      </c>
      <c r="D19" s="51">
        <f ca="1">B19-1</f>
        <v>45749</v>
      </c>
    </row>
    <row r="21" spans="1:6" x14ac:dyDescent="0.25">
      <c r="A21" s="58" t="s">
        <v>123</v>
      </c>
      <c r="B21" s="58"/>
      <c r="C21" s="58"/>
      <c r="D21" s="58"/>
    </row>
    <row r="22" spans="1:6" x14ac:dyDescent="0.25">
      <c r="A22" t="s">
        <v>102</v>
      </c>
      <c r="B22" s="51">
        <f ca="1">TODAY()</f>
        <v>45750</v>
      </c>
      <c r="C22" s="55" t="s">
        <v>124</v>
      </c>
      <c r="D22" s="51">
        <f ca="1">EDATE(B22,1)</f>
        <v>45780</v>
      </c>
    </row>
    <row r="23" spans="1:6" x14ac:dyDescent="0.25">
      <c r="A23" t="s">
        <v>102</v>
      </c>
      <c r="B23" s="51">
        <f ca="1">TODAY()</f>
        <v>45750</v>
      </c>
      <c r="C23" s="55" t="s">
        <v>125</v>
      </c>
      <c r="D23" s="51">
        <f ca="1">EDATE(B23,-1)</f>
        <v>45719</v>
      </c>
    </row>
    <row r="25" spans="1:6" x14ac:dyDescent="0.25">
      <c r="A25" s="56" t="s">
        <v>126</v>
      </c>
      <c r="B25" s="56"/>
      <c r="C25" s="56"/>
      <c r="D25" s="56"/>
      <c r="E25" s="56"/>
      <c r="F25" s="56"/>
    </row>
    <row r="26" spans="1:6" x14ac:dyDescent="0.25">
      <c r="A26" t="s">
        <v>127</v>
      </c>
      <c r="B26" s="51">
        <v>43926</v>
      </c>
      <c r="C26" s="55" t="s">
        <v>128</v>
      </c>
      <c r="D26" s="51">
        <v>43925</v>
      </c>
      <c r="E26" s="55" t="s">
        <v>129</v>
      </c>
      <c r="F26" t="b">
        <f>B26&gt;D26</f>
        <v>1</v>
      </c>
    </row>
    <row r="27" spans="1:6" x14ac:dyDescent="0.25">
      <c r="A27" t="s">
        <v>127</v>
      </c>
      <c r="B27" s="51">
        <v>43926</v>
      </c>
      <c r="C27" s="55" t="s">
        <v>128</v>
      </c>
      <c r="D27" s="51">
        <v>43925</v>
      </c>
      <c r="E27" s="55" t="s">
        <v>130</v>
      </c>
      <c r="F27" t="b">
        <f>B27&lt;D27</f>
        <v>0</v>
      </c>
    </row>
    <row r="28" spans="1:6" x14ac:dyDescent="0.25">
      <c r="A28" t="s">
        <v>127</v>
      </c>
      <c r="B28" s="51">
        <v>45658</v>
      </c>
      <c r="C28" s="55" t="s">
        <v>128</v>
      </c>
      <c r="D28" s="51">
        <v>45658</v>
      </c>
      <c r="E28" s="55" t="s">
        <v>131</v>
      </c>
      <c r="F28" t="b">
        <f>B28=D28</f>
        <v>1</v>
      </c>
    </row>
    <row r="31" spans="1:6" x14ac:dyDescent="0.25">
      <c r="A31" s="56" t="s">
        <v>132</v>
      </c>
      <c r="B31" s="56"/>
    </row>
    <row r="32" spans="1:6" x14ac:dyDescent="0.25">
      <c r="A32" t="s">
        <v>133</v>
      </c>
      <c r="B32" t="s">
        <v>134</v>
      </c>
    </row>
    <row r="33" spans="1:2" x14ac:dyDescent="0.25">
      <c r="A33" s="51">
        <f ca="1">TODAY()</f>
        <v>45750</v>
      </c>
      <c r="B33" t="str">
        <f ca="1">TEXT(A33,"dddd")</f>
        <v>Thursday</v>
      </c>
    </row>
    <row r="34" spans="1:2" x14ac:dyDescent="0.25">
      <c r="A34" s="53">
        <v>44016</v>
      </c>
      <c r="B34" t="str">
        <f>TEXT(A34,"dddd")</f>
        <v>Saturday</v>
      </c>
    </row>
    <row r="36" spans="1:2" x14ac:dyDescent="0.25">
      <c r="A36" s="56" t="s">
        <v>135</v>
      </c>
      <c r="B36" s="56"/>
    </row>
    <row r="37" spans="1:2" x14ac:dyDescent="0.25">
      <c r="A37" t="s">
        <v>133</v>
      </c>
      <c r="B37" t="s">
        <v>136</v>
      </c>
    </row>
    <row r="38" spans="1:2" x14ac:dyDescent="0.25">
      <c r="A38" s="51">
        <f ca="1">TODAY()</f>
        <v>45750</v>
      </c>
      <c r="B38" t="str">
        <f ca="1">TEXT(A38,"mmmm")</f>
        <v>April</v>
      </c>
    </row>
    <row r="39" spans="1:2" x14ac:dyDescent="0.25">
      <c r="A39" s="53">
        <v>44016</v>
      </c>
      <c r="B39" t="str">
        <f>TEXT(A39,"mmm")</f>
        <v>Jul</v>
      </c>
    </row>
  </sheetData>
  <mergeCells count="9">
    <mergeCell ref="A31:B31"/>
    <mergeCell ref="A36:B36"/>
    <mergeCell ref="A10:A13"/>
    <mergeCell ref="A15:D15"/>
    <mergeCell ref="A17:D17"/>
    <mergeCell ref="A21:D21"/>
    <mergeCell ref="A25:F25"/>
    <mergeCell ref="A1:C1"/>
    <mergeCell ref="A8:D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Frequency</vt:lpstr>
      <vt:lpstr>Index &amp; Match</vt:lpstr>
      <vt:lpstr>Lookup</vt:lpstr>
      <vt:lpstr>VLookup</vt:lpstr>
      <vt:lpstr>HLookup</vt:lpstr>
      <vt:lpstr>Absolute vs Relavtive reference</vt:lpstr>
      <vt:lpstr>sumifs</vt:lpstr>
      <vt:lpstr>countifs</vt:lpstr>
      <vt:lpstr>Find &amp; Replace Formula</vt:lpstr>
      <vt:lpstr>Mid , Len Formula</vt:lpstr>
      <vt:lpstr>Get-Sheet-Name</vt:lpstr>
      <vt:lpstr>Date Functions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2025-03-21T08:20:59Z</dcterms:created>
  <dcterms:modified xsi:type="dcterms:W3CDTF">2025-04-03T10:21:50Z</dcterms:modified>
</cp:coreProperties>
</file>