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680" yWindow="-120" windowWidth="20730" windowHeight="11760" firstSheet="8" activeTab="8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e" sheetId="6" r:id="rId6"/>
    <sheet name="mean mode median" sheetId="7" r:id="rId7"/>
    <sheet name="variance &amp; standard deviation" sheetId="8" r:id="rId8"/>
    <sheet name="correlation" sheetId="9" r:id="rId9"/>
    <sheet name="correlation_2" sheetId="10" r:id="rId10"/>
  </sheets>
  <definedNames>
    <definedName name="juganda_mean">'variance &amp; standard deviation'!$B$12</definedName>
    <definedName name="krance_mean">'variance &amp; standard deviation'!$H$12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B9" i="9"/>
  <c r="J15" i="8"/>
  <c r="D15" i="8"/>
  <c r="J14" i="8"/>
  <c r="J13" i="8"/>
  <c r="J12" i="8"/>
  <c r="D14" i="8"/>
  <c r="D13" i="8"/>
  <c r="D12" i="8"/>
  <c r="J4" i="8"/>
  <c r="J5" i="8"/>
  <c r="J6" i="8"/>
  <c r="J7" i="8"/>
  <c r="J8" i="8"/>
  <c r="J9" i="8"/>
  <c r="J10" i="8"/>
  <c r="J3" i="8"/>
  <c r="I3" i="8"/>
  <c r="D4" i="8"/>
  <c r="D5" i="8"/>
  <c r="D6" i="8"/>
  <c r="D7" i="8"/>
  <c r="D8" i="8"/>
  <c r="D9" i="8"/>
  <c r="D10" i="8"/>
  <c r="D3" i="8"/>
  <c r="I4" i="8"/>
  <c r="I5" i="8"/>
  <c r="I6" i="8"/>
  <c r="I7" i="8"/>
  <c r="I8" i="8"/>
  <c r="I9" i="8"/>
  <c r="I10" i="8"/>
  <c r="H12" i="8"/>
  <c r="C10" i="8"/>
  <c r="C9" i="8"/>
  <c r="C8" i="8"/>
  <c r="C7" i="8"/>
  <c r="C6" i="8"/>
  <c r="C5" i="8"/>
  <c r="C4" i="8"/>
  <c r="C3" i="8"/>
  <c r="B12" i="8"/>
  <c r="B4" i="7" l="1"/>
  <c r="B3" i="7"/>
  <c r="B2" i="7"/>
  <c r="B7" i="6" l="1"/>
  <c r="B6" i="6"/>
  <c r="B5" i="6"/>
  <c r="B4" i="6"/>
  <c r="B3" i="6"/>
  <c r="B2" i="6"/>
  <c r="H4" i="1" a="1"/>
  <c r="H8" i="1" a="1"/>
  <c r="H5" i="1" a="1"/>
  <c r="H3" i="1" a="1"/>
  <c r="H2" i="1" a="1"/>
  <c r="H9" i="1" a="1"/>
  <c r="H7" i="1" a="1"/>
  <c r="H6" i="1" a="1"/>
  <c r="H5" i="1" l="1"/>
  <c r="H9" i="1"/>
  <c r="H6" i="1"/>
  <c r="H2" i="1"/>
  <c r="H8" i="1"/>
  <c r="H4" i="1"/>
  <c r="H7" i="1"/>
  <c r="H3" i="1"/>
  <c r="H48" i="2"/>
  <c r="H44" i="2"/>
  <c r="H47" i="2"/>
  <c r="H46" i="2"/>
  <c r="H45" i="2" l="1"/>
  <c r="I43" i="2"/>
  <c r="H43" i="2" l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J19" i="1" a="1"/>
  <c r="J30" i="1" a="1"/>
  <c r="H28" i="1" a="1"/>
  <c r="J25" i="1" a="1"/>
  <c r="I15" i="1" a="1"/>
  <c r="I20" i="1" a="1"/>
  <c r="J7" i="1" a="1"/>
  <c r="K13" i="1" a="1"/>
  <c r="J9" i="1" a="1"/>
  <c r="I17" i="1" a="1"/>
  <c r="H17" i="1" a="1"/>
  <c r="J5" i="1" a="1"/>
  <c r="J31" i="1" a="1"/>
  <c r="K19" i="1" a="1"/>
  <c r="K36" i="1" a="1"/>
  <c r="I19" i="1" a="1"/>
  <c r="J39" i="1" a="1"/>
  <c r="H32" i="1" a="1"/>
  <c r="I28" i="1" a="1"/>
  <c r="J8" i="1" a="1"/>
  <c r="I35" i="1" a="1"/>
  <c r="H31" i="1" a="1"/>
  <c r="J32" i="1" a="1"/>
  <c r="K3" i="1" a="1"/>
  <c r="H27" i="1" a="1"/>
  <c r="J38" i="1" a="1"/>
  <c r="J17" i="1" a="1"/>
  <c r="I38" i="1" a="1"/>
  <c r="H10" i="1" a="1"/>
  <c r="K10" i="1" a="1"/>
  <c r="H20" i="1" a="1"/>
  <c r="K9" i="1" a="1"/>
  <c r="J12" i="1" a="1"/>
  <c r="H18" i="1" a="1"/>
  <c r="J22" i="1" a="1"/>
  <c r="K6" i="1" a="1"/>
  <c r="K12" i="1" a="1"/>
  <c r="K16" i="1" a="1"/>
  <c r="I36" i="1" a="1"/>
  <c r="J34" i="1" a="1"/>
  <c r="H35" i="1" a="1"/>
  <c r="K31" i="1" a="1"/>
  <c r="I7" i="1" a="1"/>
  <c r="J35" i="1" a="1"/>
  <c r="K4" i="1" a="1"/>
  <c r="H40" i="1" a="1"/>
  <c r="J4" i="1" a="1"/>
  <c r="I11" i="1" a="1"/>
  <c r="J20" i="1" a="1"/>
  <c r="H22" i="1" a="1"/>
  <c r="K37" i="1" a="1"/>
  <c r="H16" i="1" a="1"/>
  <c r="I23" i="1" a="1"/>
  <c r="I24" i="1" a="1"/>
  <c r="K34" i="1" a="1"/>
  <c r="H23" i="1" a="1"/>
  <c r="H15" i="1" a="1"/>
  <c r="K28" i="1" a="1"/>
  <c r="H19" i="1" a="1"/>
  <c r="H38" i="1" a="1"/>
  <c r="J40" i="1" a="1"/>
  <c r="J21" i="1" a="1"/>
  <c r="K17" i="1" a="1"/>
  <c r="I13" i="1" a="1"/>
  <c r="I8" i="1" a="1"/>
  <c r="I16" i="1" a="1"/>
  <c r="H33" i="1" a="1"/>
  <c r="J36" i="1" a="1"/>
  <c r="K20" i="1" a="1"/>
  <c r="K25" i="1" a="1"/>
  <c r="H14" i="1" a="1"/>
  <c r="J24" i="1" a="1"/>
  <c r="K14" i="1" a="1"/>
  <c r="I25" i="1" a="1"/>
  <c r="K2" i="1" a="1"/>
  <c r="J13" i="1" a="1"/>
  <c r="I4" i="1" a="1"/>
  <c r="I6" i="1" a="1"/>
  <c r="H25" i="1" a="1"/>
  <c r="J37" i="1" a="1"/>
  <c r="K5" i="1" a="1"/>
  <c r="I18" i="1" a="1"/>
  <c r="I31" i="1" a="1"/>
  <c r="K21" i="1" a="1"/>
  <c r="K35" i="1" a="1"/>
  <c r="I10" i="1" a="1"/>
  <c r="I22" i="1" a="1"/>
  <c r="I5" i="1" a="1"/>
  <c r="K8" i="1" a="1"/>
  <c r="K39" i="1" a="1"/>
  <c r="H26" i="1" a="1"/>
  <c r="K15" i="1" a="1"/>
  <c r="I14" i="1" a="1"/>
  <c r="K33" i="1" a="1"/>
  <c r="I2" i="1" a="1"/>
  <c r="K7" i="1" a="1"/>
  <c r="I27" i="1" a="1"/>
  <c r="J27" i="1" a="1"/>
  <c r="I3" i="1" a="1"/>
  <c r="K38" i="1" a="1"/>
  <c r="K29" i="1" a="1"/>
  <c r="J33" i="1" a="1"/>
  <c r="H39" i="1" a="1"/>
  <c r="K30" i="1" a="1"/>
  <c r="K40" i="1" a="1"/>
  <c r="I30" i="1" a="1"/>
  <c r="K22" i="1" a="1"/>
  <c r="J6" i="1" a="1"/>
  <c r="H21" i="1" a="1"/>
  <c r="H36" i="1" a="1"/>
  <c r="J28" i="1" a="1"/>
  <c r="J14" i="1" a="1"/>
  <c r="K32" i="1" a="1"/>
  <c r="K11" i="1" a="1"/>
  <c r="J18" i="1" a="1"/>
  <c r="I37" i="1" a="1"/>
  <c r="J16" i="1" a="1"/>
  <c r="J3" i="1" a="1"/>
  <c r="I33" i="1" a="1"/>
  <c r="I34" i="1" a="1"/>
  <c r="J23" i="1" a="1"/>
  <c r="H37" i="1" a="1"/>
  <c r="H30" i="1" a="1"/>
  <c r="K18" i="1" a="1"/>
  <c r="J15" i="1" a="1"/>
  <c r="I26" i="1" a="1"/>
  <c r="K24" i="1" a="1"/>
  <c r="H24" i="1" a="1"/>
  <c r="H11" i="1" a="1"/>
  <c r="J2" i="1" a="1"/>
  <c r="I40" i="1" a="1"/>
  <c r="J11" i="1" a="1"/>
  <c r="H34" i="1" a="1"/>
  <c r="I21" i="1" a="1"/>
  <c r="H12" i="1" a="1"/>
  <c r="I32" i="1" a="1"/>
  <c r="H13" i="1" a="1"/>
  <c r="I39" i="1" a="1"/>
  <c r="J26" i="1" a="1"/>
  <c r="K23" i="1" a="1"/>
  <c r="K26" i="1" a="1"/>
  <c r="I29" i="1" a="1"/>
  <c r="J29" i="1" a="1"/>
  <c r="I9" i="1" a="1"/>
  <c r="I12" i="1" a="1"/>
  <c r="H29" i="1" a="1"/>
  <c r="J10" i="1" a="1"/>
  <c r="K27" i="1" a="1"/>
  <c r="H33" i="1" l="1"/>
  <c r="H21" i="1"/>
  <c r="I39" i="1"/>
  <c r="I23" i="1"/>
  <c r="I11" i="1"/>
  <c r="J37" i="1"/>
  <c r="J21" i="1"/>
  <c r="J10" i="1"/>
  <c r="K36" i="1"/>
  <c r="K20" i="1"/>
  <c r="H39" i="1"/>
  <c r="H35" i="1"/>
  <c r="H31" i="1"/>
  <c r="H27" i="1"/>
  <c r="H23" i="1"/>
  <c r="H19" i="1"/>
  <c r="H15" i="1"/>
  <c r="H11" i="1"/>
  <c r="K2" i="1"/>
  <c r="I37" i="1"/>
  <c r="I33" i="1"/>
  <c r="I29" i="1"/>
  <c r="I25" i="1"/>
  <c r="I21" i="1"/>
  <c r="I17" i="1"/>
  <c r="I13" i="1"/>
  <c r="I9" i="1"/>
  <c r="I5" i="1"/>
  <c r="J39" i="1"/>
  <c r="J35" i="1"/>
  <c r="J31" i="1"/>
  <c r="J27" i="1"/>
  <c r="J23" i="1"/>
  <c r="J19" i="1"/>
  <c r="J15" i="1"/>
  <c r="J12" i="1"/>
  <c r="J8" i="1"/>
  <c r="J4" i="1"/>
  <c r="K38" i="1"/>
  <c r="K34" i="1"/>
  <c r="K30" i="1"/>
  <c r="K26" i="1"/>
  <c r="K22" i="1"/>
  <c r="K18" i="1"/>
  <c r="K14" i="1"/>
  <c r="K10" i="1"/>
  <c r="K6" i="1"/>
  <c r="H29" i="1"/>
  <c r="H17" i="1"/>
  <c r="I31" i="1"/>
  <c r="I19" i="1"/>
  <c r="I7" i="1"/>
  <c r="J33" i="1"/>
  <c r="J17" i="1"/>
  <c r="J6" i="1"/>
  <c r="K28" i="1"/>
  <c r="H38" i="1"/>
  <c r="H34" i="1"/>
  <c r="H30" i="1"/>
  <c r="H26" i="1"/>
  <c r="H22" i="1"/>
  <c r="H18" i="1"/>
  <c r="H14" i="1"/>
  <c r="H10" i="1"/>
  <c r="I40" i="1"/>
  <c r="I36" i="1"/>
  <c r="I32" i="1"/>
  <c r="I28" i="1"/>
  <c r="I24" i="1"/>
  <c r="I20" i="1"/>
  <c r="I16" i="1"/>
  <c r="I12" i="1"/>
  <c r="I8" i="1"/>
  <c r="I4" i="1"/>
  <c r="J38" i="1"/>
  <c r="J34" i="1"/>
  <c r="J30" i="1"/>
  <c r="J26" i="1"/>
  <c r="J22" i="1"/>
  <c r="J18" i="1"/>
  <c r="J14" i="1"/>
  <c r="J11" i="1"/>
  <c r="J7" i="1"/>
  <c r="J3" i="1"/>
  <c r="K37" i="1"/>
  <c r="K33" i="1"/>
  <c r="K29" i="1"/>
  <c r="K25" i="1"/>
  <c r="K21" i="1"/>
  <c r="K17" i="1"/>
  <c r="K13" i="1"/>
  <c r="K9" i="1"/>
  <c r="K5" i="1"/>
  <c r="H37" i="1"/>
  <c r="H25" i="1"/>
  <c r="H13" i="1"/>
  <c r="I2" i="1"/>
  <c r="I35" i="1"/>
  <c r="I27" i="1"/>
  <c r="I15" i="1"/>
  <c r="I3" i="1"/>
  <c r="J29" i="1"/>
  <c r="J25" i="1"/>
  <c r="J13" i="1"/>
  <c r="K40" i="1"/>
  <c r="K32" i="1"/>
  <c r="K24" i="1"/>
  <c r="K16" i="1"/>
  <c r="K12" i="1"/>
  <c r="K8" i="1"/>
  <c r="K4" i="1"/>
  <c r="H40" i="1"/>
  <c r="H36" i="1"/>
  <c r="H32" i="1"/>
  <c r="H28" i="1"/>
  <c r="H24" i="1"/>
  <c r="H20" i="1"/>
  <c r="H16" i="1"/>
  <c r="H12" i="1"/>
  <c r="J2" i="1"/>
  <c r="I38" i="1"/>
  <c r="I34" i="1"/>
  <c r="I30" i="1"/>
  <c r="I26" i="1"/>
  <c r="I22" i="1"/>
  <c r="I18" i="1"/>
  <c r="I14" i="1"/>
  <c r="I10" i="1"/>
  <c r="I6" i="1"/>
  <c r="J40" i="1"/>
  <c r="J36" i="1"/>
  <c r="J32" i="1"/>
  <c r="J28" i="1"/>
  <c r="J24" i="1"/>
  <c r="J20" i="1"/>
  <c r="J16" i="1"/>
  <c r="J9" i="1"/>
  <c r="J5" i="1"/>
  <c r="K39" i="1"/>
  <c r="K35" i="1"/>
  <c r="K31" i="1"/>
  <c r="K27" i="1"/>
  <c r="K23" i="1"/>
  <c r="K19" i="1"/>
  <c r="K15" i="1"/>
  <c r="K11" i="1"/>
  <c r="K7" i="1"/>
  <c r="K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<sst xmlns="http://schemas.openxmlformats.org/spreadsheetml/2006/main" count="366" uniqueCount="213">
  <si>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</si>
  <si>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</si>
  <si>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</si>
  <si>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</si>
  <si>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</si>
  <si>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</si>
  <si>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</si>
  <si>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</si>
  <si>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</si>
  <si>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</si>
  <si>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</si>
  <si>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</si>
  <si>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</si>
  <si>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</si>
  <si>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</si>
  <si>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</si>
  <si>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</si>
  <si>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</si>
  <si>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</si>
  <si>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</si>
  <si>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</si>
  <si>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</si>
  <si>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</si>
  <si>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</si>
  <si>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</si>
  <si>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</si>
  <si>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</si>
  <si>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</si>
  <si>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</si>
  <si>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</si>
  <si>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</si>
  <si>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</si>
  <si>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</si>
  <si>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</si>
  <si>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</si>
  <si>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</si>
  <si>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</si>
  <si>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</si>
  <si>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</si>
  <si>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</si>
  <si>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</si>
  <si>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</si>
  <si>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</si>
  <si>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</si>
  <si>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</si>
  <si>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</si>
  <si>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</si>
  <si>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</si>
  <si>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</si>
  <si>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</si>
  <si>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</si>
  <si>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</si>
  <si>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</si>
  <si>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</si>
  <si>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</si>
  <si>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</si>
  <si>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</si>
  <si>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</si>
  <si>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</si>
  <si>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</si>
  <si>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</si>
  <si>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</si>
  <si>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</si>
  <si>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</si>
  <si>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</si>
  <si>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</si>
  <si>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</si>
  <si>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</si>
  <si>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</si>
  <si>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</si>
  <si>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</si>
  <si>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</si>
  <si>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</si>
  <si>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</si>
  <si>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</si>
  <si>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</si>
  <si>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</si>
  <si>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</si>
  <si>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</si>
  <si>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</si>
  <si>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</si>
  <si>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</si>
  <si>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</si>
  <si>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</si>
  <si>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</si>
  <si>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</si>
  <si>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</si>
  <si>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</si>
  <si>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</si>
  <si>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</si>
  <si>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</si>
  <si>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</si>
  <si>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</si>
  <si>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</si>
  <si>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</si>
  <si>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</si>
  <si>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</si>
  <si>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</si>
  <si>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</si>
  <si>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</si>
  <si>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</si>
  <si>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</si>
  <si>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</si>
  <si>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</si>
  <si>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</si>
  <si>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</si>
  <si>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</si>
  <si>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</si>
  <si>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</si>
  <si>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</si>
  <si>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</si>
  <si>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</si>
  <si>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</si>
  <si>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</si>
  <si>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</si>
  <si>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</si>
  <si>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</si>
  <si>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</si>
  <si>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</si>
  <si>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</si>
  <si>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</si>
  <si>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</si>
  <si>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</si>
  <si>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</si>
  <si>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</si>
  <si>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</si>
  <si>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</si>
  <si>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</si>
  <si>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</si>
  <si>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</si>
  <si>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</si>
  <si>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</si>
  <si>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</si>
  <si>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</si>
  <si>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</si>
  <si>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</si>
  <si>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</si>
  <si>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</si>
  <si>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</si>
  <si>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</si>
  <si>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</si>
  <si>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</si>
  <si>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</si>
  <si>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</si>
  <si>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</si>
  <si>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</si>
  <si>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</si>
  <si>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</si>
  <si>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</si>
  <si>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</si>
  <si>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</si>
  <si>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</si>
  <si>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</si>
  <si>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</si>
  <si>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</si>
  <si>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</si>
  <si>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</si>
  <si>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</si>
  <si>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</si>
  <si>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 INR</t>
  </si>
  <si>
    <t>revenue(INR)</t>
  </si>
  <si>
    <t>total =&gt;</t>
  </si>
  <si>
    <t>INR movies</t>
  </si>
  <si>
    <t>INR movies revenue</t>
  </si>
  <si>
    <t>avg bollywood revenue</t>
  </si>
  <si>
    <t>total movies</t>
  </si>
  <si>
    <t>% avg bolly revenue</t>
  </si>
  <si>
    <t>key metrics</t>
  </si>
  <si>
    <t>Marvel consolidated P &amp; L</t>
  </si>
  <si>
    <t>profit/loss</t>
  </si>
  <si>
    <t>profit/loss %</t>
  </si>
  <si>
    <t>market share %</t>
  </si>
  <si>
    <t>//=SUMIF(movies[studios],"Marvel Studios",movies[revenue])</t>
  </si>
  <si>
    <t>total hollywood revenue</t>
  </si>
  <si>
    <t>target</t>
  </si>
  <si>
    <t>target-actual</t>
  </si>
  <si>
    <t>target-actual%</t>
  </si>
  <si>
    <t>//c2/b2</t>
  </si>
  <si>
    <t>mean</t>
  </si>
  <si>
    <t>median</t>
  </si>
  <si>
    <t>mode</t>
  </si>
  <si>
    <t>year income</t>
  </si>
  <si>
    <t>income -mean</t>
  </si>
  <si>
    <t xml:space="preserve">       Juganda income levels (in thousands $ )</t>
  </si>
  <si>
    <t>a</t>
  </si>
  <si>
    <t>z</t>
  </si>
  <si>
    <t>x</t>
  </si>
  <si>
    <t>c</t>
  </si>
  <si>
    <t>w</t>
  </si>
  <si>
    <t>q</t>
  </si>
  <si>
    <t>r</t>
  </si>
  <si>
    <t>t</t>
  </si>
  <si>
    <t>Mean</t>
  </si>
  <si>
    <t xml:space="preserve">                                     </t>
  </si>
  <si>
    <t xml:space="preserve">    krance income levels (in thousands $</t>
  </si>
  <si>
    <t xml:space="preserve">name </t>
  </si>
  <si>
    <t xml:space="preserve">yearlyincome </t>
  </si>
  <si>
    <t>income - mean</t>
  </si>
  <si>
    <t>d</t>
  </si>
  <si>
    <t>f</t>
  </si>
  <si>
    <t>total</t>
  </si>
  <si>
    <t>count</t>
  </si>
  <si>
    <t>variance</t>
  </si>
  <si>
    <t>standard-deviation</t>
  </si>
  <si>
    <t>standard deviation</t>
  </si>
  <si>
    <t xml:space="preserve">  property price in Rajsjinsgsr , banglore</t>
  </si>
  <si>
    <t>Square Ft</t>
  </si>
  <si>
    <t>Price (INR Cr)</t>
  </si>
  <si>
    <t>Correlation</t>
  </si>
  <si>
    <t xml:space="preserve">0 -&gt;not related </t>
  </si>
  <si>
    <t>radius(ft)</t>
  </si>
  <si>
    <t>area(squareft)</t>
  </si>
  <si>
    <t>1,-1 -&gt; closely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</si>
</sst>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0" borderId="0" xfId="1" applyNumberFormat="1" applyFont="1"/>
    <xf numFmtId="9" fontId="0" fillId="0" borderId="0" xfId="1" applyFont="1"/>
    <xf numFmtId="164" fontId="0" fillId="0" borderId="0" xfId="0" applyNumberFormat="1"/>
    <xf numFmtId="0" fontId="0" fillId="5" borderId="0" xfId="0" applyFill="1"/>
    <xf numFmtId="0" fontId="0" fillId="4" borderId="0" xfId="0" applyFill="1" applyAlignment="1">
      <alignment vertical="top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Normal" xfId="0" builtinId="0"/>
    <cellStyle name="Percent" xfId="1" builtinId="5"/>
  </cellStyles>
  <dxfs count="16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409843558473392"/>
          <c:y val="1.562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>
              <a:noFill/>
            </a:ln>
          </c:spPr>
          <c:xVal>
            <c:numRef>
              <c:f>correlation!$A$3:$A$7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6704"/>
        <c:axId val="172886272"/>
      </c:scatterChart>
      <c:valAx>
        <c:axId val="17325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886272"/>
        <c:crosses val="autoZero"/>
        <c:crossBetween val="midCat"/>
      </c:valAx>
      <c:valAx>
        <c:axId val="17288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256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371476</xdr:colOff>
      <xdr:row>0</xdr:row>
      <xdr:rowOff>95250</xdr:rowOff>
    </xdr:from>
    <xdr:to>
      <xdr:col>8</xdr:col>
      <xdr:colOff>371476</xdr:colOff>
      <xdr:row>13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0.09763</cdr:x>
      <cdr:y>0.23438</cdr:y>
    </cdr:from>
    <cdr:to>
      <cdr:x>0.55673</cdr:x>
      <cdr:y>0.86719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352425" y="571500"/>
          <a:ext cx="1657350" cy="1543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id="1" name="Movies" displayName="Movies" ref="A1:K40" totalsRowShown="0" headerRowDxfId="11">
  <autoFilter ref="A1:K40"/>
  <tableColumns count="11">
    <tableColumn id="1" name="movie_id"/>
    <tableColumn id="8" name="title"/>
    <tableColumn id="3" name="industry"/>
    <tableColumn id="4" name="release_year"/>
    <tableColumn id="5" name="imdb_rating"/>
    <tableColumn id="6" name="studio"/>
    <tableColumn id="7" name="language_id"/>
    <tableColumn id="14" name="budget" dataDxfId="10">
      <calculatedColumnFormula array="1">_xlfn.XLOOKUP(Movies[[#This Row],[movie_id]:[movie_id]],Financials[[#All],[movie_id]:[movie_id]],Financials[[#All],[budget]],"Not Available",0)</calculatedColumnFormula>
    </tableColumn>
    <tableColumn id="19" name="revenue">
      <calculatedColumnFormula array="1">_xlfn.XLOOKUP(Movies[[#This Row],[movie_id]:[movie_id]],Financials[[#All],[movie_id]:[movie_id]],Financials[[#All],[revenue]],"Not Available",0)</calculatedColumnFormula>
    </tableColumn>
    <tableColumn id="15" name="unit" dataDxfId="9">
      <calculatedColumnFormula array="1">_xlfn.XLOOKUP(Movies[[#This Row],[movie_id]:[movie_id]],Financials[[#All],[movie_id]:[movie_id]],Financials[[#All],[unit]],"Not Available",0)</calculatedColumnFormula>
    </tableColumn>
    <tableColumn id="16" name="currency" dataDxfId="8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nancials" displayName="Financials" ref="A1:I41" totalsRowShown="0" headerRowDxfId="7">
  <autoFilter ref="A1:I41"/>
  <tableColumns count="9">
    <tableColumn id="1" name="movie_id"/>
    <tableColumn id="2" name="budget"/>
    <tableColumn id="3" name="revenue"/>
    <tableColumn id="4" name="unit"/>
    <tableColumn id="5" name="currency"/>
    <tableColumn id="6" name="budget(mln)" dataDxfId="6">
      <calculatedColumnFormula>IF(Financials[[#This Row],[unit]]="Billions",Financials[[#This Row],[budget]]*1000,Financials[[#This Row],[budget]])</calculatedColumnFormula>
    </tableColumn>
    <tableColumn id="7" name="revenue(mln)" dataDxfId="5">
      <calculatedColumnFormula>IF(Financials[[#This Row],[unit]]="Billions",Financials[[#This Row],[revenue]]*1000,Financials[[#This Row],[revenue]])</calculatedColumnFormula>
    </tableColumn>
    <tableColumn id="8" name="budget INR" dataDxfId="4">
      <calculatedColumnFormula>IF(Financials[[#This Row],[currency]]="USD",Financials[[#This Row],[budget(mln)]]*80,Financials[[#This Row],[budget(mln)]])</calculatedColumnFormula>
    </tableColumn>
    <tableColumn id="9" name="revenue(INR)" dataDxfId="3">
      <calculatedColumnFormula>IF(Financials[[#This Row],[currency]]="USD",Financials[[#This Row],[revenue(mln)]]*80,Financials[[#This Row],[revenue(mln)]])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ctors" displayName="actors" ref="A1:C68" totalsRowShown="0" headerRowDxfId="2">
  <autoFilter ref="A1:C68"/>
  <tableColumns count="3">
    <tableColumn id="1" name="actor_id"/>
    <tableColumn id="2" name="name"/>
    <tableColumn id="3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ovieactor" displayName="movieactor" ref="A1:B86" totalsRowShown="0" headerRowDxfId="1">
  <autoFilter ref="A1:B86"/>
  <tableColumns count="2">
    <tableColumn id="1" name="movie_id"/>
    <tableColumn id="2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nguages" displayName="languages" ref="A1:B9" totalsRowShown="0" headerRowDxfId="0">
  <autoFilter ref="A1:B9"/>
  <tableColumns count="2">
    <tableColumn id="1" name="language_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C1" zoomScale="130" zoomScaleNormal="130" workbookViewId="0">
      <selection activeCell="K3" sqref="K3"/>
    </sheetView>
  </sheetViews>
  <sheetFormatPr defaultRowHeight="15" x14ac:dyDescent="0.25"/>
  <cols>
    <col min="1" max="1" width="11.85546875" customWidth="1"/>
    <col min="2" max="2" width="29.7109375" customWidth="1"/>
    <col min="3" max="3" width="13.5703125" customWidth="1"/>
    <col min="4" max="4" width="15.5703125" customWidth="1"/>
    <col min="5" max="5" width="13.5703125" customWidth="1"/>
    <col min="6" max="6" width="22" customWidth="1"/>
    <col min="7" max="7" width="13" customWidth="1"/>
    <col min="8" max="9" width="16.7109375" customWidth="1"/>
    <col min="10" max="10" width="13.140625" customWidth="1"/>
    <col min="11" max="11" width="10.710937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t="e" cm="1">
        <f t="array" aca="1" ref="H2" ca="1">_xlfn.XLOOKUP(Movies[[#This Row],[movie_id]:[movie_id]],Financials[[#All],[movie_id]:[movie_id]],Financials[[#All],[budget]],"Not Available",0)</f>
        <v>#NAME?</v>
      </c>
      <c r="I2" t="e" cm="1">
        <f t="array" aca="1" ref="I2" ca="1">_xlfn.XLOOKUP(Movies[[#This Row],[movie_id]:[movie_id]],Financials[[#All],[movie_id]:[movie_id]],Financials[[#All],[revenue]],"Not Available",0)</f>
        <v>#NAME?</v>
      </c>
      <c r="J2" t="e" cm="1">
        <f t="array" aca="1" ref="J2" ca="1">_xlfn.XLOOKUP(Movies[[#This Row],[movie_id]:[movie_id]],Financials[[#All],[movie_id]:[movie_id]],Financials[[#All],[unit]],"Not Available",0)</f>
        <v>#NAME?</v>
      </c>
      <c r="K2" t="e" cm="1">
        <f t="array" aca="1" ref="K2" ca="1">_xlfn.XLOOKUP(Movies[[#This Row],[movie_id]:[movie_id]],Financials[[#All],[movie_id]:[movie_id]],Financials[[#All],[currency]],"Not Available",0)</f>
        <v>#NAME?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t="e" cm="1">
        <f t="array" aca="1" ref="H3" ca="1">_xlfn.XLOOKUP(Movies[[#This Row],[movie_id]:[movie_id]],Financials[[#All],[movie_id]:[movie_id]],Financials[[#All],[budget]],"Not Available",0)</f>
        <v>#NAME?</v>
      </c>
      <c r="I3" t="e" cm="1">
        <f t="array" aca="1" ref="I3" ca="1">_xlfn.XLOOKUP(Movies[[#This Row],[movie_id]:[movie_id]],Financials[[#All],[movie_id]:[movie_id]],Financials[[#All],[revenue]],"Not Available",0)</f>
        <v>#NAME?</v>
      </c>
      <c r="J3" t="e" cm="1">
        <f t="array" aca="1" ref="J3" ca="1">_xlfn.XLOOKUP(Movies[[#This Row],[movie_id]:[movie_id]],Financials[[#All],[movie_id]:[movie_id]],Financials[[#All],[unit]],"Not Available",0)</f>
        <v>#NAME?</v>
      </c>
      <c r="K3" t="e" cm="1">
        <f t="array" aca="1" ref="K3" ca="1">_xlfn.XLOOKUP(Movies[[#This Row],[movie_id]:[movie_id]],Financials[[#All],[movie_id]:[movie_id]],Financials[[#All],[currency]],"Not Available",0)</f>
        <v>#NAME?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t="e" cm="1">
        <f t="array" aca="1" ref="H4" ca="1">_xlfn.XLOOKUP(Movies[[#This Row],[movie_id]:[movie_id]],Financials[[#All],[movie_id]:[movie_id]],Financials[[#All],[budget]],"Not Available",0)</f>
        <v>#NAME?</v>
      </c>
      <c r="I4" t="e" cm="1">
        <f t="array" aca="1" ref="I4" ca="1">_xlfn.XLOOKUP(Movies[[#This Row],[movie_id]:[movie_id]],Financials[[#All],[movie_id]:[movie_id]],Financials[[#All],[revenue]],"Not Available",0)</f>
        <v>#NAME?</v>
      </c>
      <c r="J4" t="e" cm="1">
        <f t="array" aca="1" ref="J4" ca="1">_xlfn.XLOOKUP(Movies[[#This Row],[movie_id]:[movie_id]],Financials[[#All],[movie_id]:[movie_id]],Financials[[#All],[unit]],"Not Available",0)</f>
        <v>#NAME?</v>
      </c>
      <c r="K4" t="e" cm="1">
        <f t="array" aca="1" ref="K4" ca="1">_xlfn.XLOOKUP(Movies[[#This Row],[movie_id]:[movie_id]],Financials[[#All],[movie_id]:[movie_id]],Financials[[#All],[currency]],"Not Available",0)</f>
        <v>#NAME?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t="e" cm="1">
        <f t="array" aca="1" ref="H5" ca="1">_xlfn.XLOOKUP(Movies[[#This Row],[movie_id]:[movie_id]],Financials[[#All],[movie_id]:[movie_id]],Financials[[#All],[budget]],"Not Available",0)</f>
        <v>#NAME?</v>
      </c>
      <c r="I5" t="e" cm="1">
        <f t="array" aca="1" ref="I5" ca="1">_xlfn.XLOOKUP(Movies[[#This Row],[movie_id]:[movie_id]],Financials[[#All],[movie_id]:[movie_id]],Financials[[#All],[revenue]],"Not Available",0)</f>
        <v>#NAME?</v>
      </c>
      <c r="J5" t="e" cm="1">
        <f t="array" aca="1" ref="J5" ca="1">_xlfn.XLOOKUP(Movies[[#This Row],[movie_id]:[movie_id]],Financials[[#All],[movie_id]:[movie_id]],Financials[[#All],[unit]],"Not Available",0)</f>
        <v>#NAME?</v>
      </c>
      <c r="K5" t="e" cm="1">
        <f t="array" aca="1" ref="K5" ca="1">_xlfn.XLOOKUP(Movies[[#This Row],[movie_id]:[movie_id]],Financials[[#All],[movie_id]:[movie_id]],Financials[[#All],[currency]],"Not Available",0)</f>
        <v>#NAME?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t="e" cm="1">
        <f t="array" aca="1" ref="H6" ca="1">_xlfn.XLOOKUP(Movies[[#This Row],[movie_id]:[movie_id]],Financials[[#All],[movie_id]:[movie_id]],Financials[[#All],[budget]],"Not Available",0)</f>
        <v>#NAME?</v>
      </c>
      <c r="I6" t="e" cm="1">
        <f t="array" aca="1" ref="I6" ca="1">_xlfn.XLOOKUP(Movies[[#This Row],[movie_id]:[movie_id]],Financials[[#All],[movie_id]:[movie_id]],Financials[[#All],[revenue]],"Not Available",0)</f>
        <v>#NAME?</v>
      </c>
      <c r="J6" t="e" cm="1">
        <f t="array" aca="1" ref="J6" ca="1">_xlfn.XLOOKUP(Movies[[#This Row],[movie_id]:[movie_id]],Financials[[#All],[movie_id]:[movie_id]],Financials[[#All],[unit]],"Not Available",0)</f>
        <v>#NAME?</v>
      </c>
      <c r="K6" t="e" cm="1">
        <f t="array" aca="1" ref="K6" ca="1">_xlfn.XLOOKUP(Movies[[#This Row],[movie_id]:[movie_id]],Financials[[#All],[movie_id]:[movie_id]],Financials[[#All],[currency]],"Not Available",0)</f>
        <v>#NAME?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aca="1" ref="H7" ca="1">_xlfn.XLOOKUP(Movies[[#This Row],[movie_id]:[movie_id]],Financials[[#All],[movie_id]:[movie_id]],Financials[[#All],[budget]],"Not Available",0)</f>
        <v>#NAME?</v>
      </c>
      <c r="I7" t="e" cm="1">
        <f t="array" aca="1" ref="I7" ca="1">_xlfn.XLOOKUP(Movies[[#This Row],[movie_id]:[movie_id]],Financials[[#All],[movie_id]:[movie_id]],Financials[[#All],[revenue]],"Not Available",0)</f>
        <v>#NAME?</v>
      </c>
      <c r="J7" t="e" cm="1">
        <f t="array" aca="1" ref="J7" ca="1">_xlfn.XLOOKUP(Movies[[#This Row],[movie_id]:[movie_id]],Financials[[#All],[movie_id]:[movie_id]],Financials[[#All],[unit]],"Not Available",0)</f>
        <v>#NAME?</v>
      </c>
      <c r="K7" t="e" cm="1">
        <f t="array" aca="1" ref="K7" ca="1">_xlfn.XLOOKUP(Movies[[#This Row],[movie_id]:[movie_id]],Financials[[#All],[movie_id]:[movie_id]],Financials[[#All],[currency]],"Not Available",0)</f>
        <v>#NAME?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t="e" cm="1">
        <f t="array" aca="1" ref="H8" ca="1">_xlfn.XLOOKUP(Movies[[#This Row],[movie_id]:[movie_id]],Financials[[#All],[movie_id]:[movie_id]],Financials[[#All],[budget]],"Not Available",0)</f>
        <v>#NAME?</v>
      </c>
      <c r="I8" t="e" cm="1">
        <f t="array" aca="1" ref="I8" ca="1">_xlfn.XLOOKUP(Movies[[#This Row],[movie_id]:[movie_id]],Financials[[#All],[movie_id]:[movie_id]],Financials[[#All],[revenue]],"Not Available",0)</f>
        <v>#NAME?</v>
      </c>
      <c r="J8" t="e" cm="1">
        <f t="array" aca="1" ref="J8" ca="1">_xlfn.XLOOKUP(Movies[[#This Row],[movie_id]:[movie_id]],Financials[[#All],[movie_id]:[movie_id]],Financials[[#All],[unit]],"Not Available",0)</f>
        <v>#NAME?</v>
      </c>
      <c r="K8" t="e" cm="1">
        <f t="array" aca="1" ref="K8" ca="1">_xlfn.XLOOKUP(Movies[[#This Row],[movie_id]:[movie_id]],Financials[[#All],[movie_id]:[movie_id]],Financials[[#All],[currency]],"Not Available",0)</f>
        <v>#NAME?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t="e" cm="1">
        <f t="array" aca="1" ref="H9" ca="1">_xlfn.XLOOKUP(Movies[[#This Row],[movie_id]:[movie_id]],Financials[[#All],[movie_id]:[movie_id]],Financials[[#All],[budget]],"Not Available",0)</f>
        <v>#NAME?</v>
      </c>
      <c r="I9" t="e" cm="1">
        <f t="array" aca="1" ref="I9" ca="1">_xlfn.XLOOKUP(Movies[[#This Row],[movie_id]:[movie_id]],Financials[[#All],[movie_id]:[movie_id]],Financials[[#All],[revenue]],"Not Available",0)</f>
        <v>#NAME?</v>
      </c>
      <c r="J9" t="e" cm="1">
        <f t="array" aca="1" ref="J9" ca="1">_xlfn.XLOOKUP(Movies[[#This Row],[movie_id]:[movie_id]],Financials[[#All],[movie_id]:[movie_id]],Financials[[#All],[unit]],"Not Available",0)</f>
        <v>#NAME?</v>
      </c>
      <c r="K9" t="e" cm="1">
        <f t="array" aca="1" ref="K9" ca="1">_xlfn.XLOOKUP(Movies[[#This Row],[movie_id]:[movie_id]],Financials[[#All],[movie_id]:[movie_id]],Financials[[#All],[currency]],"Not Available",0)</f>
        <v>#NAME?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e" cm="1">
        <f t="array" aca="1" ref="H10" ca="1">_xlfn.XLOOKUP(Movies[[#This Row],[movie_id]:[movie_id]],Financials[[#All],[movie_id]:[movie_id]],Financials[[#All],[budget]],"Not Available",0)</f>
        <v>#NAME?</v>
      </c>
      <c r="I10" t="e" cm="1">
        <f t="array" aca="1" ref="I10" ca="1">_xlfn.XLOOKUP(Movies[[#This Row],[movie_id]:[movie_id]],Financials[[#All],[movie_id]:[movie_id]],Financials[[#All],[revenue]],"Not Available",0)</f>
        <v>#NAME?</v>
      </c>
      <c r="J10" t="e" cm="1">
        <f t="array" aca="1" ref="J10" ca="1">_xlfn.XLOOKUP(Movies[[#This Row],[movie_id]:[movie_id]],Financials[[#All],[movie_id]:[movie_id]],Financials[[#All],[unit]],"Not Available",0)</f>
        <v>#NAME?</v>
      </c>
      <c r="K10" t="e" cm="1">
        <f t="array" aca="1" ref="K10" ca="1">_xlfn.XLOOKUP(Movies[[#This Row],[movie_id]:[movie_id]],Financials[[#All],[movie_id]:[movie_id]],Financials[[#All],[currency]],"Not Available",0)</f>
        <v>#NAME?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e" cm="1">
        <f t="array" aca="1" ref="H11" ca="1">_xlfn.XLOOKUP(Movies[[#This Row],[movie_id]:[movie_id]],Financials[[#All],[movie_id]:[movie_id]],Financials[[#All],[budget]],"Not Available",0)</f>
        <v>#NAME?</v>
      </c>
      <c r="I11" t="e" cm="1">
        <f t="array" aca="1" ref="I11" ca="1">_xlfn.XLOOKUP(Movies[[#This Row],[movie_id]:[movie_id]],Financials[[#All],[movie_id]:[movie_id]],Financials[[#All],[revenue]],"Not Available",0)</f>
        <v>#NAME?</v>
      </c>
      <c r="J11" t="e" cm="1">
        <f t="array" aca="1" ref="J11" ca="1">_xlfn.XLOOKUP(Movies[[#This Row],[movie_id]:[movie_id]],Financials[[#All],[movie_id]:[movie_id]],Financials[[#All],[unit]],"Not Available",0)</f>
        <v>#NAME?</v>
      </c>
      <c r="K11" t="e" cm="1">
        <f t="array" aca="1" ref="K11" ca="1">_xlfn.XLOOKUP(Movies[[#This Row],[movie_id]:[movie_id]],Financials[[#All],[movie_id]:[movie_id]],Financials[[#All],[currency]],"Not Available",0)</f>
        <v>#NAME?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e" cm="1">
        <f t="array" aca="1" ref="H12" ca="1">_xlfn.XLOOKUP(Movies[[#This Row],[movie_id]:[movie_id]],Financials[[#All],[movie_id]:[movie_id]],Financials[[#All],[budget]],"Not Available",0)</f>
        <v>#NAME?</v>
      </c>
      <c r="I12" t="e" cm="1">
        <f t="array" aca="1" ref="I12" ca="1">_xlfn.XLOOKUP(Movies[[#This Row],[movie_id]:[movie_id]],Financials[[#All],[movie_id]:[movie_id]],Financials[[#All],[revenue]],"Not Available",0)</f>
        <v>#NAME?</v>
      </c>
      <c r="J12" t="e" cm="1">
        <f t="array" aca="1" ref="J12" ca="1">_xlfn.XLOOKUP(Movies[[#This Row],[movie_id]:[movie_id]],Financials[[#All],[movie_id]:[movie_id]],Financials[[#All],[unit]],"Not Available",0)</f>
        <v>#NAME?</v>
      </c>
      <c r="K12" t="e" cm="1">
        <f t="array" aca="1" ref="K12" ca="1">_xlfn.XLOOKUP(Movies[[#This Row],[movie_id]:[movie_id]],Financials[[#All],[movie_id]:[movie_id]],Financials[[#All],[currency]],"Not Available",0)</f>
        <v>#NAME?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aca="1" ref="H13" ca="1">_xlfn.XLOOKUP(Movies[[#This Row],[movie_id]:[movie_id]],Financials[[#All],[movie_id]:[movie_id]],Financials[[#All],[budget]],"Not Available",0)</f>
        <v>#NAME?</v>
      </c>
      <c r="I13" t="e" cm="1">
        <f t="array" aca="1" ref="I13" ca="1">_xlfn.XLOOKUP(Movies[[#This Row],[movie_id]:[movie_id]],Financials[[#All],[movie_id]:[movie_id]],Financials[[#All],[revenue]],"Not Available",0)</f>
        <v>#NAME?</v>
      </c>
      <c r="J13" t="e" cm="1">
        <f t="array" aca="1" ref="J13" ca="1">_xlfn.XLOOKUP(Movies[[#This Row],[movie_id]:[movie_id]],Financials[[#All],[movie_id]:[movie_id]],Financials[[#All],[unit]],"Not Available",0)</f>
        <v>#NAME?</v>
      </c>
      <c r="K13" t="e" cm="1">
        <f t="array" aca="1" ref="K13" ca="1">_xlfn.XLOOKUP(Movies[[#This Row],[movie_id]:[movie_id]],Financials[[#All],[movie_id]:[movie_id]],Financials[[#All],[currency]],"Not Available",0)</f>
        <v>#NAME?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e" cm="1">
        <f t="array" aca="1" ref="H14" ca="1">_xlfn.XLOOKUP(Movies[[#This Row],[movie_id]:[movie_id]],Financials[[#All],[movie_id]:[movie_id]],Financials[[#All],[budget]],"Not Available",0)</f>
        <v>#NAME?</v>
      </c>
      <c r="I14" t="e" cm="1">
        <f t="array" aca="1" ref="I14" ca="1">_xlfn.XLOOKUP(Movies[[#This Row],[movie_id]:[movie_id]],Financials[[#All],[movie_id]:[movie_id]],Financials[[#All],[revenue]],"Not Available",0)</f>
        <v>#NAME?</v>
      </c>
      <c r="J14" t="e" cm="1">
        <f t="array" aca="1" ref="J14" ca="1">_xlfn.XLOOKUP(Movies[[#This Row],[movie_id]:[movie_id]],Financials[[#All],[movie_id]:[movie_id]],Financials[[#All],[unit]],"Not Available",0)</f>
        <v>#NAME?</v>
      </c>
      <c r="K14" t="e" cm="1">
        <f t="array" aca="1" ref="K14" ca="1">_xlfn.XLOOKUP(Movies[[#This Row],[movie_id]:[movie_id]],Financials[[#All],[movie_id]:[movie_id]],Financials[[#All],[currency]],"Not Available",0)</f>
        <v>#NAME?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 cm="1">
        <f t="array" aca="1" ref="H15" ca="1">_xlfn.XLOOKUP(Movies[[#This Row],[movie_id]:[movie_id]],Financials[[#All],[movie_id]:[movie_id]],Financials[[#All],[budget]],"Not Available",0)</f>
        <v>#NAME?</v>
      </c>
      <c r="I15" t="e" cm="1">
        <f t="array" aca="1" ref="I15" ca="1">_xlfn.XLOOKUP(Movies[[#This Row],[movie_id]:[movie_id]],Financials[[#All],[movie_id]:[movie_id]],Financials[[#All],[revenue]],"Not Available",0)</f>
        <v>#NAME?</v>
      </c>
      <c r="J15" t="e" cm="1">
        <f t="array" aca="1" ref="J15" ca="1">_xlfn.XLOOKUP(Movies[[#This Row],[movie_id]:[movie_id]],Financials[[#All],[movie_id]:[movie_id]],Financials[[#All],[unit]],"Not Available",0)</f>
        <v>#NAME?</v>
      </c>
      <c r="K15" t="e" cm="1">
        <f t="array" aca="1" ref="K15" ca="1">_xlfn.XLOOKUP(Movies[[#This Row],[movie_id]:[movie_id]],Financials[[#All],[movie_id]:[movie_id]],Financials[[#All],[currency]],"Not Available",0)</f>
        <v>#NAME?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e" cm="1">
        <f t="array" aca="1" ref="H16" ca="1">_xlfn.XLOOKUP(Movies[[#This Row],[movie_id]:[movie_id]],Financials[[#All],[movie_id]:[movie_id]],Financials[[#All],[budget]],"Not Available",0)</f>
        <v>#NAME?</v>
      </c>
      <c r="I16" t="e" cm="1">
        <f t="array" aca="1" ref="I16" ca="1">_xlfn.XLOOKUP(Movies[[#This Row],[movie_id]:[movie_id]],Financials[[#All],[movie_id]:[movie_id]],Financials[[#All],[revenue]],"Not Available",0)</f>
        <v>#NAME?</v>
      </c>
      <c r="J16" t="e" cm="1">
        <f t="array" aca="1" ref="J16" ca="1">_xlfn.XLOOKUP(Movies[[#This Row],[movie_id]:[movie_id]],Financials[[#All],[movie_id]:[movie_id]],Financials[[#All],[unit]],"Not Available",0)</f>
        <v>#NAME?</v>
      </c>
      <c r="K16" t="e" cm="1">
        <f t="array" aca="1" ref="K16" ca="1">_xlfn.XLOOKUP(Movies[[#This Row],[movie_id]:[movie_id]],Financials[[#All],[movie_id]:[movie_id]],Financials[[#All],[currency]],"Not Available",0)</f>
        <v>#NAME?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e" cm="1">
        <f t="array" aca="1" ref="H17" ca="1">_xlfn.XLOOKUP(Movies[[#This Row],[movie_id]:[movie_id]],Financials[[#All],[movie_id]:[movie_id]],Financials[[#All],[budget]],"Not Available",0)</f>
        <v>#NAME?</v>
      </c>
      <c r="I17" t="e" cm="1">
        <f t="array" aca="1" ref="I17" ca="1">_xlfn.XLOOKUP(Movies[[#This Row],[movie_id]:[movie_id]],Financials[[#All],[movie_id]:[movie_id]],Financials[[#All],[revenue]],"Not Available",0)</f>
        <v>#NAME?</v>
      </c>
      <c r="J17" t="e" cm="1">
        <f t="array" aca="1" ref="J17" ca="1">_xlfn.XLOOKUP(Movies[[#This Row],[movie_id]:[movie_id]],Financials[[#All],[movie_id]:[movie_id]],Financials[[#All],[unit]],"Not Available",0)</f>
        <v>#NAME?</v>
      </c>
      <c r="K17" t="e" cm="1">
        <f t="array" aca="1" ref="K17" ca="1">_xlfn.XLOOKUP(Movies[[#This Row],[movie_id]:[movie_id]],Financials[[#All],[movie_id]:[movie_id]],Financials[[#All],[currency]],"Not Available",0)</f>
        <v>#NAME?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e" cm="1">
        <f t="array" aca="1" ref="H18" ca="1">_xlfn.XLOOKUP(Movies[[#This Row],[movie_id]:[movie_id]],Financials[[#All],[movie_id]:[movie_id]],Financials[[#All],[budget]],"Not Available",0)</f>
        <v>#NAME?</v>
      </c>
      <c r="I18" t="e" cm="1">
        <f t="array" aca="1" ref="I18" ca="1">_xlfn.XLOOKUP(Movies[[#This Row],[movie_id]:[movie_id]],Financials[[#All],[movie_id]:[movie_id]],Financials[[#All],[revenue]],"Not Available",0)</f>
        <v>#NAME?</v>
      </c>
      <c r="J18" t="e" cm="1">
        <f t="array" aca="1" ref="J18" ca="1">_xlfn.XLOOKUP(Movies[[#This Row],[movie_id]:[movie_id]],Financials[[#All],[movie_id]:[movie_id]],Financials[[#All],[unit]],"Not Available",0)</f>
        <v>#NAME?</v>
      </c>
      <c r="K18" t="e" cm="1">
        <f t="array" aca="1" ref="K18" ca="1">_xlfn.XLOOKUP(Movies[[#This Row],[movie_id]:[movie_id]],Financials[[#All],[movie_id]:[movie_id]],Financials[[#All],[currency]],"Not Available",0)</f>
        <v>#NAME?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e" cm="1">
        <f t="array" aca="1" ref="H19" ca="1">_xlfn.XLOOKUP(Movies[[#This Row],[movie_id]:[movie_id]],Financials[[#All],[movie_id]:[movie_id]],Financials[[#All],[budget]],"Not Available",0)</f>
        <v>#NAME?</v>
      </c>
      <c r="I19" t="e" cm="1">
        <f t="array" aca="1" ref="I19" ca="1">_xlfn.XLOOKUP(Movies[[#This Row],[movie_id]:[movie_id]],Financials[[#All],[movie_id]:[movie_id]],Financials[[#All],[revenue]],"Not Available",0)</f>
        <v>#NAME?</v>
      </c>
      <c r="J19" t="e" cm="1">
        <f t="array" aca="1" ref="J19" ca="1">_xlfn.XLOOKUP(Movies[[#This Row],[movie_id]:[movie_id]],Financials[[#All],[movie_id]:[movie_id]],Financials[[#All],[unit]],"Not Available",0)</f>
        <v>#NAME?</v>
      </c>
      <c r="K19" t="e" cm="1">
        <f t="array" aca="1" ref="K19" ca="1">_xlfn.XLOOKUP(Movies[[#This Row],[movie_id]:[movie_id]],Financials[[#All],[movie_id]:[movie_id]],Financials[[#All],[currency]],"Not Available",0)</f>
        <v>#NAME?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e" cm="1">
        <f t="array" aca="1" ref="H20" ca="1">_xlfn.XLOOKUP(Movies[[#This Row],[movie_id]:[movie_id]],Financials[[#All],[movie_id]:[movie_id]],Financials[[#All],[budget]],"Not Available",0)</f>
        <v>#NAME?</v>
      </c>
      <c r="I20" t="e" cm="1">
        <f t="array" aca="1" ref="I20" ca="1">_xlfn.XLOOKUP(Movies[[#This Row],[movie_id]:[movie_id]],Financials[[#All],[movie_id]:[movie_id]],Financials[[#All],[revenue]],"Not Available",0)</f>
        <v>#NAME?</v>
      </c>
      <c r="J20" t="e" cm="1">
        <f t="array" aca="1" ref="J20" ca="1">_xlfn.XLOOKUP(Movies[[#This Row],[movie_id]:[movie_id]],Financials[[#All],[movie_id]:[movie_id]],Financials[[#All],[unit]],"Not Available",0)</f>
        <v>#NAME?</v>
      </c>
      <c r="K20" t="e" cm="1">
        <f t="array" aca="1" ref="K20" ca="1">_xlfn.XLOOKUP(Movies[[#This Row],[movie_id]:[movie_id]],Financials[[#All],[movie_id]:[movie_id]],Financials[[#All],[currency]],"Not Available",0)</f>
        <v>#NAME?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e" cm="1">
        <f t="array" aca="1" ref="H21" ca="1">_xlfn.XLOOKUP(Movies[[#This Row],[movie_id]:[movie_id]],Financials[[#All],[movie_id]:[movie_id]],Financials[[#All],[budget]],"Not Available",0)</f>
        <v>#NAME?</v>
      </c>
      <c r="I21" t="e" cm="1">
        <f t="array" aca="1" ref="I21" ca="1">_xlfn.XLOOKUP(Movies[[#This Row],[movie_id]:[movie_id]],Financials[[#All],[movie_id]:[movie_id]],Financials[[#All],[revenue]],"Not Available",0)</f>
        <v>#NAME?</v>
      </c>
      <c r="J21" t="e" cm="1">
        <f t="array" aca="1" ref="J21" ca="1">_xlfn.XLOOKUP(Movies[[#This Row],[movie_id]:[movie_id]],Financials[[#All],[movie_id]:[movie_id]],Financials[[#All],[unit]],"Not Available",0)</f>
        <v>#NAME?</v>
      </c>
      <c r="K21" t="e" cm="1">
        <f t="array" aca="1" ref="K21" ca="1">_xlfn.XLOOKUP(Movies[[#This Row],[movie_id]:[movie_id]],Financials[[#All],[movie_id]:[movie_id]],Financials[[#All],[currency]],"Not Available",0)</f>
        <v>#NAME?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e" cm="1">
        <f t="array" aca="1" ref="H22" ca="1">_xlfn.XLOOKUP(Movies[[#This Row],[movie_id]:[movie_id]],Financials[[#All],[movie_id]:[movie_id]],Financials[[#All],[budget]],"Not Available",0)</f>
        <v>#NAME?</v>
      </c>
      <c r="I22" t="e" cm="1">
        <f t="array" aca="1" ref="I22" ca="1">_xlfn.XLOOKUP(Movies[[#This Row],[movie_id]:[movie_id]],Financials[[#All],[movie_id]:[movie_id]],Financials[[#All],[revenue]],"Not Available",0)</f>
        <v>#NAME?</v>
      </c>
      <c r="J22" t="e" cm="1">
        <f t="array" aca="1" ref="J22" ca="1">_xlfn.XLOOKUP(Movies[[#This Row],[movie_id]:[movie_id]],Financials[[#All],[movie_id]:[movie_id]],Financials[[#All],[unit]],"Not Available",0)</f>
        <v>#NAME?</v>
      </c>
      <c r="K22" t="e" cm="1">
        <f t="array" aca="1" ref="K22" ca="1">_xlfn.XLOOKUP(Movies[[#This Row],[movie_id]:[movie_id]],Financials[[#All],[movie_id]:[movie_id]],Financials[[#All],[currency]],"Not Available",0)</f>
        <v>#NAME?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e" cm="1">
        <f t="array" aca="1" ref="H23" ca="1">_xlfn.XLOOKUP(Movies[[#This Row],[movie_id]:[movie_id]],Financials[[#All],[movie_id]:[movie_id]],Financials[[#All],[budget]],"Not Available",0)</f>
        <v>#NAME?</v>
      </c>
      <c r="I23" t="e" cm="1">
        <f t="array" aca="1" ref="I23" ca="1">_xlfn.XLOOKUP(Movies[[#This Row],[movie_id]:[movie_id]],Financials[[#All],[movie_id]:[movie_id]],Financials[[#All],[revenue]],"Not Available",0)</f>
        <v>#NAME?</v>
      </c>
      <c r="J23" t="e" cm="1">
        <f t="array" aca="1" ref="J23" ca="1">_xlfn.XLOOKUP(Movies[[#This Row],[movie_id]:[movie_id]],Financials[[#All],[movie_id]:[movie_id]],Financials[[#All],[unit]],"Not Available",0)</f>
        <v>#NAME?</v>
      </c>
      <c r="K23" t="e" cm="1">
        <f t="array" aca="1" ref="K23" ca="1">_xlfn.XLOOKUP(Movies[[#This Row],[movie_id]:[movie_id]],Financials[[#All],[movie_id]:[movie_id]],Financials[[#All],[currency]],"Not Available",0)</f>
        <v>#NAME?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e" cm="1">
        <f t="array" aca="1" ref="H24" ca="1">_xlfn.XLOOKUP(Movies[[#This Row],[movie_id]:[movie_id]],Financials[[#All],[movie_id]:[movie_id]],Financials[[#All],[budget]],"Not Available",0)</f>
        <v>#NAME?</v>
      </c>
      <c r="I24" t="e" cm="1">
        <f t="array" aca="1" ref="I24" ca="1">_xlfn.XLOOKUP(Movies[[#This Row],[movie_id]:[movie_id]],Financials[[#All],[movie_id]:[movie_id]],Financials[[#All],[revenue]],"Not Available",0)</f>
        <v>#NAME?</v>
      </c>
      <c r="J24" t="e" cm="1">
        <f t="array" aca="1" ref="J24" ca="1">_xlfn.XLOOKUP(Movies[[#This Row],[movie_id]:[movie_id]],Financials[[#All],[movie_id]:[movie_id]],Financials[[#All],[unit]],"Not Available",0)</f>
        <v>#NAME?</v>
      </c>
      <c r="K24" t="e" cm="1">
        <f t="array" aca="1" ref="K24" ca="1">_xlfn.XLOOKUP(Movies[[#This Row],[movie_id]:[movie_id]],Financials[[#All],[movie_id]:[movie_id]],Financials[[#All],[currency]],"Not Available",0)</f>
        <v>#NAME?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e" cm="1">
        <f t="array" aca="1" ref="H25" ca="1">_xlfn.XLOOKUP(Movies[[#This Row],[movie_id]:[movie_id]],Financials[[#All],[movie_id]:[movie_id]],Financials[[#All],[budget]],"Not Available",0)</f>
        <v>#NAME?</v>
      </c>
      <c r="I25" t="e" cm="1">
        <f t="array" aca="1" ref="I25" ca="1">_xlfn.XLOOKUP(Movies[[#This Row],[movie_id]:[movie_id]],Financials[[#All],[movie_id]:[movie_id]],Financials[[#All],[revenue]],"Not Available",0)</f>
        <v>#NAME?</v>
      </c>
      <c r="J25" t="e" cm="1">
        <f t="array" aca="1" ref="J25" ca="1">_xlfn.XLOOKUP(Movies[[#This Row],[movie_id]:[movie_id]],Financials[[#All],[movie_id]:[movie_id]],Financials[[#All],[unit]],"Not Available",0)</f>
        <v>#NAME?</v>
      </c>
      <c r="K25" t="e" cm="1">
        <f t="array" aca="1" ref="K25" ca="1">_xlfn.XLOOKUP(Movies[[#This Row],[movie_id]:[movie_id]],Financials[[#All],[movie_id]:[movie_id]],Financials[[#All],[currency]],"Not Available",0)</f>
        <v>#NAME?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e" cm="1">
        <f t="array" aca="1" ref="H26" ca="1">_xlfn.XLOOKUP(Movies[[#This Row],[movie_id]:[movie_id]],Financials[[#All],[movie_id]:[movie_id]],Financials[[#All],[budget]],"Not Available",0)</f>
        <v>#NAME?</v>
      </c>
      <c r="I26" t="e" cm="1">
        <f t="array" aca="1" ref="I26" ca="1">_xlfn.XLOOKUP(Movies[[#This Row],[movie_id]:[movie_id]],Financials[[#All],[movie_id]:[movie_id]],Financials[[#All],[revenue]],"Not Available",0)</f>
        <v>#NAME?</v>
      </c>
      <c r="J26" t="e" cm="1">
        <f t="array" aca="1" ref="J26" ca="1">_xlfn.XLOOKUP(Movies[[#This Row],[movie_id]:[movie_id]],Financials[[#All],[movie_id]:[movie_id]],Financials[[#All],[unit]],"Not Available",0)</f>
        <v>#NAME?</v>
      </c>
      <c r="K26" t="e" cm="1">
        <f t="array" aca="1" ref="K26" ca="1">_xlfn.XLOOKUP(Movies[[#This Row],[movie_id]:[movie_id]],Financials[[#All],[movie_id]:[movie_id]],Financials[[#All],[currency]],"Not Available",0)</f>
        <v>#NAME?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e" cm="1">
        <f t="array" aca="1" ref="H27" ca="1">_xlfn.XLOOKUP(Movies[[#This Row],[movie_id]:[movie_id]],Financials[[#All],[movie_id]:[movie_id]],Financials[[#All],[budget]],"Not Available",0)</f>
        <v>#NAME?</v>
      </c>
      <c r="I27" t="e" cm="1">
        <f t="array" aca="1" ref="I27" ca="1">_xlfn.XLOOKUP(Movies[[#This Row],[movie_id]:[movie_id]],Financials[[#All],[movie_id]:[movie_id]],Financials[[#All],[revenue]],"Not Available",0)</f>
        <v>#NAME?</v>
      </c>
      <c r="J27" t="e" cm="1">
        <f t="array" aca="1" ref="J27" ca="1">_xlfn.XLOOKUP(Movies[[#This Row],[movie_id]:[movie_id]],Financials[[#All],[movie_id]:[movie_id]],Financials[[#All],[unit]],"Not Available",0)</f>
        <v>#NAME?</v>
      </c>
      <c r="K27" t="e" cm="1">
        <f t="array" aca="1" ref="K27" ca="1">_xlfn.XLOOKUP(Movies[[#This Row],[movie_id]:[movie_id]],Financials[[#All],[movie_id]:[movie_id]],Financials[[#All],[currency]],"Not Available",0)</f>
        <v>#NAME?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e" cm="1">
        <f t="array" aca="1" ref="H28" ca="1">_xlfn.XLOOKUP(Movies[[#This Row],[movie_id]:[movie_id]],Financials[[#All],[movie_id]:[movie_id]],Financials[[#All],[budget]],"Not Available",0)</f>
        <v>#NAME?</v>
      </c>
      <c r="I28" t="e" cm="1">
        <f t="array" aca="1" ref="I28" ca="1">_xlfn.XLOOKUP(Movies[[#This Row],[movie_id]:[movie_id]],Financials[[#All],[movie_id]:[movie_id]],Financials[[#All],[revenue]],"Not Available",0)</f>
        <v>#NAME?</v>
      </c>
      <c r="J28" t="e" cm="1">
        <f t="array" aca="1" ref="J28" ca="1">_xlfn.XLOOKUP(Movies[[#This Row],[movie_id]:[movie_id]],Financials[[#All],[movie_id]:[movie_id]],Financials[[#All],[unit]],"Not Available",0)</f>
        <v>#NAME?</v>
      </c>
      <c r="K28" t="e" cm="1">
        <f t="array" aca="1" ref="K28" ca="1">_xlfn.XLOOKUP(Movies[[#This Row],[movie_id]:[movie_id]],Financials[[#All],[movie_id]:[movie_id]],Financials[[#All],[currency]],"Not Available",0)</f>
        <v>#NAME?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e" cm="1">
        <f t="array" aca="1" ref="H29" ca="1">_xlfn.XLOOKUP(Movies[[#This Row],[movie_id]:[movie_id]],Financials[[#All],[movie_id]:[movie_id]],Financials[[#All],[budget]],"Not Available",0)</f>
        <v>#NAME?</v>
      </c>
      <c r="I29" t="e" cm="1">
        <f t="array" aca="1" ref="I29" ca="1">_xlfn.XLOOKUP(Movies[[#This Row],[movie_id]:[movie_id]],Financials[[#All],[movie_id]:[movie_id]],Financials[[#All],[revenue]],"Not Available",0)</f>
        <v>#NAME?</v>
      </c>
      <c r="J29" t="e" cm="1">
        <f t="array" aca="1" ref="J29" ca="1">_xlfn.XLOOKUP(Movies[[#This Row],[movie_id]:[movie_id]],Financials[[#All],[movie_id]:[movie_id]],Financials[[#All],[unit]],"Not Available",0)</f>
        <v>#NAME?</v>
      </c>
      <c r="K29" t="e" cm="1">
        <f t="array" aca="1" ref="K29" ca="1">_xlfn.XLOOKUP(Movies[[#This Row],[movie_id]:[movie_id]],Financials[[#All],[movie_id]:[movie_id]],Financials[[#All],[currency]],"Not Available",0)</f>
        <v>#NAME?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e" cm="1">
        <f t="array" aca="1" ref="H30" ca="1">_xlfn.XLOOKUP(Movies[[#This Row],[movie_id]:[movie_id]],Financials[[#All],[movie_id]:[movie_id]],Financials[[#All],[budget]],"Not Available",0)</f>
        <v>#NAME?</v>
      </c>
      <c r="I30" t="e" cm="1">
        <f t="array" aca="1" ref="I30" ca="1">_xlfn.XLOOKUP(Movies[[#This Row],[movie_id]:[movie_id]],Financials[[#All],[movie_id]:[movie_id]],Financials[[#All],[revenue]],"Not Available",0)</f>
        <v>#NAME?</v>
      </c>
      <c r="J30" t="e" cm="1">
        <f t="array" aca="1" ref="J30" ca="1">_xlfn.XLOOKUP(Movies[[#This Row],[movie_id]:[movie_id]],Financials[[#All],[movie_id]:[movie_id]],Financials[[#All],[unit]],"Not Available",0)</f>
        <v>#NAME?</v>
      </c>
      <c r="K30" t="e" cm="1">
        <f t="array" aca="1" ref="K30" ca="1">_xlfn.XLOOKUP(Movies[[#This Row],[movie_id]:[movie_id]],Financials[[#All],[movie_id]:[movie_id]],Financials[[#All],[currency]],"Not Available",0)</f>
        <v>#NAME?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e" cm="1">
        <f t="array" aca="1" ref="H31" ca="1">_xlfn.XLOOKUP(Movies[[#This Row],[movie_id]:[movie_id]],Financials[[#All],[movie_id]:[movie_id]],Financials[[#All],[budget]],"Not Available",0)</f>
        <v>#NAME?</v>
      </c>
      <c r="I31" t="e" cm="1">
        <f t="array" aca="1" ref="I31" ca="1">_xlfn.XLOOKUP(Movies[[#This Row],[movie_id]:[movie_id]],Financials[[#All],[movie_id]:[movie_id]],Financials[[#All],[revenue]],"Not Available",0)</f>
        <v>#NAME?</v>
      </c>
      <c r="J31" t="e" cm="1">
        <f t="array" aca="1" ref="J31" ca="1">_xlfn.XLOOKUP(Movies[[#This Row],[movie_id]:[movie_id]],Financials[[#All],[movie_id]:[movie_id]],Financials[[#All],[unit]],"Not Available",0)</f>
        <v>#NAME?</v>
      </c>
      <c r="K31" t="e" cm="1">
        <f t="array" aca="1" ref="K31" ca="1">_xlfn.XLOOKUP(Movies[[#This Row],[movie_id]:[movie_id]],Financials[[#All],[movie_id]:[movie_id]],Financials[[#All],[currency]],"Not Available",0)</f>
        <v>#NAME?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e" cm="1">
        <f t="array" aca="1" ref="H32" ca="1">_xlfn.XLOOKUP(Movies[[#This Row],[movie_id]:[movie_id]],Financials[[#All],[movie_id]:[movie_id]],Financials[[#All],[budget]],"Not Available",0)</f>
        <v>#NAME?</v>
      </c>
      <c r="I32" t="e" cm="1">
        <f t="array" aca="1" ref="I32" ca="1">_xlfn.XLOOKUP(Movies[[#This Row],[movie_id]:[movie_id]],Financials[[#All],[movie_id]:[movie_id]],Financials[[#All],[revenue]],"Not Available",0)</f>
        <v>#NAME?</v>
      </c>
      <c r="J32" t="e" cm="1">
        <f t="array" aca="1" ref="J32" ca="1">_xlfn.XLOOKUP(Movies[[#This Row],[movie_id]:[movie_id]],Financials[[#All],[movie_id]:[movie_id]],Financials[[#All],[unit]],"Not Available",0)</f>
        <v>#NAME?</v>
      </c>
      <c r="K32" t="e" cm="1">
        <f t="array" aca="1" ref="K32" ca="1">_xlfn.XLOOKUP(Movies[[#This Row],[movie_id]:[movie_id]],Financials[[#All],[movie_id]:[movie_id]],Financials[[#All],[currency]],"Not Available",0)</f>
        <v>#NAME?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e" cm="1">
        <f t="array" aca="1" ref="H33" ca="1">_xlfn.XLOOKUP(Movies[[#This Row],[movie_id]:[movie_id]],Financials[[#All],[movie_id]:[movie_id]],Financials[[#All],[budget]],"Not Available",0)</f>
        <v>#NAME?</v>
      </c>
      <c r="I33" t="e" cm="1">
        <f t="array" aca="1" ref="I33" ca="1">_xlfn.XLOOKUP(Movies[[#This Row],[movie_id]:[movie_id]],Financials[[#All],[movie_id]:[movie_id]],Financials[[#All],[revenue]],"Not Available",0)</f>
        <v>#NAME?</v>
      </c>
      <c r="J33" t="e" cm="1">
        <f t="array" aca="1" ref="J33" ca="1">_xlfn.XLOOKUP(Movies[[#This Row],[movie_id]:[movie_id]],Financials[[#All],[movie_id]:[movie_id]],Financials[[#All],[unit]],"Not Available",0)</f>
        <v>#NAME?</v>
      </c>
      <c r="K33" t="e" cm="1">
        <f t="array" aca="1" ref="K33" ca="1">_xlfn.XLOOKUP(Movies[[#This Row],[movie_id]:[movie_id]],Financials[[#All],[movie_id]:[movie_id]],Financials[[#All],[currency]],"Not Available",0)</f>
        <v>#NAME?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e" cm="1">
        <f t="array" aca="1" ref="H34" ca="1">_xlfn.XLOOKUP(Movies[[#This Row],[movie_id]:[movie_id]],Financials[[#All],[movie_id]:[movie_id]],Financials[[#All],[budget]],"Not Available",0)</f>
        <v>#NAME?</v>
      </c>
      <c r="I34" t="e" cm="1">
        <f t="array" aca="1" ref="I34" ca="1">_xlfn.XLOOKUP(Movies[[#This Row],[movie_id]:[movie_id]],Financials[[#All],[movie_id]:[movie_id]],Financials[[#All],[revenue]],"Not Available",0)</f>
        <v>#NAME?</v>
      </c>
      <c r="J34" t="e" cm="1">
        <f t="array" aca="1" ref="J34" ca="1">_xlfn.XLOOKUP(Movies[[#This Row],[movie_id]:[movie_id]],Financials[[#All],[movie_id]:[movie_id]],Financials[[#All],[unit]],"Not Available",0)</f>
        <v>#NAME?</v>
      </c>
      <c r="K34" t="e" cm="1">
        <f t="array" aca="1" ref="K34" ca="1">_xlfn.XLOOKUP(Movies[[#This Row],[movie_id]:[movie_id]],Financials[[#All],[movie_id]:[movie_id]],Financials[[#All],[currency]],"Not Available",0)</f>
        <v>#NAME?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e" cm="1">
        <f t="array" aca="1" ref="H35" ca="1">_xlfn.XLOOKUP(Movies[[#This Row],[movie_id]:[movie_id]],Financials[[#All],[movie_id]:[movie_id]],Financials[[#All],[budget]],"Not Available",0)</f>
        <v>#NAME?</v>
      </c>
      <c r="I35" t="e" cm="1">
        <f t="array" aca="1" ref="I35" ca="1">_xlfn.XLOOKUP(Movies[[#This Row],[movie_id]:[movie_id]],Financials[[#All],[movie_id]:[movie_id]],Financials[[#All],[revenue]],"Not Available",0)</f>
        <v>#NAME?</v>
      </c>
      <c r="J35" t="e" cm="1">
        <f t="array" aca="1" ref="J35" ca="1">_xlfn.XLOOKUP(Movies[[#This Row],[movie_id]:[movie_id]],Financials[[#All],[movie_id]:[movie_id]],Financials[[#All],[unit]],"Not Available",0)</f>
        <v>#NAME?</v>
      </c>
      <c r="K35" t="e" cm="1">
        <f t="array" aca="1" ref="K35" ca="1">_xlfn.XLOOKUP(Movies[[#This Row],[movie_id]:[movie_id]],Financials[[#All],[movie_id]:[movie_id]],Financials[[#All],[currency]],"Not Available",0)</f>
        <v>#NAME?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e" cm="1">
        <f t="array" aca="1" ref="H36" ca="1">_xlfn.XLOOKUP(Movies[[#This Row],[movie_id]:[movie_id]],Financials[[#All],[movie_id]:[movie_id]],Financials[[#All],[budget]],"Not Available",0)</f>
        <v>#NAME?</v>
      </c>
      <c r="I36" t="e" cm="1">
        <f t="array" aca="1" ref="I36" ca="1">_xlfn.XLOOKUP(Movies[[#This Row],[movie_id]:[movie_id]],Financials[[#All],[movie_id]:[movie_id]],Financials[[#All],[revenue]],"Not Available",0)</f>
        <v>#NAME?</v>
      </c>
      <c r="J36" t="e" cm="1">
        <f t="array" aca="1" ref="J36" ca="1">_xlfn.XLOOKUP(Movies[[#This Row],[movie_id]:[movie_id]],Financials[[#All],[movie_id]:[movie_id]],Financials[[#All],[unit]],"Not Available",0)</f>
        <v>#NAME?</v>
      </c>
      <c r="K36" t="e" cm="1">
        <f t="array" aca="1" ref="K36" ca="1">_xlfn.XLOOKUP(Movies[[#This Row],[movie_id]:[movie_id]],Financials[[#All],[movie_id]:[movie_id]],Financials[[#All],[currency]],"Not Available",0)</f>
        <v>#NAME?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e" cm="1">
        <f t="array" aca="1" ref="H37" ca="1">_xlfn.XLOOKUP(Movies[[#This Row],[movie_id]:[movie_id]],Financials[[#All],[movie_id]:[movie_id]],Financials[[#All],[budget]],"Not Available",0)</f>
        <v>#NAME?</v>
      </c>
      <c r="I37" t="e" cm="1">
        <f t="array" aca="1" ref="I37" ca="1">_xlfn.XLOOKUP(Movies[[#This Row],[movie_id]:[movie_id]],Financials[[#All],[movie_id]:[movie_id]],Financials[[#All],[revenue]],"Not Available",0)</f>
        <v>#NAME?</v>
      </c>
      <c r="J37" t="e" cm="1">
        <f t="array" aca="1" ref="J37" ca="1">_xlfn.XLOOKUP(Movies[[#This Row],[movie_id]:[movie_id]],Financials[[#All],[movie_id]:[movie_id]],Financials[[#All],[unit]],"Not Available",0)</f>
        <v>#NAME?</v>
      </c>
      <c r="K37" t="e" cm="1">
        <f t="array" aca="1" ref="K37" ca="1">_xlfn.XLOOKUP(Movies[[#This Row],[movie_id]:[movie_id]],Financials[[#All],[movie_id]:[movie_id]],Financials[[#All],[currency]],"Not Available",0)</f>
        <v>#NAME?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e" cm="1">
        <f t="array" aca="1" ref="H38" ca="1">_xlfn.XLOOKUP(Movies[[#This Row],[movie_id]:[movie_id]],Financials[[#All],[movie_id]:[movie_id]],Financials[[#All],[budget]],"Not Available",0)</f>
        <v>#NAME?</v>
      </c>
      <c r="I38" t="e" cm="1">
        <f t="array" aca="1" ref="I38" ca="1">_xlfn.XLOOKUP(Movies[[#This Row],[movie_id]:[movie_id]],Financials[[#All],[movie_id]:[movie_id]],Financials[[#All],[revenue]],"Not Available",0)</f>
        <v>#NAME?</v>
      </c>
      <c r="J38" t="e" cm="1">
        <f t="array" aca="1" ref="J38" ca="1">_xlfn.XLOOKUP(Movies[[#This Row],[movie_id]:[movie_id]],Financials[[#All],[movie_id]:[movie_id]],Financials[[#All],[unit]],"Not Available",0)</f>
        <v>#NAME?</v>
      </c>
      <c r="K38" t="e" cm="1">
        <f t="array" aca="1" ref="K38" ca="1">_xlfn.XLOOKUP(Movies[[#This Row],[movie_id]:[movie_id]],Financials[[#All],[movie_id]:[movie_id]],Financials[[#All],[currency]],"Not Available",0)</f>
        <v>#NAME?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e" cm="1">
        <f t="array" aca="1" ref="H39" ca="1">_xlfn.XLOOKUP(Movies[[#This Row],[movie_id]:[movie_id]],Financials[[#All],[movie_id]:[movie_id]],Financials[[#All],[budget]],"Not Available",0)</f>
        <v>#NAME?</v>
      </c>
      <c r="I39" t="e" cm="1">
        <f t="array" aca="1" ref="I39" ca="1">_xlfn.XLOOKUP(Movies[[#This Row],[movie_id]:[movie_id]],Financials[[#All],[movie_id]:[movie_id]],Financials[[#All],[revenue]],"Not Available",0)</f>
        <v>#NAME?</v>
      </c>
      <c r="J39" t="e" cm="1">
        <f t="array" aca="1" ref="J39" ca="1">_xlfn.XLOOKUP(Movies[[#This Row],[movie_id]:[movie_id]],Financials[[#All],[movie_id]:[movie_id]],Financials[[#All],[unit]],"Not Available",0)</f>
        <v>#NAME?</v>
      </c>
      <c r="K39" t="e" cm="1">
        <f t="array" aca="1" ref="K39" ca="1">_xlfn.XLOOKUP(Movies[[#This Row],[movie_id]:[movie_id]],Financials[[#All],[movie_id]:[movie_id]],Financials[[#All],[currency]],"Not Available",0)</f>
        <v>#NAME?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e" cm="1">
        <f t="array" aca="1" ref="H40" ca="1">_xlfn.XLOOKUP(Movies[[#This Row],[movie_id]:[movie_id]],Financials[[#All],[movie_id]:[movie_id]],Financials[[#All],[budget]],"Not Available",0)</f>
        <v>#NAME?</v>
      </c>
      <c r="I40" t="e" cm="1">
        <f t="array" aca="1" ref="I40" ca="1">_xlfn.XLOOKUP(Movies[[#This Row],[movie_id]:[movie_id]],Financials[[#All],[movie_id]:[movie_id]],Financials[[#All],[revenue]],"Not Available",0)</f>
        <v>#NAME?</v>
      </c>
      <c r="J40" t="e" cm="1">
        <f t="array" aca="1" ref="J40" ca="1">_xlfn.XLOOKUP(Movies[[#This Row],[movie_id]:[movie_id]],Financials[[#All],[movie_id]:[movie_id]],Financials[[#All],[unit]],"Not Available",0)</f>
        <v>#NAME?</v>
      </c>
      <c r="K40" t="e" cm="1">
        <f t="array" aca="1" ref="K40" ca="1">_xlfn.XLOOKUP(Movies[[#This Row],[movie_id]:[movie_id]],Financials[[#All],[movie_id]:[movie_id]],Financials[[#All],[currency]],"Not Available",0)</f>
        <v>#NAME?</v>
      </c>
    </row>
  </sheetData>
  <conditionalFormatting sqref="A1:B1">
    <cfRule type="duplicateValues" dxfId="15" priority="5"/>
    <cfRule type="duplicateValues" dxfId="14" priority="6"/>
  </conditionalFormatting>
  <conditionalFormatting sqref="A2:B40">
    <cfRule type="duplicateValues" dxfId="13" priority="9"/>
    <cfRule type="duplicateValues" dxfId="1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90" zoomScaleNormal="90" workbookViewId="0">
      <selection activeCell="C6" sqref="C6"/>
    </sheetView>
  </sheetViews>
  <sheetFormatPr defaultRowHeight="15" x14ac:dyDescent="0.25"/>
  <cols>
    <col min="1" max="1" width="9.42578125" customWidth="1"/>
    <col min="5" max="5" width="30.28515625" customWidth="1"/>
    <col min="6" max="6" width="14.42578125" bestFit="1" customWidth="1"/>
    <col min="7" max="7" width="20.42578125" customWidth="1"/>
    <col min="8" max="8" width="18.7109375" customWidth="1"/>
    <col min="9" max="9" width="17.5703125" customWidth="1"/>
  </cols>
  <sheetData>
    <row r="1" spans="1:9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3" t="s">
        <v>157</v>
      </c>
      <c r="G1" s="3" t="s">
        <v>158</v>
      </c>
      <c r="H1" s="3" t="s">
        <v>159</v>
      </c>
      <c r="I1" s="3" t="s">
        <v>160</v>
      </c>
    </row>
    <row r="2" spans="1:9" x14ac:dyDescent="0.25">
      <c r="A2">
        <v>101</v>
      </c>
      <c r="B2">
        <v>1</v>
      </c>
      <c r="C2">
        <v>12.5</v>
      </c>
      <c r="D2" t="s">
        <v>31</v>
      </c>
      <c r="E2" t="s">
        <v>32</v>
      </c>
      <c r="F2">
        <f>IF(Financials[[#This Row],[unit]]="Billions",Financials[[#This Row],[budget]]*1000,Financials[[#This Row],[budget]])</f>
        <v>1000</v>
      </c>
      <c r="G2">
        <f>IF(Financials[[#This Row],[unit]]="Billions",Financials[[#This Row],[revenue]]*1000,Financials[[#This Row],[revenue]])</f>
        <v>12500</v>
      </c>
      <c r="H2">
        <f>IF(Financials[[#This Row],[currency]]="USD",Financials[[#This Row],[budget(mln)]]*80,Financials[[#This Row],[budget(mln)]])</f>
        <v>1000</v>
      </c>
      <c r="I2">
        <f>IF(Financials[[#This Row],[currency]]="USD",Financials[[#This Row],[revenue(mln)]]*80,Financials[[#This Row],[revenue(mln)]])</f>
        <v>12500</v>
      </c>
    </row>
    <row r="3" spans="1:9" x14ac:dyDescent="0.25">
      <c r="A3">
        <v>102</v>
      </c>
      <c r="B3">
        <v>200</v>
      </c>
      <c r="C3">
        <v>954.8</v>
      </c>
      <c r="D3" t="s">
        <v>33</v>
      </c>
      <c r="E3" t="s">
        <v>34</v>
      </c>
      <c r="F3">
        <f>IF(Financials[[#This Row],[unit]]="Billions",Financials[[#This Row],[budget]]*1000,Financials[[#This Row],[budget]])</f>
        <v>200</v>
      </c>
      <c r="G3">
        <f>IF(Financials[[#This Row],[unit]]="Billions",Financials[[#This Row],[revenue]]*1000,Financials[[#This Row],[revenue]])</f>
        <v>954.8</v>
      </c>
      <c r="H3">
        <f>IF(Financials[[#This Row],[currency]]="USD",Financials[[#This Row],[budget(mln)]]*80,Financials[[#This Row],[budget(mln)]])</f>
        <v>16000</v>
      </c>
      <c r="I3">
        <f>IF(Financials[[#This Row],[currency]]="USD",Financials[[#This Row],[revenue(mln)]]*80,Financials[[#This Row],[revenue(mln)]])</f>
        <v>76384</v>
      </c>
    </row>
    <row r="4" spans="1:9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  <c r="F4">
        <f>IF(Financials[[#This Row],[unit]]="Billions",Financials[[#This Row],[budget]]*1000,Financials[[#This Row],[budget]])</f>
        <v>165</v>
      </c>
      <c r="G4">
        <f>IF(Financials[[#This Row],[unit]]="Billions",Financials[[#This Row],[revenue]]*1000,Financials[[#This Row],[revenue]])</f>
        <v>644.79999999999995</v>
      </c>
      <c r="H4">
        <f>IF(Financials[[#This Row],[currency]]="USD",Financials[[#This Row],[budget(mln)]]*80,Financials[[#This Row],[budget(mln)]])</f>
        <v>13200</v>
      </c>
      <c r="I4">
        <f>IF(Financials[[#This Row],[currency]]="USD",Financials[[#This Row],[revenue(mln)]]*80,Financials[[#This Row],[revenue(mln)]])</f>
        <v>51584</v>
      </c>
    </row>
    <row r="5" spans="1:9" x14ac:dyDescent="0.25">
      <c r="A5">
        <v>104</v>
      </c>
      <c r="B5">
        <v>180</v>
      </c>
      <c r="C5">
        <v>854</v>
      </c>
      <c r="D5" t="s">
        <v>33</v>
      </c>
      <c r="E5" t="s">
        <v>34</v>
      </c>
      <c r="F5">
        <f>IF(Financials[[#This Row],[unit]]="Billions",Financials[[#This Row],[budget]]*1000,Financials[[#This Row],[budget]])</f>
        <v>180</v>
      </c>
      <c r="G5">
        <f>IF(Financials[[#This Row],[unit]]="Billions",Financials[[#This Row],[revenue]]*1000,Financials[[#This Row],[revenue]])</f>
        <v>854</v>
      </c>
      <c r="H5">
        <f>IF(Financials[[#This Row],[currency]]="USD",Financials[[#This Row],[budget(mln)]]*80,Financials[[#This Row],[budget(mln)]])</f>
        <v>14400</v>
      </c>
      <c r="I5">
        <f>IF(Financials[[#This Row],[currency]]="USD",Financials[[#This Row],[revenue(mln)]]*80,Financials[[#This Row],[revenue(mln)]])</f>
        <v>68320</v>
      </c>
    </row>
    <row r="6" spans="1:9" x14ac:dyDescent="0.25">
      <c r="A6">
        <v>105</v>
      </c>
      <c r="B6">
        <v>250</v>
      </c>
      <c r="C6">
        <v>670</v>
      </c>
      <c r="D6" t="s">
        <v>33</v>
      </c>
      <c r="E6" t="s">
        <v>34</v>
      </c>
      <c r="F6">
        <f>IF(Financials[[#This Row],[unit]]="Billions",Financials[[#This Row],[budget]]*1000,Financials[[#This Row],[budget]])</f>
        <v>250</v>
      </c>
      <c r="G6">
        <f>IF(Financials[[#This Row],[unit]]="Billions",Financials[[#This Row],[revenue]]*1000,Financials[[#This Row],[revenue]])</f>
        <v>670</v>
      </c>
      <c r="H6">
        <f>IF(Financials[[#This Row],[currency]]="USD",Financials[[#This Row],[budget(mln)]]*80,Financials[[#This Row],[budget(mln)]])</f>
        <v>20000</v>
      </c>
      <c r="I6">
        <f>IF(Financials[[#This Row],[currency]]="USD",Financials[[#This Row],[revenue(mln)]]*80,Financials[[#This Row],[revenue(mln)]])</f>
        <v>53600</v>
      </c>
    </row>
    <row r="7" spans="1:9" x14ac:dyDescent="0.25">
      <c r="A7">
        <v>107</v>
      </c>
      <c r="B7">
        <v>400</v>
      </c>
      <c r="C7">
        <v>2000</v>
      </c>
      <c r="D7" t="s">
        <v>33</v>
      </c>
      <c r="E7" t="s">
        <v>32</v>
      </c>
      <c r="F7">
        <f>IF(Financials[[#This Row],[unit]]="Billions",Financials[[#This Row],[budget]]*1000,Financials[[#This Row],[budget]])</f>
        <v>400</v>
      </c>
      <c r="G7">
        <f>IF(Financials[[#This Row],[unit]]="Billions",Financials[[#This Row],[revenue]]*1000,Financials[[#This Row],[revenue]])</f>
        <v>2000</v>
      </c>
      <c r="H7">
        <f>IF(Financials[[#This Row],[currency]]="USD",Financials[[#This Row],[budget(mln)]]*80,Financials[[#This Row],[budget(mln)]])</f>
        <v>400</v>
      </c>
      <c r="I7">
        <f>IF(Financials[[#This Row],[currency]]="USD",Financials[[#This Row],[revenue(mln)]]*80,Financials[[#This Row],[revenue(mln)]])</f>
        <v>2000</v>
      </c>
    </row>
    <row r="8" spans="1:9" x14ac:dyDescent="0.25">
      <c r="A8">
        <v>108</v>
      </c>
      <c r="B8">
        <v>550</v>
      </c>
      <c r="C8">
        <v>4000</v>
      </c>
      <c r="D8" t="s">
        <v>33</v>
      </c>
      <c r="E8" t="s">
        <v>32</v>
      </c>
      <c r="F8">
        <f>IF(Financials[[#This Row],[unit]]="Billions",Financials[[#This Row],[budget]]*1000,Financials[[#This Row],[budget]])</f>
        <v>550</v>
      </c>
      <c r="G8">
        <f>IF(Financials[[#This Row],[unit]]="Billions",Financials[[#This Row],[revenue]]*1000,Financials[[#This Row],[revenue]])</f>
        <v>4000</v>
      </c>
      <c r="H8">
        <f>IF(Financials[[#This Row],[currency]]="USD",Financials[[#This Row],[budget(mln)]]*80,Financials[[#This Row],[budget(mln)]])</f>
        <v>550</v>
      </c>
      <c r="I8">
        <f>IF(Financials[[#This Row],[currency]]="USD",Financials[[#This Row],[revenue(mln)]]*80,Financials[[#This Row],[revenue(mln)]])</f>
        <v>4000</v>
      </c>
    </row>
    <row r="9" spans="1:9" x14ac:dyDescent="0.25">
      <c r="A9">
        <v>109</v>
      </c>
      <c r="B9">
        <v>390</v>
      </c>
      <c r="C9">
        <v>1360</v>
      </c>
      <c r="D9" t="s">
        <v>33</v>
      </c>
      <c r="E9" t="s">
        <v>32</v>
      </c>
      <c r="F9">
        <f>IF(Financials[[#This Row],[unit]]="Billions",Financials[[#This Row],[budget]]*1000,Financials[[#This Row],[budget]])</f>
        <v>390</v>
      </c>
      <c r="G9">
        <f>IF(Financials[[#This Row],[unit]]="Billions",Financials[[#This Row],[revenue]]*1000,Financials[[#This Row],[revenue]])</f>
        <v>1360</v>
      </c>
      <c r="H9">
        <f>IF(Financials[[#This Row],[currency]]="USD",Financials[[#This Row],[budget(mln)]]*80,Financials[[#This Row],[budget(mln)]])</f>
        <v>390</v>
      </c>
      <c r="I9">
        <f>IF(Financials[[#This Row],[currency]]="USD",Financials[[#This Row],[revenue(mln)]]*80,Financials[[#This Row],[revenue(mln)]])</f>
        <v>1360</v>
      </c>
    </row>
    <row r="10" spans="1:9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  <c r="F10">
        <f>IF(Financials[[#This Row],[unit]]="Billions",Financials[[#This Row],[budget]]*1000,Financials[[#This Row],[budget]])</f>
        <v>1400</v>
      </c>
      <c r="G10">
        <f>IF(Financials[[#This Row],[unit]]="Billions",Financials[[#This Row],[revenue]]*1000,Financials[[#This Row],[revenue]])</f>
        <v>3500</v>
      </c>
      <c r="H10">
        <f>IF(Financials[[#This Row],[currency]]="USD",Financials[[#This Row],[budget(mln)]]*80,Financials[[#This Row],[budget(mln)]])</f>
        <v>1400</v>
      </c>
      <c r="I10">
        <f>IF(Financials[[#This Row],[currency]]="USD",Financials[[#This Row],[revenue(mln)]]*80,Financials[[#This Row],[revenue(mln)]])</f>
        <v>3500</v>
      </c>
    </row>
    <row r="11" spans="1:9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  <c r="F11">
        <f>IF(Financials[[#This Row],[unit]]="Billions",Financials[[#This Row],[budget]]*1000,Financials[[#This Row],[budget]])</f>
        <v>25</v>
      </c>
      <c r="G11">
        <f>IF(Financials[[#This Row],[unit]]="Billions",Financials[[#This Row],[revenue]]*1000,Financials[[#This Row],[revenue]])</f>
        <v>73.3</v>
      </c>
      <c r="H11">
        <f>IF(Financials[[#This Row],[currency]]="USD",Financials[[#This Row],[budget(mln)]]*80,Financials[[#This Row],[budget(mln)]])</f>
        <v>2000</v>
      </c>
      <c r="I11">
        <f>IF(Financials[[#This Row],[currency]]="USD",Financials[[#This Row],[revenue(mln)]]*80,Financials[[#This Row],[revenue(mln)]])</f>
        <v>5864</v>
      </c>
    </row>
    <row r="12" spans="1:9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  <c r="F12">
        <f>IF(Financials[[#This Row],[unit]]="Billions",Financials[[#This Row],[budget]]*1000,Financials[[#This Row],[budget]])</f>
        <v>165</v>
      </c>
      <c r="G12">
        <f>IF(Financials[[#This Row],[unit]]="Billions",Financials[[#This Row],[revenue]]*1000,Financials[[#This Row],[revenue]])</f>
        <v>701.8</v>
      </c>
      <c r="H12">
        <f>IF(Financials[[#This Row],[currency]]="USD",Financials[[#This Row],[budget(mln)]]*80,Financials[[#This Row],[budget(mln)]])</f>
        <v>13200</v>
      </c>
      <c r="I12">
        <f>IF(Financials[[#This Row],[currency]]="USD",Financials[[#This Row],[revenue(mln)]]*80,Financials[[#This Row],[revenue(mln)]])</f>
        <v>56144</v>
      </c>
    </row>
    <row r="13" spans="1:9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  <c r="F13">
        <f>IF(Financials[[#This Row],[unit]]="Billions",Financials[[#This Row],[budget]]*1000,Financials[[#This Row],[budget]])</f>
        <v>205</v>
      </c>
      <c r="G13">
        <f>IF(Financials[[#This Row],[unit]]="Billions",Financials[[#This Row],[revenue]]*1000,Financials[[#This Row],[revenue]])</f>
        <v>365.3</v>
      </c>
      <c r="H13">
        <f>IF(Financials[[#This Row],[currency]]="USD",Financials[[#This Row],[budget(mln)]]*80,Financials[[#This Row],[budget(mln)]])</f>
        <v>16400</v>
      </c>
      <c r="I13">
        <f>IF(Financials[[#This Row],[currency]]="USD",Financials[[#This Row],[revenue(mln)]]*80,Financials[[#This Row],[revenue(mln)]])</f>
        <v>29224</v>
      </c>
    </row>
    <row r="14" spans="1:9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  <c r="F14">
        <f>IF(Financials[[#This Row],[unit]]="Billions",Financials[[#This Row],[budget]]*1000,Financials[[#This Row],[budget]])</f>
        <v>55</v>
      </c>
      <c r="G14">
        <f>IF(Financials[[#This Row],[unit]]="Billions",Financials[[#This Row],[revenue]]*1000,Financials[[#This Row],[revenue]])</f>
        <v>307.10000000000002</v>
      </c>
      <c r="H14">
        <f>IF(Financials[[#This Row],[currency]]="USD",Financials[[#This Row],[budget(mln)]]*80,Financials[[#This Row],[budget(mln)]])</f>
        <v>4400</v>
      </c>
      <c r="I14">
        <f>IF(Financials[[#This Row],[currency]]="USD",Financials[[#This Row],[revenue(mln)]]*80,Financials[[#This Row],[revenue(mln)]])</f>
        <v>24568</v>
      </c>
    </row>
    <row r="15" spans="1:9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  <c r="F15">
        <f>IF(Financials[[#This Row],[unit]]="Billions",Financials[[#This Row],[budget]]*1000,Financials[[#This Row],[budget]])</f>
        <v>103</v>
      </c>
      <c r="G15">
        <f>IF(Financials[[#This Row],[unit]]="Billions",Financials[[#This Row],[revenue]]*1000,Financials[[#This Row],[revenue]])</f>
        <v>460.5</v>
      </c>
      <c r="H15">
        <f>IF(Financials[[#This Row],[currency]]="USD",Financials[[#This Row],[budget(mln)]]*80,Financials[[#This Row],[budget(mln)]])</f>
        <v>8240</v>
      </c>
      <c r="I15">
        <f>IF(Financials[[#This Row],[currency]]="USD",Financials[[#This Row],[revenue(mln)]]*80,Financials[[#This Row],[revenue(mln)]])</f>
        <v>36840</v>
      </c>
    </row>
    <row r="16" spans="1:9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  <c r="F16">
        <f>IF(Financials[[#This Row],[unit]]="Billions",Financials[[#This Row],[budget]]*1000,Financials[[#This Row],[budget]])</f>
        <v>200</v>
      </c>
      <c r="G16">
        <f>IF(Financials[[#This Row],[unit]]="Billions",Financials[[#This Row],[revenue]]*1000,Financials[[#This Row],[revenue]])</f>
        <v>2202</v>
      </c>
      <c r="H16">
        <f>IF(Financials[[#This Row],[currency]]="USD",Financials[[#This Row],[budget(mln)]]*80,Financials[[#This Row],[budget(mln)]])</f>
        <v>16000</v>
      </c>
      <c r="I16">
        <f>IF(Financials[[#This Row],[currency]]="USD",Financials[[#This Row],[revenue(mln)]]*80,Financials[[#This Row],[revenue(mln)]])</f>
        <v>176160</v>
      </c>
    </row>
    <row r="17" spans="1:9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  <c r="F17">
        <f>IF(Financials[[#This Row],[unit]]="Billions",Financials[[#This Row],[budget]]*1000,Financials[[#This Row],[budget]])</f>
        <v>3.18</v>
      </c>
      <c r="G17">
        <f>IF(Financials[[#This Row],[unit]]="Billions",Financials[[#This Row],[revenue]]*1000,Financials[[#This Row],[revenue]])</f>
        <v>3.3</v>
      </c>
      <c r="H17">
        <f>IF(Financials[[#This Row],[currency]]="USD",Financials[[#This Row],[budget(mln)]]*80,Financials[[#This Row],[budget(mln)]])</f>
        <v>254.4</v>
      </c>
      <c r="I17">
        <f>IF(Financials[[#This Row],[currency]]="USD",Financials[[#This Row],[revenue(mln)]]*80,Financials[[#This Row],[revenue(mln)]])</f>
        <v>264</v>
      </c>
    </row>
    <row r="18" spans="1:9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  <c r="F18">
        <f>IF(Financials[[#This Row],[unit]]="Billions",Financials[[#This Row],[budget]]*1000,Financials[[#This Row],[budget]])</f>
        <v>237</v>
      </c>
      <c r="G18">
        <f>IF(Financials[[#This Row],[unit]]="Billions",Financials[[#This Row],[revenue]]*1000,Financials[[#This Row],[revenue]])</f>
        <v>2847</v>
      </c>
      <c r="H18">
        <f>IF(Financials[[#This Row],[currency]]="USD",Financials[[#This Row],[budget(mln)]]*80,Financials[[#This Row],[budget(mln)]])</f>
        <v>18960</v>
      </c>
      <c r="I18">
        <f>IF(Financials[[#This Row],[currency]]="USD",Financials[[#This Row],[revenue(mln)]]*80,Financials[[#This Row],[revenue(mln)]])</f>
        <v>227760</v>
      </c>
    </row>
    <row r="19" spans="1:9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  <c r="F19">
        <f>IF(Financials[[#This Row],[unit]]="Billions",Financials[[#This Row],[budget]]*1000,Financials[[#This Row],[budget]])</f>
        <v>7.2</v>
      </c>
      <c r="G19">
        <f>IF(Financials[[#This Row],[unit]]="Billions",Financials[[#This Row],[revenue]]*1000,Financials[[#This Row],[revenue]])</f>
        <v>291</v>
      </c>
      <c r="H19">
        <f>IF(Financials[[#This Row],[currency]]="USD",Financials[[#This Row],[budget(mln)]]*80,Financials[[#This Row],[budget(mln)]])</f>
        <v>576</v>
      </c>
      <c r="I19">
        <f>IF(Financials[[#This Row],[currency]]="USD",Financials[[#This Row],[revenue(mln)]]*80,Financials[[#This Row],[revenue(mln)]])</f>
        <v>23280</v>
      </c>
    </row>
    <row r="20" spans="1:9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  <c r="F20">
        <f>IF(Financials[[#This Row],[unit]]="Billions",Financials[[#This Row],[budget]]*1000,Financials[[#This Row],[budget]])</f>
        <v>185</v>
      </c>
      <c r="G20">
        <f>IF(Financials[[#This Row],[unit]]="Billions",Financials[[#This Row],[revenue]]*1000,Financials[[#This Row],[revenue]])</f>
        <v>1006</v>
      </c>
      <c r="H20">
        <f>IF(Financials[[#This Row],[currency]]="USD",Financials[[#This Row],[budget(mln)]]*80,Financials[[#This Row],[budget(mln)]])</f>
        <v>14800</v>
      </c>
      <c r="I20">
        <f>IF(Financials[[#This Row],[currency]]="USD",Financials[[#This Row],[revenue(mln)]]*80,Financials[[#This Row],[revenue(mln)]])</f>
        <v>80480</v>
      </c>
    </row>
    <row r="21" spans="1:9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  <c r="F21">
        <f>IF(Financials[[#This Row],[unit]]="Billions",Financials[[#This Row],[budget]]*1000,Financials[[#This Row],[budget]])</f>
        <v>22</v>
      </c>
      <c r="G21">
        <f>IF(Financials[[#This Row],[unit]]="Billions",Financials[[#This Row],[revenue]]*1000,Financials[[#This Row],[revenue]])</f>
        <v>322.2</v>
      </c>
      <c r="H21">
        <f>IF(Financials[[#This Row],[currency]]="USD",Financials[[#This Row],[budget(mln)]]*80,Financials[[#This Row],[budget(mln)]])</f>
        <v>1760</v>
      </c>
      <c r="I21">
        <f>IF(Financials[[#This Row],[currency]]="USD",Financials[[#This Row],[revenue(mln)]]*80,Financials[[#This Row],[revenue(mln)]])</f>
        <v>25776</v>
      </c>
    </row>
    <row r="22" spans="1:9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  <c r="F22">
        <f>IF(Financials[[#This Row],[unit]]="Billions",Financials[[#This Row],[budget]]*1000,Financials[[#This Row],[budget]])</f>
        <v>63</v>
      </c>
      <c r="G22">
        <f>IF(Financials[[#This Row],[unit]]="Billions",Financials[[#This Row],[revenue]]*1000,Financials[[#This Row],[revenue]])</f>
        <v>1046</v>
      </c>
      <c r="H22">
        <f>IF(Financials[[#This Row],[currency]]="USD",Financials[[#This Row],[budget(mln)]]*80,Financials[[#This Row],[budget(mln)]])</f>
        <v>5040</v>
      </c>
      <c r="I22">
        <f>IF(Financials[[#This Row],[currency]]="USD",Financials[[#This Row],[revenue(mln)]]*80,Financials[[#This Row],[revenue(mln)]])</f>
        <v>83680</v>
      </c>
    </row>
    <row r="23" spans="1:9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F23">
        <f>IF(Financials[[#This Row],[unit]]="Billions",Financials[[#This Row],[budget]]*1000,Financials[[#This Row],[budget]])</f>
        <v>15.5</v>
      </c>
      <c r="G23">
        <f>IF(Financials[[#This Row],[unit]]="Billions",Financials[[#This Row],[revenue]]*1000,Financials[[#This Row],[revenue]])</f>
        <v>263.10000000000002</v>
      </c>
      <c r="H23">
        <f>IF(Financials[[#This Row],[currency]]="USD",Financials[[#This Row],[budget(mln)]]*80,Financials[[#This Row],[budget(mln)]])</f>
        <v>1240</v>
      </c>
      <c r="I23">
        <f>IF(Financials[[#This Row],[currency]]="USD",Financials[[#This Row],[revenue(mln)]]*80,Financials[[#This Row],[revenue(mln)]])</f>
        <v>21048</v>
      </c>
    </row>
    <row r="24" spans="1:9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  <c r="F24">
        <f>IF(Financials[[#This Row],[unit]]="Billions",Financials[[#This Row],[budget]]*1000,Financials[[#This Row],[budget]])</f>
        <v>400</v>
      </c>
      <c r="G24">
        <f>IF(Financials[[#This Row],[unit]]="Billions",Financials[[#This Row],[revenue]]*1000,Financials[[#This Row],[revenue]])</f>
        <v>2798</v>
      </c>
      <c r="H24">
        <f>IF(Financials[[#This Row],[currency]]="USD",Financials[[#This Row],[budget(mln)]]*80,Financials[[#This Row],[budget(mln)]])</f>
        <v>32000</v>
      </c>
      <c r="I24">
        <f>IF(Financials[[#This Row],[currency]]="USD",Financials[[#This Row],[revenue(mln)]]*80,Financials[[#This Row],[revenue(mln)]])</f>
        <v>223840</v>
      </c>
    </row>
    <row r="25" spans="1:9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  <c r="F25">
        <f>IF(Financials[[#This Row],[unit]]="Billions",Financials[[#This Row],[budget]]*1000,Financials[[#This Row],[budget]])</f>
        <v>400</v>
      </c>
      <c r="G25">
        <f>IF(Financials[[#This Row],[unit]]="Billions",Financials[[#This Row],[revenue]]*1000,Financials[[#This Row],[revenue]])</f>
        <v>2048</v>
      </c>
      <c r="H25">
        <f>IF(Financials[[#This Row],[currency]]="USD",Financials[[#This Row],[budget(mln)]]*80,Financials[[#This Row],[budget(mln)]])</f>
        <v>32000</v>
      </c>
      <c r="I25">
        <f>IF(Financials[[#This Row],[currency]]="USD",Financials[[#This Row],[revenue(mln)]]*80,Financials[[#This Row],[revenue(mln)]])</f>
        <v>163840</v>
      </c>
    </row>
    <row r="26" spans="1:9" x14ac:dyDescent="0.25">
      <c r="A26">
        <v>127</v>
      </c>
      <c r="B26">
        <v>70</v>
      </c>
      <c r="C26">
        <v>100</v>
      </c>
      <c r="D26" t="s">
        <v>33</v>
      </c>
      <c r="E26" t="s">
        <v>32</v>
      </c>
      <c r="F26">
        <f>IF(Financials[[#This Row],[unit]]="Billions",Financials[[#This Row],[budget]]*1000,Financials[[#This Row],[budget]])</f>
        <v>70</v>
      </c>
      <c r="G26">
        <f>IF(Financials[[#This Row],[unit]]="Billions",Financials[[#This Row],[revenue]]*1000,Financials[[#This Row],[revenue]])</f>
        <v>100</v>
      </c>
      <c r="H26">
        <f>IF(Financials[[#This Row],[currency]]="USD",Financials[[#This Row],[budget(mln)]]*80,Financials[[#This Row],[budget(mln)]])</f>
        <v>70</v>
      </c>
      <c r="I26">
        <f>IF(Financials[[#This Row],[currency]]="USD",Financials[[#This Row],[revenue(mln)]]*80,Financials[[#This Row],[revenue(mln)]])</f>
        <v>100</v>
      </c>
    </row>
    <row r="27" spans="1:9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  <c r="F27">
        <f>IF(Financials[[#This Row],[unit]]="Billions",Financials[[#This Row],[budget]]*1000,Financials[[#This Row],[budget]])</f>
        <v>120</v>
      </c>
      <c r="G27">
        <f>IF(Financials[[#This Row],[unit]]="Billions",Financials[[#This Row],[revenue]]*1000,Financials[[#This Row],[revenue]])</f>
        <v>1350</v>
      </c>
      <c r="H27">
        <f>IF(Financials[[#This Row],[currency]]="USD",Financials[[#This Row],[budget(mln)]]*80,Financials[[#This Row],[budget(mln)]])</f>
        <v>120</v>
      </c>
      <c r="I27">
        <f>IF(Financials[[#This Row],[currency]]="USD",Financials[[#This Row],[revenue(mln)]]*80,Financials[[#This Row],[revenue(mln)]])</f>
        <v>1350</v>
      </c>
    </row>
    <row r="28" spans="1:9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  <c r="F28">
        <f>IF(Financials[[#This Row],[unit]]="Billions",Financials[[#This Row],[budget]]*1000,Financials[[#This Row],[budget]])</f>
        <v>100</v>
      </c>
      <c r="G28">
        <f>IF(Financials[[#This Row],[unit]]="Billions",Financials[[#This Row],[revenue]]*1000,Financials[[#This Row],[revenue]])</f>
        <v>410</v>
      </c>
      <c r="H28">
        <f>IF(Financials[[#This Row],[currency]]="USD",Financials[[#This Row],[budget(mln)]]*80,Financials[[#This Row],[budget(mln)]])</f>
        <v>100</v>
      </c>
      <c r="I28">
        <f>IF(Financials[[#This Row],[currency]]="USD",Financials[[#This Row],[revenue(mln)]]*80,Financials[[#This Row],[revenue(mln)]])</f>
        <v>410</v>
      </c>
    </row>
    <row r="29" spans="1:9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  <c r="F29">
        <f>IF(Financials[[#This Row],[unit]]="Billions",Financials[[#This Row],[budget]]*1000,Financials[[#This Row],[budget]])</f>
        <v>850</v>
      </c>
      <c r="G29">
        <f>IF(Financials[[#This Row],[unit]]="Billions",Financials[[#This Row],[revenue]]*1000,Financials[[#This Row],[revenue]])</f>
        <v>8540</v>
      </c>
      <c r="H29">
        <f>IF(Financials[[#This Row],[currency]]="USD",Financials[[#This Row],[budget(mln)]]*80,Financials[[#This Row],[budget(mln)]])</f>
        <v>850</v>
      </c>
      <c r="I29">
        <f>IF(Financials[[#This Row],[currency]]="USD",Financials[[#This Row],[revenue(mln)]]*80,Financials[[#This Row],[revenue(mln)]])</f>
        <v>8540</v>
      </c>
    </row>
    <row r="30" spans="1:9" x14ac:dyDescent="0.25">
      <c r="A30">
        <v>131</v>
      </c>
      <c r="B30">
        <v>1</v>
      </c>
      <c r="C30">
        <v>5.9</v>
      </c>
      <c r="D30" t="s">
        <v>31</v>
      </c>
      <c r="E30" t="s">
        <v>32</v>
      </c>
      <c r="F30">
        <f>IF(Financials[[#This Row],[unit]]="Billions",Financials[[#This Row],[budget]]*1000,Financials[[#This Row],[budget]])</f>
        <v>1000</v>
      </c>
      <c r="G30">
        <f>IF(Financials[[#This Row],[unit]]="Billions",Financials[[#This Row],[revenue]]*1000,Financials[[#This Row],[revenue]])</f>
        <v>5900</v>
      </c>
      <c r="H30">
        <f>IF(Financials[[#This Row],[currency]]="USD",Financials[[#This Row],[budget(mln)]]*80,Financials[[#This Row],[budget(mln)]])</f>
        <v>1000</v>
      </c>
      <c r="I30">
        <f>IF(Financials[[#This Row],[currency]]="USD",Financials[[#This Row],[revenue(mln)]]*80,Financials[[#This Row],[revenue(mln)]])</f>
        <v>5900</v>
      </c>
    </row>
    <row r="31" spans="1:9" x14ac:dyDescent="0.25">
      <c r="A31">
        <v>132</v>
      </c>
      <c r="B31">
        <v>2</v>
      </c>
      <c r="C31">
        <v>3.6</v>
      </c>
      <c r="D31" t="s">
        <v>31</v>
      </c>
      <c r="E31" t="s">
        <v>32</v>
      </c>
      <c r="F31">
        <f>IF(Financials[[#This Row],[unit]]="Billions",Financials[[#This Row],[budget]]*1000,Financials[[#This Row],[budget]])</f>
        <v>2000</v>
      </c>
      <c r="G31">
        <f>IF(Financials[[#This Row],[unit]]="Billions",Financials[[#This Row],[revenue]]*1000,Financials[[#This Row],[revenue]])</f>
        <v>3600</v>
      </c>
      <c r="H31">
        <f>IF(Financials[[#This Row],[currency]]="USD",Financials[[#This Row],[budget(mln)]]*80,Financials[[#This Row],[budget(mln)]])</f>
        <v>2000</v>
      </c>
      <c r="I31">
        <f>IF(Financials[[#This Row],[currency]]="USD",Financials[[#This Row],[revenue(mln)]]*80,Financials[[#This Row],[revenue(mln)]])</f>
        <v>3600</v>
      </c>
    </row>
    <row r="32" spans="1:9" x14ac:dyDescent="0.25">
      <c r="A32">
        <v>133</v>
      </c>
      <c r="B32">
        <v>5.5</v>
      </c>
      <c r="C32">
        <v>12</v>
      </c>
      <c r="D32" t="s">
        <v>31</v>
      </c>
      <c r="E32" t="s">
        <v>32</v>
      </c>
      <c r="F32">
        <f>IF(Financials[[#This Row],[unit]]="Billions",Financials[[#This Row],[budget]]*1000,Financials[[#This Row],[budget]])</f>
        <v>5500</v>
      </c>
      <c r="G32">
        <f>IF(Financials[[#This Row],[unit]]="Billions",Financials[[#This Row],[revenue]]*1000,Financials[[#This Row],[revenue]])</f>
        <v>12000</v>
      </c>
      <c r="H32">
        <f>IF(Financials[[#This Row],[currency]]="USD",Financials[[#This Row],[budget(mln)]]*80,Financials[[#This Row],[budget(mln)]])</f>
        <v>5500</v>
      </c>
      <c r="I32">
        <f>IF(Financials[[#This Row],[currency]]="USD",Financials[[#This Row],[revenue(mln)]]*80,Financials[[#This Row],[revenue(mln)]])</f>
        <v>12000</v>
      </c>
    </row>
    <row r="33" spans="1:9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  <c r="F33">
        <f>IF(Financials[[#This Row],[unit]]="Billions",Financials[[#This Row],[budget]]*1000,Financials[[#This Row],[budget]])</f>
        <v>1800</v>
      </c>
      <c r="G33">
        <f>IF(Financials[[#This Row],[unit]]="Billions",Financials[[#This Row],[revenue]]*1000,Financials[[#This Row],[revenue]])</f>
        <v>6500</v>
      </c>
      <c r="H33">
        <f>IF(Financials[[#This Row],[currency]]="USD",Financials[[#This Row],[budget(mln)]]*80,Financials[[#This Row],[budget(mln)]])</f>
        <v>1800</v>
      </c>
      <c r="I33">
        <f>IF(Financials[[#This Row],[currency]]="USD",Financials[[#This Row],[revenue(mln)]]*80,Financials[[#This Row],[revenue(mln)]])</f>
        <v>6500</v>
      </c>
    </row>
    <row r="34" spans="1:9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  <c r="F34">
        <f>IF(Financials[[#This Row],[unit]]="Billions",Financials[[#This Row],[budget]]*1000,Financials[[#This Row],[budget]])</f>
        <v>250</v>
      </c>
      <c r="G34">
        <f>IF(Financials[[#This Row],[unit]]="Billions",Financials[[#This Row],[revenue]]*1000,Financials[[#This Row],[revenue]])</f>
        <v>3409</v>
      </c>
      <c r="H34">
        <f>IF(Financials[[#This Row],[currency]]="USD",Financials[[#This Row],[budget(mln)]]*80,Financials[[#This Row],[budget(mln)]])</f>
        <v>250</v>
      </c>
      <c r="I34">
        <f>IF(Financials[[#This Row],[currency]]="USD",Financials[[#This Row],[revenue(mln)]]*80,Financials[[#This Row],[revenue(mln)]])</f>
        <v>3409</v>
      </c>
    </row>
    <row r="35" spans="1:9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  <c r="F35">
        <f>IF(Financials[[#This Row],[unit]]="Billions",Financials[[#This Row],[budget]]*1000,Financials[[#This Row],[budget]])</f>
        <v>900</v>
      </c>
      <c r="G35">
        <f>IF(Financials[[#This Row],[unit]]="Billions",Financials[[#This Row],[revenue]]*1000,Financials[[#This Row],[revenue]])</f>
        <v>11690</v>
      </c>
      <c r="H35">
        <f>IF(Financials[[#This Row],[currency]]="USD",Financials[[#This Row],[budget(mln)]]*80,Financials[[#This Row],[budget(mln)]])</f>
        <v>900</v>
      </c>
      <c r="I35">
        <f>IF(Financials[[#This Row],[currency]]="USD",Financials[[#This Row],[revenue(mln)]]*80,Financials[[#This Row],[revenue(mln)]])</f>
        <v>11690</v>
      </c>
    </row>
    <row r="36" spans="1:9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  <c r="F36">
        <f>IF(Financials[[#This Row],[unit]]="Billions",Financials[[#This Row],[budget]]*1000,Financials[[#This Row],[budget]])</f>
        <v>216.7</v>
      </c>
      <c r="G36">
        <f>IF(Financials[[#This Row],[unit]]="Billions",Financials[[#This Row],[revenue]]*1000,Financials[[#This Row],[revenue]])</f>
        <v>370.6</v>
      </c>
      <c r="H36">
        <f>IF(Financials[[#This Row],[currency]]="USD",Financials[[#This Row],[budget(mln)]]*80,Financials[[#This Row],[budget(mln)]])</f>
        <v>17336</v>
      </c>
      <c r="I36">
        <f>IF(Financials[[#This Row],[currency]]="USD",Financials[[#This Row],[revenue(mln)]]*80,Financials[[#This Row],[revenue(mln)]])</f>
        <v>29648</v>
      </c>
    </row>
    <row r="37" spans="1:9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  <c r="F37">
        <f>IF(Financials[[#This Row],[unit]]="Billions",Financials[[#This Row],[budget]]*1000,Financials[[#This Row],[budget]])</f>
        <v>177</v>
      </c>
      <c r="G37">
        <f>IF(Financials[[#This Row],[unit]]="Billions",Financials[[#This Row],[revenue]]*1000,Financials[[#This Row],[revenue]])</f>
        <v>714.4</v>
      </c>
      <c r="H37">
        <f>IF(Financials[[#This Row],[currency]]="USD",Financials[[#This Row],[budget(mln)]]*80,Financials[[#This Row],[budget(mln)]])</f>
        <v>14160</v>
      </c>
      <c r="I37">
        <f>IF(Financials[[#This Row],[currency]]="USD",Financials[[#This Row],[revenue(mln)]]*80,Financials[[#This Row],[revenue(mln)]])</f>
        <v>57152</v>
      </c>
    </row>
    <row r="38" spans="1:9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  <c r="F38">
        <f>IF(Financials[[#This Row],[unit]]="Billions",Financials[[#This Row],[budget]]*1000,Financials[[#This Row],[budget]])</f>
        <v>1800</v>
      </c>
      <c r="G38">
        <f>IF(Financials[[#This Row],[unit]]="Billions",Financials[[#This Row],[revenue]]*1000,Financials[[#This Row],[revenue]])</f>
        <v>3100</v>
      </c>
      <c r="H38">
        <f>IF(Financials[[#This Row],[currency]]="USD",Financials[[#This Row],[budget(mln)]]*80,Financials[[#This Row],[budget(mln)]])</f>
        <v>1800</v>
      </c>
      <c r="I38">
        <f>IF(Financials[[#This Row],[currency]]="USD",Financials[[#This Row],[revenue(mln)]]*80,Financials[[#This Row],[revenue(mln)]])</f>
        <v>3100</v>
      </c>
    </row>
    <row r="39" spans="1:9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  <c r="F39">
        <f>IF(Financials[[#This Row],[unit]]="Billions",Financials[[#This Row],[budget]]*1000,Financials[[#This Row],[budget]])</f>
        <v>500</v>
      </c>
      <c r="G39">
        <f>IF(Financials[[#This Row],[unit]]="Billions",Financials[[#This Row],[revenue]]*1000,Financials[[#This Row],[revenue]])</f>
        <v>950</v>
      </c>
      <c r="H39">
        <f>IF(Financials[[#This Row],[currency]]="USD",Financials[[#This Row],[budget(mln)]]*80,Financials[[#This Row],[budget(mln)]])</f>
        <v>500</v>
      </c>
      <c r="I39">
        <f>IF(Financials[[#This Row],[currency]]="USD",Financials[[#This Row],[revenue(mln)]]*80,Financials[[#This Row],[revenue(mln)]])</f>
        <v>950</v>
      </c>
    </row>
    <row r="40" spans="1:9" x14ac:dyDescent="0.25">
      <c r="A40">
        <v>406</v>
      </c>
      <c r="B40">
        <v>30</v>
      </c>
      <c r="C40">
        <v>350</v>
      </c>
      <c r="D40" t="s">
        <v>33</v>
      </c>
      <c r="E40" t="s">
        <v>32</v>
      </c>
      <c r="F40">
        <f>IF(Financials[[#This Row],[unit]]="Billions",Financials[[#This Row],[budget]]*1000,Financials[[#This Row],[budget]])</f>
        <v>30</v>
      </c>
      <c r="G40">
        <f>IF(Financials[[#This Row],[unit]]="Billions",Financials[[#This Row],[revenue]]*1000,Financials[[#This Row],[revenue]])</f>
        <v>350</v>
      </c>
      <c r="H40">
        <f>IF(Financials[[#This Row],[currency]]="USD",Financials[[#This Row],[budget(mln)]]*80,Financials[[#This Row],[budget(mln)]])</f>
        <v>30</v>
      </c>
      <c r="I40">
        <f>IF(Financials[[#This Row],[currency]]="USD",Financials[[#This Row],[revenue(mln)]]*80,Financials[[#This Row],[revenue(mln)]])</f>
        <v>350</v>
      </c>
    </row>
    <row r="41" spans="1:9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  <c r="F41">
        <f>IF(Financials[[#This Row],[unit]]="Billions",Financials[[#This Row],[budget]]*1000,Financials[[#This Row],[budget]])</f>
        <v>160</v>
      </c>
      <c r="G41">
        <f>IF(Financials[[#This Row],[unit]]="Billions",Financials[[#This Row],[revenue]]*1000,Financials[[#This Row],[revenue]])</f>
        <v>836.8</v>
      </c>
      <c r="H41">
        <f>IF(Financials[[#This Row],[currency]]="USD",Financials[[#This Row],[budget(mln)]]*80,Financials[[#This Row],[budget(mln)]])</f>
        <v>12800</v>
      </c>
      <c r="I41">
        <f>IF(Financials[[#This Row],[currency]]="USD",Financials[[#This Row],[revenue(mln)]]*80,Financials[[#This Row],[revenue(mln)]])</f>
        <v>66944</v>
      </c>
    </row>
    <row r="43" spans="1:9" x14ac:dyDescent="0.25">
      <c r="G43" t="s">
        <v>161</v>
      </c>
      <c r="H43" s="4">
        <f>SUM(Financials[budget INR])</f>
        <v>293426.40000000002</v>
      </c>
      <c r="I43" s="4">
        <f>SUM(Financials[revenue(INR)])</f>
        <v>1663659</v>
      </c>
    </row>
    <row r="44" spans="1:9" x14ac:dyDescent="0.25">
      <c r="G44" t="s">
        <v>165</v>
      </c>
      <c r="H44">
        <f>COUNT(Financials[movie_id])</f>
        <v>40</v>
      </c>
    </row>
    <row r="45" spans="1:9" x14ac:dyDescent="0.25">
      <c r="G45" t="s">
        <v>162</v>
      </c>
      <c r="H45">
        <f>COUNTIF(Financials[currency],"INR")</f>
        <v>18</v>
      </c>
    </row>
    <row r="46" spans="1:9" x14ac:dyDescent="0.25">
      <c r="G46" t="s">
        <v>163</v>
      </c>
      <c r="H46">
        <f>SUMIF(Financials[currency],"INR",Financials[revenue(INR)])</f>
        <v>81259</v>
      </c>
    </row>
    <row r="47" spans="1:9" x14ac:dyDescent="0.25">
      <c r="G47" t="s">
        <v>164</v>
      </c>
      <c r="H47">
        <f>H46/H45</f>
        <v>4514.3888888888887</v>
      </c>
    </row>
    <row r="48" spans="1:9" x14ac:dyDescent="0.25">
      <c r="G48" t="s">
        <v>166</v>
      </c>
      <c r="H48" s="5">
        <f>H47/I43</f>
        <v>2.7135301698778948E-3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zoomScale="160" zoomScaleNormal="160" workbookViewId="0">
      <selection activeCell="A2" sqref="A2:B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C1" zoomScale="90" zoomScaleNormal="90" workbookViewId="0">
      <selection activeCell="E3" sqref="E3"/>
    </sheetView>
  </sheetViews>
  <sheetFormatPr defaultRowHeight="15" x14ac:dyDescent="0.25"/>
  <cols>
    <col min="1" max="1" width="22.85546875" customWidth="1"/>
    <col min="2" max="2" width="52.7109375" customWidth="1"/>
    <col min="3" max="3" width="32" customWidth="1"/>
    <col min="4" max="4" width="19.7109375" customWidth="1"/>
    <col min="5" max="5" width="20.7109375" customWidth="1"/>
  </cols>
  <sheetData>
    <row r="1" spans="1:6" x14ac:dyDescent="0.25">
      <c r="A1" s="4" t="s">
        <v>167</v>
      </c>
      <c r="B1" s="4" t="s">
        <v>168</v>
      </c>
      <c r="C1" s="4" t="s">
        <v>174</v>
      </c>
      <c r="D1" s="4" t="s">
        <v>175</v>
      </c>
      <c r="E1" s="4" t="s">
        <v>176</v>
      </c>
    </row>
    <row r="2" spans="1:6" x14ac:dyDescent="0.25">
      <c r="A2" t="s">
        <v>28</v>
      </c>
      <c r="B2" s="7">
        <f>SUM(Financials[revenue(mln)])</f>
        <v>101038.99999999999</v>
      </c>
      <c r="E2" t="s">
        <v>177</v>
      </c>
      <c r="F2" t="s">
        <v>172</v>
      </c>
    </row>
    <row r="3" spans="1:6" x14ac:dyDescent="0.25">
      <c r="A3" t="s">
        <v>27</v>
      </c>
      <c r="B3" s="7">
        <f>SUM(Financials[budget(mln)])</f>
        <v>22094.58</v>
      </c>
    </row>
    <row r="4" spans="1:6" x14ac:dyDescent="0.25">
      <c r="A4" t="s">
        <v>169</v>
      </c>
      <c r="B4" s="7">
        <f>B2-B3</f>
        <v>78944.419999999984</v>
      </c>
    </row>
    <row r="5" spans="1:6" x14ac:dyDescent="0.25">
      <c r="A5" t="s">
        <v>170</v>
      </c>
      <c r="B5" s="6">
        <f>B4/B3</f>
        <v>3.5730219809564145</v>
      </c>
    </row>
    <row r="6" spans="1:6" x14ac:dyDescent="0.25">
      <c r="A6" t="s">
        <v>173</v>
      </c>
      <c r="B6" s="5">
        <f>SUMIF(Financials[currency],"USD",Financials[revenue(mln)])</f>
        <v>19780.000000000004</v>
      </c>
    </row>
    <row r="7" spans="1:6" x14ac:dyDescent="0.25">
      <c r="A7" t="s">
        <v>171</v>
      </c>
      <c r="B7" s="5">
        <f>B2/B6</f>
        <v>5.1081395348837191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178</v>
      </c>
      <c r="B2">
        <f>AVERAGE(Movies[imdb_rating])</f>
        <v>7.9473684210526319</v>
      </c>
    </row>
    <row r="3" spans="1:2" x14ac:dyDescent="0.25">
      <c r="A3" t="s">
        <v>179</v>
      </c>
      <c r="B3">
        <f>MEDIAN(Movies[imdb_rating])</f>
        <v>8.1</v>
      </c>
    </row>
    <row r="4" spans="1:2" x14ac:dyDescent="0.25">
      <c r="A4" t="s">
        <v>180</v>
      </c>
      <c r="B4">
        <f>MODE(Movies[imdb_rating])</f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1" sqref="A11"/>
    </sheetView>
  </sheetViews>
  <sheetFormatPr defaultRowHeight="15" x14ac:dyDescent="0.25"/>
  <cols>
    <col min="2" max="2" width="11.85546875" customWidth="1"/>
    <col min="3" max="3" width="17.42578125" customWidth="1"/>
    <col min="8" max="8" width="13.42578125" customWidth="1"/>
    <col min="9" max="9" width="18" customWidth="1"/>
  </cols>
  <sheetData>
    <row r="1" spans="1:10" x14ac:dyDescent="0.25">
      <c r="A1" s="9" t="s">
        <v>183</v>
      </c>
      <c r="B1" s="9"/>
      <c r="C1" s="9"/>
      <c r="D1" s="9"/>
      <c r="F1" s="10" t="s">
        <v>193</v>
      </c>
      <c r="G1" s="11" t="s">
        <v>194</v>
      </c>
      <c r="H1" s="11"/>
      <c r="I1" s="11"/>
      <c r="J1" s="11"/>
    </row>
    <row r="2" spans="1:10" x14ac:dyDescent="0.25">
      <c r="A2" s="8" t="s">
        <v>36</v>
      </c>
      <c r="B2" s="8" t="s">
        <v>181</v>
      </c>
      <c r="C2" s="8" t="s">
        <v>182</v>
      </c>
      <c r="D2" s="8"/>
      <c r="G2" s="12" t="s">
        <v>195</v>
      </c>
      <c r="H2" s="12" t="s">
        <v>196</v>
      </c>
      <c r="I2" s="12" t="s">
        <v>197</v>
      </c>
      <c r="J2" s="12"/>
    </row>
    <row r="3" spans="1:10" x14ac:dyDescent="0.25">
      <c r="A3" t="s">
        <v>184</v>
      </c>
      <c r="B3">
        <v>71</v>
      </c>
      <c r="C3">
        <f>B3-B12</f>
        <v>9</v>
      </c>
      <c r="D3">
        <f>C3*C3</f>
        <v>81</v>
      </c>
      <c r="G3" t="s">
        <v>184</v>
      </c>
      <c r="H3">
        <v>99</v>
      </c>
      <c r="I3">
        <f>H3-krance_mean</f>
        <v>37</v>
      </c>
      <c r="J3">
        <f>I3*I3</f>
        <v>1369</v>
      </c>
    </row>
    <row r="4" spans="1:10" x14ac:dyDescent="0.25">
      <c r="A4" t="s">
        <v>185</v>
      </c>
      <c r="B4">
        <v>62</v>
      </c>
      <c r="C4">
        <f>B4-B12</f>
        <v>0</v>
      </c>
      <c r="D4">
        <f t="shared" ref="D4:D10" si="0">C4*C4</f>
        <v>0</v>
      </c>
      <c r="G4" t="s">
        <v>189</v>
      </c>
      <c r="H4">
        <v>14</v>
      </c>
      <c r="I4">
        <f>H4-krance_mean</f>
        <v>-48</v>
      </c>
      <c r="J4">
        <f t="shared" ref="J4:J10" si="1">I4*I4</f>
        <v>2304</v>
      </c>
    </row>
    <row r="5" spans="1:10" x14ac:dyDescent="0.25">
      <c r="A5" t="s">
        <v>186</v>
      </c>
      <c r="B5">
        <v>66</v>
      </c>
      <c r="C5">
        <f>B5-B12</f>
        <v>4</v>
      </c>
      <c r="D5">
        <f t="shared" si="0"/>
        <v>16</v>
      </c>
      <c r="G5" t="s">
        <v>185</v>
      </c>
      <c r="H5">
        <v>75</v>
      </c>
      <c r="I5">
        <f>H5-krance_mean</f>
        <v>13</v>
      </c>
      <c r="J5">
        <f t="shared" si="1"/>
        <v>169</v>
      </c>
    </row>
    <row r="6" spans="1:10" x14ac:dyDescent="0.25">
      <c r="A6" t="s">
        <v>187</v>
      </c>
      <c r="B6">
        <v>61</v>
      </c>
      <c r="C6">
        <f>B6-B12</f>
        <v>-1</v>
      </c>
      <c r="D6">
        <f t="shared" si="0"/>
        <v>1</v>
      </c>
      <c r="G6" t="s">
        <v>188</v>
      </c>
      <c r="H6">
        <v>84</v>
      </c>
      <c r="I6">
        <f>H6-krance_mean</f>
        <v>22</v>
      </c>
      <c r="J6">
        <f t="shared" si="1"/>
        <v>484</v>
      </c>
    </row>
    <row r="7" spans="1:10" x14ac:dyDescent="0.25">
      <c r="A7" t="s">
        <v>188</v>
      </c>
      <c r="B7">
        <v>54</v>
      </c>
      <c r="C7">
        <f>B7-B12</f>
        <v>-8</v>
      </c>
      <c r="D7">
        <f t="shared" si="0"/>
        <v>64</v>
      </c>
      <c r="G7" t="s">
        <v>198</v>
      </c>
      <c r="H7">
        <v>44</v>
      </c>
      <c r="I7">
        <f>H7-krance_mean</f>
        <v>-18</v>
      </c>
      <c r="J7">
        <f t="shared" si="1"/>
        <v>324</v>
      </c>
    </row>
    <row r="8" spans="1:10" x14ac:dyDescent="0.25">
      <c r="A8" t="s">
        <v>189</v>
      </c>
      <c r="B8">
        <v>67</v>
      </c>
      <c r="C8">
        <f>B8-B12</f>
        <v>5</v>
      </c>
      <c r="D8">
        <f t="shared" si="0"/>
        <v>25</v>
      </c>
      <c r="G8" t="s">
        <v>187</v>
      </c>
      <c r="H8">
        <v>54</v>
      </c>
      <c r="I8">
        <f>H8-krance_mean</f>
        <v>-8</v>
      </c>
      <c r="J8">
        <f t="shared" si="1"/>
        <v>64</v>
      </c>
    </row>
    <row r="9" spans="1:10" x14ac:dyDescent="0.25">
      <c r="A9" t="s">
        <v>190</v>
      </c>
      <c r="B9">
        <v>55</v>
      </c>
      <c r="C9">
        <f>B9-B12</f>
        <v>-7</v>
      </c>
      <c r="D9">
        <f t="shared" si="0"/>
        <v>49</v>
      </c>
      <c r="G9" t="s">
        <v>186</v>
      </c>
      <c r="H9">
        <v>98</v>
      </c>
      <c r="I9">
        <f>H9-krance_mean</f>
        <v>36</v>
      </c>
      <c r="J9">
        <f t="shared" si="1"/>
        <v>1296</v>
      </c>
    </row>
    <row r="10" spans="1:10" x14ac:dyDescent="0.25">
      <c r="A10" t="s">
        <v>191</v>
      </c>
      <c r="B10">
        <v>60</v>
      </c>
      <c r="C10">
        <f>B10-B12</f>
        <v>-2</v>
      </c>
      <c r="D10">
        <f t="shared" si="0"/>
        <v>4</v>
      </c>
      <c r="G10" t="s">
        <v>199</v>
      </c>
      <c r="H10">
        <v>28</v>
      </c>
      <c r="I10">
        <f>H10-krance_mean</f>
        <v>-34</v>
      </c>
      <c r="J10">
        <f t="shared" si="1"/>
        <v>1156</v>
      </c>
    </row>
    <row r="12" spans="1:10" x14ac:dyDescent="0.25">
      <c r="A12" t="s">
        <v>192</v>
      </c>
      <c r="B12">
        <f>AVERAGE(B3:B10)</f>
        <v>62</v>
      </c>
      <c r="C12" t="s">
        <v>200</v>
      </c>
      <c r="D12">
        <f>SUM(D3:D10)</f>
        <v>240</v>
      </c>
      <c r="G12" t="s">
        <v>178</v>
      </c>
      <c r="H12">
        <f>AVERAGE(H3:H10)</f>
        <v>62</v>
      </c>
      <c r="I12" t="s">
        <v>200</v>
      </c>
      <c r="J12">
        <f>SUM(J3:J10)</f>
        <v>7166</v>
      </c>
    </row>
    <row r="13" spans="1:10" x14ac:dyDescent="0.25">
      <c r="C13" t="s">
        <v>201</v>
      </c>
      <c r="D13">
        <f>COUNT(D3:D10)</f>
        <v>8</v>
      </c>
      <c r="I13" t="s">
        <v>201</v>
      </c>
      <c r="J13">
        <f>COUNT(J3:J10)</f>
        <v>8</v>
      </c>
    </row>
    <row r="14" spans="1:10" x14ac:dyDescent="0.25">
      <c r="C14" s="4" t="s">
        <v>202</v>
      </c>
      <c r="D14" s="4">
        <f>D12/D13</f>
        <v>30</v>
      </c>
      <c r="I14" s="4" t="s">
        <v>202</v>
      </c>
      <c r="J14" s="4">
        <f>J12/J13</f>
        <v>895.75</v>
      </c>
    </row>
    <row r="15" spans="1:10" x14ac:dyDescent="0.25">
      <c r="C15" s="14" t="s">
        <v>203</v>
      </c>
      <c r="D15" s="14">
        <f>SQRT(D14)</f>
        <v>5.4772255750516612</v>
      </c>
      <c r="I15" s="14" t="s">
        <v>204</v>
      </c>
      <c r="J15" s="14">
        <f>SQRT(J14)</f>
        <v>29.929082845954369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205</v>
      </c>
    </row>
    <row r="2" spans="1:2" x14ac:dyDescent="0.25">
      <c r="A2" t="s">
        <v>206</v>
      </c>
      <c r="B2" t="s">
        <v>207</v>
      </c>
    </row>
    <row r="3" spans="1:2" x14ac:dyDescent="0.25">
      <c r="A3">
        <v>1760</v>
      </c>
      <c r="B3">
        <v>2.64</v>
      </c>
    </row>
    <row r="4" spans="1:2" x14ac:dyDescent="0.25">
      <c r="A4">
        <v>1943</v>
      </c>
      <c r="B4">
        <v>2.98</v>
      </c>
    </row>
    <row r="5" spans="1:2" x14ac:dyDescent="0.25">
      <c r="A5">
        <v>1914</v>
      </c>
      <c r="B5">
        <v>3.13</v>
      </c>
    </row>
    <row r="6" spans="1:2" x14ac:dyDescent="0.25">
      <c r="A6">
        <v>1618</v>
      </c>
      <c r="B6">
        <v>1.76</v>
      </c>
    </row>
    <row r="7" spans="1:2" x14ac:dyDescent="0.25">
      <c r="A7">
        <v>1369</v>
      </c>
      <c r="B7">
        <v>1.99</v>
      </c>
    </row>
    <row r="9" spans="1:2" x14ac:dyDescent="0.25">
      <c r="A9" t="s">
        <v>208</v>
      </c>
      <c r="B9">
        <f>CORREL(A3:A7,B3:B7)</f>
        <v>0.86003793983378041</v>
      </c>
    </row>
    <row r="11" spans="1:2" x14ac:dyDescent="0.25">
      <c r="B11" t="s">
        <v>209</v>
      </c>
    </row>
    <row r="12" spans="1:2" x14ac:dyDescent="0.25">
      <c r="B12" t="s">
        <v>212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2" width="18.42578125" customWidth="1"/>
  </cols>
  <sheetData>
    <row r="1" spans="1:2" x14ac:dyDescent="0.25">
      <c r="A1" s="13" t="s">
        <v>210</v>
      </c>
      <c r="B1" s="13" t="s">
        <v>211</v>
      </c>
    </row>
    <row r="2" spans="1:2" x14ac:dyDescent="0.25">
      <c r="A2">
        <v>5</v>
      </c>
      <c r="B2">
        <v>78.571428569999995</v>
      </c>
    </row>
    <row r="3" spans="1:2" x14ac:dyDescent="0.25">
      <c r="A3">
        <v>10</v>
      </c>
      <c r="B3">
        <v>314.2857143</v>
      </c>
    </row>
    <row r="4" spans="1:2" x14ac:dyDescent="0.25">
      <c r="A4">
        <v>4.2</v>
      </c>
      <c r="B4">
        <v>55.44</v>
      </c>
    </row>
    <row r="5" spans="1:2" x14ac:dyDescent="0.25">
      <c r="A5">
        <v>3.1</v>
      </c>
      <c r="B5">
        <v>30.202857139999999</v>
      </c>
    </row>
    <row r="7" spans="1:2" x14ac:dyDescent="0.25">
      <c r="A7" t="s">
        <v>208</v>
      </c>
      <c r="B7">
        <f>CORREL(A2:A5,B2:B5)</f>
        <v>0.9941882354145708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movies</vt:lpstr>
      <vt:lpstr>financials</vt:lpstr>
      <vt:lpstr>actors</vt:lpstr>
      <vt:lpstr>movie_actor</vt:lpstr>
      <vt:lpstr>languages</vt:lpstr>
      <vt:lpstr>marvel finance</vt:lpstr>
      <vt:lpstr>mean mode median</vt:lpstr>
      <vt:lpstr>variance &amp; standard deviation</vt:lpstr>
      <vt:lpstr>correlation</vt:lpstr>
      <vt:lpstr>correlation_2</vt:lpstr>
      <vt:lpstr>juganda_mean</vt:lpstr>
      <vt:lpstr>krance_mean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 Latitude 5580</cp:lastModifiedBy>
  <dcterms:created xsi:type="dcterms:W3CDTF">2015-06-05T18:17:20Z</dcterms:created>
  <dcterms:modified xsi:type="dcterms:W3CDTF">2024-09-20T16:18:32Z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