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b919aefc60ccf0f/Desktop/RICE DATA/"/>
    </mc:Choice>
  </mc:AlternateContent>
  <xr:revisionPtr revIDLastSave="67" documentId="11_D17AE346FE875197A578B74477D725BE90F442A2" xr6:coauthVersionLast="47" xr6:coauthVersionMax="47" xr10:uidLastSave="{8B142432-38B4-4A14-AC02-5A6342EFD96D}"/>
  <bookViews>
    <workbookView xWindow="-108" yWindow="-108" windowWidth="23256" windowHeight="12720" tabRatio="571" activeTab="3" xr2:uid="{00000000-000D-0000-FFFF-FFFF00000000}"/>
  </bookViews>
  <sheets>
    <sheet name="DATA" sheetId="9" r:id="rId1"/>
    <sheet name="INDEX" sheetId="11" r:id="rId2"/>
    <sheet name="PCC E-11" sheetId="14" r:id="rId3"/>
    <sheet name="PCC G9" sheetId="15" r:id="rId4"/>
  </sheets>
  <definedNames>
    <definedName name="ExternalData_1" localSheetId="1" hidden="1">INDEX!$A$1:$E$9</definedName>
    <definedName name="ExternalData_1" localSheetId="2" hidden="1">'PCC E-11'!$A$1:$D$8</definedName>
    <definedName name="ExternalData_1" localSheetId="3" hidden="1">'PCC G9'!$A$1:$D$8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9" l="1"/>
  <c r="F14" i="9"/>
  <c r="E14" i="9"/>
  <c r="F5" i="9"/>
  <c r="E5" i="9"/>
  <c r="F8" i="11"/>
  <c r="F27" i="9"/>
  <c r="F26" i="9"/>
  <c r="F25" i="9"/>
  <c r="F24" i="9"/>
  <c r="D26" i="9"/>
  <c r="D25" i="9"/>
  <c r="D27" i="9" s="1"/>
  <c r="D24" i="9"/>
  <c r="F2" i="11"/>
  <c r="F19" i="9" l="1"/>
  <c r="F18" i="9"/>
  <c r="F20" i="9" l="1"/>
  <c r="D6" i="9"/>
  <c r="D17" i="9"/>
  <c r="F3" i="11" l="1"/>
  <c r="F10" i="11" s="1"/>
  <c r="F4" i="11"/>
  <c r="F5" i="11"/>
  <c r="F6" i="11"/>
  <c r="F7" i="11"/>
  <c r="F9" i="11"/>
  <c r="F6" i="9"/>
  <c r="F22" i="9"/>
  <c r="D22" i="9"/>
  <c r="D21" i="9"/>
  <c r="D5" i="9"/>
  <c r="D2" i="9"/>
  <c r="D3" i="9"/>
  <c r="F13" i="11" l="1"/>
  <c r="F14" i="11" s="1"/>
  <c r="D23" i="9"/>
  <c r="D7" i="9"/>
  <c r="F15" i="9"/>
  <c r="F16" i="9" l="1"/>
  <c r="D19" i="9"/>
  <c r="D18" i="9"/>
  <c r="D20" i="9" l="1"/>
  <c r="D4" i="9"/>
  <c r="F12" i="9" l="1"/>
  <c r="F11" i="9"/>
  <c r="F9" i="9"/>
  <c r="F8" i="9"/>
  <c r="F7" i="9"/>
  <c r="F3" i="9"/>
  <c r="F2" i="9"/>
  <c r="D15" i="9"/>
  <c r="D14" i="9"/>
  <c r="D12" i="9"/>
  <c r="D11" i="9"/>
  <c r="D9" i="9"/>
  <c r="D8" i="9"/>
  <c r="F10" i="9" l="1"/>
  <c r="D10" i="9"/>
  <c r="D13" i="9"/>
  <c r="D16" i="9"/>
  <c r="F13" i="9"/>
  <c r="F4" i="9"/>
  <c r="F21" i="9"/>
  <c r="F23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EEAD26-0B0F-4ABA-A954-86E208D6CB86}" keepAlive="1" name="Query - PCC E-11 INVOICE" description="Connection to the 'PCC E-11 INVOICE' query in the workbook." type="5" refreshedVersion="8" background="1" saveData="1">
    <dbPr connection="Provider=Microsoft.Mashup.OleDb.1;Data Source=$Workbook$;Location=&quot;PCC E-11 INVOICE&quot;;Extended Properties=&quot;&quot;" command="SELECT * FROM [PCC E-11 INVOICE]"/>
  </connection>
  <connection id="2" xr16:uid="{1FD8E153-906C-4052-B396-816DFFBFCBB4}" keepAlive="1" name="Query - PCC G-9 INVOICE" description="Connection to the 'PCC G-9 INVOICE' query in the workbook." type="5" refreshedVersion="8" background="1" saveData="1">
    <dbPr connection="Provider=Microsoft.Mashup.OleDb.1;Data Source=$Workbook$;Location=&quot;PCC G-9 INVOICE&quot;;Extended Properties=&quot;&quot;" command="SELECT * FROM [PCC G-9 INVOICE]"/>
  </connection>
  <connection id="3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<sst xmlns="http://schemas.openxmlformats.org/spreadsheetml/2006/main" count="86" uniqueCount="25">
  <si>
    <t>PCC E11</t>
  </si>
  <si>
    <t>PCC G9</t>
  </si>
  <si>
    <t>2KG</t>
  </si>
  <si>
    <t>5KG</t>
  </si>
  <si>
    <t>NOOR RICE</t>
  </si>
  <si>
    <t>RAVI RICE</t>
  </si>
  <si>
    <t>UOM</t>
  </si>
  <si>
    <t>2kg</t>
  </si>
  <si>
    <t>5kg</t>
  </si>
  <si>
    <t>1kg</t>
  </si>
  <si>
    <t>TOTAL:</t>
  </si>
  <si>
    <t>CELLA RICE</t>
  </si>
  <si>
    <t>SUPER BASMATI(NOOR RICE)</t>
  </si>
  <si>
    <t>KAINAT STEAM RICE</t>
  </si>
  <si>
    <t>SHORT GRAIN RICE</t>
  </si>
  <si>
    <t xml:space="preserve">GOLDEN RICE </t>
  </si>
  <si>
    <t>ITEM NAME</t>
  </si>
  <si>
    <t>Column1</t>
  </si>
  <si>
    <t>Column2</t>
  </si>
  <si>
    <t>RATE</t>
  </si>
  <si>
    <t>Total</t>
  </si>
  <si>
    <t>TOTAL</t>
  </si>
  <si>
    <t>QTY</t>
  </si>
  <si>
    <t>3kg</t>
  </si>
  <si>
    <t>86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</si>
</sst>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F0F0F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0" applyNumberFormats="0" applyBorderFormats="0" applyFontFormats="1" applyPatternFormats="1" applyAlignmentFormats="0" applyWidthHeightFormats="0">
  <queryTableRefresh preserveSortFilterLayout="0" nextId="7" unboundColumnsRight="1">
    <queryTableFields count="6">
      <queryTableField id="1" name="ITEM NAME" tableColumnId="163"/>
      <queryTableField id="2" name="UOM" tableColumnId="164"/>
      <queryTableField id="3" name="PCC E11" tableColumnId="165"/>
      <queryTableField id="4" name="PCC G9" tableColumnId="166"/>
      <queryTableField id="5" name="RATE" tableColumnId="167"/>
      <queryTableField id="6" dataBound="0" tableColumnId="16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1EB869-5CD6-4A88-BF75-A7B2C6413D44}" autoFormatId="16" applyNumberFormats="0" applyBorderFormats="0" applyFontFormats="0" applyPatternFormats="0" applyAlignmentFormats="0" applyWidthHeightFormats="0">
  <queryTableRefresh nextId="15">
    <queryTableFields count="4">
      <queryTableField id="10" name="ITEM NAME" tableColumnId="10"/>
      <queryTableField id="11" name="QTY" tableColumnId="11"/>
      <queryTableField id="12" name="RATE" tableColumnId="12"/>
      <queryTableField id="13" name="TOTAL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8C4DFB-BD32-4D8F-A3C8-4FCD8535853C}" autoFormatId="16" applyNumberFormats="0" applyBorderFormats="0" applyFontFormats="0" applyPatternFormats="0" applyAlignmentFormats="0" applyWidthHeightFormats="0">
  <queryTableRefresh nextId="6">
    <queryTableFields count="4">
      <queryTableField id="2" name="ITEM NAME" tableColumnId="2"/>
      <queryTableField id="3" name="QTY" tableColumnId="3"/>
      <queryTableField id="4" name="RATE" tableColumnId="4"/>
      <queryTableField id="5" name="TOTAL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7" totalsRowShown="0" headerRowDxfId="0">
  <autoFilter ref="A1:G27" xr:uid="{00000000-0009-0000-0100-000001000000}"/>
  <tableColumns count="7">
    <tableColumn id="1" xr3:uid="{00000000-0010-0000-0000-000001000000}" name="ITEM NAME"/>
    <tableColumn id="2" xr3:uid="{00000000-0010-0000-0000-000002000000}" name="UOM"/>
    <tableColumn id="3" xr3:uid="{00000000-0010-0000-0000-000003000000}" name="Column1"/>
    <tableColumn id="4" xr3:uid="{00000000-0010-0000-0000-000004000000}" name="PCC E11"/>
    <tableColumn id="5" xr3:uid="{00000000-0010-0000-0000-000005000000}" name="Column2"/>
    <tableColumn id="6" xr3:uid="{00000000-0010-0000-0000-000006000000}" name="PCC G9"/>
    <tableColumn id="7" xr3:uid="{00000000-0010-0000-0000-000007000000}" name="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_2" displayName="Table1_2" ref="A1:F10" tableType="queryTable" totalsRowCount="1">
  <autoFilter ref="A1:F9" xr:uid="{00000000-000C-0000-FFFF-FFFF01000000}"/>
  <tableColumns count="6">
    <tableColumn id="163" xr3:uid="{5BCA5E2C-259C-4264-BEC3-7B7652EE79E8}" uniqueName="163" name="ITEM NAME" totalsRowLabel="Total" queryTableFieldId="1"/>
    <tableColumn id="164" xr3:uid="{E2C4B246-13C4-4457-9A78-1C8A553CABFB}" uniqueName="164" name="UOM" queryTableFieldId="2"/>
    <tableColumn id="165" xr3:uid="{643797C9-29EC-4A9E-AE65-1F51B2B9B180}" uniqueName="165" name="PCC E11" queryTableFieldId="3"/>
    <tableColumn id="166" xr3:uid="{9D6A2A65-F825-42BF-9328-8C555BC28B3A}" uniqueName="166" name="PCC G9" queryTableFieldId="4"/>
    <tableColumn id="167" xr3:uid="{8C58D6D5-B6CA-4D7E-8251-DD739DEB1BBF}" uniqueName="167" name="RATE" queryTableFieldId="5"/>
    <tableColumn id="168" xr3:uid="{077FCB98-FFEF-4F54-B8D5-3D7E0BA8300B}" uniqueName="168" name="Column1" totalsRowFunction="sum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3F4713-851D-48B5-9259-B4FD0AE589E3}" name="PCC_E_11_INVOICE" displayName="PCC_E_11_INVOICE" ref="A1:D8" tableType="queryTable" totalsRowShown="0">
  <autoFilter ref="A1:D8" xr:uid="{993F4713-851D-48B5-9259-B4FD0AE589E3}"/>
  <tableColumns count="4">
    <tableColumn id="10" xr3:uid="{23E874E2-98D0-4761-A87D-4E108B1E3234}" uniqueName="10" name="ITEM NAME" queryTableFieldId="10"/>
    <tableColumn id="11" xr3:uid="{83640446-292C-47DD-8D91-199EE2CAF3ED}" uniqueName="11" name="QTY" queryTableFieldId="11"/>
    <tableColumn id="12" xr3:uid="{2F1CFE87-4E38-403A-930A-3C05E7D171C2}" uniqueName="12" name="RATE" queryTableFieldId="12"/>
    <tableColumn id="13" xr3:uid="{E949EF84-4A34-4FBF-9468-A139AF4955DC}" uniqueName="13" name="TOTAL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5AB199-280B-4318-BBD1-65236D5EBD11}" name="PCC_G_9_INVOICE" displayName="PCC_G_9_INVOICE" ref="A1:D8" tableType="queryTable" totalsRowShown="0">
  <autoFilter ref="A1:D8" xr:uid="{CA5AB199-280B-4318-BBD1-65236D5EBD11}"/>
  <tableColumns count="4">
    <tableColumn id="2" xr3:uid="{3A36DA36-34BD-4B7D-8A51-E0B63C092AE9}" uniqueName="2" name="ITEM NAME" queryTableFieldId="2"/>
    <tableColumn id="3" xr3:uid="{D0FAFC57-F1EC-4817-A5FE-8B417B54B1D0}" uniqueName="3" name="QTY" queryTableFieldId="3"/>
    <tableColumn id="4" xr3:uid="{398A9CDF-3AE7-4665-AC17-0E50A9E9D9DE}" uniqueName="4" name="RATE" queryTableFieldId="4"/>
    <tableColumn id="5" xr3:uid="{F50F3038-0E32-467E-9AE7-B3AA51FAC985}" uniqueName="5" name="TOTAL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showGridLines="0" topLeftCell="A7" zoomScale="115" zoomScaleNormal="115" workbookViewId="0">
      <selection activeCell="E16" sqref="E16"/>
    </sheetView>
  </sheetViews>
  <sheetFormatPr defaultRowHeight="14.4" x14ac:dyDescent="0.3"/>
  <cols>
    <col min="1" max="1" width="30" bestFit="1" customWidth="1"/>
    <col min="2" max="9" width="9.6640625" customWidth="1"/>
    <col min="10" max="10" width="10.6640625" bestFit="1" customWidth="1"/>
  </cols>
  <sheetData>
    <row r="1" spans="1:10" x14ac:dyDescent="0.3">
      <c r="A1" s="1" t="s">
        <v>16</v>
      </c>
      <c r="B1" s="1" t="s">
        <v>6</v>
      </c>
      <c r="C1" s="1" t="s">
        <v>17</v>
      </c>
      <c r="D1" s="1" t="s">
        <v>0</v>
      </c>
      <c r="E1" s="1" t="s">
        <v>18</v>
      </c>
      <c r="F1" s="1" t="s">
        <v>1</v>
      </c>
      <c r="G1" s="1" t="s">
        <v>19</v>
      </c>
    </row>
    <row r="2" spans="1:10" x14ac:dyDescent="0.3">
      <c r="A2" s="4"/>
      <c r="B2" t="s">
        <v>2</v>
      </c>
      <c r="C2">
        <v>250</v>
      </c>
      <c r="D2">
        <f>C2*2</f>
        <v>500</v>
      </c>
      <c r="F2">
        <f>E2*2</f>
        <v>0</v>
      </c>
    </row>
    <row r="3" spans="1:10" x14ac:dyDescent="0.3">
      <c r="A3" s="4"/>
      <c r="B3" t="s">
        <v>3</v>
      </c>
      <c r="C3">
        <v>170</v>
      </c>
      <c r="D3">
        <f>C3*5</f>
        <v>850</v>
      </c>
      <c r="E3">
        <v>256</v>
      </c>
      <c r="F3">
        <f>E3*5</f>
        <v>1280</v>
      </c>
    </row>
    <row r="4" spans="1:10" x14ac:dyDescent="0.3">
      <c r="A4" s="4" t="s">
        <v>5</v>
      </c>
      <c r="B4" s="5" t="s">
        <v>10</v>
      </c>
      <c r="C4" s="5"/>
      <c r="D4" s="5">
        <f>SUM(D2:D3)</f>
        <v>1350</v>
      </c>
      <c r="E4" s="5"/>
      <c r="F4" s="5">
        <f>F3+F2</f>
        <v>1280</v>
      </c>
      <c r="G4" s="5">
        <v>275</v>
      </c>
    </row>
    <row r="5" spans="1:10" x14ac:dyDescent="0.3">
      <c r="B5" t="s">
        <v>2</v>
      </c>
      <c r="D5">
        <f>C5*2</f>
        <v>0</v>
      </c>
      <c r="E5">
        <f>375+250</f>
        <v>625</v>
      </c>
      <c r="F5">
        <f>E5*2</f>
        <v>1250</v>
      </c>
    </row>
    <row r="6" spans="1:10" x14ac:dyDescent="0.3">
      <c r="A6" s="2"/>
      <c r="B6" t="s">
        <v>3</v>
      </c>
      <c r="D6">
        <f>C6*5</f>
        <v>0</v>
      </c>
      <c r="F6">
        <f>E6*5</f>
        <v>0</v>
      </c>
    </row>
    <row r="7" spans="1:10" x14ac:dyDescent="0.3">
      <c r="A7" s="4" t="s">
        <v>4</v>
      </c>
      <c r="B7" t="s">
        <v>10</v>
      </c>
      <c r="D7">
        <f>D6+D5</f>
        <v>0</v>
      </c>
      <c r="F7">
        <f>F6+F5</f>
        <v>1250</v>
      </c>
      <c r="G7">
        <v>298</v>
      </c>
      <c r="J7" s="3"/>
    </row>
    <row r="8" spans="1:10" x14ac:dyDescent="0.3">
      <c r="B8" t="s">
        <v>2</v>
      </c>
      <c r="D8">
        <f>C8*2</f>
        <v>0</v>
      </c>
      <c r="F8">
        <f>E8*2</f>
        <v>0</v>
      </c>
    </row>
    <row r="9" spans="1:10" x14ac:dyDescent="0.3">
      <c r="B9" t="s">
        <v>3</v>
      </c>
      <c r="C9">
        <v>100</v>
      </c>
      <c r="D9">
        <f>C9*5</f>
        <v>500</v>
      </c>
      <c r="F9">
        <f>E9*5</f>
        <v>0</v>
      </c>
    </row>
    <row r="10" spans="1:10" x14ac:dyDescent="0.3">
      <c r="A10" t="s">
        <v>12</v>
      </c>
      <c r="B10" s="5" t="s">
        <v>10</v>
      </c>
      <c r="C10" s="5"/>
      <c r="D10" s="5">
        <f>D9+D8</f>
        <v>500</v>
      </c>
      <c r="E10" s="5"/>
      <c r="F10" s="5">
        <f>F9+F8</f>
        <v>0</v>
      </c>
      <c r="G10" s="5">
        <v>298</v>
      </c>
    </row>
    <row r="11" spans="1:10" x14ac:dyDescent="0.3">
      <c r="B11" t="s">
        <v>7</v>
      </c>
      <c r="D11">
        <f>C11*2</f>
        <v>0</v>
      </c>
      <c r="E11">
        <v>250</v>
      </c>
      <c r="F11">
        <f>E11*2</f>
        <v>500</v>
      </c>
    </row>
    <row r="12" spans="1:10" x14ac:dyDescent="0.3">
      <c r="B12" t="s">
        <v>8</v>
      </c>
      <c r="C12">
        <v>100</v>
      </c>
      <c r="D12">
        <f>C12*5</f>
        <v>500</v>
      </c>
      <c r="F12">
        <f>E12*5</f>
        <v>0</v>
      </c>
    </row>
    <row r="13" spans="1:10" x14ac:dyDescent="0.3">
      <c r="A13" s="4" t="s">
        <v>11</v>
      </c>
      <c r="B13" s="5" t="s">
        <v>10</v>
      </c>
      <c r="C13" s="5"/>
      <c r="D13" s="5">
        <f>D12+D11</f>
        <v>500</v>
      </c>
      <c r="E13" s="5"/>
      <c r="F13" s="5">
        <f>F12+F11</f>
        <v>500</v>
      </c>
      <c r="G13" s="5">
        <v>310</v>
      </c>
    </row>
    <row r="14" spans="1:10" x14ac:dyDescent="0.3">
      <c r="B14" t="s">
        <v>7</v>
      </c>
      <c r="C14">
        <v>500</v>
      </c>
      <c r="D14">
        <f>C14*2</f>
        <v>1000</v>
      </c>
      <c r="E14">
        <f>250+175</f>
        <v>425</v>
      </c>
      <c r="F14">
        <f>E14*2</f>
        <v>850</v>
      </c>
    </row>
    <row r="15" spans="1:10" x14ac:dyDescent="0.3">
      <c r="B15" t="s">
        <v>8</v>
      </c>
      <c r="C15">
        <v>1010</v>
      </c>
      <c r="D15">
        <f>C15*5</f>
        <v>5050</v>
      </c>
      <c r="E15">
        <f>250+240</f>
        <v>490</v>
      </c>
      <c r="F15">
        <f>E15*5</f>
        <v>2450</v>
      </c>
    </row>
    <row r="16" spans="1:10" x14ac:dyDescent="0.3">
      <c r="A16" s="4" t="s">
        <v>13</v>
      </c>
      <c r="B16" s="5" t="s">
        <v>10</v>
      </c>
      <c r="C16" s="5"/>
      <c r="D16" s="5">
        <f>D15+D14</f>
        <v>6050</v>
      </c>
      <c r="E16" s="5"/>
      <c r="F16" s="5">
        <f>F15+F14</f>
        <v>3300</v>
      </c>
      <c r="G16" s="5">
        <v>300</v>
      </c>
    </row>
    <row r="17" spans="1:7" x14ac:dyDescent="0.3">
      <c r="B17" t="s">
        <v>9</v>
      </c>
      <c r="D17">
        <f>C17</f>
        <v>0</v>
      </c>
    </row>
    <row r="18" spans="1:7" x14ac:dyDescent="0.3">
      <c r="B18" t="s">
        <v>7</v>
      </c>
      <c r="D18">
        <f>C18*2</f>
        <v>0</v>
      </c>
      <c r="E18">
        <v>500</v>
      </c>
      <c r="F18">
        <f>E18*2</f>
        <v>1000</v>
      </c>
    </row>
    <row r="19" spans="1:7" x14ac:dyDescent="0.3">
      <c r="B19" t="s">
        <v>8</v>
      </c>
      <c r="C19">
        <v>50</v>
      </c>
      <c r="D19">
        <f>C19*5</f>
        <v>250</v>
      </c>
      <c r="F19">
        <f>E19*5</f>
        <v>0</v>
      </c>
    </row>
    <row r="20" spans="1:7" x14ac:dyDescent="0.3">
      <c r="A20" s="4" t="s">
        <v>14</v>
      </c>
      <c r="B20" s="5" t="s">
        <v>10</v>
      </c>
      <c r="C20" s="5"/>
      <c r="D20" s="5">
        <f>D19+D18+D17</f>
        <v>250</v>
      </c>
      <c r="E20" s="5"/>
      <c r="F20" s="5">
        <f>F19+F18+F17</f>
        <v>1000</v>
      </c>
      <c r="G20" s="5">
        <v>215</v>
      </c>
    </row>
    <row r="21" spans="1:7" x14ac:dyDescent="0.3">
      <c r="B21" t="s">
        <v>7</v>
      </c>
      <c r="D21">
        <f>C21*2</f>
        <v>0</v>
      </c>
      <c r="E21">
        <v>424</v>
      </c>
      <c r="F21">
        <f>E21*2</f>
        <v>848</v>
      </c>
    </row>
    <row r="22" spans="1:7" x14ac:dyDescent="0.3">
      <c r="B22" t="s">
        <v>8</v>
      </c>
      <c r="D22">
        <f>C22*5</f>
        <v>0</v>
      </c>
      <c r="F22">
        <f>E22*5</f>
        <v>0</v>
      </c>
    </row>
    <row r="23" spans="1:7" x14ac:dyDescent="0.3">
      <c r="A23" s="1" t="s">
        <v>15</v>
      </c>
      <c r="B23" s="5" t="s">
        <v>10</v>
      </c>
      <c r="C23" s="5"/>
      <c r="D23" s="5">
        <f>D22+D21</f>
        <v>0</v>
      </c>
      <c r="E23" s="5"/>
      <c r="F23" s="5">
        <f>F22+F21</f>
        <v>848</v>
      </c>
      <c r="G23" s="5">
        <v>280</v>
      </c>
    </row>
    <row r="24" spans="1:7" x14ac:dyDescent="0.3">
      <c r="B24" t="s">
        <v>9</v>
      </c>
      <c r="C24">
        <v>275</v>
      </c>
      <c r="D24">
        <f>Table1[[#This Row],[Column1]]*1</f>
        <v>275</v>
      </c>
      <c r="F24">
        <f>Table1[[#This Row],[Column2]]*1</f>
        <v>0</v>
      </c>
    </row>
    <row r="25" spans="1:7" x14ac:dyDescent="0.3">
      <c r="B25" t="s">
        <v>7</v>
      </c>
      <c r="D25">
        <f>Table1[[#This Row],[Column1]]*2</f>
        <v>0</v>
      </c>
      <c r="F25">
        <f>Table1[[#This Row],[Column2]]*2</f>
        <v>0</v>
      </c>
    </row>
    <row r="26" spans="1:7" x14ac:dyDescent="0.3">
      <c r="B26" t="s">
        <v>23</v>
      </c>
      <c r="D26">
        <f>Table1[[#This Row],[Column1]]*3</f>
        <v>0</v>
      </c>
      <c r="F26">
        <f>Table1[[#This Row],[Column2]]*3</f>
        <v>0</v>
      </c>
    </row>
    <row r="27" spans="1:7" x14ac:dyDescent="0.3">
      <c r="A27" s="1" t="s">
        <v>24</v>
      </c>
      <c r="B27" s="5" t="s">
        <v>10</v>
      </c>
      <c r="C27" s="5"/>
      <c r="D27" s="5">
        <f>SUBTOTAL(109,D24:D26)</f>
        <v>275</v>
      </c>
      <c r="E27" s="5"/>
      <c r="F27" s="5">
        <f>SUBTOTAL(109,F24:F26)</f>
        <v>0</v>
      </c>
      <c r="G27" s="5">
        <v>165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showGridLines="0" zoomScale="205" zoomScaleNormal="205" workbookViewId="0">
      <selection activeCell="A12" sqref="A12"/>
    </sheetView>
  </sheetViews>
  <sheetFormatPr defaultRowHeight="14.4" x14ac:dyDescent="0.3"/>
  <cols>
    <col min="1" max="1" width="25.44140625" bestFit="1" customWidth="1"/>
    <col min="2" max="2" width="7.6640625" bestFit="1" customWidth="1"/>
    <col min="3" max="3" width="10" bestFit="1" customWidth="1"/>
    <col min="4" max="4" width="9.21875" bestFit="1" customWidth="1"/>
    <col min="5" max="5" width="7.5546875" bestFit="1" customWidth="1"/>
    <col min="6" max="6" width="10.77734375" bestFit="1" customWidth="1"/>
  </cols>
  <sheetData>
    <row r="1" spans="1:6" x14ac:dyDescent="0.3">
      <c r="A1" t="s">
        <v>16</v>
      </c>
      <c r="B1" t="s">
        <v>6</v>
      </c>
      <c r="C1" t="s">
        <v>0</v>
      </c>
      <c r="D1" t="s">
        <v>1</v>
      </c>
      <c r="E1" t="s">
        <v>19</v>
      </c>
      <c r="F1" t="s">
        <v>17</v>
      </c>
    </row>
    <row r="2" spans="1:6" x14ac:dyDescent="0.3">
      <c r="A2" t="s">
        <v>5</v>
      </c>
      <c r="B2" t="s">
        <v>10</v>
      </c>
      <c r="C2">
        <v>1350</v>
      </c>
      <c r="D2">
        <v>1280</v>
      </c>
      <c r="E2">
        <v>275</v>
      </c>
      <c r="F2">
        <f>(Table1_2[[#This Row],[PCC G9]]+Table1_2[[#This Row],[PCC E11]])*Table1_2[[#This Row],[RATE]]</f>
        <v>723250</v>
      </c>
    </row>
    <row r="3" spans="1:6" x14ac:dyDescent="0.3">
      <c r="A3" t="s">
        <v>4</v>
      </c>
      <c r="B3" t="s">
        <v>10</v>
      </c>
      <c r="C3">
        <v>0</v>
      </c>
      <c r="D3">
        <v>1250</v>
      </c>
      <c r="E3">
        <v>298</v>
      </c>
      <c r="F3">
        <f>(Table1_2[[#This Row],[PCC G9]]+Table1_2[[#This Row],[PCC E11]])*Table1_2[[#This Row],[RATE]]</f>
        <v>372500</v>
      </c>
    </row>
    <row r="4" spans="1:6" x14ac:dyDescent="0.3">
      <c r="A4" t="s">
        <v>12</v>
      </c>
      <c r="B4" t="s">
        <v>10</v>
      </c>
      <c r="C4">
        <v>500</v>
      </c>
      <c r="D4">
        <v>0</v>
      </c>
      <c r="E4">
        <v>298</v>
      </c>
      <c r="F4">
        <f>(Table1_2[[#This Row],[PCC G9]]+Table1_2[[#This Row],[PCC E11]])*Table1_2[[#This Row],[RATE]]</f>
        <v>149000</v>
      </c>
    </row>
    <row r="5" spans="1:6" x14ac:dyDescent="0.3">
      <c r="A5" t="s">
        <v>11</v>
      </c>
      <c r="B5" t="s">
        <v>10</v>
      </c>
      <c r="C5">
        <v>500</v>
      </c>
      <c r="D5">
        <v>500</v>
      </c>
      <c r="E5">
        <v>310</v>
      </c>
      <c r="F5">
        <f>(Table1_2[[#This Row],[PCC G9]]+Table1_2[[#This Row],[PCC E11]])*Table1_2[[#This Row],[RATE]]</f>
        <v>310000</v>
      </c>
    </row>
    <row r="6" spans="1:6" x14ac:dyDescent="0.3">
      <c r="A6" t="s">
        <v>13</v>
      </c>
      <c r="B6" t="s">
        <v>10</v>
      </c>
      <c r="C6">
        <v>6050</v>
      </c>
      <c r="D6">
        <v>3300</v>
      </c>
      <c r="E6">
        <v>300</v>
      </c>
      <c r="F6">
        <f>(Table1_2[[#This Row],[PCC G9]]+Table1_2[[#This Row],[PCC E11]])*Table1_2[[#This Row],[RATE]]</f>
        <v>2805000</v>
      </c>
    </row>
    <row r="7" spans="1:6" x14ac:dyDescent="0.3">
      <c r="A7" t="s">
        <v>14</v>
      </c>
      <c r="B7" t="s">
        <v>10</v>
      </c>
      <c r="C7">
        <v>250</v>
      </c>
      <c r="D7">
        <v>1000</v>
      </c>
      <c r="E7">
        <v>215</v>
      </c>
      <c r="F7">
        <f>(Table1_2[[#This Row],[PCC G9]]+Table1_2[[#This Row],[PCC E11]])*Table1_2[[#This Row],[RATE]]</f>
        <v>268750</v>
      </c>
    </row>
    <row r="8" spans="1:6" x14ac:dyDescent="0.3">
      <c r="A8" t="s">
        <v>15</v>
      </c>
      <c r="B8" t="s">
        <v>10</v>
      </c>
      <c r="C8">
        <v>0</v>
      </c>
      <c r="D8">
        <v>848</v>
      </c>
      <c r="E8">
        <v>280</v>
      </c>
      <c r="F8">
        <f>Table1_2[[#This Row],[RATE]]*Table1_2[[#This Row],[PCC G9]]</f>
        <v>237440</v>
      </c>
    </row>
    <row r="9" spans="1:6" x14ac:dyDescent="0.3">
      <c r="A9" t="s">
        <v>24</v>
      </c>
      <c r="B9" t="s">
        <v>10</v>
      </c>
      <c r="C9">
        <v>275</v>
      </c>
      <c r="D9">
        <v>0</v>
      </c>
      <c r="E9">
        <v>165</v>
      </c>
      <c r="F9">
        <f>(Table1_2[[#This Row],[PCC G9]]+Table1_2[[#This Row],[PCC E11]])*Table1_2[[#This Row],[RATE]]</f>
        <v>45375</v>
      </c>
    </row>
    <row r="10" spans="1:6" x14ac:dyDescent="0.3">
      <c r="A10" t="s">
        <v>20</v>
      </c>
      <c r="F10">
        <f>SUBTOTAL(109,Table1_2[Column1])</f>
        <v>4911315</v>
      </c>
    </row>
    <row r="13" spans="1:6" x14ac:dyDescent="0.3">
      <c r="F13">
        <f>Table1_2[[#Totals],[Column1]]*2%</f>
        <v>98226.3</v>
      </c>
    </row>
    <row r="14" spans="1:6" x14ac:dyDescent="0.3">
      <c r="F14">
        <f>F13+Table1_2[[#Totals],[Column1]]</f>
        <v>5009541.3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EAED-778B-4303-8654-96A7E6DDE84D}">
  <dimension ref="A1:D8"/>
  <sheetViews>
    <sheetView showGridLines="0" zoomScale="295" zoomScaleNormal="295" workbookViewId="0">
      <selection activeCell="A7" sqref="A7"/>
    </sheetView>
  </sheetViews>
  <sheetFormatPr defaultRowHeight="14.4" x14ac:dyDescent="0.3"/>
  <cols>
    <col min="1" max="1" width="25" bestFit="1" customWidth="1"/>
    <col min="2" max="2" width="6.5546875" bestFit="1" customWidth="1"/>
    <col min="3" max="3" width="7.5546875" bestFit="1" customWidth="1"/>
    <col min="4" max="4" width="8.6640625" bestFit="1" customWidth="1"/>
    <col min="5" max="5" width="12.21875" customWidth="1"/>
    <col min="6" max="6" width="6.5546875" bestFit="1" customWidth="1"/>
    <col min="7" max="7" width="7.5546875" bestFit="1" customWidth="1"/>
    <col min="8" max="8" width="8.6640625" bestFit="1" customWidth="1"/>
    <col min="9" max="9" width="10.77734375" bestFit="1" customWidth="1"/>
  </cols>
  <sheetData>
    <row r="1" spans="1:4" x14ac:dyDescent="0.3">
      <c r="A1" t="s">
        <v>16</v>
      </c>
      <c r="B1" t="s">
        <v>22</v>
      </c>
      <c r="C1" t="s">
        <v>19</v>
      </c>
      <c r="D1" t="s">
        <v>21</v>
      </c>
    </row>
    <row r="2" spans="1:4" x14ac:dyDescent="0.3">
      <c r="A2" t="s">
        <v>5</v>
      </c>
      <c r="B2">
        <v>1350</v>
      </c>
      <c r="C2">
        <v>275</v>
      </c>
      <c r="D2">
        <v>371250</v>
      </c>
    </row>
    <row r="3" spans="1:4" x14ac:dyDescent="0.3">
      <c r="A3" t="s">
        <v>12</v>
      </c>
      <c r="B3">
        <v>500</v>
      </c>
      <c r="C3">
        <v>298</v>
      </c>
      <c r="D3">
        <v>149000</v>
      </c>
    </row>
    <row r="4" spans="1:4" x14ac:dyDescent="0.3">
      <c r="A4" t="s">
        <v>11</v>
      </c>
      <c r="B4">
        <v>500</v>
      </c>
      <c r="C4">
        <v>310</v>
      </c>
      <c r="D4">
        <v>155000</v>
      </c>
    </row>
    <row r="5" spans="1:4" x14ac:dyDescent="0.3">
      <c r="A5" t="s">
        <v>13</v>
      </c>
      <c r="B5">
        <v>6050</v>
      </c>
      <c r="C5">
        <v>300</v>
      </c>
      <c r="D5">
        <v>1815000</v>
      </c>
    </row>
    <row r="6" spans="1:4" x14ac:dyDescent="0.3">
      <c r="A6" t="s">
        <v>14</v>
      </c>
      <c r="B6">
        <v>250</v>
      </c>
      <c r="C6">
        <v>215</v>
      </c>
      <c r="D6">
        <v>53750</v>
      </c>
    </row>
    <row r="7" spans="1:4" x14ac:dyDescent="0.3">
      <c r="A7" t="s">
        <v>24</v>
      </c>
      <c r="B7">
        <v>275</v>
      </c>
      <c r="C7">
        <v>165</v>
      </c>
      <c r="D7">
        <v>45375</v>
      </c>
    </row>
    <row r="8" spans="1:4" x14ac:dyDescent="0.3">
      <c r="A8" t="s">
        <v>20</v>
      </c>
      <c r="D8">
        <v>2589375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CE88-8A1B-4EE2-B50E-32942B3142CF}">
  <dimension ref="A1:D8"/>
  <sheetViews>
    <sheetView showGridLines="0" tabSelected="1" zoomScale="250" zoomScaleNormal="250" workbookViewId="0">
      <selection activeCell="B11" sqref="B11"/>
    </sheetView>
  </sheetViews>
  <sheetFormatPr defaultRowHeight="14.4" x14ac:dyDescent="0.3"/>
  <cols>
    <col min="1" max="1" width="17.6640625" bestFit="1" customWidth="1"/>
    <col min="2" max="2" width="6.5546875" bestFit="1" customWidth="1"/>
    <col min="3" max="3" width="7.5546875" bestFit="1" customWidth="1"/>
    <col min="4" max="4" width="8.6640625" bestFit="1" customWidth="1"/>
    <col min="5" max="5" width="12" customWidth="1"/>
  </cols>
  <sheetData>
    <row r="1" spans="1:4" x14ac:dyDescent="0.3">
      <c r="A1" t="s">
        <v>16</v>
      </c>
      <c r="B1" t="s">
        <v>22</v>
      </c>
      <c r="C1" t="s">
        <v>19</v>
      </c>
      <c r="D1" t="s">
        <v>21</v>
      </c>
    </row>
    <row r="2" spans="1:4" x14ac:dyDescent="0.3">
      <c r="A2" t="s">
        <v>5</v>
      </c>
      <c r="B2">
        <v>1280</v>
      </c>
      <c r="C2">
        <v>275</v>
      </c>
      <c r="D2">
        <v>352000</v>
      </c>
    </row>
    <row r="3" spans="1:4" x14ac:dyDescent="0.3">
      <c r="A3" t="s">
        <v>4</v>
      </c>
      <c r="B3">
        <v>1250</v>
      </c>
      <c r="C3">
        <v>298</v>
      </c>
      <c r="D3">
        <v>372500</v>
      </c>
    </row>
    <row r="4" spans="1:4" x14ac:dyDescent="0.3">
      <c r="A4" t="s">
        <v>11</v>
      </c>
      <c r="B4">
        <v>500</v>
      </c>
      <c r="C4">
        <v>310</v>
      </c>
      <c r="D4">
        <v>155000</v>
      </c>
    </row>
    <row r="5" spans="1:4" x14ac:dyDescent="0.3">
      <c r="A5" t="s">
        <v>13</v>
      </c>
      <c r="B5">
        <v>3300</v>
      </c>
      <c r="C5">
        <v>300</v>
      </c>
      <c r="D5">
        <v>990000</v>
      </c>
    </row>
    <row r="6" spans="1:4" x14ac:dyDescent="0.3">
      <c r="A6" t="s">
        <v>14</v>
      </c>
      <c r="B6">
        <v>1000</v>
      </c>
      <c r="C6">
        <v>215</v>
      </c>
      <c r="D6">
        <v>215000</v>
      </c>
    </row>
    <row r="7" spans="1:4" x14ac:dyDescent="0.3">
      <c r="A7" t="s">
        <v>15</v>
      </c>
      <c r="B7">
        <v>848</v>
      </c>
      <c r="C7">
        <v>280</v>
      </c>
      <c r="D7">
        <v>237440</v>
      </c>
    </row>
    <row r="8" spans="1:4" x14ac:dyDescent="0.3">
      <c r="A8" t="s">
        <v>20</v>
      </c>
      <c r="D8">
        <v>2321940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3BDF8-6E2A-4E54-866A-E44270EBE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INDEX</vt:lpstr>
      <vt:lpstr>PCC E-11</vt:lpstr>
      <vt:lpstr>PCC G9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</dc:creator>
  <cp:lastModifiedBy>arfa food</cp:lastModifiedBy>
  <cp:lastPrinted>2025-05-19T05:56:50Z</cp:lastPrinted>
  <dcterms:created xsi:type="dcterms:W3CDTF">2024-10-01T05:49:55Z</dcterms:created>
  <dcterms:modified xsi:type="dcterms:W3CDTF">2025-06-16T06:02:25Z</dcterms:modified>
</cp:coreProperties>
</file>