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11.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13.xml"/>
  <Override ContentType="application/vnd.openxmlformats-officedocument.spreadsheetml.pivotCacheDefinition+xml" PartName="/xl/pivotCache/pivotCacheDefinition10.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12.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3"/>
    <sheet state="visible" name="US" sheetId="2" r:id="rId4"/>
    <sheet state="visible" name="USNotSelfEmployed" sheetId="3" r:id="rId5"/>
    <sheet state="visible" name="Pivot Table 5" sheetId="4" r:id="rId6"/>
    <sheet state="visible" name="USNotSelfEmployedFamilyTreatmen" sheetId="5" r:id="rId7"/>
    <sheet state="visible" name="USNotSelfEmployed-TakesSeriousl" sheetId="6" r:id="rId8"/>
    <sheet state="visible" name="USNotSelfEmployed-MHNegativeCon" sheetId="7" r:id="rId9"/>
    <sheet state="visible" name="USNotSelfEmployed-PHNegativeCon" sheetId="8" r:id="rId10"/>
    <sheet state="visible" name="USNotSelfEmployed-MHInterview" sheetId="9" r:id="rId11"/>
    <sheet state="visible" name="USNotSelfEmployed-PHInterview" sheetId="10" r:id="rId12"/>
    <sheet state="visible" name="USNotSelfEmployed-MHBenefits" sheetId="11" r:id="rId13"/>
    <sheet state="visible" name="USNotSelfEmployed-MHKnowOptions" sheetId="12" r:id="rId14"/>
    <sheet state="visible" name="USNotSelfEmployed-WellnewssProg" sheetId="13" r:id="rId15"/>
    <sheet state="visible" name="USNotSelfEmployed-ProvideResour" sheetId="14" r:id="rId16"/>
    <sheet state="visible" name="USNotSelfEmployed-Anonymity" sheetId="15" r:id="rId17"/>
    <sheet state="visible" name="USNotSelfEmployed-Leave" sheetId="16" r:id="rId18"/>
  </sheets>
  <definedNames>
    <definedName hidden="1" localSheetId="0" name="Z_DC31149D_0C47_4275_A93C_F16C8BF585CE_.wvu.FilterData">'Form Responses 1'!$A$1:$AA$2261</definedName>
  </definedNames>
  <calcPr/>
  <customWorkbookViews>
    <customWorkbookView activeSheetId="0" maximized="1" windowHeight="0" windowWidth="0" guid="{DC31149D-0C47-4275-A93C-F16C8BF585CE}" name="USA - Not Self-Employed"/>
  </customWorkbookViews>
  <pivotCaches>
    <pivotCache cacheId="0" r:id="rId19"/>
    <pivotCache cacheId="1" r:id="rId20"/>
    <pivotCache cacheId="2" r:id="rId21"/>
    <pivotCache cacheId="3" r:id="rId22"/>
    <pivotCache cacheId="4" r:id="rId23"/>
    <pivotCache cacheId="5" r:id="rId24"/>
    <pivotCache cacheId="6" r:id="rId25"/>
    <pivotCache cacheId="7" r:id="rId26"/>
    <pivotCache cacheId="8" r:id="rId27"/>
    <pivotCache cacheId="9" r:id="rId28"/>
    <pivotCache cacheId="10" r:id="rId29"/>
    <pivotCache cacheId="11" r:id="rId30"/>
    <pivotCache cacheId="12" r:id="rId31"/>
  </pivotCaches>
</workbook>
</file>

<file path=xl/comments1.xml><?xml version="1.0" encoding="utf-8"?>
<comments xmlns:r="http://schemas.openxmlformats.org/officeDocument/2006/relationships" xmlns="http://schemas.openxmlformats.org/spreadsheetml/2006/main">
  <authors>
    <author/>
  </authors>
  <commentList>
    <comment authorId="0" ref="F32">
      <text>
        <t xml:space="preserve">Responder updated this value.</t>
      </text>
    </comment>
    <comment authorId="0" ref="C605">
      <text>
        <t xml:space="preserve">Responder updated this value.</t>
      </text>
    </comment>
    <comment authorId="0" ref="I998">
      <text>
        <t xml:space="preserve">Responder updated this value.</t>
      </text>
    </comment>
    <comment authorId="0" ref="E1053">
      <text>
        <t xml:space="preserve">Responder updated this value.</t>
      </text>
    </comment>
  </commentList>
</comments>
</file>

<file path=xl/sharedStrings.xml><?xml version="1.0" encoding="utf-8"?>
<sst xmlns="http://schemas.openxmlformats.org/spreadsheetml/2006/main" count="29672" uniqueCount="350">
  <si>
    <t>Timestamp</t>
  </si>
  <si>
    <t>Age</t>
  </si>
  <si>
    <t>Gender</t>
  </si>
  <si>
    <t>Country</t>
  </si>
  <si>
    <t>If you live in the United States, which state or territory do you live in?</t>
  </si>
  <si>
    <t>Are you self-employed?</t>
  </si>
  <si>
    <t>Do you have a family history of mental illness?</t>
  </si>
  <si>
    <t>Have you sought treatment for a mental health condition?</t>
  </si>
  <si>
    <t>If you have a mental health condition, do you feel that it interferes with your work?</t>
  </si>
  <si>
    <t>How many employees does your company or organization have?</t>
  </si>
  <si>
    <t>Do you work remotely (outside of an office) at least 50% of the time?</t>
  </si>
  <si>
    <t>Is your employer primarily a tech company/organization?</t>
  </si>
  <si>
    <t>Does your employer provide mental health benefits?</t>
  </si>
  <si>
    <t>Do you know the options for mental health care your employer provides?</t>
  </si>
  <si>
    <t>Has your employer ever discussed mental health as part of an employee wellness program?</t>
  </si>
  <si>
    <t>Does your employer provide resources to learn more about mental health issues and how to seek help?</t>
  </si>
  <si>
    <t>Is your anonymity protected if you choose to take advantage of mental health or substance abuse treatment resources?</t>
  </si>
  <si>
    <t>How easy is it for you to take medical leave for a mental health condition?</t>
  </si>
  <si>
    <t>Do you think that discussing a mental health issue with your employer would have negative consequences?</t>
  </si>
  <si>
    <t>Do you think that discussing a physical health issue with your employer would have negative consequences?</t>
  </si>
  <si>
    <t>Would you be willing to discuss a mental health issue with your coworkers?</t>
  </si>
  <si>
    <t>Would you be willing to discuss a mental health issue with your direct supervisor(s)?</t>
  </si>
  <si>
    <t>Would you bring up a mental health issue with a potential employer in an interview?</t>
  </si>
  <si>
    <t>Would you bring up a physical health issue with a potential employer in an interview?</t>
  </si>
  <si>
    <t>Do you feel that your employer takes mental health as seriously as physical health?</t>
  </si>
  <si>
    <t>Have you heard of or observed negative consequences for coworkers with mental health conditions in your workplace?</t>
  </si>
  <si>
    <t>Any additional notes or comments</t>
  </si>
  <si>
    <t>Female</t>
  </si>
  <si>
    <t>United States</t>
  </si>
  <si>
    <t>IL</t>
  </si>
  <si>
    <t>No</t>
  </si>
  <si>
    <t>Yes</t>
  </si>
  <si>
    <t>Often</t>
  </si>
  <si>
    <t>6-25</t>
  </si>
  <si>
    <t>Not sure</t>
  </si>
  <si>
    <t>Somewhat easy</t>
  </si>
  <si>
    <t>Some of them</t>
  </si>
  <si>
    <t>Maybe</t>
  </si>
  <si>
    <t>M</t>
  </si>
  <si>
    <t>IN</t>
  </si>
  <si>
    <t>Rarely</t>
  </si>
  <si>
    <t>More than 1000</t>
  </si>
  <si>
    <t>Don't know</t>
  </si>
  <si>
    <t>Male</t>
  </si>
  <si>
    <t>Canada</t>
  </si>
  <si>
    <t>Somewhat difficult</t>
  </si>
  <si>
    <t>United Kingdom</t>
  </si>
  <si>
    <t>26-100</t>
  </si>
  <si>
    <t>TX</t>
  </si>
  <si>
    <t>Never</t>
  </si>
  <si>
    <t>100-500</t>
  </si>
  <si>
    <t>TN</t>
  </si>
  <si>
    <t>Sometimes</t>
  </si>
  <si>
    <t>MI</t>
  </si>
  <si>
    <t>1-5</t>
  </si>
  <si>
    <t>Very difficult</t>
  </si>
  <si>
    <t>OH</t>
  </si>
  <si>
    <t>male</t>
  </si>
  <si>
    <t>Bulgaria</t>
  </si>
  <si>
    <t>female</t>
  </si>
  <si>
    <t>CA</t>
  </si>
  <si>
    <t>CT</t>
  </si>
  <si>
    <t>500-1000</t>
  </si>
  <si>
    <t>I'm not on my company's health insurance, which could be part of the reason I answered "Don't know" to so many questions.</t>
  </si>
  <si>
    <t xml:space="preserve">I have chronic, low-level neurological issues that have mental health side effects. One of my supervisors has also experienced similar neurological problems so I feel more comfortable being open about my issues than I would with someone without that experience. </t>
  </si>
  <si>
    <t>Very easy</t>
  </si>
  <si>
    <t>My company does provide healthcare, but not to me as I'm on a fixed-term contract. The mental healthcare I use is provided entirely outside of my work.</t>
  </si>
  <si>
    <t>MD</t>
  </si>
  <si>
    <t>France</t>
  </si>
  <si>
    <t>NY</t>
  </si>
  <si>
    <t>NC</t>
  </si>
  <si>
    <t>MA</t>
  </si>
  <si>
    <t>IA</t>
  </si>
  <si>
    <t>Relatively new job. Ask again later</t>
  </si>
  <si>
    <t>Sometimes I think  about using drugs for my mental health issues. If i use drugs, I feel better</t>
  </si>
  <si>
    <t>PA</t>
  </si>
  <si>
    <t>WA</t>
  </si>
  <si>
    <t>I selected my current employer based on its policies about self care and the quality of their overall health and wellness benefits. I still have residual caution from previous employers, who ranged from ambivalent to indifferent to actively hostile regarding mental health concerns.</t>
  </si>
  <si>
    <t>WI</t>
  </si>
  <si>
    <t>Portugal</t>
  </si>
  <si>
    <t>Netherlands</t>
  </si>
  <si>
    <t>Our health plan has covered my psychotherapy and my antidepressant medication. My manager has been aware but discreet throughout. I did get negative reviews when my depression was trashing my delivery, but, y'know, I wasn't delivering.</t>
  </si>
  <si>
    <t>m</t>
  </si>
  <si>
    <t>I just started a new job last week, hence, a lot of "don't know's"</t>
  </si>
  <si>
    <t>UT</t>
  </si>
  <si>
    <t>Switzerland</t>
  </si>
  <si>
    <t>Male-ish</t>
  </si>
  <si>
    <t>maile</t>
  </si>
  <si>
    <t>In addition to my own mental health issues I've known several coworkers that may be suffering and I don't know how to tell them I empathize and that I want to help.</t>
  </si>
  <si>
    <t>Poland</t>
  </si>
  <si>
    <t>Australia</t>
  </si>
  <si>
    <t>Thanks for doing this research.</t>
  </si>
  <si>
    <t>NM</t>
  </si>
  <si>
    <t>Trans-female</t>
  </si>
  <si>
    <t>Germany</t>
  </si>
  <si>
    <t>Cis Female</t>
  </si>
  <si>
    <t>OR</t>
  </si>
  <si>
    <t>F</t>
  </si>
  <si>
    <t>FL</t>
  </si>
  <si>
    <t>something kinda male?</t>
  </si>
  <si>
    <t>Russia</t>
  </si>
  <si>
    <t>In Russia, we have mandatory medical insurance. Every employer must pay 3.6% of every employee's salary to the insurance fund, like a tax. Everyone gets free healthcare at public clinics and hospitals. Some types of healthcare, including mental health, are still funded from the government budget, but that doesn't matter, it's still FREE!
However, this is Russia :D I don't know much about what actually happens in mental hospitals here, except that a lot of young people with "male" in their passports use these to avoid military draft, and doctors seem to help them.</t>
  </si>
  <si>
    <t>MN</t>
  </si>
  <si>
    <t>MO</t>
  </si>
  <si>
    <t>Mexico</t>
  </si>
  <si>
    <t>Cis Male</t>
  </si>
  <si>
    <t>AZ</t>
  </si>
  <si>
    <t>In my previous workplace, which had mental health protections, policies and access to counsellors, my Director went so far as to say to me, in somewhat casual conversation, "A woman was murdered across the street. At best though she was bipolar and at worst - who knows"
I have bipolar disorder. 
I have zero faith that an organization with policies in place could appropriately handle mental health. I have even less faith that a workplace without the policies in place could appropriately handle mental health. I can only imagine it's worse in full tech environments.</t>
  </si>
  <si>
    <t>I've seen negative consequences towards mental health conditions in previous workplaces.
Working remote is empowering in this way.</t>
  </si>
  <si>
    <t>Brazil</t>
  </si>
  <si>
    <t>CO</t>
  </si>
  <si>
    <t>GA</t>
  </si>
  <si>
    <t>DC</t>
  </si>
  <si>
    <t>Slovenia</t>
  </si>
  <si>
    <t>NE</t>
  </si>
  <si>
    <t>Costa Rica</t>
  </si>
  <si>
    <t>Austria</t>
  </si>
  <si>
    <t>I'm not a permanent employee, so do not get they benefits they get.
My client is extremely supportive of permanent staff with mental health issues.</t>
  </si>
  <si>
    <t>I'd be more worried about coworkers and workplace culture than the employer--they're probably legally obligated to do some things, but reputation among people I work with is something else. For instance, I've heard people make snide remarks about men taking paternity leave, I don't want to know what they'd say about mental health leave.</t>
  </si>
  <si>
    <t>WV</t>
  </si>
  <si>
    <t>Ireland</t>
  </si>
  <si>
    <t>OK</t>
  </si>
  <si>
    <t>Had a co-worker disappear from work for a few weeks, and then come back to let everyone know he was bipolar. His responsibilities and schedule were adjusted to accommodate, but he got worse, didn't show up, didn't work, etc, and was eventually let go.
It was tough, because on the one hand he was struggling with some mental health issues, but on the other hand he went through a period of months where he wasn't performing.</t>
  </si>
  <si>
    <t>Family history of depression.  Currently dealing with depression and anxiety, as well as drug addition.
Employer provides &amp; pays premiums on insurance which covers therapy and prescriptions.  Employer allows work-from-home and unlimited PTO which makes episodes easier to control.
I don't speak of my problems to anyone at work except for the people that I consider friends, and even then I don't go into great detail.
I would never bring up a mental health issue during an interview for fear of discrimination and rejection (and therefore greater depression).  
One co-worker had serious anxiety problems and would not inform his team of episodes and was eventually let go for being unresponsive.</t>
  </si>
  <si>
    <t>I feel that my employer and colleagues have created my mental health issue. Additionally I have contributed to this by staying in the same job with the same employer for 10+ years.</t>
  </si>
  <si>
    <t>Many of these questions become irrelevant once 'Yes' is selected for 'Are you self-employed'.  It would be preferable for there to be a 'Not Relevant' option on these.</t>
  </si>
  <si>
    <t>Woman</t>
  </si>
  <si>
    <t>as a UK-based company, we don't have any medical provisions as it's all provided on the National Health Service (for now!) However, if we do need to take days off for any kind of health problems, everyone is understanding :)</t>
  </si>
  <si>
    <t>My employer employs 17k people worldwide, and my previous employer only 140 globally, both have been very supportive and accommodating with my moderate depression and intense anxiety.</t>
  </si>
  <si>
    <t>India</t>
  </si>
  <si>
    <t>I am not sure about my company's healthcare because I've opted out of it and I'm covered under another policy.
I currently work at a great company, though in past jobs I don't think I would have felt comfortable talking about mental health at all.</t>
  </si>
  <si>
    <t>In small startups it is very hard to keep mental health issues truly private, no matter what management does.</t>
  </si>
  <si>
    <t>A close family member of mine struggles with mental health so I try not to stigmatize it. My employers/coworkers also seem compassionate toward any kind of health or family needs.</t>
  </si>
  <si>
    <t>f</t>
  </si>
  <si>
    <t>South Africa</t>
  </si>
  <si>
    <t xml:space="preserve">Too many people even especially IT considered mental health issues as a choice or something people can freely act about. 
You are depressed: take vacation. You feel weird: admit it is physical (otherwise it is not serious) go and see a doctor (and if you are on sick leave too many days you will get fired). You don't feel good today: take a holiday but don't work from home. 
In startup there is what I call the tyranny of happiness: you have to look happy to be accepted and to be worked with. At some point playing a role can definitely make the mental health issue worse and it is also a threat to diversity :(
I don't like to call mental health issues an issue but actually when it comes to company field it too often becomes an issue and this is sad because working is sometimes better than medication. It is a vicious circle: people are scared of speaking about it so they don't inform their coworkers about what mental health is for real and so coworkers are so scared on a regular basis that the people with mental health "issues" keep it for themselves. </t>
  </si>
  <si>
    <t>Mal</t>
  </si>
  <si>
    <t>Italy</t>
  </si>
  <si>
    <t>My seniority at the company and rapport with the owners has helped me gain support for seeking help regarding my mental health, as well as being able to take time off or work from home when an episode starts.
However, I don't feel that the company's stance on mental health is as clear as, say, something like vision or dental.  There's very much a stigma.</t>
  </si>
  <si>
    <t>When you are an introvert, people don't notice if you are depressed. Its a vicious cycle of sorts.</t>
  </si>
  <si>
    <t>I've answered 'Yes' on remote working, but 50% is the maximum time we're allowed.
The branch of the company I work for doesn't offer any medical benefits. It's not as common in the UK as we have the NHS for the moment. There are international branches that may, so I've answered 'Don't know'.</t>
  </si>
  <si>
    <t>KS</t>
  </si>
  <si>
    <t>Many of these questions were difficult to answer as a self-employed person; I did my best with the available options.</t>
  </si>
  <si>
    <t>I tried to answer as good as possible, but I am CEO of a company, so many questions don't fit very well.
Also, many of the questions are very US-centric, in most systems, healthcare is not your employers business.</t>
  </si>
  <si>
    <t>Male (CIS)</t>
  </si>
  <si>
    <t>VA</t>
  </si>
  <si>
    <t>One of my coworkers has mental health issues, and she's open about them (eg: "my enjoyment of this project may be due to my recent change in meds"). I believe the response has been generally supportive. We're a very small, tight-knit company.</t>
  </si>
  <si>
    <t xml:space="preserve">A strong mind goes a long way. Stay strong. Take some time off to help. Its all in your head. </t>
  </si>
  <si>
    <t>"Would you bring up a mental health issue with a potential employer in an interview?"
Poignant.</t>
  </si>
  <si>
    <t>I found it difficult to answer all of the questions effectively as many of them would depend on the nature of the "mental health issues" as some seem more socially accepted than others. For some people, telling your current supervisor that you have a history of bi-polar disorder might be easier than telling a potential employer that you have a history of compulsive gambling. 
They might both be bits of irrelevant information (past behavior and not indicators of future behavior). However, western culture pushes us to appear as capable as possible to our supervisors in pursuit of excellence in our work. Providing information that could create a negative bias, seems like a more genuine and yet more risky approach to the discussion.</t>
  </si>
  <si>
    <t>NH</t>
  </si>
  <si>
    <t>Sweden</t>
  </si>
  <si>
    <t>I have only discussed my mental illness with close family members. I feel completely uncomfortable discussing with anyone at my place of employment, as I am concerned it would have negative consequences.</t>
  </si>
  <si>
    <t>KY</t>
  </si>
  <si>
    <t>AL</t>
  </si>
  <si>
    <t xml:space="preserve">No benefits at this organization, but my employer/direct supervisor has had positive and constructive conversations with me about physical and mental health. Supervisor offered solutions, advice, time/energy to get help, if I ever felt that needed it. (though it would have to be at my own expense). I feel safe sharing personal info with this particular person/company, but this environment is the exception rather than the norm in my 15+ years as a tech worker. I would never feel safe enough to reveal info about any mental health concerns with any previous employers in the tech industry for fear of  negative perceptions, job loss, performance dings, etc. </t>
  </si>
  <si>
    <t>NV</t>
  </si>
  <si>
    <t>I think I am very lucky in my workplace. Our CEO has a degree in psychology.</t>
  </si>
  <si>
    <t>Some of these questions were difficult to answer as being self-employed they didn't all apply to me.</t>
  </si>
  <si>
    <t>NJ</t>
  </si>
  <si>
    <t>Colombia</t>
  </si>
  <si>
    <t>It's a small startup, in a small city, in a small country.</t>
  </si>
  <si>
    <t>Hi Ed, it's Paul Dragoonis. I have Aspergers/High Functioning Autism :-)</t>
  </si>
  <si>
    <t>The form of mental health problem that I suffer is anxiety.</t>
  </si>
  <si>
    <t>SC</t>
  </si>
  <si>
    <t>queer/she/they</t>
  </si>
  <si>
    <t>The thought of going through my employer directly to get help is fucking scary.
Getting help is the hardest part of getting help.</t>
  </si>
  <si>
    <t>"Don't know" because I haven't checked, not because it's difficult to find out. If you didn't have the "don't know" option, I would've looked up the answer.</t>
  </si>
  <si>
    <t>VT</t>
  </si>
  <si>
    <t>Latvia</t>
  </si>
  <si>
    <t>SD</t>
  </si>
  <si>
    <t>Romania</t>
  </si>
  <si>
    <t>I think there might be some bugs in my thought, but I haven't sought treatment because they're not worse than annoying and I worry about having the label.</t>
  </si>
  <si>
    <t>I think a lot of our policy is based on a situation that occurred in the past 5 years. A very public mental illness happened with a coworker that, unfortunately, ended negatively. It was definitely a catalyst to talking about our options, but the overall sentiment of it being "OK" to take time off, talk with your supervisors, etc., has always been there. It's a great company.</t>
  </si>
  <si>
    <t>Regardless of a stated lack of negative consequences for discussing mental health issues with coworkers/superiors, unconscious bias is a very real thing - as long as I don't *need* to inform my co-workers, my mental health issues do not need to be public knowledge.</t>
  </si>
  <si>
    <t>YOU MAY WANT TO THROW OUT MY ENTRY.
I answered all of these questions with the assumption that Attention Deficit Disorder is considered a "mental illness", and with ADD in mind.</t>
  </si>
  <si>
    <t>non-binary</t>
  </si>
  <si>
    <t>Belgium</t>
  </si>
  <si>
    <t>In Belgium, we have all medical care, so perhaps some question are not relevant</t>
  </si>
  <si>
    <t>A co-worker recently had mental health issues and my employer was very reasonable with them, I don't know the full story but I do know that he was given ample time off and eased back in to the work place.</t>
  </si>
  <si>
    <t>Femake</t>
  </si>
  <si>
    <t>My refer to the "mental health issue" of depression.  I might answer differently if I was talking about a "more serious" issue like schizophrenia</t>
  </si>
  <si>
    <t>My employer does what they can providing a wellness program and pointing it out after particularly stressful times. But the interaction between the wellness program and the medical insurance is unpleasant, and finding a long-term therapist / psychiatrist covered by insurance is amazingly difficult. My current lack of active treatment is due to insurance friction more than workplace friction.</t>
  </si>
  <si>
    <t>woman</t>
  </si>
  <si>
    <t>I work for a university.</t>
  </si>
  <si>
    <t>Make</t>
  </si>
  <si>
    <t>New Zealand</t>
  </si>
  <si>
    <t>Nah</t>
  </si>
  <si>
    <t>All</t>
  </si>
  <si>
    <t>Zimbabwe</t>
  </si>
  <si>
    <t>Being in Canada, there are several health options that are available to Canadian citizens/perm residents for free, so employers may not "provide" resources because they are available elsewhere. 
Otherwise, good quiz. I hope this benefits everyone who's dealt with mental health issues in the past!</t>
  </si>
  <si>
    <t>I'm troubled by the way that our hiring process tends to filter out non-neurotypicals of all stripes. Competent people who "act a little funny" can be hard to hire.</t>
  </si>
  <si>
    <t>Spain</t>
  </si>
  <si>
    <t>Enby</t>
  </si>
  <si>
    <t>fluid</t>
  </si>
  <si>
    <t>In Germany, your employer doesn't really provide mental health benefits. There's a standard, and I get that, but I would get the same at any other company in Germany.</t>
  </si>
  <si>
    <t>Finland</t>
  </si>
  <si>
    <t>ID</t>
  </si>
  <si>
    <t xml:space="preserve">fwiw I am a co founder of this company and the "would you X in an interview" questions shouldn't reflect how I would treat anyone addressing their own phys/mental health issue to me in such a situation. </t>
  </si>
  <si>
    <t>Uruguay</t>
  </si>
  <si>
    <t>MS</t>
  </si>
  <si>
    <t>I talked to a psychiatrist once about taking medical leave for mental health issues, with his referral. He was willing to help but warned me that I may not want to, as he's seen that sort of thing follow people throughout their tech careers (word gets out, even if it's "confidential" at work). I've been terrified of bringing mental health up anywhere that coworkers or potential employers could see ever since.</t>
  </si>
  <si>
    <t xml:space="preserve">So much depends upon the organization. </t>
  </si>
  <si>
    <t>Genderqueer</t>
  </si>
  <si>
    <t>Now at starutp.  Previously worked at big tech company which was actually quite good at supporting mental health issues.  Still wouldn't share with bosses/other employees though, as there remains a strong negative stigma.</t>
  </si>
  <si>
    <t>Nice job on the text field for gender :-)</t>
  </si>
  <si>
    <t xml:space="preserve">Female </t>
  </si>
  <si>
    <t xml:space="preserve">I currently have the best managers I've ever worked with. I don't have any issues, but one of my coworkers recently did, and it was handled extremely well. </t>
  </si>
  <si>
    <t>you rock for doing this!</t>
  </si>
  <si>
    <t>I don't have a job :D</t>
  </si>
  <si>
    <t>Israel</t>
  </si>
  <si>
    <t>Israel has public health insurance for everyone. Everyone has free mental health coverage and it's quite good. So that explains some of my answers.</t>
  </si>
  <si>
    <t>Stigma is the worst. People first language is a small step, but we can't get that right.</t>
  </si>
  <si>
    <t>-</t>
  </si>
  <si>
    <t>I work for an extremely supportive company, and we are amazingly open about mental health issues. Employees often share their struggles with the whole team and receive a high level of support in return.</t>
  </si>
  <si>
    <t>Bosnia and Herzegovina</t>
  </si>
  <si>
    <t>Hungary</t>
  </si>
  <si>
    <t>Androgyne</t>
  </si>
  <si>
    <t>I bring up my depression in interviews solely because I have a large gap on my CV due to mental health issues, which could be mistaken for a gap taken to, say, have children, which I feel would harm my chances much more. I have other MH issues I would never bring up with employers or peers.</t>
  </si>
  <si>
    <t>I'm not aware of anyone with mental health issues at work, it's definitely not something that's discussed publicly. There's also a lot of other personal info I don't know about my coworkers so it may just be that we tend not to talk about personal issues.</t>
  </si>
  <si>
    <t>I suffer from mild depression and anxiety.</t>
  </si>
  <si>
    <t>The "family history" question needs a "don't know" option.</t>
  </si>
  <si>
    <t>Agender</t>
  </si>
  <si>
    <t>I'm afraid I haven't seen mental health issues arise at work yet. They are very accommodating with maternity leave, but I don't know how that translates to anything else.</t>
  </si>
  <si>
    <t>Mental health issue I have dealt with: acute depression</t>
  </si>
  <si>
    <t>RI</t>
  </si>
  <si>
    <t>Thanks for doing this. It will help end the stigma!</t>
  </si>
  <si>
    <t>For clarity, I work at a casino.</t>
  </si>
  <si>
    <t>Singapore</t>
  </si>
  <si>
    <t xml:space="preserve">Most employers / coworkers and even immediate family is not all the time supportive to discuss depression and other problems. ie. My wife thinks she should be able to make sure that I am not depressed , which is funny because sometimes depression state has nothing to do with her. </t>
  </si>
  <si>
    <t>It has come to interfere with work as life progresses.
Between burn out, and enduring more of the work, and balancing a family. Changes in my mental health have a larger pond to make ripples in.</t>
  </si>
  <si>
    <t>The supposed divide between mental and physical health needs to done away with and probably will be as our knowledge of the brain increases. That said, we are often employed for our ability to provide value. If any issue prevents is from providing value, that creates a very real challenge for the employer who is responsible to shareholders and other team members who are providing value. There are no easy answers here.</t>
  </si>
  <si>
    <t>cis-female/femme</t>
  </si>
  <si>
    <t>Because I'm self-employed and the only person in my organization, I would have liked a "not applicable" option. I don't want my answers to be misleading.</t>
  </si>
  <si>
    <t>WY</t>
  </si>
  <si>
    <t>I work for a very small firm that doesn't really have a dedicated H/R person. 
Also for the question:
"If you have a mental health condition, do you feel that it interferes with your work?"
...I don't have a diagnosed mental health condition but I suspect I might have some slight depression issues. Definitely have Imposter Syndrome.</t>
  </si>
  <si>
    <t>I went through a divorce and was pretty depressed, I went to therapy and my boss (one of the owners) was extremely supportive. I'm not sure I would have got through that rough time with out my co-workers and boss.</t>
  </si>
  <si>
    <t>I'm diagnosed with Bipolar Disorder. My benefits for mental health exist but are terrible. The deductible is $800. I see a therapist once or twice a month at the cost of $150. The insurance company only values it at $40. My psychiatrist is $180 for 15 minutes. The insurance company values it at $80. 
It is IMPOSSIBLE to hit my deductible. I don't even bother making the claims.</t>
  </si>
  <si>
    <t>We don't fucking talk about it, ever.</t>
  </si>
  <si>
    <t>Guy (-ish) ^_^</t>
  </si>
  <si>
    <t>thanks for what you're doing. FYI these questions dont quite work for entrepreneurs where employer == cofounders / sr mgmt / me</t>
  </si>
  <si>
    <t>male leaning androgynous</t>
  </si>
  <si>
    <t xml:space="preserve">Male </t>
  </si>
  <si>
    <t>Japan</t>
  </si>
  <si>
    <t>Majority of qs on survey not relevant if you are self employed</t>
  </si>
  <si>
    <t>I mostly suffer from social anxiety, which keeps me from attending conferences. In my small dev group a big problem is a supervisor who's a workaholic and will never say no when asked to do something, so he's doing the job of at least two ppl (poorly) and working crazy hours, setting the tone for the test of us that work/life balance isn't important.</t>
  </si>
  <si>
    <t>I don't have any mental health issues but for a number of years I had to care for a family member who did and I felt that I was not able to discuss or get support from friends or colleagues in the same way that I might have if they had suffered from a physical condition.</t>
  </si>
  <si>
    <t>Nigeria</t>
  </si>
  <si>
    <t>Man</t>
  </si>
  <si>
    <t>Trans woman</t>
  </si>
  <si>
    <t>I am a contractor, so my lack of knowledge of workplace wellness stems directly from my lack of access to that material, since I am not covered by it. I am aware that mental health services are available, and am aware of a colleague who has taken a leave of absence to deal with mental health issues, but am otherwise uninformed.</t>
  </si>
  <si>
    <t>Fully remote developer</t>
  </si>
  <si>
    <t>Croatia</t>
  </si>
  <si>
    <t>We had a developer suffer from depression and pretty hard burnout, but he refused treatment, even when the company said we'd foot the bill. Eventually he had to be asked to resign, which was a shame. I don't know if we have any specific programs for mental health, but we're definitely on the lookout for those types of issues.</t>
  </si>
  <si>
    <t xml:space="preserve">I am a 15 year vet of the industry and I get 2 weeks of combined sick and vacation time a year and I have children to fit into that too. I've had heart problems from the stress. Fuck everything about startup culture. </t>
  </si>
  <si>
    <t xml:space="preserve">Italians are somewhat behind for what concerns mental health care in the workplace.  Physical health care is very much accepted with a doctor that certifies your ailment.  Mental health is treated quite differently, I believe, because most people are willing to admit that physical ailments should be covered while mental ailments are almost considered non-existent in most respects.  </t>
  </si>
  <si>
    <t>Since I am the CEO of my startup, some of the "would you feel comfortable" and "do you know the policy" questions are interesting.  Of course I feel comfortable, since no one can fire me, and I know the policies because I chose them!
However, now I am curious if my employees know just how supportive the company would be of their mental health needs, and this survey is making me realize that we probably haven't done a great job communicating that to everyone.  Thanks for doing this.</t>
  </si>
  <si>
    <t>Norway</t>
  </si>
  <si>
    <t>Thailand</t>
  </si>
  <si>
    <t>I work for the state, so the health plan is large and cumbersome.  I believe it covers most medical as a state benefit, but I haven't seen any promotion of it.  And it's not really the same as a tech company where I am.  We are an IT department, but hardly run like any tech company around.</t>
  </si>
  <si>
    <t>I have Narcolepsy and have been fired from a job before for falling asleep standing up during a meeting. I was standing up in the back of the room so that i could pace and try to prevent myself from falling asleep. I still managed to fall asleep while standing and fell over against the wall. I was fired the next day. The worst part is this is a condition i had given months of notice about to my boss and i reminded her of it before the meeting. I worked at a hospital at the time. I would have thought that they would be more accommodating.</t>
  </si>
  <si>
    <t>I feel like most of my answers were useless due to answering that I am self-employed early on. Since my "employer" is me... my "employer" does/doesn't offer mental health benefits or would I be comfortable bring it up with 'them' doesn't make sense...</t>
  </si>
  <si>
    <t xml:space="preserve">My current work situation was constructed, in part, because of my mental health issues. One of the reasons I'm self employed is to give me the most flexibility for coping with my mental health issues.
I have been removed from a client project in the past because of a mental health condition. This was while I was an employee for a large consulting company. </t>
  </si>
  <si>
    <t>Some of these questions are not really suitable for non US people.</t>
  </si>
  <si>
    <t>msle</t>
  </si>
  <si>
    <t>Neuter</t>
  </si>
  <si>
    <t>LA</t>
  </si>
  <si>
    <t>I work for the state government. While things are slowly changing regarding covering mental health with state employees, it's just not something that is acceptable in this kind of strict environment, so I have to be careful about what I say and how I say it. I often take mental health days, but have to call in with a physical illness because mental health problems are not acceptable excuses for using sick leave.</t>
  </si>
  <si>
    <t>Thank you for your work, what you do is important!</t>
  </si>
  <si>
    <t>It might be safe to talk about it where I am now, but I don't know for sure and I err on the side of being over cautious. Struggle with depression and anxiety which sometimes affects my productivity, but I try to make up / cover up for it instead of being open about it.</t>
  </si>
  <si>
    <t>Female (trans)</t>
  </si>
  <si>
    <t>I'm comfortable talking about mental health with my current supervisor &amp; my immediate at my current job, but this is a first for me!</t>
  </si>
  <si>
    <t>queer</t>
  </si>
  <si>
    <t>Denmark</t>
  </si>
  <si>
    <t>Female (cis)</t>
  </si>
  <si>
    <t>None of us who are already in marginal groups in tech--the non-young, the non-male, the non-white--will risk our careers to admit another source of stigma: poor health.</t>
  </si>
  <si>
    <t xml:space="preserve">I have been incredibly public about my own struggle in my own conversations and in social media insofar as how I can use my depression to raise awareness or help others. Because of that, my employer - or any future employer - kind of knows by default. It's not a secret. That said, the downside of that openness is that I have no faith that I wouldn't be discriminated against at a future job, simply because the information is public. Likewise, I worry I'm seen as less-than by my employer in some circumstances. Regerdless, I don't regret being public and raising awareness. My point is that even those of us who do publicly discuss the issue fear systemic retribution. </t>
  </si>
  <si>
    <t>At a previous employer I witness a bad thing happen to a coworker with mental health issues get swept under the rug... :(</t>
  </si>
  <si>
    <t>While not personally affected, I do have immediate family with mental health illness and my employer has been very supportive. Thanks for doing this survey.</t>
  </si>
  <si>
    <t>The company I work for was started by engineers, and so anything other then the engineering department has always lacked a bit. Now that we've grown, things are better, but I feel that overall, our total benefits package (including healthcare) isn't well communicated. This reflects negatively on the mental health questions above, but would also reflect negatively on any other sort of survey about the benefits. That is, I don't think the company is purposefully doing less for mental health. They just aren't doing enough across the board and that includes mental health.</t>
  </si>
  <si>
    <t xml:space="preserve">Thank you for all you are doing to study this topic and raise awareness in our communities. </t>
  </si>
  <si>
    <t>The main reason for the openness answers are because of an experience with my last employer. I felt I could trust my direct supervisor, so I divulged information. It ended up spreading to more supervisors, and eventually my coworkers. Supers "highly suggested" treatment, but rushed things that shouldn't have been rushed and I ended up being incorrectly treated in a psych ward and mentally scarred from the issue. I lost most of my desire to program due to the experience, not to mention thousands of dollars I lost - lost work time, vacation time they used for "treatment" time, doctors expenses, etc. I have major depressive disorder, high anxiety and mild agoraphobia. After seeing what treatment has to offer I will likely not seek it again and continue as is. (Long story short.)</t>
  </si>
  <si>
    <t>Mail</t>
  </si>
  <si>
    <t>(yes, but the situation was unusual and involved a change in leadership at a very high level in the organization, as well as an extended leave of absence)</t>
  </si>
  <si>
    <t>I would add that while there were negative consequences for coworkers with mental health, they were given a HUGE amount of leeway.  I think the team at large tried their best to be kind but that's how the person suffered.  
The company actually gave this person a lot of help.  Which was cool.  But the team still discriminated.</t>
  </si>
  <si>
    <t>Bipolar spectrum is tricky.</t>
  </si>
  <si>
    <t>To be self employed helps but also brings you in touch with lots of new people that you might have to explain yourself to.</t>
  </si>
  <si>
    <t>A lot of these answers aren't really applicable since I'm self employed, as a sole proprietor.</t>
  </si>
  <si>
    <t>While I have not seen any direct retaliation against people with known mental illness, many people do freely use insults commonly associated with mental illness ("r****d", for example) and criticize people behind their back for taking extra leave for doctor appointments ("Oh, I bet they are just hung over" or other comments about how lazy they are.)</t>
  </si>
  <si>
    <t>My employer gives access to basic counseling and referrals, but I don't know (and it's not obvious) what might be covered in the way of expenses for therapy, medication, etc.</t>
  </si>
  <si>
    <t>* Small family business - YMMV.</t>
  </si>
  <si>
    <t>I have an exceptional employer. I haven't run into problems with any employer I've had, but consider myself lucky.</t>
  </si>
  <si>
    <t>Some of these should not be required.</t>
  </si>
  <si>
    <t>Though I'm in the Netherlands, and chose that country from the list, quite some questions are strongly geared towards the US. Over here, people don't need benefits from their employer, because we pay enough taxes for the government to pay for treatment of any physical or mental condition. We don't need employer approval for medical leave; that's something a qualified medical professional decides (and while on leave, we still get paid our salaries, something the employer can get insurance for). I answered "yes" to questions about these things, meaning "it's covered", not "it's covered by my employer".</t>
  </si>
  <si>
    <t>I am a Trans woman, and suffer from depression relating to that. I'm a contractor, so I've answered the questions as relating to my current contract.</t>
  </si>
  <si>
    <t>Thank you for shining a light on this topic.</t>
  </si>
  <si>
    <t>cis male</t>
  </si>
  <si>
    <t>ME</t>
  </si>
  <si>
    <t>A little about you</t>
  </si>
  <si>
    <t>Bahamas, The</t>
  </si>
  <si>
    <t xml:space="preserve"> </t>
  </si>
  <si>
    <t>While mental health is a part of our insurance program the UCR is 50% of 140% of medicare which means a solo mental health practitioner who will charge in my area $150-$180 a session will only result in a $45-$60 reimbursement and thus a very high out of pocket expense. This usage of a different schedule for UCR and often the lower rate is very hard to determine before purchasing insurance even in the new health insurance exchanges.</t>
  </si>
  <si>
    <t>My work is using my brain. I do it incredibly well.
I make an effort to avoid diagnosis of anything mental health related because I am convinced it would only affect me negatively.</t>
  </si>
  <si>
    <t>My employer is extremely easy to work with and e.g. I have enormous leeway with flex time, so I could take care of myself under that umbrella, but I don't know and don't have a history of bring up mental health at the workplace so I am cautious in that area.</t>
  </si>
  <si>
    <t>The questions related to employer-provided health benefits are largely irrelevant to where I live, Australia, so I'd discount them.</t>
  </si>
  <si>
    <t>Malr</t>
  </si>
  <si>
    <t>I suffered of panic attacks and agoraphobia for about 10 years.</t>
  </si>
  <si>
    <t>These result may be a tad confusing, so a summary follows.
* Currently self-employed so employer is me :)
* Last place of employment was amazing when I first discovered I was bi-polar and helped me as long as I was there up to and including a mental health course for the whole team (although no mention why to others which was great).
* I've never had a negative reaction yet, but I know others who have.
* I've been very lucky with company I keep which is why my experience is largely good.</t>
  </si>
  <si>
    <t>I should note, one of the places my employer fails with regards to mental health is that the company-paid health insurance policy does not cover trans healthcare needs.</t>
  </si>
  <si>
    <t>Thank you, this is very important.</t>
  </si>
  <si>
    <t>Greece</t>
  </si>
  <si>
    <t>I've never heard of a workplace that would actually allow you to call off for mental health reasons. So many places require a doctor's note for calling off sick. It's all set up to make you feel worse if you can't just suck it up. Thanks for working to change this!!!</t>
  </si>
  <si>
    <t>This survey was tough as a self-employed individual. You may wish to discard responses from self employed people for much of your analysis.</t>
  </si>
  <si>
    <t>I answered based on previous job at large technical company, where I was pushed out of my role within 3 months of disclosing diagnosis.
I had been struggling for 3 months prior to disclosure and was incredibly relieved when finally diagnosed. Growing up in a family open about mental health and also at the end of my rope, I immediately shared with management what was going on. I requested a temporary reduced workload so I could reduce anxiety. (At time I didn't know it was anxiety as took me a year to accept that the (to me) "deserved" stress was anxiety, caused by my core diagnosis.) When disclosing, I didn't deeply understand details of the state of my mental health; I simply knew I was so stressed out by having been unable to get myself to do work in three months that I couldn't juggle all that was currently on my plate.
It was at this point my direct manager and I began an almost daily struggle. After working on a single project and making progress (compared to 3 months before diagnosis when management didn't even know how bad I was doing), I requested increasing my workload. This was never granted; boss said I hadn't proved myself and implied I could not be trusted.
Two huge issues stick out to me from that experience:
1) Company assumes things would be better and back to 100% within months. They did not understand what one goes through when figuring out meds: things at times got worse. They did not understand how long it takes until meds are figured out: mine took two years. They most certainly would not truly understand why to this day, four years later, despite being "stable" I'm in counseling every other week in addition to being on meds. Rather than supporting that, it would be seen as "oh, I'm sorry". I was a problem to my manager because he didn't see improvements each week.
2) Accomodations.
- There was no option for me to reduce work temporarily to part-time (too complicated). Instead, they pushed me to take disability leave. I told them that wouldn't help; they told me to double-check with care providers. That required me to see a psychologist unnecessarily, as psychologist said I didn't qualify for leave. (Expensive, unnecessary appointment).
- The assistance I needed the most at work was understanding: I was open, but my manager told me to not tell my co-worker assigned to support me. That was disasterous for colleague's stress/frustration levels. He knew something was up, but was barred from asking and I was implied it was better to keep my mouth shut.
- Accommodations weren't understood by even Benefits, as they're not trained in mental health nor do they have people come in to assess how they're doing in supporting those with mental health issues. Should be no different than people coming in to assess for physical accessibility of the workplace. When in a meeting with my manager supervised by HR, I shouldn't feel like I'm asking too much of manager when requesting he put the negative critiques on the back burner and help me figure out whether I'm doing anything right. That this didn't stop him from coming into my office that same day and "putting on my dick hat" to yell at me for something that wasn't even my fault (he had brought in co-worker for this yelling, and turned to finish yelling at this person): FUCKING UNACCEPTABLE.
While I will never return to that company and as such took the severance package, I will NEVER agree with their legal reason for being unable to do the job: me being "medically disqualified from this role". I was too expensive in the short term for them; I'm not worth the cost.</t>
  </si>
  <si>
    <t>If a man in tech is afraid of speaking up about these things, it is even worse for women in tech who are already fearful of and fighting against the stigma of incompetence.  
On the other hand, if a female in tech does not commiserate with her male coworkers on mental health problems, she will no longer be seen as a team player. It is really a catch-22 for women in STEM.</t>
  </si>
  <si>
    <t>Autism is a bitch, for those living with it and living it. For the past years I've really been working hard to get myself (known) in the community. The people in the community that know can be counted on one hand. In general I'm not telling anyway unless it really matters and it would be a gain in some way or the other. Not because I don't trust the community members close to me but because I don't want to be that guy. And IMHO it doesn't and shouldn't matter but sadly some people are funky about that. Yet sometimes I wan't to tell everyone what I've been through and share my lessons learned.</t>
  </si>
  <si>
    <t xml:space="preserve">This issue for me is very real at the moment. I have missed several days of work recently because of a bad reaction to a depression/anxiety drug and I hate not being able to discuss it with my boss without worrying that I will be labeled a liability. </t>
  </si>
  <si>
    <t xml:space="preserve">Really manager dependent. I have had managers who work with my strengths and others who want my to work on my "weaknesses" which are directly tied to my mental issues. </t>
  </si>
  <si>
    <t>Though it doesn't affect me (male), good job for making the Gender field a text input instead of a drop down of only two options.</t>
  </si>
  <si>
    <t>I was (wrongly) diagnosed clinically depressed at 12 then bipolar I at 15, and medicated for a decade until decided myself to go drug free. Since then I've never been happier. Insomnia and my insatiablility for learning and programming have always had a symbiotic  relationship.
It might also bear mentioning that I'm self-employed in addition to my more traditional day job.</t>
  </si>
  <si>
    <t>My employer currently does not offer any health insurance, I have to get that on my own.  However at past positions I have had health insurance but no one ever mentioned mental health issues nor would I wish to discuss those with my co-workers, bosses, etc for fear of negative reception.</t>
  </si>
  <si>
    <t>Mental health at work is not an issue if you leave work "problems" at work, that may be easier for those of us not in a support role.</t>
  </si>
  <si>
    <t>p</t>
  </si>
  <si>
    <t>password: testered</t>
  </si>
  <si>
    <t>suffer from CR-PTSD so all answered based on that</t>
  </si>
  <si>
    <t>Since being advised by Occupational Health that the tempo and spontenaity of the office environment was likely to have a negative effect on my mental health (I'm schizoaffective) I've been moved to 100% remote (home) working. The company have furnished a home office for me and I am only required to attend the office once a month to keep in touch</t>
  </si>
  <si>
    <t>Moldova</t>
  </si>
  <si>
    <t>Despite the impression that several 'no' responses might give, my employer has been very supportive. But then I work in health care.</t>
  </si>
  <si>
    <t>When I've had a depression, I was lucky to have an awesome manager who was very understanding and found a budget to pay for my therapy sessions.</t>
  </si>
  <si>
    <t>People have often felt uncomfortable with my story while most of it happened a decade ago. I used to be quite open about it and have since kept it quietly tucked away. While I sometimes have waves of depression I have learned to cope with the affects.</t>
  </si>
  <si>
    <t>I burnt out this year. I worked too much, had too much pressure on myself from being the sole developer on a delayed project that seemed to grow in size with each week it was delayed by and worried about money a lot.
I became depressed and anxious and had trouble eating, sleeping and generally being myself. As my depression worsened I was regularly late for work, couldn't perform as well as I should and became irritable with my colleagues.
My employers response, after a while, was to send me private messages complaining about my lateness which only worsened the situation. I was prescribed 3 weeks off work by my doctor, which my employer agreed to, only to come back after to find I had been on 'statutory pay' which was roughly half of what I was expecting and was not enough to cover my rent, bills AND food. This made me worse and sent me into another depression until I eventually admitted defeat, gave up working and left the company. It took me months to recover and I'm now left (over 6 months after this all started) recovering from the fallout I created leaving employment with hardly any money to my name.
I had previously been told by my employer that I "was too young to burn out" and (stupidly) trusted them. I did not feel comfortable discussing my problems with my employer because each time I was met with an attitude that I had to "get myself together" and ultimately, given the amount of employees before me who had left the company by being fired after an altercation with the employer, left me with no option but to hide it from them so I too wouldn't be fired.</t>
  </si>
  <si>
    <t>Georgia</t>
  </si>
  <si>
    <t>China</t>
  </si>
  <si>
    <t>femail</t>
  </si>
  <si>
    <t>I'm self-employed on contract with small start-up. Covered through spouse's insurance.</t>
  </si>
  <si>
    <t>My mental health issues were the direct result of the trauma from childhood abuse. Most (all?) of the Prompt-sponsored/related presentations I've seen have been about congenital mental health issues that are treatable with continued medication. For me, medication only provided temporary assistance. I needed years of (continuing) therapy to deal with PTSD and related disorders (depression, anxiety, suicidal tendencies, others). I haven't seen many in our community discussing trauma-related mental health issues, but they are just as real and just as debilitating.</t>
  </si>
  <si>
    <t>Czech Republic</t>
  </si>
  <si>
    <t>it is my opinion that bad mental health is a red flag for employers and i would never bring it up.</t>
  </si>
  <si>
    <t>Philippines</t>
  </si>
  <si>
    <t>I openly discuss my mental health struggles. I have found that doing so encourages people who also struggle to seek treatment. I'm willing to risk losing the support of people who don't understand if it helps those who understand all too well.</t>
  </si>
  <si>
    <t>Just starting a new job, hence the numerous "I don't know" selections.</t>
  </si>
  <si>
    <t>The data will be skewed for self-employed people as the questions contain some bias.
Having said that: being self-employed I *choose* to work for companies which want to employ *me*, not just my skills, but including my opinions, my life-experience etc. If a potential contract/job doesn't *feel* right, I prefer to not take it (and be poor), than to compromise myself.</t>
  </si>
  <si>
    <t xml:space="preserve">Although my employer does everything they can to accommodate employees with mental health problems, when those individuals cannot carry out any work assigned to them (even over the course of months) they appear to have no alternative but to terminate their employment. However I believe this would be the same for a physical health problem. </t>
  </si>
  <si>
    <t>Cis Man</t>
  </si>
  <si>
    <t>I work at a large university with a track record of health and wellbeing support</t>
  </si>
  <si>
    <t>ostensibly male, unsure what that really means</t>
  </si>
  <si>
    <t>i'm in a country with social health care, so my options are not dependant on my employer. this makes a few of the early questions less relevant than they would be for a resident of the US.</t>
  </si>
  <si>
    <t>In australia, all organisations of a certain size have to provide free access to a 'employee assistance program' to discuss work and personal issues.
EAPs are an external provider, totally confidential and anonymous (ring up andsay the name of who you work for - so they know to bill your work)  and they offer phone and face to face consults.</t>
  </si>
  <si>
    <t xml:space="preserve">Bipolar disorder </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</si>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</sst>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quotePrefix="1" borderId="0" fillId="0" fontId="1" numFmtId="0" xfId="0" applyAlignment="1" applyFont="1">
      <alignment readingOrder="0"/>
    </xf>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2.xml"/><Relationship Id="rId22" Type="http://schemas.openxmlformats.org/officeDocument/2006/relationships/pivotCacheDefinition" Target="pivotCache/pivotCacheDefinition4.xml"/><Relationship Id="rId21" Type="http://schemas.openxmlformats.org/officeDocument/2006/relationships/pivotCacheDefinition" Target="pivotCache/pivotCacheDefinition3.xml"/><Relationship Id="rId24" Type="http://schemas.openxmlformats.org/officeDocument/2006/relationships/pivotCacheDefinition" Target="pivotCache/pivotCacheDefinition6.xml"/><Relationship Id="rId23" Type="http://schemas.openxmlformats.org/officeDocument/2006/relationships/pivotCacheDefinition" Target="pivotCache/pivotCacheDefinition5.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pivotCacheDefinition" Target="pivotCache/pivotCacheDefinition8.xml"/><Relationship Id="rId25" Type="http://schemas.openxmlformats.org/officeDocument/2006/relationships/pivotCacheDefinition" Target="pivotCache/pivotCacheDefinition7.xml"/><Relationship Id="rId28" Type="http://schemas.openxmlformats.org/officeDocument/2006/relationships/pivotCacheDefinition" Target="pivotCache/pivotCacheDefinition10.xml"/><Relationship Id="rId27" Type="http://schemas.openxmlformats.org/officeDocument/2006/relationships/pivotCacheDefinition" Target="pivotCache/pivotCacheDefinition9.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pivotCacheDefinition" Target="pivotCache/pivotCacheDefinition11.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pivotCacheDefinition" Target="pivotCache/pivotCacheDefinition13.xml"/><Relationship Id="rId30" Type="http://schemas.openxmlformats.org/officeDocument/2006/relationships/pivotCacheDefinition" Target="pivotCache/pivotCacheDefinition12.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pivotCacheDefinition" Target="pivotCache/pivotCacheDefinition1.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feel that your employer takes mental health as seriously as physical health?</a:t>
            </a:r>
          </a:p>
        </c:rich>
      </c:tx>
      <c:overlay val="0"/>
    </c:title>
    <c:view3D>
      <c:rotX val="50"/>
      <c:perspective val="0"/>
    </c:view3D>
    <c:plotArea>
      <c:layout/>
      <c:pie3DChart>
        <c:varyColors val="1"/>
        <c:ser>
          <c:idx val="0"/>
          <c:order val="0"/>
          <c:tx>
            <c:strRef>
              <c:f>'USNotSelfEmployed-TakesSeriousl'!$B$1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'USNotSelfEmployed-TakesSeriousl'!$A$2:$A$4</c:f>
            </c:strRef>
          </c:cat>
          <c:val>
            <c:numRef>
              <c:f>'USNotSelfEmployed-TakesSeriousl'!$B$2:$B$4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Is your anonymity protected if you choose to take advantage of mental health or substance abuse treatment resources?</a:t>
            </a:r>
          </a:p>
        </c:rich>
      </c:tx>
      <c:overlay val="0"/>
    </c:title>
    <c:view3D>
      <c:rotX val="50"/>
      <c:perspective val="0"/>
    </c:view3D>
    <c:plotArea>
      <c:layout/>
      <c:pie3DChart>
        <c:varyColors val="1"/>
        <c:ser>
          <c:idx val="0"/>
          <c:order val="0"/>
          <c:tx>
            <c:strRef>
              <c:f>'USNotSelfEmployed-Anonymity'!$B$1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'USNotSelfEmployed-Anonymity'!$A$2:$A$4</c:f>
            </c:strRef>
          </c:cat>
          <c:val>
            <c:numRef>
              <c:f>'USNotSelfEmployed-Anonymity'!$B$2:$B$4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How easy is it for you to take medical leave for a mental health condition?</a:t>
            </a:r>
          </a:p>
        </c:rich>
      </c:tx>
      <c:overlay val="0"/>
    </c:title>
    <c:plotArea>
      <c:layout/>
      <c:doughnutChart>
        <c:varyColors val="1"/>
        <c:ser>
          <c:idx val="0"/>
          <c:order val="0"/>
          <c:tx>
            <c:strRef>
              <c:f>'USNotSelfEmployed-Leave'!$B$1</c:f>
            </c:strRef>
          </c:tx>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0"/>
            <c:showBubbleSize val="0"/>
            <c:showLeaderLines val="1"/>
          </c:dLbls>
          <c:cat>
            <c:strRef>
              <c:f>'USNotSelfEmployed-Leave'!$A$2:$A$6</c:f>
            </c:strRef>
          </c:cat>
          <c:val>
            <c:numRef>
              <c:f>'USNotSelfEmployed-Leave'!$B$2:$B$6</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000000"/>
              </a:solidFill>
              <a:latin typeface="Roboto"/>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think that discussing a mental health issue with your employer would have negative consequences?</a:t>
            </a:r>
          </a:p>
        </c:rich>
      </c:tx>
      <c:overlay val="0"/>
    </c:title>
    <c:view3D>
      <c:rotX val="50"/>
      <c:perspective val="0"/>
    </c:view3D>
    <c:plotArea>
      <c:layout/>
      <c:pie3DChart>
        <c:varyColors val="1"/>
        <c:ser>
          <c:idx val="0"/>
          <c:order val="0"/>
          <c:tx>
            <c:strRef>
              <c:f>'USNotSelfEmployed-MHNegativeCon'!$B$1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'USNotSelfEmployed-MHNegativeCon'!$A$2:$A$4</c:f>
            </c:strRef>
          </c:cat>
          <c:val>
            <c:numRef>
              <c:f>'USNotSelfEmployed-MHNegativeCon'!$B$2:$B$4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think that discussing a mental health issue with your employer would have negative consequences?</a:t>
            </a:r>
          </a:p>
        </c:rich>
      </c:tx>
      <c:overlay val="0"/>
    </c:title>
    <c:view3D>
      <c:rotX val="50"/>
      <c:perspective val="0"/>
    </c:view3D>
    <c:plotArea>
      <c:layout/>
      <c:pie3DChart>
        <c:varyColors val="1"/>
        <c:ser>
          <c:idx val="0"/>
          <c:order val="0"/>
          <c:tx>
            <c:strRef>
              <c:f>'USNotSelfEmployed-PHNegativeCon'!$B$1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'USNotSelfEmployed-PHNegativeCon'!$A$2:$A$4</c:f>
            </c:strRef>
          </c:cat>
          <c:val>
            <c:numRef>
              <c:f>'USNotSelfEmployed-PHNegativeCon'!$B$2:$B$4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Would you bring up a mental health issue with a potential employer in an interview?</a:t>
            </a:r>
          </a:p>
        </c:rich>
      </c:tx>
      <c:overlay val="0"/>
    </c:title>
    <c:view3D>
      <c:rotX val="50"/>
      <c:perspective val="0"/>
    </c:view3D>
    <c:plotArea>
      <c:layout/>
      <c:pie3DChart>
        <c:varyColors val="1"/>
        <c:ser>
          <c:idx val="0"/>
          <c:order val="0"/>
          <c:tx>
            <c:strRef>
              <c:f>'USNotSelfEmployed-MHInterview'!$B$1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'USNotSelfEmployed-MHInterview'!$A$2:$A$4</c:f>
            </c:strRef>
          </c:cat>
          <c:val>
            <c:numRef>
              <c:f>'USNotSelfEmployed-MHInterview'!$B$2:$B$4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Would you bring up a physical health issue with a potential employer in an interview?</a:t>
            </a:r>
          </a:p>
        </c:rich>
      </c:tx>
      <c:overlay val="0"/>
    </c:title>
    <c:view3D>
      <c:rotX val="50"/>
      <c:perspective val="0"/>
    </c:view3D>
    <c:plotArea>
      <c:layout/>
      <c:pie3DChart>
        <c:varyColors val="1"/>
        <c:ser>
          <c:idx val="0"/>
          <c:order val="0"/>
          <c:tx>
            <c:strRef>
              <c:f>'USNotSelfEmployed-PHInterview'!$B$1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'USNotSelfEmployed-PHInterview'!$A$2:$A$4</c:f>
            </c:strRef>
          </c:cat>
          <c:val>
            <c:numRef>
              <c:f>'USNotSelfEmployed-PHInterview'!$B$2:$B$4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Does your employer provide mental health benefits?</a:t>
            </a:r>
          </a:p>
        </c:rich>
      </c:tx>
      <c:overlay val="0"/>
    </c:title>
    <c:view3D>
      <c:rotX val="50"/>
      <c:perspective val="0"/>
    </c:view3D>
    <c:plotArea>
      <c:layout/>
      <c:pie3DChart>
        <c:varyColors val="1"/>
        <c:ser>
          <c:idx val="0"/>
          <c:order val="0"/>
          <c:tx>
            <c:strRef>
              <c:f>'USNotSelfEmployed-MHBenefits'!$B$1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'USNotSelfEmployed-MHBenefits'!$A$2:$A$4</c:f>
            </c:strRef>
          </c:cat>
          <c:val>
            <c:numRef>
              <c:f>'USNotSelfEmployed-MHBenefits'!$B$2:$B$4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 you know the options for mental health care your employer provides?</a:t>
            </a:r>
          </a:p>
        </c:rich>
      </c:tx>
      <c:overlay val="0"/>
    </c:title>
    <c:view3D>
      <c:rotX val="50"/>
      <c:perspective val="0"/>
    </c:view3D>
    <c:plotArea>
      <c:layout/>
      <c:pie3DChart>
        <c:varyColors val="1"/>
        <c:ser>
          <c:idx val="0"/>
          <c:order val="0"/>
          <c:tx>
            <c:strRef>
              <c:f>'USNotSelfEmployed-MHKnowOptions'!$B$1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'USNotSelfEmployed-MHKnowOptions'!$A$2:$A$4</c:f>
            </c:strRef>
          </c:cat>
          <c:val>
            <c:numRef>
              <c:f>'USNotSelfEmployed-MHKnowOptions'!$B$2:$B$4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Has your employer ever discussed mental health as part of an employee wellness program?</a:t>
            </a:r>
          </a:p>
        </c:rich>
      </c:tx>
      <c:overlay val="0"/>
    </c:title>
    <c:view3D>
      <c:rotX val="50"/>
      <c:perspective val="0"/>
    </c:view3D>
    <c:plotArea>
      <c:layout/>
      <c:pie3DChart>
        <c:varyColors val="1"/>
        <c:ser>
          <c:idx val="0"/>
          <c:order val="0"/>
          <c:tx>
            <c:strRef>
              <c:f>'USNotSelfEmployed-WellnewssProg'!$B$1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'USNotSelfEmployed-WellnewssProg'!$A$2:$A$4</c:f>
            </c:strRef>
          </c:cat>
          <c:val>
            <c:numRef>
              <c:f>'USNotSelfEmployed-WellnewssProg'!$B$2:$B$4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Does your employer provide resources to learn more about mental health issues and how to seek help?</a:t>
            </a:r>
          </a:p>
        </c:rich>
      </c:tx>
      <c:overlay val="0"/>
    </c:title>
    <c:view3D>
      <c:rotX val="50"/>
      <c:perspective val="0"/>
    </c:view3D>
    <c:plotArea>
      <c:layout/>
      <c:pie3DChart>
        <c:varyColors val="1"/>
        <c:ser>
          <c:idx val="0"/>
          <c:order val="0"/>
          <c:tx>
            <c:strRef>
              <c:f>'USNotSelfEmployed-ProvideResour'!$B$1</c:f>
            </c:strRef>
          </c:tx>
          <c:dPt>
            <c:idx val="0"/>
            <c:spPr>
              <a:solidFill>
                <a:srgbClr val="3366CC"/>
              </a:solidFill>
            </c:spPr>
          </c:dPt>
          <c:dPt>
            <c:idx val="1"/>
            <c:spPr>
              <a:solidFill>
                <a:srgbClr val="DC3912"/>
              </a:solidFill>
            </c:spPr>
          </c:dPt>
          <c:dPt>
            <c:idx val="2"/>
            <c:spPr>
              <a:solidFill>
                <a:srgbClr val="FF9900"/>
              </a:solidFill>
            </c:spPr>
          </c:dPt>
          <c:dLbls>
            <c:showLegendKey val="0"/>
            <c:showVal val="0"/>
            <c:showCatName val="0"/>
            <c:showSerName val="0"/>
            <c:showPercent val="0"/>
            <c:showBubbleSize val="0"/>
            <c:showLeaderLines val="1"/>
          </c:dLbls>
          <c:cat>
            <c:strRef>
              <c:f>'USNotSelfEmployed-ProvideResour'!$A$2:$A$4</c:f>
            </c:strRef>
          </c:cat>
          <c:val>
            <c:numRef>
              <c:f>'USNotSelfEmployed-ProvideResour'!$B$2:$B$4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Roboto"/>
            </a:defRPr>
          </a:pPr>
        </a:p>
      </c:txPr>
    </c:legend>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24875" cy="48863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496300" cy="48387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34400" cy="48863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914900"/>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458200" cy="48291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8863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477250" cy="484822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53450" cy="49434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15350" cy="49149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8291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342900</xdr:colOff>
      <xdr:row>0</xdr:row>
      <xdr:rowOff>476250</xdr:rowOff>
    </xdr:from>
    <xdr:ext cx="8505825" cy="48482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0.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1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A1074" sheet="Form Responses 1"/>
  </cacheSource>
  <cacheFields>
    <cacheField name="Timestamp" numFmtId="164">
      <sharedItems containsSemiMixedTypes="0" containsDate="1" containsString="0">
        <d v="2014-08-27T11:29:31Z"/>
        <d v="2014-08-27T11:29:37Z"/>
        <d v="2014-08-27T11:29:44Z"/>
        <d v="2014-08-27T11:29:46Z"/>
        <d v="2014-08-27T11:30:22Z"/>
        <d v="2014-08-27T11:31:22Z"/>
        <d v="2014-08-27T11:31:50Z"/>
        <d v="2014-08-27T11:32:05Z"/>
        <d v="2014-08-27T11:32:39Z"/>
        <d v="2014-08-27T11:32:43Z"/>
        <d v="2014-08-27T11:32:44Z"/>
        <d v="2014-08-27T11:32:49Z"/>
        <d v="2014-08-27T11:33:23Z"/>
        <d v="2014-08-27T11:33:26Z"/>
        <d v="2014-08-27T11:33:57Z"/>
        <d v="2014-08-27T11:34:00Z"/>
        <d v="2014-08-27T11:34:20Z"/>
        <d v="2014-08-27T11:34:37Z"/>
        <d v="2014-08-27T11:34:53Z"/>
        <d v="2014-08-27T11:35:08Z"/>
        <d v="2014-08-27T11:35:12Z"/>
        <d v="2014-08-27T11:35:24Z"/>
        <d v="2014-08-27T11:35:48Z"/>
        <d v="2014-08-27T11:36:24Z"/>
        <d v="2014-08-27T11:36:48Z"/>
        <d v="2014-08-27T11:37:08Z"/>
        <d v="2014-08-27T11:37:23Z"/>
        <d v="2014-08-27T11:37:59Z"/>
        <d v="2014-08-27T11:38:12Z"/>
        <d v="2014-08-27T11:38:18Z"/>
        <d v="2014-08-27T11:39:03Z"/>
        <d v="2014-08-27T11:38:55Z"/>
        <d v="2014-08-27T11:39:31Z"/>
        <d v="2014-08-27T11:39:36Z"/>
        <d v="2014-08-27T11:40:51Z"/>
        <d v="2014-08-27T11:41:17Z"/>
        <d v="2014-08-27T11:41:37Z"/>
        <d v="2014-08-27T11:41:50Z"/>
        <d v="2014-08-27T11:42:08Z"/>
        <d v="2014-08-27T11:42:15Z"/>
        <d v="2014-08-27T11:42:25Z"/>
        <d v="2014-08-27T11:42:31Z"/>
        <d v="2014-08-27T11:43:07Z"/>
        <d v="2014-08-27T11:43:10Z"/>
        <d v="2014-08-27T11:43:22Z"/>
        <d v="2014-08-27T11:43:36Z"/>
        <d v="2014-08-27T11:43:45Z"/>
        <d v="2014-08-27T11:43:48Z"/>
        <d v="2014-08-27T11:43:56Z"/>
        <d v="2014-08-27T11:44:43Z"/>
        <d v="2014-08-27T11:44:55Z"/>
        <d v="2014-08-27T11:45:32Z"/>
        <d v="2014-08-27T11:45:33Z"/>
        <d v="2014-08-27T11:45:51Z"/>
        <d v="2014-08-27T11:46:36Z"/>
        <d v="2014-08-27T11:46:49Z"/>
        <d v="2014-08-27T11:46:55Z"/>
        <d v="2014-08-27T11:47:10Z"/>
        <d v="2014-08-27T11:47:33Z"/>
        <d v="2014-08-27T11:47:56Z"/>
        <d v="2014-08-27T11:48:57Z"/>
        <d v="2014-08-27T11:49:51Z"/>
        <d v="2014-08-27T11:50:27Z"/>
        <d v="2014-08-27T11:50:28Z"/>
        <d v="2014-08-27T11:50:46Z"/>
        <d v="2014-08-27T11:51:07Z"/>
        <d v="2014-08-27T11:51:34Z"/>
        <d v="2014-08-27T11:52:07Z"/>
        <d v="2014-08-27T11:52:41Z"/>
        <d v="2014-08-27T11:52:44Z"/>
        <d v="2014-08-27T11:53:05Z"/>
        <d v="2014-08-27T11:53:25Z"/>
        <d v="2014-08-27T11:54:27Z"/>
        <d v="2014-08-27T11:56:17Z"/>
        <d v="2014-08-27T11:56:29Z"/>
        <d v="2014-08-27T11:57:30Z"/>
        <d v="2014-08-27T11:57:33Z"/>
        <d v="2014-08-27T11:57:54Z"/>
        <d v="2014-08-27T11:59:31Z"/>
        <d v="2014-08-27T12:00:02Z"/>
        <d v="2014-08-27T12:01:50Z"/>
        <d v="2014-08-27T12:02:40Z"/>
        <d v="2014-08-27T12:02:52Z"/>
        <d v="2014-08-27T12:03:30Z"/>
        <d v="2014-08-27T12:05:13Z"/>
        <d v="2014-08-27T12:05:37Z"/>
        <d v="2014-08-27T12:07:08Z"/>
        <d v="2014-08-27T12:10:43Z"/>
        <d v="2014-08-27T12:11:00Z"/>
        <d v="2014-08-27T12:11:07Z"/>
        <d v="2014-08-27T12:12:47Z"/>
        <d v="2014-08-27T12:13:30Z"/>
        <d v="2014-08-27T12:14:13Z"/>
        <d v="2014-08-27T12:15:11Z"/>
        <d v="2014-08-27T12:15:19Z"/>
        <d v="2014-08-27T12:15:30Z"/>
        <d v="2014-08-27T12:16:21Z"/>
        <d v="2014-08-27T12:17:01Z"/>
        <d v="2014-08-27T12:18:02Z"/>
        <d v="2014-08-27T12:18:04Z"/>
        <d v="2014-08-27T12:18:14Z"/>
        <d v="2014-08-27T12:18:38Z"/>
        <d v="2014-08-27T12:19:52Z"/>
        <d v="2014-08-27T12:20:10Z"/>
        <d v="2014-08-27T12:22:55Z"/>
        <d v="2014-08-27T12:23:48Z"/>
        <d v="2014-08-27T12:23:59Z"/>
        <d v="2014-08-27T12:25:09Z"/>
        <d v="2014-08-27T12:28:12Z"/>
        <d v="2014-08-27T12:28:16Z"/>
        <d v="2014-08-27T12:29:25Z"/>
        <d v="2014-08-27T12:31:02Z"/>
        <d v="2014-08-27T12:31:03Z"/>
        <d v="2014-08-27T12:31:14Z"/>
        <d v="2014-08-27T12:31:28Z"/>
        <d v="2014-08-27T12:31:34Z"/>
        <d v="2014-08-27T12:31:41Z"/>
        <d v="2014-08-27T12:31:41Z"/>
        <d v="2014-08-27T12:31:43Z"/>
        <d v="2014-08-27T12:32:24Z"/>
        <d v="2014-08-27T12:32:59Z"/>
        <d v="2014-08-27T12:33:00Z"/>
        <d v="2014-08-27T12:33:23Z"/>
        <d v="2014-08-27T12:33:36Z"/>
        <d v="2014-08-27T12:33:56Z"/>
        <d v="2014-08-27T12:34:11Z"/>
        <d v="2014-08-27T12:34:13Z"/>
        <d v="2014-08-27T12:34:35Z"/>
        <d v="2014-08-27T12:34:48Z"/>
        <d v="2014-08-27T12:34:51Z"/>
        <d v="2014-08-27T12:34:57Z"/>
        <d v="2014-08-27T12:35:23Z"/>
        <d v="2014-08-27T12:36:03Z"/>
        <d v="2014-08-27T12:36:18Z"/>
        <d v="2014-08-27T12:36:53Z"/>
        <d v="2014-08-27T12:37:09Z"/>
        <d v="2014-08-27T12:37:26Z"/>
        <d v="2014-08-27T12:37:31Z"/>
        <d v="2014-08-27T12:37:50Z"/>
        <d v="2014-08-27T12:37:50Z"/>
        <d v="2014-08-27T12:38:11Z"/>
        <d v="2014-08-27T12:38:18Z"/>
        <d v="2014-08-27T12:38:25Z"/>
        <d v="2014-08-27T12:39:14Z"/>
        <d v="2014-08-27T12:39:18Z"/>
        <d v="2014-08-27T12:39:21Z"/>
        <d v="2014-08-27T12:39:48Z"/>
        <d v="2014-08-27T12:39:57Z"/>
        <d v="2014-08-27T12:40:03Z"/>
        <d v="2014-08-27T12:40:06Z"/>
        <d v="2014-08-27T12:40:36Z"/>
        <d v="2014-08-27T12:40:53Z"/>
        <d v="2014-08-27T12:41:04Z"/>
        <d v="2014-08-27T12:41:20Z"/>
        <d v="2014-08-27T12:41:59Z"/>
        <d v="2014-08-27T12:42:24Z"/>
        <d v="2014-08-27T12:42:52Z"/>
        <d v="2014-08-27T12:43:28Z"/>
        <d v="2014-08-27T12:43:28Z"/>
        <d v="2014-08-27T12:43:40Z"/>
        <d v="2014-08-27T12:43:53Z"/>
        <d v="2014-08-27T12:44:51Z"/>
        <d v="2014-08-27T12:44:51Z"/>
        <d v="2014-08-27T12:45:44Z"/>
        <d v="2014-08-27T12:46:03Z"/>
        <d v="2014-08-27T12:47:25Z"/>
        <d v="2014-08-27T12:48:06Z"/>
        <d v="2014-08-27T12:48:29Z"/>
        <d v="2014-08-27T12:48:37Z"/>
        <d v="2014-08-27T12:48:39Z"/>
        <d v="2014-08-27T12:48:40Z"/>
        <d v="2014-08-27T12:48:51Z"/>
        <d v="2014-08-27T12:49:21Z"/>
        <d v="2014-08-27T12:49:27Z"/>
        <d v="2014-08-27T12:49:30Z"/>
        <d v="2014-08-27T12:49:39Z"/>
        <d v="2014-08-27T12:50:36Z"/>
        <d v="2014-08-27T12:50:57Z"/>
        <d v="2014-08-27T12:51:25Z"/>
        <d v="2014-08-27T12:51:36Z"/>
        <d v="2014-08-27T12:51:42Z"/>
        <d v="2014-08-27T12:51:50Z"/>
        <d v="2014-08-27T12:51:51Z"/>
        <d v="2014-08-27T12:51:55Z"/>
        <d v="2014-08-27T12:52:08Z"/>
        <d v="2014-08-27T12:52:46Z"/>
        <d v="2014-08-27T12:52:49Z"/>
        <d v="2014-08-27T12:53:00Z"/>
        <d v="2014-08-27T12:53:05Z"/>
        <d v="2014-08-27T12:53:13Z"/>
        <d v="2014-08-27T12:53:15Z"/>
        <d v="2014-08-27T12:53:40Z"/>
        <d v="2014-08-27T12:54:11Z"/>
        <d v="2014-08-27T12:54:11Z"/>
        <d v="2014-08-27T12:54:30Z"/>
        <d v="2014-08-27T12:54:47Z"/>
        <d v="2014-08-27T12:55:01Z"/>
        <d v="2014-08-27T12:55:38Z"/>
        <d v="2014-08-27T12:56:13Z"/>
        <d v="2014-08-27T12:56:56Z"/>
        <d v="2014-08-27T12:57:38Z"/>
        <d v="2014-08-27T12:57:52Z"/>
        <d v="2014-08-27T12:58:10Z"/>
        <d v="2014-08-27T12:58:42Z"/>
        <d v="2014-08-27T13:00:38Z"/>
        <d v="2014-08-27T13:02:14Z"/>
        <d v="2014-08-27T13:03:05Z"/>
        <d v="2014-08-27T13:04:18Z"/>
        <d v="2014-08-27T13:04:45Z"/>
        <d v="2014-08-27T13:05:45Z"/>
        <d v="2014-08-27T13:06:00Z"/>
        <d v="2014-08-27T13:06:12Z"/>
        <d v="2014-08-27T13:07:24Z"/>
        <d v="2014-08-27T13:07:40Z"/>
        <d v="2014-08-27T13:07:42Z"/>
        <d v="2014-08-27T13:07:46Z"/>
        <d v="2014-08-27T13:08:17Z"/>
        <d v="2014-08-27T13:09:24Z"/>
        <d v="2014-08-27T13:09:37Z"/>
        <d v="2014-08-27T13:09:39Z"/>
        <d v="2014-08-27T13:12:31Z"/>
        <d v="2014-08-27T13:12:43Z"/>
        <d v="2014-08-27T13:14:53Z"/>
        <d v="2014-08-27T13:15:19Z"/>
        <d v="2014-08-27T13:15:25Z"/>
        <d v="2014-08-27T13:18:18Z"/>
        <d v="2014-08-27T13:18:44Z"/>
        <d v="2014-08-27T13:19:40Z"/>
        <d v="2014-08-27T13:21:00Z"/>
        <d v="2014-08-27T13:22:42Z"/>
        <d v="2014-08-27T13:22:49Z"/>
        <d v="2014-08-27T13:23:38Z"/>
        <d v="2014-08-27T13:24:34Z"/>
        <d v="2014-08-27T13:24:57Z"/>
        <d v="2014-08-27T13:26:35Z"/>
        <d v="2014-08-27T13:26:54Z"/>
        <d v="2014-08-27T13:27:18Z"/>
        <d v="2014-08-27T13:29:45Z"/>
        <d v="2014-08-27T13:29:57Z"/>
        <d v="2014-08-27T13:31:03Z"/>
        <d v="2014-08-27T13:31:35Z"/>
        <d v="2014-08-27T13:32:31Z"/>
        <d v="2014-08-27T13:32:48Z"/>
        <d v="2014-08-27T13:33:32Z"/>
        <d v="2014-08-27T13:34:03Z"/>
        <d v="2014-08-27T13:35:23Z"/>
        <d v="2014-08-27T13:35:40Z"/>
        <d v="2014-08-27T13:37:18Z"/>
        <d v="2014-08-27T13:37:47Z"/>
        <d v="2014-08-27T13:38:17Z"/>
        <d v="2014-08-27T13:39:00Z"/>
        <d v="2014-08-27T13:40:58Z"/>
        <d v="2014-08-27T13:42:38Z"/>
        <d v="2014-08-27T13:44:05Z"/>
        <d v="2014-08-27T13:44:47Z"/>
        <d v="2014-08-27T13:46:03Z"/>
        <d v="2014-08-27T13:47:05Z"/>
        <d v="2014-08-27T13:47:27Z"/>
        <d v="2014-08-27T13:48:01Z"/>
        <d v="2014-08-27T13:49:15Z"/>
        <d v="2014-08-27T13:49:32Z"/>
        <d v="2014-08-27T13:52:05Z"/>
        <d v="2014-08-27T13:52:57Z"/>
        <d v="2014-08-27T13:53:21Z"/>
        <d v="2014-08-27T13:53:44Z"/>
        <d v="2014-08-27T13:53:51Z"/>
        <d v="2014-08-27T13:54:00Z"/>
        <d v="2014-08-27T13:54:24Z"/>
        <d v="2014-08-27T13:55:16Z"/>
        <d v="2014-08-27T13:55:22Z"/>
        <d v="2014-08-27T13:55:38Z"/>
        <d v="2014-08-27T13:56:27Z"/>
        <d v="2014-08-27T13:56:35Z"/>
        <d v="2014-08-27T13:59:24Z"/>
        <d v="2014-08-27T13:59:35Z"/>
        <d v="2014-08-27T14:01:25Z"/>
        <d v="2014-08-27T14:01:35Z"/>
        <d v="2014-08-27T14:01:54Z"/>
        <d v="2014-08-27T14:03:16Z"/>
        <d v="2014-08-27T14:03:54Z"/>
        <d v="2014-08-27T14:03:59Z"/>
        <d v="2014-08-27T14:06:26Z"/>
        <d v="2014-08-27T14:10:15Z"/>
        <d v="2014-08-27T14:10:47Z"/>
        <d v="2014-08-27T14:10:53Z"/>
        <d v="2014-08-27T14:11:46Z"/>
        <d v="2014-08-27T14:11:52Z"/>
        <d v="2014-08-27T14:11:55Z"/>
        <d v="2014-08-27T14:13:02Z"/>
        <d v="2014-08-27T14:13:16Z"/>
        <d v="2014-08-27T14:13:24Z"/>
        <d v="2014-08-27T14:14:52Z"/>
        <d v="2014-08-27T14:15:13Z"/>
        <d v="2014-08-27T14:15:21Z"/>
        <d v="2014-08-27T14:15:57Z"/>
        <d v="2014-08-27T14:16:00Z"/>
        <d v="2014-08-27T14:18:20Z"/>
        <d v="2014-08-27T14:18:41Z"/>
        <d v="2014-08-27T14:18:44Z"/>
        <d v="2014-08-27T14:19:08Z"/>
        <d v="2014-08-27T14:19:12Z"/>
        <d v="2014-08-27T14:20:08Z"/>
        <d v="2014-08-27T14:20:43Z"/>
        <d v="2014-08-27T14:21:37Z"/>
        <d v="2014-08-27T14:21:42Z"/>
        <d v="2014-08-27T14:22:00Z"/>
        <d v="2014-08-27T14:22:36Z"/>
        <d v="2014-08-27T14:22:43Z"/>
        <d v="2014-08-27T14:22:43Z"/>
        <d v="2014-08-27T14:23:51Z"/>
        <d v="2014-08-27T14:23:53Z"/>
        <d v="2014-08-27T14:24:15Z"/>
        <d v="2014-08-27T14:25:41Z"/>
        <d v="2014-08-27T14:25:54Z"/>
        <d v="2014-08-27T14:26:32Z"/>
        <d v="2014-08-27T14:27:20Z"/>
        <d v="2014-08-27T14:27:27Z"/>
        <d v="2014-08-27T14:27:28Z"/>
        <d v="2014-08-27T14:27:51Z"/>
        <d v="2014-08-27T14:28:28Z"/>
        <d v="2014-08-27T14:28:41Z"/>
        <d v="2014-08-27T14:28:43Z"/>
        <d v="2014-08-27T14:28:49Z"/>
        <d v="2014-08-27T14:28:51Z"/>
        <d v="2014-08-27T14:29:19Z"/>
        <d v="2014-08-27T14:30:33Z"/>
        <d v="2014-08-27T14:31:06Z"/>
        <d v="2014-08-27T14:31:28Z"/>
        <d v="2014-08-27T14:31:44Z"/>
        <d v="2014-08-27T14:32:22Z"/>
        <d v="2014-08-27T14:32:46Z"/>
        <d v="2014-08-27T14:33:44Z"/>
        <d v="2014-08-27T14:34:47Z"/>
        <d v="2014-08-27T14:37:33Z"/>
        <d v="2014-08-27T14:37:35Z"/>
        <d v="2014-08-27T14:37:46Z"/>
        <d v="2014-08-27T14:38:06Z"/>
        <d v="2014-08-27T14:38:13Z"/>
        <d v="2014-08-27T14:38:26Z"/>
        <d v="2014-08-27T14:38:49Z"/>
        <d v="2014-08-27T14:38:54Z"/>
        <d v="2014-08-27T14:39:07Z"/>
        <d v="2014-08-27T14:39:20Z"/>
        <d v="2014-08-27T14:41:09Z"/>
        <d v="2014-08-27T14:41:16Z"/>
        <d v="2014-08-27T14:44:29Z"/>
        <d v="2014-08-27T14:45:12Z"/>
        <d v="2014-08-27T14:45:45Z"/>
        <d v="2014-08-27T14:47:10Z"/>
        <d v="2014-08-27T14:47:28Z"/>
        <d v="2014-08-27T14:49:08Z"/>
        <d v="2014-08-27T14:49:30Z"/>
        <d v="2014-08-27T14:51:29Z"/>
        <d v="2014-08-27T14:52:44Z"/>
        <d v="2014-08-27T14:52:53Z"/>
        <d v="2014-08-27T14:53:11Z"/>
        <d v="2014-08-27T14:54:23Z"/>
        <d v="2014-08-27T14:54:56Z"/>
        <d v="2014-08-27T14:57:46Z"/>
        <d v="2014-08-27T14:58:01Z"/>
        <d v="2014-08-27T14:59:59Z"/>
        <d v="2014-08-27T15:03:56Z"/>
        <d v="2014-08-27T15:04:41Z"/>
        <d v="2014-08-27T15:05:00Z"/>
        <d v="2014-08-27T15:05:21Z"/>
        <d v="2014-08-27T15:09:58Z"/>
        <d v="2014-08-27T15:11:30Z"/>
        <d v="2014-08-27T15:13:33Z"/>
        <d v="2014-08-27T15:14:50Z"/>
        <d v="2014-08-27T15:15:29Z"/>
        <d v="2014-08-27T15:15:42Z"/>
        <d v="2014-08-27T15:20:53Z"/>
        <d v="2014-08-27T15:21:59Z"/>
        <d v="2014-08-27T15:22:20Z"/>
        <d v="2014-08-27T15:22:26Z"/>
        <d v="2014-08-27T15:22:43Z"/>
        <d v="2014-08-27T15:22:45Z"/>
        <d v="2014-08-27T15:22:50Z"/>
        <d v="2014-08-27T15:22:52Z"/>
        <d v="2014-08-27T15:23:06Z"/>
        <d v="2014-08-27T15:23:07Z"/>
        <d v="2014-08-27T15:23:19Z"/>
        <d v="2014-08-27T15:23:30Z"/>
        <d v="2014-08-27T15:23:33Z"/>
        <d v="2014-08-27T15:23:51Z"/>
        <d v="2014-08-27T15:23:51Z"/>
        <d v="2014-08-27T15:23:54Z"/>
        <d v="2014-08-27T15:24:22Z"/>
        <d v="2014-08-27T15:24:27Z"/>
        <d v="2014-08-27T15:24:28Z"/>
        <d v="2014-08-27T15:24:47Z"/>
        <d v="2014-08-27T15:24:47Z"/>
        <d v="2014-08-27T15:24:49Z"/>
        <d v="2014-08-27T15:24:55Z"/>
        <d v="2014-08-27T15:24:56Z"/>
        <d v="2014-08-27T15:25:03Z"/>
        <d v="2014-08-27T15:25:09Z"/>
        <d v="2014-08-27T15:25:16Z"/>
        <d v="2014-08-27T15:25:41Z"/>
        <d v="2014-08-27T15:25:47Z"/>
        <d v="2014-08-27T15:26:05Z"/>
        <d v="2014-08-27T15:26:37Z"/>
        <d v="2014-08-27T15:26:40Z"/>
        <d v="2014-08-27T15:26:57Z"/>
        <d v="2014-08-27T15:27:25Z"/>
        <d v="2014-08-27T15:27:31Z"/>
        <d v="2014-08-27T15:27:38Z"/>
        <d v="2014-08-27T15:27:39Z"/>
        <d v="2014-08-27T15:28:34Z"/>
        <d v="2014-08-27T15:28:50Z"/>
        <d v="2014-08-27T15:29:03Z"/>
        <d v="2014-08-27T15:29:07Z"/>
        <d v="2014-08-27T15:29:23Z"/>
        <d v="2014-08-27T15:30:51Z"/>
        <d v="2014-08-27T15:31:10Z"/>
        <d v="2014-08-27T15:31:18Z"/>
        <d v="2014-08-27T15:31:20Z"/>
        <d v="2014-08-27T15:31:31Z"/>
        <d v="2014-08-27T15:31:38Z"/>
        <d v="2014-08-27T15:31:40Z"/>
        <d v="2014-08-27T15:32:09Z"/>
        <d v="2014-08-27T15:32:19Z"/>
        <d v="2014-08-27T15:32:43Z"/>
        <d v="2014-08-27T15:34:23Z"/>
        <d v="2014-08-27T15:34:31Z"/>
        <d v="2014-08-27T15:34:32Z"/>
        <d v="2014-08-27T15:35:21Z"/>
        <d v="2014-08-27T15:35:37Z"/>
        <d v="2014-08-27T15:35:50Z"/>
        <d v="2014-08-27T15:36:13Z"/>
        <d v="2014-08-27T15:36:41Z"/>
        <d v="2014-08-27T15:38:07Z"/>
        <d v="2014-08-27T15:38:27Z"/>
        <d v="2014-08-27T15:38:31Z"/>
        <d v="2014-08-27T15:38:32Z"/>
        <d v="2014-08-27T15:38:37Z"/>
        <d v="2014-08-27T15:39:31Z"/>
        <d v="2014-08-27T15:40:03Z"/>
        <d v="2014-08-27T15:43:17Z"/>
        <d v="2014-08-27T15:43:27Z"/>
        <d v="2014-08-27T15:43:30Z"/>
        <d v="2014-08-27T15:43:45Z"/>
        <d v="2014-08-27T15:44:16Z"/>
        <d v="2014-08-27T15:44:20Z"/>
        <d v="2014-08-27T15:46:12Z"/>
        <d v="2014-08-27T15:46:39Z"/>
        <d v="2014-08-27T15:47:26Z"/>
        <d v="2014-08-27T15:47:33Z"/>
        <d v="2014-08-27T15:50:26Z"/>
        <d v="2014-08-27T15:51:36Z"/>
        <d v="2014-08-27T15:53:39Z"/>
        <d v="2014-08-27T15:53:59Z"/>
        <d v="2014-08-27T15:54:45Z"/>
        <d v="2014-08-27T15:55:07Z"/>
        <d v="2014-08-27T15:55:07Z"/>
        <d v="2014-08-27T15:55:08Z"/>
        <d v="2014-08-27T15:56:37Z"/>
        <d v="2014-08-27T15:58:23Z"/>
        <d v="2014-08-27T15:59:41Z"/>
        <d v="2014-08-27T15:59:47Z"/>
        <d v="2014-08-27T16:00:16Z"/>
        <d v="2014-08-27T16:01:39Z"/>
        <d v="2014-08-27T16:01:52Z"/>
        <d v="2014-08-27T16:02:16Z"/>
        <d v="2014-08-27T16:03:20Z"/>
        <d v="2014-08-27T16:04:01Z"/>
        <d v="2014-08-27T16:06:46Z"/>
        <d v="2014-08-27T16:07:32Z"/>
        <d v="2014-08-27T16:10:10Z"/>
        <d v="2014-08-27T16:11:36Z"/>
        <d v="2014-08-27T16:13:31Z"/>
        <d v="2014-08-27T16:13:40Z"/>
        <d v="2014-08-27T16:13:42Z"/>
        <d v="2014-08-27T16:14:04Z"/>
        <d v="2014-08-27T16:14:43Z"/>
        <d v="2014-08-27T16:15:26Z"/>
        <d v="2014-08-27T16:15:33Z"/>
        <d v="2014-08-27T16:16:40Z"/>
        <d v="2014-08-27T16:16:51Z"/>
        <d v="2014-08-27T16:17:05Z"/>
        <d v="2014-08-27T16:17:41Z"/>
        <d v="2014-08-27T16:18:44Z"/>
        <d v="2014-08-27T16:19:05Z"/>
        <d v="2014-08-27T16:19:25Z"/>
        <d v="2014-08-27T16:20:36Z"/>
        <d v="2014-08-27T16:20:40Z"/>
        <d v="2014-08-27T16:21:11Z"/>
        <d v="2014-08-27T16:21:24Z"/>
        <d v="2014-08-27T16:21:54Z"/>
        <d v="2014-08-27T16:21:55Z"/>
        <d v="2014-08-27T16:22:10Z"/>
        <d v="2014-08-27T16:22:17Z"/>
        <d v="2014-08-27T16:23:14Z"/>
        <d v="2014-08-27T16:25:26Z"/>
        <d v="2014-08-27T16:26:03Z"/>
        <d v="2014-08-27T16:27:04Z"/>
        <d v="2014-08-27T16:27:47Z"/>
        <d v="2014-08-27T16:28:10Z"/>
        <d v="2014-08-27T16:28:20Z"/>
        <d v="2014-08-27T16:29:05Z"/>
        <d v="2014-08-27T16:29:23Z"/>
        <d v="2014-08-27T16:31:16Z"/>
        <d v="2014-08-27T16:32:31Z"/>
        <d v="2014-08-27T16:34:18Z"/>
        <d v="2014-08-27T16:35:02Z"/>
        <d v="2014-08-27T16:36:57Z"/>
        <d v="2014-08-27T16:39:00Z"/>
        <d v="2014-08-27T16:39:01Z"/>
        <d v="2014-08-27T16:40:35Z"/>
        <d v="2014-08-27T16:42:00Z"/>
        <d v="2014-08-27T16:42:55Z"/>
        <d v="2014-08-27T16:47:48Z"/>
        <d v="2014-08-27T16:53:54Z"/>
        <d v="2014-08-27T16:55:04Z"/>
        <d v="2014-08-27T17:00:15Z"/>
        <d v="2014-08-27T17:03:02Z"/>
        <d v="2014-08-27T17:04:29Z"/>
        <d v="2014-08-27T17:08:18Z"/>
        <d v="2014-08-27T17:09:23Z"/>
        <d v="2014-08-27T17:10:56Z"/>
        <d v="2014-08-27T17:12:01Z"/>
        <d v="2014-08-27T17:14:36Z"/>
        <d v="2014-08-27T17:15:25Z"/>
        <d v="2014-08-27T17:19:05Z"/>
        <d v="2014-08-27T17:22:29Z"/>
        <d v="2014-08-27T17:32:04Z"/>
        <d v="2014-08-27T17:33:51Z"/>
        <d v="2014-08-27T17:33:52Z"/>
        <d v="2014-08-27T17:33:52Z"/>
        <d v="2014-08-27T17:37:41Z"/>
        <d v="2014-08-27T17:39:58Z"/>
        <d v="2014-08-27T17:41:44Z"/>
        <d v="2014-08-27T17:42:49Z"/>
        <d v="2014-08-27T17:46:17Z"/>
        <d v="2014-08-27T17:47:45Z"/>
        <d v="2014-08-27T17:48:54Z"/>
        <d v="2014-08-27T17:49:21Z"/>
        <d v="2014-08-27T17:49:30Z"/>
        <d v="2014-08-27T17:52:31Z"/>
        <d v="2014-08-27T17:56:50Z"/>
        <d v="2014-08-27T18:00:39Z"/>
        <d v="2014-08-27T18:02:32Z"/>
        <d v="2014-08-27T18:02:42Z"/>
        <d v="2014-08-27T18:12:55Z"/>
        <d v="2014-08-27T18:13:38Z"/>
        <d v="2014-08-27T18:14:59Z"/>
        <d v="2014-08-27T18:16:52Z"/>
        <d v="2014-08-27T18:18:18Z"/>
        <d v="2014-08-27T18:22:05Z"/>
        <d v="2014-08-27T18:29:32Z"/>
        <d v="2014-08-27T18:39:43Z"/>
        <d v="2014-08-27T18:41:00Z"/>
        <d v="2014-08-27T18:43:06Z"/>
        <d v="2014-08-27T18:56:46Z"/>
        <d v="2014-08-27T18:59:44Z"/>
        <d v="2014-08-27T19:05:52Z"/>
        <d v="2014-08-27T19:08:31Z"/>
        <d v="2014-08-27T19:13:21Z"/>
        <d v="2014-08-27T19:13:27Z"/>
        <d v="2014-08-27T19:16:15Z"/>
        <d v="2014-08-27T19:17:07Z"/>
        <d v="2014-08-27T19:25:42Z"/>
        <d v="2014-08-27T19:27:25Z"/>
        <d v="2014-08-27T19:28:35Z"/>
        <d v="2014-08-27T19:34:26Z"/>
        <d v="2014-08-27T19:34:56Z"/>
        <d v="2014-08-27T19:38:44Z"/>
        <d v="2014-08-27T19:41:28Z"/>
        <d v="2014-08-27T19:45:36Z"/>
        <d v="2014-08-27T19:59:12Z"/>
        <d v="2014-08-27T20:13:06Z"/>
        <d v="2014-08-27T20:17:52Z"/>
        <d v="2014-08-27T20:33:33Z"/>
        <d v="2014-08-27T20:48:54Z"/>
        <d v="2014-08-27T20:52:20Z"/>
        <d v="2014-08-27T20:52:31Z"/>
        <d v="2014-08-27T20:53:22Z"/>
        <d v="2014-08-27T20:55:48Z"/>
        <d v="2014-08-27T21:05:41Z"/>
        <d v="2014-08-27T21:15:09Z"/>
        <d v="2014-08-27T21:17:31Z"/>
        <d v="2014-08-27T21:21:31Z"/>
        <d v="2014-08-27T21:35:24Z"/>
        <d v="2014-08-27T21:39:23Z"/>
        <d v="2014-08-27T21:45:31Z"/>
        <d v="2014-08-27T21:54:29Z"/>
        <d v="2014-08-27T21:54:32Z"/>
        <d v="2014-08-27T21:55:28Z"/>
        <d v="2014-08-27T22:00:36Z"/>
        <d v="2014-08-27T22:04:43Z"/>
        <d v="2014-08-27T22:04:47Z"/>
        <d v="2014-08-27T22:06:14Z"/>
        <d v="2014-08-27T22:07:34Z"/>
        <d v="2014-08-27T22:11:16Z"/>
        <d v="2014-08-27T22:12:55Z"/>
        <d v="2014-08-27T22:13:55Z"/>
        <d v="2014-08-27T22:14:23Z"/>
        <d v="2014-08-27T22:14:46Z"/>
        <d v="2014-08-27T22:21:48Z"/>
        <d v="2014-08-27T22:26:03Z"/>
        <d v="2014-08-27T22:32:36Z"/>
        <d v="2014-08-27T22:35:40Z"/>
        <d v="2014-08-27T22:36:34Z"/>
        <d v="2014-08-27T22:55:13Z"/>
        <d v="2014-08-27T22:59:23Z"/>
        <d v="2014-08-27T23:09:46Z"/>
        <d v="2014-08-27T23:10:16Z"/>
        <d v="2014-08-27T23:10:23Z"/>
        <d v="2014-08-27T23:14:58Z"/>
        <d v="2014-08-27T23:30:52Z"/>
        <d v="2014-08-27T23:54:08Z"/>
        <d v="2014-08-27T23:56:33Z"/>
        <d v="2014-08-27T23:57:16Z"/>
        <d v="2014-08-27T23:59:59Z"/>
        <d v="2014-08-28T00:02:36Z"/>
        <d v="2014-08-28T00:05:34Z"/>
        <d v="2014-08-28T00:17:24Z"/>
        <d v="2014-08-28T00:43:40Z"/>
        <d v="2014-08-28T00:47:55Z"/>
        <d v="2014-08-28T01:04:45Z"/>
        <d v="2014-08-28T01:14:11Z"/>
        <d v="2014-08-28T01:19:34Z"/>
        <d v="2014-08-28T01:30:12Z"/>
        <d v="2014-08-28T01:38:53Z"/>
        <d v="2014-08-28T01:41:17Z"/>
        <d v="2014-08-28T01:56:43Z"/>
        <d v="2014-08-28T02:15:08Z"/>
        <d v="2014-08-28T02:17:42Z"/>
        <d v="2014-08-28T02:19:29Z"/>
        <d v="2014-08-28T02:30:00Z"/>
        <d v="2014-08-28T02:32:11Z"/>
        <d v="2014-08-28T02:41:47Z"/>
        <d v="2014-08-28T02:46:56Z"/>
        <d v="2014-08-28T02:49:34Z"/>
        <d v="2014-08-28T02:52:45Z"/>
        <d v="2014-08-28T02:54:44Z"/>
        <d v="2014-08-28T03:05:52Z"/>
        <d v="2014-08-28T03:06:14Z"/>
        <d v="2014-08-28T03:13:10Z"/>
        <d v="2014-08-28T03:13:20Z"/>
        <d v="2014-08-28T03:15:01Z"/>
        <d v="2014-08-28T03:16:53Z"/>
        <d v="2014-08-28T03:29:19Z"/>
        <d v="2014-08-28T03:36:10Z"/>
        <d v="2014-08-28T03:42:58Z"/>
        <d v="2014-08-28T03:47:30Z"/>
        <d v="2014-08-28T03:49:56Z"/>
        <d v="2014-08-28T03:52:05Z"/>
        <d v="2014-08-28T04:00:30Z"/>
        <d v="2014-08-28T04:02:47Z"/>
        <d v="2014-08-28T04:07:34Z"/>
        <d v="2014-08-28T04:09:14Z"/>
        <d v="2014-08-28T04:11:27Z"/>
        <d v="2014-08-28T04:16:30Z"/>
        <d v="2014-08-28T04:23:01Z"/>
        <d v="2014-08-28T04:24:03Z"/>
        <d v="2014-08-28T04:30:08Z"/>
        <d v="2014-08-28T04:34:32Z"/>
        <d v="2014-08-28T04:37:54Z"/>
        <d v="2014-08-28T04:53:52Z"/>
        <d v="2014-08-28T05:05:32Z"/>
        <d v="2014-08-28T05:12:15Z"/>
        <d v="2014-08-28T05:14:28Z"/>
        <d v="2014-08-28T06:02:05Z"/>
        <d v="2014-08-28T06:05:18Z"/>
        <d v="2014-08-28T06:10:25Z"/>
        <d v="2014-08-28T06:11:06Z"/>
        <d v="2014-08-28T06:27:59Z"/>
        <d v="2014-08-28T06:30:18Z"/>
        <d v="2014-08-28T07:01:30Z"/>
        <d v="2014-08-28T07:03:00Z"/>
        <d v="2014-08-28T07:03:03Z"/>
        <d v="2014-08-28T07:12:03Z"/>
        <d v="2014-08-28T08:00:40Z"/>
        <d v="2014-08-28T08:06:43Z"/>
        <d v="2014-08-28T08:18:06Z"/>
        <d v="2014-08-28T08:23:11Z"/>
        <d v="2014-08-28T08:39:49Z"/>
        <d v="2014-08-28T08:40:55Z"/>
        <d v="2014-08-28T08:43:23Z"/>
        <d v="2014-08-28T08:43:57Z"/>
        <d v="2014-08-28T08:43:58Z"/>
        <d v="2014-08-28T09:02:16Z"/>
        <d v="2014-08-28T09:09:30Z"/>
        <d v="2014-08-28T09:16:21Z"/>
        <d v="2014-08-28T09:18:13Z"/>
        <d v="2014-08-28T09:40:42Z"/>
        <d v="2014-08-28T09:53:42Z"/>
        <d v="2014-08-28T09:53:57Z"/>
        <d v="2014-08-28T09:54:21Z"/>
        <d v="2014-08-28T09:54:38Z"/>
        <d v="2014-08-28T09:54:47Z"/>
        <d v="2014-08-28T09:54:51Z"/>
        <d v="2014-08-28T09:55:14Z"/>
        <d v="2014-08-28T09:56:03Z"/>
        <d v="2014-08-28T09:56:04Z"/>
        <d v="2014-08-28T09:56:10Z"/>
        <d v="2014-08-28T09:56:21Z"/>
        <d v="2014-08-28T09:56:30Z"/>
        <d v="2014-08-28T09:57:02Z"/>
        <d v="2014-08-28T09:57:10Z"/>
        <d v="2014-08-28T09:57:25Z"/>
        <d v="2014-08-28T09:58:08Z"/>
        <d v="2014-08-28T09:59:39Z"/>
        <d v="2014-08-28T09:59:39Z"/>
        <d v="2014-08-28T10:00:48Z"/>
        <d v="2014-08-28T10:01:15Z"/>
        <d v="2014-08-28T10:01:31Z"/>
        <d v="2014-08-28T10:02:09Z"/>
        <d v="2014-08-28T10:02:23Z"/>
        <d v="2014-08-28T10:02:45Z"/>
        <d v="2014-08-28T10:04:34Z"/>
        <d v="2014-08-28T10:04:41Z"/>
        <d v="2014-08-28T10:05:43Z"/>
        <d v="2014-08-28T10:07:37Z"/>
        <d v="2014-08-28T10:07:53Z"/>
        <d v="2014-08-28T10:08:19Z"/>
        <d v="2014-08-28T10:08:34Z"/>
        <d v="2014-08-28T10:10:29Z"/>
        <d v="2014-08-28T10:11:52Z"/>
        <d v="2014-08-28T10:13:44Z"/>
        <d v="2014-08-28T10:15:52Z"/>
        <d v="2014-08-28T10:16:55Z"/>
        <d v="2014-08-28T10:17:19Z"/>
        <d v="2014-08-28T10:18:34Z"/>
        <d v="2014-08-28T10:18:46Z"/>
        <d v="2014-08-28T10:20:37Z"/>
        <d v="2014-08-28T10:22:06Z"/>
        <d v="2014-08-28T10:24:19Z"/>
        <d v="2014-08-28T10:25:39Z"/>
        <d v="2014-08-28T10:29:47Z"/>
        <d v="2014-08-28T10:30:04Z"/>
        <d v="2014-08-28T10:30:44Z"/>
        <d v="2014-08-28T10:34:01Z"/>
        <d v="2014-08-28T10:35:55Z"/>
        <d v="2014-08-28T10:42:09Z"/>
        <d v="2014-08-28T10:45:21Z"/>
        <d v="2014-08-28T10:47:12Z"/>
        <d v="2014-08-28T10:51:08Z"/>
        <d v="2014-08-28T10:52:33Z"/>
        <d v="2014-08-28T10:54:31Z"/>
        <d v="2014-08-28T10:57:23Z"/>
        <d v="2014-08-28T11:02:41Z"/>
        <d v="2014-08-28T11:04:00Z"/>
        <d v="2014-08-28T11:04:17Z"/>
        <d v="2014-08-28T11:07:23Z"/>
        <d v="2014-08-28T11:09:03Z"/>
        <d v="2014-08-28T11:10:53Z"/>
        <d v="2014-08-28T11:14:21Z"/>
        <d v="2014-08-28T11:15:42Z"/>
        <d v="2014-08-28T11:19:35Z"/>
        <d v="2014-08-28T11:20:14Z"/>
        <d v="2014-08-28T11:21:17Z"/>
        <d v="2014-08-28T11:21:48Z"/>
        <d v="2014-08-28T11:22:04Z"/>
        <d v="2014-08-28T11:26:15Z"/>
        <d v="2014-08-28T11:27:56Z"/>
        <d v="2014-08-28T11:29:20Z"/>
        <d v="2014-08-28T11:32:37Z"/>
        <d v="2014-08-28T11:34:36Z"/>
        <d v="2014-08-28T11:36:48Z"/>
        <d v="2014-08-28T11:38:30Z"/>
        <d v="2014-08-28T11:40:11Z"/>
        <d v="2014-08-28T11:44:43Z"/>
        <d v="2014-08-28T11:47:35Z"/>
        <d v="2014-08-28T11:48:12Z"/>
        <d v="2014-08-28T11:50:06Z"/>
        <d v="2014-08-28T11:50:28Z"/>
        <d v="2014-08-28T11:54:23Z"/>
        <d v="2014-08-28T11:58:21Z"/>
        <d v="2014-08-28T11:59:23Z"/>
        <d v="2014-08-28T12:02:59Z"/>
        <d v="2014-08-28T12:05:41Z"/>
        <d v="2014-08-28T12:06:55Z"/>
        <d v="2014-08-28T12:07:28Z"/>
        <d v="2014-08-28T12:08:30Z"/>
        <d v="2014-08-28T12:09:18Z"/>
        <d v="2014-08-28T12:10:08Z"/>
        <d v="2014-08-28T12:10:42Z"/>
        <d v="2014-08-28T12:12:49Z"/>
        <d v="2014-08-28T12:15:08Z"/>
        <d v="2014-08-28T12:19:34Z"/>
        <d v="2014-08-28T12:19:42Z"/>
        <d v="2014-08-28T12:22:14Z"/>
        <d v="2014-08-28T12:23:37Z"/>
        <d v="2014-08-28T12:30:20Z"/>
        <d v="2014-08-28T12:40:46Z"/>
        <d v="2014-08-28T12:42:12Z"/>
        <d v="2014-08-28T12:42:30Z"/>
        <d v="2014-08-28T12:44:55Z"/>
        <d v="2014-08-28T12:53:21Z"/>
        <d v="2014-08-28T13:01:26Z"/>
        <d v="2014-08-28T13:04:30Z"/>
        <d v="2014-08-28T13:08:36Z"/>
        <d v="2014-08-28T13:11:05Z"/>
        <d v="2014-08-28T13:17:40Z"/>
        <d v="2014-08-28T13:26:17Z"/>
        <d v="2014-08-28T13:32:37Z"/>
        <d v="2014-08-28T13:34:57Z"/>
        <d v="2014-08-28T13:35:25Z"/>
        <d v="2014-08-28T13:39:12Z"/>
        <d v="2014-08-28T13:39:40Z"/>
        <d v="2014-08-28T13:40:08Z"/>
        <d v="2014-08-28T13:41:51Z"/>
        <d v="2014-08-28T13:47:37Z"/>
        <d v="2014-08-28T13:47:57Z"/>
        <d v="2014-08-28T13:48:30Z"/>
        <d v="2014-08-28T13:54:47Z"/>
        <d v="2014-08-28T13:57:01Z"/>
        <d v="2014-08-28T14:00:02Z"/>
        <d v="2014-08-28T14:01:56Z"/>
        <d v="2014-08-28T14:02:07Z"/>
        <d v="2014-08-28T14:04:54Z"/>
        <d v="2014-08-28T14:12:58Z"/>
        <d v="2014-08-28T14:15:02Z"/>
        <d v="2014-08-28T14:31:00Z"/>
        <d v="2014-08-28T14:38:50Z"/>
        <d v="2014-08-28T14:41:47Z"/>
        <d v="2014-08-28T14:46:08Z"/>
        <d v="2014-08-28T14:51:46Z"/>
        <d v="2014-08-28T14:52:46Z"/>
        <d v="2014-08-28T14:53:02Z"/>
        <d v="2014-08-28T14:53:32Z"/>
        <d v="2014-08-28T14:57:10Z"/>
        <d v="2014-08-28T15:01:46Z"/>
        <d v="2014-08-28T15:25:39Z"/>
        <d v="2014-08-28T15:32:03Z"/>
        <d v="2014-08-28T15:37:04Z"/>
        <d v="2014-08-28T15:40:32Z"/>
        <d v="2014-08-28T15:43:37Z"/>
        <d v="2014-08-28T15:48:12Z"/>
        <d v="2014-08-28T15:50:12Z"/>
        <d v="2014-08-28T15:50:44Z"/>
        <d v="2014-08-28T15:54:35Z"/>
        <d v="2014-08-28T15:56:47Z"/>
        <d v="2014-08-28T16:09:35Z"/>
        <d v="2014-08-28T16:17:09Z"/>
        <d v="2014-08-28T16:31:00Z"/>
        <d v="2014-08-28T16:42:49Z"/>
        <d v="2014-08-28T16:52:23Z"/>
        <d v="2014-08-28T16:52:34Z"/>
        <d v="2014-08-28T16:52:34Z"/>
        <d v="2014-08-28T16:54:49Z"/>
        <d v="2014-08-28T16:55:07Z"/>
        <d v="2014-08-28T16:55:31Z"/>
        <d v="2014-08-28T16:56:26Z"/>
        <d v="2014-08-28T16:56:57Z"/>
        <d v="2014-08-28T16:56:58Z"/>
        <d v="2014-08-28T16:57:07Z"/>
        <d v="2014-08-28T16:57:46Z"/>
        <d v="2014-08-28T16:57:49Z"/>
        <d v="2014-08-28T16:58:33Z"/>
        <d v="2014-08-28T16:58:33Z"/>
        <d v="2014-08-28T16:58:50Z"/>
        <d v="2014-08-28T17:01:06Z"/>
        <d v="2014-08-28T17:01:21Z"/>
        <d v="2014-08-28T17:01:25Z"/>
        <d v="2014-08-28T17:02:27Z"/>
        <d v="2014-08-28T17:02:29Z"/>
        <d v="2014-08-28T17:02:56Z"/>
        <d v="2014-08-28T17:02:44Z"/>
        <d v="2014-08-28T17:03:42Z"/>
        <d v="2014-08-28T17:07:11Z"/>
        <d v="2014-08-28T17:07:28Z"/>
        <d v="2014-08-28T17:07:39Z"/>
        <d v="2014-08-28T17:08:16Z"/>
        <d v="2014-08-28T17:09:03Z"/>
        <d v="2014-08-28T17:10:00Z"/>
        <d v="2014-08-28T17:10:04Z"/>
        <d v="2014-08-28T17:10:08Z"/>
        <d v="2014-08-28T17:11:48Z"/>
        <d v="2014-08-28T17:12:30Z"/>
        <d v="2014-08-28T17:14:31Z"/>
        <d v="2014-08-28T17:16:53Z"/>
        <d v="2014-08-28T17:19:05Z"/>
        <d v="2014-08-28T17:19:27Z"/>
        <d v="2014-08-28T17:19:53Z"/>
        <d v="2014-08-28T17:20:23Z"/>
        <d v="2014-08-28T17:20:41Z"/>
        <d v="2014-08-28T17:21:01Z"/>
        <d v="2014-08-28T17:21:43Z"/>
        <d v="2014-08-28T17:22:18Z"/>
        <d v="2014-08-28T17:22:53Z"/>
        <d v="2014-08-28T17:23:19Z"/>
        <d v="2014-08-28T17:27:03Z"/>
        <d v="2014-08-28T17:27:47Z"/>
        <d v="2014-08-28T17:28:46Z"/>
        <d v="2014-08-28T17:28:58Z"/>
        <d v="2014-08-28T17:31:06Z"/>
        <d v="2014-08-28T17:33:05Z"/>
        <d v="2014-08-28T17:33:20Z"/>
        <d v="2014-08-28T17:34:30Z"/>
        <d v="2014-08-28T17:35:14Z"/>
        <d v="2014-08-28T17:36:48Z"/>
        <d v="2014-08-28T17:39:06Z"/>
        <d v="2014-08-28T17:45:21Z"/>
        <d v="2014-08-28T17:46:37Z"/>
        <d v="2014-08-28T17:47:45Z"/>
        <d v="2014-08-28T17:47:49Z"/>
        <d v="2014-08-28T17:50:32Z"/>
        <d v="2014-08-28T17:56:02Z"/>
        <d v="2014-08-28T17:57:39Z"/>
        <d v="2014-08-28T17:57:42Z"/>
        <d v="2014-08-28T17:59:31Z"/>
        <d v="2014-08-28T17:59:54Z"/>
        <d v="2014-08-28T17:59:57Z"/>
        <d v="2014-08-28T18:01:00Z"/>
        <d v="2014-08-28T18:02:09Z"/>
        <d v="2014-08-28T18:07:42Z"/>
        <d v="2014-08-28T18:17:41Z"/>
        <d v="2014-08-28T18:18:43Z"/>
        <d v="2014-08-28T18:21:23Z"/>
        <d v="2014-08-28T18:21:58Z"/>
        <d v="2014-08-28T18:26:35Z"/>
        <d v="2014-08-28T18:50:47Z"/>
        <d v="2014-08-28T19:03:47Z"/>
        <d v="2014-08-28T19:04:05Z"/>
        <d v="2014-08-28T19:15:35Z"/>
        <d v="2014-08-28T19:26:03Z"/>
        <d v="2014-08-28T19:28:27Z"/>
        <d v="2014-08-28T19:35:39Z"/>
        <d v="2014-08-28T20:12:08Z"/>
        <d v="2014-08-28T20:31:02Z"/>
        <d v="2014-08-28T20:49:55Z"/>
        <d v="2014-08-28T21:22:40Z"/>
        <d v="2014-08-28T21:24:48Z"/>
        <d v="2014-08-28T21:27:19Z"/>
        <d v="2014-08-28T21:30:35Z"/>
        <d v="2014-08-28T21:33:32Z"/>
        <d v="2014-08-28T21:38:12Z"/>
        <d v="2014-08-28T21:41:53Z"/>
        <d v="2014-08-28T21:47:33Z"/>
        <d v="2014-08-28T22:16:34Z"/>
        <d v="2014-08-28T22:17:15Z"/>
        <d v="2014-08-28T22:18:41Z"/>
        <d v="2014-08-28T22:20:33Z"/>
        <d v="2014-08-28T22:22:39Z"/>
        <d v="2014-08-28T22:23:47Z"/>
        <d v="2014-08-28T22:35:10Z"/>
        <d v="2014-08-28T22:39:57Z"/>
        <d v="2014-08-28T22:46:40Z"/>
        <d v="2014-08-28T23:03:05Z"/>
        <d v="2014-08-28T23:13:18Z"/>
        <d v="2014-08-28T23:16:30Z"/>
        <d v="2014-08-28T23:57:07Z"/>
        <d v="2014-08-29T00:05:07Z"/>
        <d v="2014-08-29T00:06:49Z"/>
        <d v="2014-08-29T00:11:17Z"/>
        <d v="2014-08-29T00:41:25Z"/>
        <d v="2014-08-29T00:43:37Z"/>
        <d v="2014-08-29T00:47:09Z"/>
        <d v="2014-08-29T01:14:09Z"/>
        <d v="2014-08-29T01:20:32Z"/>
        <d v="2014-08-29T01:40:36Z"/>
        <d v="2014-08-29T02:10:57Z"/>
        <d v="2014-08-29T02:24:13Z"/>
        <d v="2014-08-29T03:02:16Z"/>
        <d v="2014-08-29T03:02:45Z"/>
        <d v="2014-08-29T03:08:25Z"/>
        <d v="2014-08-29T04:39:23Z"/>
        <d v="2014-08-29T04:53:12Z"/>
        <d v="2014-08-29T05:15:30Z"/>
        <d v="2014-08-29T05:24:07Z"/>
        <d v="2014-08-29T05:39:21Z"/>
        <d v="2014-08-29T05:47:19Z"/>
        <d v="2014-08-29T05:54:26Z"/>
        <d v="2014-08-29T05:57:48Z"/>
        <d v="2014-08-29T06:06:46Z"/>
        <d v="2014-08-29T06:37:49Z"/>
        <d v="2014-08-29T06:42:57Z"/>
        <d v="2014-08-29T07:12:43Z"/>
        <d v="2014-08-29T07:21:30Z"/>
        <d v="2014-08-29T07:28:17Z"/>
        <d v="2014-08-29T07:51:42Z"/>
        <d v="2014-08-29T08:26:36Z"/>
        <d v="2014-08-29T08:36:24Z"/>
        <d v="2014-08-29T08:46:31Z"/>
        <d v="2014-08-29T08:53:19Z"/>
        <d v="2014-08-29T08:54:23Z"/>
        <d v="2014-08-29T08:57:14Z"/>
        <d v="2014-08-29T08:57:42Z"/>
        <d v="2014-08-29T08:59:08Z"/>
        <d v="2014-08-29T08:59:40Z"/>
        <d v="2014-08-29T09:01:01Z"/>
        <d v="2014-08-29T09:01:45Z"/>
        <d v="2014-08-29T09:02:04Z"/>
        <d v="2014-08-29T09:02:56Z"/>
        <d v="2014-08-29T09:03:50Z"/>
        <d v="2014-08-29T09:10:08Z"/>
        <d v="2014-08-29T09:10:58Z"/>
        <d v="2014-08-29T09:12:16Z"/>
        <d v="2014-08-29T09:13:43Z"/>
        <d v="2014-08-29T09:14:45Z"/>
        <d v="2014-08-29T09:15:05Z"/>
        <d v="2014-08-29T09:15:52Z"/>
        <d v="2014-08-29T09:19:25Z"/>
        <d v="2014-08-29T09:24:34Z"/>
        <d v="2014-08-29T09:23:22Z"/>
        <d v="2014-08-29T09:23:44Z"/>
        <d v="2014-08-29T09:27:12Z"/>
        <d v="2014-08-29T09:29:37Z"/>
        <d v="2014-08-29T09:31:37Z"/>
        <d v="2014-08-29T09:31:49Z"/>
        <d v="2014-08-29T09:33:43Z"/>
        <d v="2014-08-29T09:35:46Z"/>
        <d v="2014-08-29T09:36:04Z"/>
        <d v="2014-08-29T09:36:46Z"/>
        <d v="2014-08-29T09:40:13Z"/>
        <d v="2014-08-29T09:42:23Z"/>
        <d v="2014-08-29T09:46:56Z"/>
        <d v="2014-08-29T09:47:10Z"/>
        <d v="2014-08-29T09:47:30Z"/>
        <d v="2014-08-29T09:51:35Z"/>
        <d v="2014-08-29T09:53:38Z"/>
        <d v="2014-08-29T09:53:50Z"/>
        <d v="2014-08-29T09:54:01Z"/>
        <d v="2014-08-29T09:54:11Z"/>
        <d v="2014-08-29T09:58:55Z"/>
        <d v="2014-08-29T09:59:39Z"/>
        <d v="2014-08-29T10:03:24Z"/>
        <d v="2014-08-29T10:05:57Z"/>
        <d v="2014-08-29T10:06:29Z"/>
        <d v="2014-08-29T10:12:10Z"/>
        <d v="2014-08-29T10:13:39Z"/>
        <d v="2014-08-29T10:13:43Z"/>
        <d v="2014-08-29T10:16:45Z"/>
        <d v="2014-08-29T10:27:15Z"/>
        <d v="2014-08-29T10:30:09Z"/>
        <d v="2014-08-29T10:32:24Z"/>
        <d v="2014-08-29T10:33:45Z"/>
        <d v="2014-08-29T10:38:23Z"/>
        <d v="2014-08-29T10:38:29Z"/>
        <d v="2014-08-29T10:55:24Z"/>
        <d v="2014-08-29T10:59:57Z"/>
        <d v="2014-08-29T11:01:41Z"/>
        <d v="2014-08-29T11:02:23Z"/>
        <d v="2014-08-29T11:04:19Z"/>
        <d v="2014-08-29T11:05:00Z"/>
        <d v="2014-08-29T11:11:00Z"/>
        <d v="2014-08-29T11:12:22Z"/>
        <d v="2014-08-29T11:19:46Z"/>
        <d v="2014-08-29T11:20:13Z"/>
        <d v="2014-08-29T11:20:28Z"/>
        <d v="2014-08-29T11:20:52Z"/>
        <d v="2014-08-29T11:22:46Z"/>
        <d v="2014-08-29T11:23:21Z"/>
        <d v="2014-08-29T11:24:48Z"/>
        <d v="2014-08-29T11:25:30Z"/>
        <d v="2014-08-29T11:27:47Z"/>
        <d v="2014-08-29T11:32:22Z"/>
        <d v="2014-08-29T11:32:44Z"/>
        <d v="2014-08-29T11:33:54Z"/>
        <d v="2014-08-29T11:34:07Z"/>
        <d v="2014-08-29T11:36:38Z"/>
        <d v="2014-08-29T11:39:33Z"/>
        <d v="2014-08-29T11:40:29Z"/>
        <d v="2014-08-29T11:43:12Z"/>
        <d v="2014-08-29T11:44:33Z"/>
        <d v="2014-08-29T11:46:27Z"/>
        <d v="2014-08-29T11:53:59Z"/>
        <d v="2014-08-29T11:54:38Z"/>
        <d v="2014-08-29T11:56:18Z"/>
        <d v="2014-08-29T12:00:33Z"/>
        <d v="2014-08-29T12:08:12Z"/>
        <d v="2014-08-29T12:15:57Z"/>
        <d v="2014-08-29T12:20:01Z"/>
        <d v="2014-08-29T12:26:21Z"/>
        <d v="2014-08-29T12:27:54Z"/>
        <d v="2014-08-29T12:45:11Z"/>
        <d v="2014-08-29T12:48:20Z"/>
        <d v="2014-08-29T12:54:31Z"/>
        <d v="2014-08-29T13:17:33Z"/>
        <d v="2014-08-29T13:23:40Z"/>
      </sharedItems>
    </cacheField>
    <cacheField name="Age" numFmtId="0">
      <sharedItems containsSemiMixedTypes="0" containsString="0" containsNumber="1" containsInteger="1">
        <n v="37.0"/>
        <n v="44.0"/>
        <n v="32.0"/>
        <n v="31.0"/>
        <n v="33.0"/>
        <n v="35.0"/>
        <n v="39.0"/>
        <n v="42.0"/>
        <n v="23.0"/>
        <n v="29.0"/>
        <n v="36.0"/>
        <n v="27.0"/>
        <n v="46.0"/>
        <n v="41.0"/>
        <n v="34.0"/>
        <n v="30.0"/>
        <n v="40.0"/>
        <n v="38.0"/>
        <n v="50.0"/>
        <n v="24.0"/>
        <n v="18.0"/>
        <n v="28.0"/>
        <n v="26.0"/>
        <n v="22.0"/>
        <n v="19.0"/>
        <n v="25.0"/>
        <n v="45.0"/>
        <n v="21.0"/>
        <n v="-29.0"/>
        <n v="43.0"/>
        <n v="56.0"/>
        <n v="60.0"/>
        <n v="54.0"/>
        <n v="329.0"/>
        <n v="55.0"/>
        <n v="9.9999999999E10"/>
        <n v="48.0"/>
        <n v="20.0"/>
        <n v="57.0"/>
        <n v="58.0"/>
        <n v="47.0"/>
        <n v="62.0"/>
        <n v="51.0"/>
        <n v="65.0"/>
        <n v="49.0"/>
        <n v="-1726.0"/>
        <n v="5.0"/>
        <n v="53.0"/>
        <n v="61.0"/>
        <n v="8.0"/>
      </sharedItems>
    </cacheField>
    <cacheField name="Gender" numFmtId="0">
      <sharedItems>
        <s v="Female"/>
        <s v="M"/>
        <s v="Male"/>
        <s v="Male-ish"/>
        <s v="maile"/>
        <s v="Trans-female"/>
        <s v="Cis Female"/>
        <s v="F"/>
        <s v="something kinda male?"/>
        <s v="Cis Male"/>
        <s v="Woman"/>
        <s v="Mal"/>
        <s v="Male (CIS)"/>
        <s v="queer/she/they"/>
        <s v="non-binary"/>
        <s v="Femake"/>
        <s v="Make"/>
        <s v="Nah"/>
        <s v="All"/>
        <s v="Enby"/>
        <s v="fluid"/>
        <s v="Genderqueer"/>
        <s v="Female "/>
        <s v="Androgyne"/>
        <s v="Agender"/>
        <s v="cis-female/femme"/>
        <s v="Guy (-ish) ^_^"/>
        <s v="male leaning androgynous"/>
        <s v="Male "/>
        <s v="Man"/>
        <s v="Trans woman"/>
        <s v="msle"/>
        <s v="Neuter"/>
        <s v="Female (trans)"/>
        <s v="queer"/>
        <s v="Female (cis)"/>
        <s v="Mail"/>
        <s v="A little about you"/>
        <s v="Malr"/>
      </sharedItems>
    </cacheField>
    <cacheField name="Country" numFmtId="0">
      <sharedItems>
        <s v="United States"/>
        <s v="Canada"/>
        <s v="United Kingdom"/>
        <s v="Bulgaria"/>
        <s v="France"/>
        <s v="Portugal"/>
        <s v="Netherlands"/>
        <s v="Switzerland"/>
        <s v="Poland"/>
        <s v="Australia"/>
        <s v="Germany"/>
        <s v="Russia"/>
        <s v="Mexico"/>
        <s v="Brazil"/>
        <s v="Slovenia"/>
        <s v="Costa Rica"/>
        <s v="Austria"/>
        <s v="Ireland"/>
        <s v="India"/>
        <s v="South Africa"/>
        <s v="Italy"/>
        <s v="Sweden"/>
        <s v="Colombia"/>
        <s v="Latvia"/>
        <s v="Romania"/>
        <s v="Belgium"/>
        <s v="New Zealand"/>
        <s v="Zimbabwe"/>
        <s v="Spain"/>
        <s v="Finland"/>
        <s v="Uruguay"/>
        <s v="Israel"/>
        <s v="Bosnia and Herzegovina"/>
        <s v="Hungary"/>
        <s v="Singapore"/>
        <s v="Japan"/>
        <s v="Nigeria"/>
        <s v="Croatia"/>
        <s v="Norway"/>
        <s v="Thailand"/>
        <s v="Denmark"/>
        <s v="Bahamas, The"/>
        <s v="Greece"/>
      </sharedItems>
    </cacheField>
    <cacheField name="If you live in the United States, which state or territory do you live in?" numFmtId="0">
      <sharedItems containsBlank="1">
        <s v="IL"/>
        <s v="IN"/>
        <m/>
        <s v="TX"/>
        <s v="TN"/>
        <s v="MI"/>
        <s v="OH"/>
        <s v="CA"/>
        <s v="CT"/>
        <s v="MD"/>
        <s v="NY"/>
        <s v="NC"/>
        <s v="MA"/>
        <s v="IA"/>
        <s v="PA"/>
        <s v="WA"/>
        <s v="WI"/>
        <s v="UT"/>
        <s v="NM"/>
        <s v="OR"/>
        <s v="FL"/>
        <s v="MN"/>
        <s v="MO"/>
        <s v="AZ"/>
        <s v="CO"/>
        <s v="GA"/>
        <s v="DC"/>
        <s v="NE"/>
        <s v="WV"/>
        <s v="OK"/>
        <s v="KS"/>
        <s v="VA"/>
        <s v="NH"/>
        <s v="KY"/>
        <s v="AL"/>
        <s v="NV"/>
        <s v="NJ"/>
        <s v="SC"/>
        <s v="VT"/>
        <s v="SD"/>
        <s v="ID"/>
        <s v="MS"/>
        <s v="RI"/>
        <s v="WY"/>
        <s v="LA"/>
        <s v="ME"/>
      </sharedItems>
    </cacheField>
    <cacheField name="Are you self-employed?" numFmtId="0">
      <sharedItems containsBlank="1">
        <m/>
        <s v="Yes"/>
        <s v="No"/>
      </sharedItems>
    </cacheField>
    <cacheField name="Do you have a family history of mental illness?" numFmtId="0">
      <sharedItems>
        <s v="No"/>
        <s v="Yes"/>
      </sharedItems>
    </cacheField>
    <cacheField name="Have you sought treatment for a mental health condition?" numFmtId="0">
      <sharedItems>
        <s v="Yes"/>
        <s v="No"/>
      </sharedItems>
    </cacheField>
    <cacheField name="If you have a mental health condition, do you feel that it interferes with your work?" numFmtId="0">
      <sharedItems containsBlank="1">
        <s v="Often"/>
        <s v="Rarely"/>
        <s v="Never"/>
        <s v="Sometimes"/>
        <m/>
      </sharedItems>
    </cacheField>
    <cacheField name="How many employees does your company or organization have?" numFmtId="0">
      <sharedItems>
        <s v="6-25"/>
        <s v="More than 1000"/>
        <s v="26-100"/>
        <s v="100-500"/>
        <s v="1-5"/>
        <s v="500-1000"/>
      </sharedItems>
    </cacheField>
    <cacheField name="Do you work remotely (outside of an office) at least 50% of the time?" numFmtId="0">
      <sharedItems>
        <s v="No"/>
        <s v="Yes"/>
      </sharedItems>
    </cacheField>
    <cacheField name="Is your employer primarily a tech company/organization?" numFmtId="0">
      <sharedItems>
        <s v="Yes"/>
        <s v="No"/>
      </sharedItems>
    </cacheField>
    <cacheField name="Does your employer provide mental health benefits?" numFmtId="0">
      <sharedItems>
        <s v="Yes"/>
        <s v="Don't know"/>
        <s v="No"/>
      </sharedItems>
    </cacheField>
    <cacheField name="Do you know the options for mental health care your employer provides?" numFmtId="0">
      <sharedItems>
        <s v="Not sure"/>
        <s v="No"/>
        <s v="Yes"/>
      </sharedItems>
    </cacheField>
    <cacheField name="Has your employer ever discussed mental health as part of an employee wellness program?" numFmtId="0">
      <sharedItems>
        <s v="No"/>
        <s v="Don't know"/>
        <s v="Yes"/>
      </sharedItems>
    </cacheField>
    <cacheField name="Does your employer provide resources to learn more about mental health issues and how to seek help?" numFmtId="0">
      <sharedItems>
        <s v="Yes"/>
        <s v="Don't know"/>
        <s v="No"/>
      </sharedItems>
    </cacheField>
    <cacheField name="Is your anonymity protected if you choose to take advantage of mental health or substance abuse treatment resources?" numFmtId="0">
      <sharedItems>
        <s v="Yes"/>
        <s v="Don't know"/>
        <s v="No"/>
      </sharedItems>
    </cacheField>
    <cacheField name="How easy is it for you to take medical leave for a mental health condition?" numFmtId="0">
      <sharedItems>
        <s v="Somewhat easy"/>
        <s v="Don't know"/>
        <s v="Somewhat difficult"/>
        <s v="Very difficult"/>
        <s v="Very easy"/>
      </sharedItems>
    </cacheField>
    <cacheField name="Do you think that discussing a mental health issue with your employer would have negative consequences?" numFmtId="0">
      <sharedItems>
        <s v="No"/>
        <s v="Maybe"/>
        <s v="Yes"/>
      </sharedItems>
    </cacheField>
    <cacheField name="Do you think that discussing a physical health issue with your employer would have negative consequences?" numFmtId="0">
      <sharedItems>
        <s v="No"/>
        <s v="Yes"/>
        <s v="Maybe"/>
      </sharedItems>
    </cacheField>
    <cacheField name="Would you be willing to discuss a mental health issue with your coworkers?" numFmtId="0">
      <sharedItems>
        <s v="Some of them"/>
        <s v="No"/>
        <s v="Yes"/>
      </sharedItems>
    </cacheField>
    <cacheField name="Would you be willing to discuss a mental health issue with your direct supervisor(s)?" numFmtId="0">
      <sharedItems>
        <s v="Yes"/>
        <s v="No"/>
        <s v="Some of them"/>
      </sharedItems>
    </cacheField>
    <cacheField name="Would you bring up a mental health issue with a potential employer in an interview?" numFmtId="0">
      <sharedItems>
        <s v="No"/>
        <s v="Yes"/>
        <s v="Maybe"/>
      </sharedItems>
    </cacheField>
    <cacheField name="Would you bring up a physical health issue with a potential employer in an interview?" numFmtId="0">
      <sharedItems>
        <s v="Maybe"/>
        <s v="No"/>
        <s v="Yes"/>
      </sharedItems>
    </cacheField>
    <cacheField name="Do you feel that your employer takes mental health as seriously as physical health?" numFmtId="0">
      <sharedItems>
        <s v="Yes"/>
        <s v="Don't know"/>
        <s v="No"/>
      </sharedItems>
    </cacheField>
    <cacheField name="Have you heard of or observed negative consequences for coworkers with mental health conditions in your workplace?" numFmtId="0">
      <sharedItems>
        <s v="No"/>
        <s v="Yes"/>
      </sharedItems>
    </cacheField>
    <cacheField name="Any additional notes or comments" numFmtId="0">
      <sharedItems containsBlank="1">
        <m/>
        <s v="I'm not on my company's health insurance, which could be part of the reason I answered &quot;Don't know&quot; to so many questions."/>
        <s v="I have chronic, low-level neurological issues that have mental health side effects. One of my supervisors has also experienced similar neurological problems so I feel more comfortable being open about my issues than I would with someone without that exper"/>
        <s v="My company does provide healthcare, but not to me as I'm on a fixed-term contract. The mental healthcare I use is provided entirely outside of my work."/>
        <s v="Relatively new job. Ask again later"/>
        <s v="Sometimes I think  about using drugs for my mental health issues. If i use drugs, I feel better"/>
        <s v="I selected my current employer based on its policies about self care and the quality of their overall health and wellness benefits. I still have residual caution from previous employers, who ranged from ambivalent to indifferent to actively hostile regard"/>
        <s v="Our health plan has covered my psychotherapy and my antidepressant medication. My manager has been aware but discreet throughout. I did get negative reviews when my depression was trashing my delivery, but, y'know, I wasn't delivering."/>
        <s v="I just started a new job last week, hence, a lot of &quot;don't know's&quot;"/>
        <s v="In addition to my own mental health issues I've known several coworkers that may be suffering and I don't know how to tell them I empathize and that I want to help."/>
        <s v="Thanks for doing this research."/>
        <s v="In Russia, we have mandatory medical insurance. Every employer must pay 3.6% of every employee's salary to the insurance fund, like a tax. Everyone gets free healthcare at public clinics and hospitals. Some types of healthcare, including mental health, ar"/>
        <s v="In my previous workplace, which had mental health protections, policies and access to counsellors, my Director went so far as to say to me, in somewhat casual conversation, &quot;A woman was murdered across the street. At best though she was bipolar and at wor"/>
        <s v="I've seen negative consequences towards mental health conditions in previous workplaces.&#10;&#10;Working remote is empowering in this way."/>
        <s v="I'm not a permanent employee, so do not get they benefits they get.&#10;&#10;My client is extremely supportive of permanent staff with mental health issues."/>
        <s v="I'd be more worried about coworkers and workplace culture than the employer--they're probably legally obligated to do some things, but reputation among people I work with is something else. For instance, I've heard people make snide remarks about men taki"/>
        <s v="Had a co-worker disappear from work for a few weeks, and then come back to let everyone know he was bipolar. His responsibilities and schedule were adjusted to accommodate, but he got worse, didn't show up, didn't work, etc, and was eventually let go.&#10;It "/>
        <s v="Family history of depression.  Currently dealing with depression and anxiety, as well as drug addition.&#10;&#10;Employer provides &amp; pays premiums on insurance which covers therapy and prescriptions.  Employer allows work-from-home and unlimited PTO which makes e"/>
        <s v="I feel that my employer and colleagues have created my mental health issue. Additionally I have contributed to this by staying in the same job with the same employer for 10+ years."/>
        <s v="Many of these questions become irrelevant once 'Yes' is selected for 'Are you self-employed'.  It would be preferable for there to be a 'Not Relevant' option on these."/>
        <s v="as a UK-based company, we don't have any medical provisions as it's all provided on the National Health Service (for now!) However, if we do need to take days off for any kind of health problems, everyone is understanding :)"/>
        <s v="My employer employs 17k people worldwide, and my previous employer only 140 globally, both have been very supportive and accommodating with my moderate depression and intense anxiety."/>
        <s v="I am not sure about my company's healthcare because I've opted out of it and I'm covered under another policy.&#10;&#10;I currently work at a great company, though in past jobs I don't think I would have felt comfortable talking about mental health at all."/>
        <s v="In small startups it is very hard to keep mental health issues truly private, no matter what management does."/>
        <s v="A close family member of mine struggles with mental health so I try not to stigmatize it. My employers/coworkers also seem compassionate toward any kind of health or family needs."/>
        <s v="Too many people even especially IT considered mental health issues as a choice or something people can freely act about. &#10;&#10;You are depressed: take vacation. You feel weird: admit it is physical (otherwise it is not serious) go and see a doctor (and if you"/>
        <s v="My seniority at the company and rapport with the owners has helped me gain support for seeking help regarding my mental health, as well as being able to take time off or work from home when an episode starts.&#10;&#10;However, I don't feel that the company's stan"/>
        <s v="When you are an introvert, people don't notice if you are depressed. Its a vicious cycle of sorts."/>
        <s v="I've answered 'Yes' on remote working, but 50% is the maximum time we're allowed.&#10;&#10;The branch of the company I work for doesn't offer any medical benefits. It's not as common in the UK as we have the NHS for the moment. There are international branches th"/>
        <s v="Many of these questions were difficult to answer as a self-employed person; I did my best with the available options."/>
        <s v="I tried to answer as good as possible, but I am CEO of a company, so many questions don't fit very well.&#10;&#10;Also, many of the questions are very US-centric, in most systems, healthcare is not your employers business."/>
        <s v="One of my coworkers has mental health issues, and she's open about them (eg: &quot;my enjoyment of this project may be due to my recent change in meds&quot;). I believe the response has been generally supportive. We're a very small, tight-knit company."/>
        <s v="A strong mind goes a long way. Stay strong. Take some time off to help. Its all in your head. "/>
        <s v="&quot;Would you bring up a mental health issue with a potential employer in an interview?&quot;&#10;&#10;Poignant."/>
        <s v="I found it difficult to answer all of the questions effectively as many of them would depend on the nature of the &quot;mental health issues&quot; as some seem more socially accepted than others. For some people, telling your current supervisor that you have a hist"/>
        <s v="I have only discussed my mental illness with close family members. I feel completely uncomfortable discussing with anyone at my place of employment, as I am concerned it would have negative consequences."/>
        <s v="No benefits at this organization, but my employer/direct supervisor has had positive and constructive conversations with me about physical and mental health. Supervisor offered solutions, advice, time/energy to get help, if I ever felt that needed it. (th"/>
        <s v="I think I am very lucky in my workplace. Our CEO has a degree in psychology."/>
        <s v="Some of these questions were difficult to answer as being self-employed they didn't all apply to me."/>
        <s v="It's a small startup, in a small city, in a small country."/>
        <s v="Hi Ed, it's Paul Dragoonis. I have Aspergers/High Functioning Autism :-)"/>
        <s v="The form of mental health problem that I suffer is anxiety."/>
        <s v="The thought of going through my employer directly to get help is fucking scary.&#10;&#10;Getting help is the hardest part of getting help."/>
        <s v="&quot;Don't know&quot; because I haven't checked, not because it's difficult to find out. If you didn't have the &quot;don't know&quot; option, I would've looked up the answer."/>
        <s v="I think there might be some bugs in my thought, but I haven't sought treatment because they're not worse than annoying and I worry about having the label."/>
        <s v="I think a lot of our policy is based on a situation that occurred in the past 5 years. A very public mental illness happened with a coworker that, unfortunately, ended negatively. It was definitely a catalyst to talking about our options, but the overall "/>
        <s v="Regardless of a stated lack of negative consequences for discussing mental health issues with coworkers/superiors, unconscious bias is a very real thing - as long as I don't *need* to inform my co-workers, my mental health issues do not need to be public "/>
        <s v="YOU MAY WANT TO THROW OUT MY ENTRY.&#10;&#10;I answered all of these questions with the assumption that Attention Deficit Disorder is considered a &quot;mental illness&quot;, and with ADD in mind."/>
        <s v="In Belgium, we have all medical care, so perhaps some question are not relevant"/>
        <s v="A co-worker recently had mental health issues and my employer was very reasonable with them, I don't know the full story but I do know that he was given ample time off and eased back in to the work place."/>
        <s v="My refer to the &quot;mental health issue&quot; of depression.  I might answer differently if I was talking about a &quot;more serious&quot; issue like schizophrenia"/>
        <s v="My employer does what they can providing a wellness program and pointing it out after particularly stressful times. But the interaction between the wellness program and the medical insurance is unpleasant, and finding a long-term therapist / psychiatrist "/>
        <s v="I work for a university."/>
        <s v="Being in Canada, there are several health options that are available to Canadian citizens/perm residents for free, so employers may not &quot;provide&quot; resources because they are available elsewhere. &#10;&#10;Otherwise, good quiz. I hope this benefits everyone who's d"/>
        <s v="I'm troubled by the way that our hiring process tends to filter out non-neurotypicals of all stripes. Competent people who &quot;act a little funny&quot; can be hard to hire."/>
        <s v="In Germany, your employer doesn't really provide mental health benefits. There's a standard, and I get that, but I would get the same at any other company in Germany."/>
        <s v="fwiw I am a co founder of this company and the &quot;would you X in an interview&quot; questions shouldn't reflect how I would treat anyone addressing their own phys/mental health issue to me in such a situation. "/>
        <s v="I talked to a psychiatrist once about taking medical leave for mental health issues, with his referral. He was willing to help but warned me that I may not want to, as he's seen that sort of thing follow people throughout their tech careers (word gets out"/>
        <s v="So much depends upon the organization. "/>
        <s v="Now at starutp.  Previously worked at big tech company which was actually quite good at supporting mental health issues.  Still wouldn't share with bosses/other employees though, as there remains a strong negative stigma."/>
        <s v="Nice job on the text field for gender :-)"/>
        <s v="I currently have the best managers I've ever worked with. I don't have any issues, but one of my coworkers recently did, and it was handled extremely well. "/>
        <s v="you rock for doing this!"/>
        <s v="I don't have a job :D"/>
        <s v="Israel has public health insurance for everyone. Everyone has free mental health coverage and it's quite good. So that explains some of my answers."/>
        <s v="Stigma is the worst. People first language is a small step, but we can't get that right."/>
        <s v="-"/>
        <s v="I work for an extremely supportive company, and we are amazingly open about mental health issues. Employees often share their struggles with the whole team and receive a high level of support in return."/>
        <s v="I bring up my depression in interviews solely because I have a large gap on my CV due to mental health issues, which could be mistaken for a gap taken to, say, have children, which I feel would harm my chances much more. I have other MH issues I would nev"/>
        <s v="I'm not aware of anyone with mental health issues at work, it's definitely not something that's discussed publicly. There's also a lot of other personal info I don't know about my coworkers so it may just be that we tend not to talk about personal issues."/>
        <s v="I suffer from mild depression and anxiety."/>
        <s v="The &quot;family history&quot; question needs a &quot;don't know&quot; option."/>
        <s v="I'm afraid I haven't seen mental health issues arise at work yet. They are very accommodating with maternity leave, but I don't know how that translates to anything else."/>
        <s v="Mental health issue I have dealt with: acute depression"/>
        <s v="Thanks for doing this. It will help end the stigma!"/>
        <s v="For clarity, I work at a casino."/>
        <s v="Most employers / coworkers and even immediate family is not all the time supportive to discuss depression and other problems. ie. My wife thinks she should be able to make sure that I am not depressed , which is funny because sometimes depression state ha"/>
        <s v="It has come to interfere with work as life progresses.&#10;Between burn out, and enduring more of the work, and balancing a family. Changes in my mental health have a larger pond to make ripples in."/>
        <s v="The supposed divide between mental and physical health needs to done away with and probably will be as our knowledge of the brain increases. That said, we are often employed for our ability to provide value. If any issue prevents is from providing value, "/>
        <s v="Because I'm self-employed and the only person in my organization, I would have liked a &quot;not applicable&quot; option. I don't want my answers to be misleading."/>
        <s v="I work for a very small firm that doesn't really have a dedicated H/R person. &#10;&#10;Also for the question:&#10;&#10;&quot;If you have a mental health condition, do you feel that it interferes with your work?&quot;&#10;&#10;...I don't have a diagnosed mental health condition but I susp"/>
        <s v="I went through a divorce and was pretty depressed, I went to therapy and my boss (one of the owners) was extremely supportive. I'm not sure I would have got through that rough time with out my co-workers and boss."/>
        <s v="I'm diagnosed with Bipolar Disorder. My benefits for mental health exist but are terrible. The deductible is $800. I see a therapist once or twice a month at the cost of $150. The insurance company only values it at $40. My psychiatrist is $180 for 15 min"/>
        <s v="We don't fucking talk about it, ever."/>
        <s v="thanks for what you're doing. FYI these questions dont quite work for entrepreneurs where employer == cofounders / sr mgmt / me"/>
        <s v="Majority of qs on survey not relevant if you are self employed"/>
        <s v="I mostly suffer from social anxiety, which keeps me from attending conferences. In my small dev group a big problem is a supervisor who's a workaholic and will never say no when asked to do something, so he's doing the job of at least two ppl (poorly) and"/>
        <s v="I don't have any mental health issues but for a number of years I had to care for a family member who did and I felt that I was not able to discuss or get support from friends or colleagues in the same way that I might have if they had suffered from a phy"/>
        <s v="I am a contractor, so my lack of knowledge of workplace wellness stems directly from my lack of access to that material, since I am not covered by it. I am aware that mental health services are available, and am aware of a colleague who has taken a leave "/>
        <s v="Fully remote developer"/>
        <s v="We had a developer suffer from depression and pretty hard burnout, but he refused treatment, even when the company said we'd foot the bill. Eventually he had to be asked to resign, which was a shame. I don't know if we have any specific programs for menta"/>
        <s v="I am a 15 year vet of the industry and I get 2 weeks of combined sick and vacation time a year and I have children to fit into that too. I've had heart problems from the stress. Fuck everything about startup culture. "/>
        <s v="Italians are somewhat behind for what concerns mental health care in the workplace.  Physical health care is very much accepted with a doctor that certifies your ailment.  Mental health is treated quite differently, I believe, because most people are will"/>
        <s v="Since I am the CEO of my startup, some of the &quot;would you feel comfortable&quot; and &quot;do you know the policy&quot; questions are interesting.  Of course I feel comfortable, since no one can fire me, and I know the policies because I chose them!&#10;&#10;However, now I am cu"/>
        <s v="I work for the state, so the health plan is large and cumbersome.  I believe it covers most medical as a state benefit, but I haven't seen any promotion of it.  And it's not really the same as a tech company where I am.  We are an IT department, but hardl"/>
        <s v="I have Narcolepsy and have been fired from a job before for falling asleep standing up during a meeting. I was standing up in the back of the room so that i could pace and try to prevent myself from falling asleep. I still managed to fall asleep while sta"/>
        <s v="I feel like most of my answers were useless due to answering that I am self-employed early on. Since my &quot;employer&quot; is me... my &quot;employer&quot; does/doesn't offer mental health benefits or would I be comfortable bring it up with 'them' doesn't make sense..."/>
        <s v="My current work situation was constructed, in part, because of my mental health issues. One of the reasons I'm self employed is to give me the most flexibility for coping with my mental health issues.&#10;&#10;I have been removed from a client project in the past"/>
        <s v="Some of these questions are not really suitable for non US people."/>
        <s v="I work for the state government. While things are slowly changing regarding covering mental health with state employees, it's just not something that is acceptable in this kind of strict environment, so I have to be careful about what I say and how I say "/>
        <s v="Thank you for your work, what you do is important!"/>
        <s v="It might be safe to talk about it where I am now, but I don't know for sure and I err on the side of being over cautious. Struggle with depression and anxiety which sometimes affects my productivity, but I try to make up / cover up for it instead of being"/>
        <s v="I'm comfortable talking about mental health with my current supervisor &amp; my immediate at my current job, but this is a first for me!"/>
        <s v="None of us who are already in marginal groups in tech--the non-young, the non-male, the non-white--will risk our careers to admit another source of stigma: poor health."/>
        <s v="I have been incredibly public about my own struggle in my own conversations and in social media insofar as how I can use my depression to raise awareness or help others. Because of that, my employer - or any future employer - kind of knows by default. It'"/>
        <s v="At a previous employer I witness a bad thing happen to a coworker with mental health issues get swept under the rug... :("/>
        <s v="While not personally affected, I do have immediate family with mental health illness and my employer has been very supportive. Thanks for doing this survey."/>
        <s v="The company I work for was started by engineers, and so anything other then the engineering department has always lacked a bit. Now that we've grown, things are better, but I feel that overall, our total benefits package (including healthcare) isn't well "/>
        <s v="Thank you for all you are doing to study this topic and raise awareness in our communities. "/>
        <s v="The main reason for the openness answers are because of an experience with my last employer. I felt I could trust my direct supervisor, so I divulged information. It ended up spreading to more supervisors, and eventually my coworkers. Supers &quot;highly sugge"/>
        <s v="(yes, but the situation was unusual and involved a change in leadership at a very high level in the organization, as well as an extended leave of absence)"/>
        <s v="I would add that while there were negative consequences for coworkers with mental health, they were given a HUGE amount of leeway.  I think the team at large tried their best to be kind but that's how the person suffered.  &#10;&#10;The company actually gave this"/>
        <s v="Bipolar spectrum is tricky."/>
        <s v="To be self employed helps but also brings you in touch with lots of new people that you might have to explain yourself to."/>
        <s v="A lot of these answers aren't really applicable since I'm self employed, as a sole proprietor."/>
        <s v="While I have not seen any direct retaliation against people with known mental illness, many people do freely use insults commonly associated with mental illness (&quot;r****d&quot;, for example) and criticize people behind their back for taking extra leave for doct"/>
        <s v="My employer gives access to basic counseling and referrals, but I don't know (and it's not obvious) what might be covered in the way of expenses for therapy, medication, etc."/>
        <s v="* Small family business - YMMV."/>
        <s v="I have an exceptional employer. I haven't run into problems with any employer I've had, but consider myself lucky."/>
        <s v="Some of these should not be required."/>
        <s v="Though I'm in the Netherlands, and chose that country from the list, quite some questions are strongly geared towards the US. Over here, people don't need benefits from their employer, because we pay enough taxes for the government to pay for treatment of"/>
        <s v="I am a Trans woman, and suffer from depression relating to that. I'm a contractor, so I've answered the questions as relating to my current contract."/>
        <s v="Thank you for shining a light on this topic."/>
        <s v=" "/>
        <s v="While mental health is a part of our insurance program the UCR is 50% of 140% of medicare which means a solo mental health practitioner who will charge in my area $150-$180 a session will only result in a $45-$60 reimbursement and thus a very high out of "/>
        <s v="My work is using my brain. I do it incredibly well.&#10;&#10;I make an effort to avoid diagnosis of anything mental health related because I am convinced it would only affect me negatively."/>
        <s v="My employer is extremely easy to work with and e.g. I have enormous leeway with flex time, so I could take care of myself under that umbrella, but I don't know and don't have a history of bring up mental health at the workplace so I am cautious in that ar"/>
        <s v="The questions related to employer-provided health benefits are largely irrelevant to where I live, Australia, so I'd discount them."/>
        <s v="I suffered of panic attacks and agoraphobia for about 10 years."/>
        <s v="These result may be a tad confusing, so a summary follows.&#10;&#10;* Currently self-employed so employer is me :)&#10;* Last place of employment was amazing when I first discovered I was bi-polar and helped me as long as I was there up to and including a mental heal"/>
        <s v="I should note, one of the places my employer fails with regards to mental health is that the company-paid health insurance policy does not cover trans healthcare needs."/>
        <s v="Thank you, this is very important."/>
        <s v="I've never heard of a workplace that would actually allow you to call off for mental health reasons. So many places require a doctor's note for calling off sick. It's all set up to make you feel worse if you can't just suck it up. Thanks for working to ch"/>
      </sharedItems>
    </cacheField>
  </cacheFields>
</pivotCacheDefinition>
</file>

<file path=xl/pivotCache/pivotCacheDefinition10.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O1:O2455" sheet="USNotSelfEmployed"/>
  </cacheSource>
  <cacheFields>
    <cacheField name="Has your employer ever discussed mental health as part of an employee wellness program?" numFmtId="0">
      <sharedItems containsBlank="1">
        <s v="No"/>
        <s v="Don't know"/>
        <s v="Yes"/>
        <m/>
      </sharedItems>
    </cacheField>
  </cacheFields>
</pivotCacheDefinition>
</file>

<file path=xl/pivotCache/pivotCacheDefinition1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P1:P2455" sheet="USNotSelfEmployed"/>
  </cacheSource>
  <cacheFields>
    <cacheField name="Does your employer provide resources to learn more about mental health issues and how to seek help?" numFmtId="0">
      <sharedItems containsBlank="1">
        <s v="No"/>
        <s v="Don't know"/>
        <s v="Yes"/>
        <m/>
      </sharedItems>
    </cacheField>
  </cacheFields>
</pivotCacheDefinition>
</file>

<file path=xl/pivotCache/pivotCacheDefinition1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Q1:Q2455" sheet="USNotSelfEmployed"/>
  </cacheSource>
  <cacheFields>
    <cacheField name="Is your anonymity protected if you choose to take advantage of mental health or substance abuse treatment resources?" numFmtId="0">
      <sharedItems containsBlank="1">
        <s v="No"/>
        <s v="Don't know"/>
        <s v="Yes"/>
        <m/>
      </sharedItems>
    </cacheField>
  </cacheFields>
</pivotCacheDefinition>
</file>

<file path=xl/pivotCache/pivotCacheDefinition1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R1:R2455" sheet="USNotSelfEmployed"/>
  </cacheSource>
  <cacheFields>
    <cacheField name="How easy is it for you to take medical leave for a mental health condition?" numFmtId="0">
      <sharedItems containsBlank="1">
        <s v="Somewhat difficult"/>
        <s v="Don't know"/>
        <s v="Very easy"/>
        <s v="Somewhat easy"/>
        <s v="Very difficult"/>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684" sheet="USNotSelfEmployed"/>
  </cacheSource>
  <cacheFields>
    <cacheField name="Timestamp" numFmtId="164">
      <sharedItems containsSemiMixedTypes="0" containsDate="1" containsString="0">
        <d v="2014-08-27T11:35:12Z"/>
        <d v="2014-08-27T11:35:48Z"/>
        <d v="2014-08-27T11:36:24Z"/>
        <d v="2014-08-27T11:36:48Z"/>
        <d v="2014-08-27T11:37:08Z"/>
        <d v="2014-08-27T11:37:23Z"/>
        <d v="2014-08-27T11:37:59Z"/>
        <d v="2014-08-27T11:38:12Z"/>
        <d v="2014-08-27T11:39:36Z"/>
        <d v="2014-08-27T11:40:51Z"/>
        <d v="2014-08-27T11:41:17Z"/>
        <d v="2014-08-27T11:42:08Z"/>
        <d v="2014-08-27T11:42:15Z"/>
        <d v="2014-08-27T11:42:31Z"/>
        <d v="2014-08-27T11:43:22Z"/>
        <d v="2014-08-27T11:43:36Z"/>
        <d v="2014-08-27T11:43:48Z"/>
        <d v="2014-08-27T11:44:43Z"/>
        <d v="2014-08-27T11:44:55Z"/>
        <d v="2014-08-27T11:45:32Z"/>
        <d v="2014-08-27T11:45:33Z"/>
        <d v="2014-08-27T11:45:51Z"/>
        <d v="2014-08-27T11:46:49Z"/>
        <d v="2014-08-27T11:46:55Z"/>
        <d v="2014-08-27T11:47:10Z"/>
        <d v="2014-08-27T11:47:33Z"/>
        <d v="2014-08-27T11:48:57Z"/>
        <d v="2014-08-27T11:51:07Z"/>
        <d v="2014-08-27T11:52:07Z"/>
        <d v="2014-08-27T11:52:41Z"/>
        <d v="2014-08-27T11:54:27Z"/>
        <d v="2014-08-27T11:56:29Z"/>
        <d v="2014-08-27T11:57:33Z"/>
        <d v="2014-08-27T11:59:31Z"/>
        <d v="2014-08-27T12:01:50Z"/>
        <d v="2014-08-27T12:05:13Z"/>
        <d v="2014-08-27T12:05:37Z"/>
        <d v="2014-08-27T12:10:43Z"/>
        <d v="2014-08-27T12:11:00Z"/>
        <d v="2014-08-27T12:11:07Z"/>
        <d v="2014-08-27T12:12:47Z"/>
        <d v="2014-08-27T12:13:30Z"/>
        <d v="2014-08-27T12:14:13Z"/>
        <d v="2014-08-27T12:15:30Z"/>
        <d v="2014-08-27T12:16:21Z"/>
        <d v="2014-08-27T12:18:02Z"/>
        <d v="2014-08-27T12:18:04Z"/>
        <d v="2014-08-27T12:18:38Z"/>
        <d v="2014-08-27T12:19:52Z"/>
        <d v="2014-08-27T12:20:10Z"/>
        <d v="2014-08-27T12:22:55Z"/>
        <d v="2014-08-27T12:23:48Z"/>
        <d v="2014-08-27T12:23:59Z"/>
        <d v="2014-08-27T12:28:12Z"/>
        <d v="2014-08-27T12:28:16Z"/>
        <d v="2014-08-27T12:29:25Z"/>
        <d v="2014-08-27T12:31:02Z"/>
        <d v="2014-08-27T12:31:03Z"/>
        <d v="2014-08-27T12:31:14Z"/>
        <d v="2014-08-27T12:31:28Z"/>
        <d v="2014-08-27T12:31:43Z"/>
        <d v="2014-08-27T12:32:24Z"/>
        <d v="2014-08-27T12:32:59Z"/>
        <d v="2014-08-27T12:33:00Z"/>
        <d v="2014-08-27T12:33:23Z"/>
        <d v="2014-08-27T12:33:36Z"/>
        <d v="2014-08-27T12:34:11Z"/>
        <d v="2014-08-27T12:34:35Z"/>
        <d v="2014-08-27T12:34:57Z"/>
        <d v="2014-08-27T12:35:23Z"/>
        <d v="2014-08-27T12:36:03Z"/>
        <d v="2014-08-27T12:37:31Z"/>
        <d v="2014-08-27T12:37:50Z"/>
        <d v="2014-08-27T12:38:11Z"/>
        <d v="2014-08-27T12:38:25Z"/>
        <d v="2014-08-27T12:39:14Z"/>
        <d v="2014-08-27T12:39:18Z"/>
        <d v="2014-08-27T12:39:21Z"/>
        <d v="2014-08-27T12:39:57Z"/>
        <d v="2014-08-27T12:40:06Z"/>
        <d v="2014-08-27T12:40:53Z"/>
        <d v="2014-08-27T12:41:20Z"/>
        <d v="2014-08-27T12:42:24Z"/>
        <d v="2014-08-27T12:42:52Z"/>
        <d v="2014-08-27T12:43:28Z"/>
        <d v="2014-08-27T12:43:28Z"/>
        <d v="2014-08-27T12:43:40Z"/>
        <d v="2014-08-27T12:44:51Z"/>
        <d v="2014-08-27T12:44:51Z"/>
        <d v="2014-08-27T12:45:44Z"/>
        <d v="2014-08-27T12:48:06Z"/>
        <d v="2014-08-27T12:48:29Z"/>
        <d v="2014-08-27T12:49:27Z"/>
        <d v="2014-08-27T12:49:39Z"/>
        <d v="2014-08-27T12:50:57Z"/>
        <d v="2014-08-27T12:51:25Z"/>
        <d v="2014-08-27T12:51:36Z"/>
        <d v="2014-08-27T12:51:55Z"/>
        <d v="2014-08-27T12:52:08Z"/>
        <d v="2014-08-27T12:52:46Z"/>
        <d v="2014-08-27T12:53:13Z"/>
        <d v="2014-08-27T12:53:40Z"/>
        <d v="2014-08-27T12:54:11Z"/>
        <d v="2014-08-27T12:55:01Z"/>
        <d v="2014-08-27T12:55:38Z"/>
        <d v="2014-08-27T12:56:13Z"/>
        <d v="2014-08-27T12:57:38Z"/>
        <d v="2014-08-27T12:57:52Z"/>
        <d v="2014-08-27T12:58:10Z"/>
        <d v="2014-08-27T13:04:18Z"/>
        <d v="2014-08-27T13:04:45Z"/>
        <d v="2014-08-27T13:06:00Z"/>
        <d v="2014-08-27T13:07:40Z"/>
        <d v="2014-08-27T13:07:42Z"/>
        <d v="2014-08-27T13:09:37Z"/>
        <d v="2014-08-27T13:09:39Z"/>
        <d v="2014-08-27T13:12:31Z"/>
        <d v="2014-08-27T13:14:53Z"/>
        <d v="2014-08-27T13:15:19Z"/>
        <d v="2014-08-27T13:15:25Z"/>
        <d v="2014-08-27T13:18:18Z"/>
        <d v="2014-08-27T13:18:44Z"/>
        <d v="2014-08-27T13:21:00Z"/>
        <d v="2014-08-27T13:22:49Z"/>
        <d v="2014-08-27T13:23:38Z"/>
        <d v="2014-08-27T13:24:57Z"/>
        <d v="2014-08-27T13:29:57Z"/>
        <d v="2014-08-27T13:32:31Z"/>
        <d v="2014-08-27T13:32:48Z"/>
        <d v="2014-08-27T13:34:03Z"/>
        <d v="2014-08-27T13:35:23Z"/>
        <d v="2014-08-27T13:35:40Z"/>
        <d v="2014-08-27T13:37:47Z"/>
        <d v="2014-08-27T13:38:17Z"/>
        <d v="2014-08-27T13:39:00Z"/>
        <d v="2014-08-27T13:40:58Z"/>
        <d v="2014-08-27T13:42:38Z"/>
        <d v="2014-08-27T13:44:47Z"/>
        <d v="2014-08-27T13:47:27Z"/>
        <d v="2014-08-27T13:49:32Z"/>
        <d v="2014-08-27T13:52:57Z"/>
        <d v="2014-08-27T13:53:51Z"/>
        <d v="2014-08-27T13:54:00Z"/>
        <d v="2014-08-27T13:55:16Z"/>
        <d v="2014-08-27T13:55:22Z"/>
        <d v="2014-08-27T13:56:27Z"/>
        <d v="2014-08-27T13:56:35Z"/>
        <d v="2014-08-27T13:59:35Z"/>
        <d v="2014-08-27T14:01:35Z"/>
        <d v="2014-08-27T14:03:16Z"/>
        <d v="2014-08-27T14:03:54Z"/>
        <d v="2014-08-27T14:10:15Z"/>
        <d v="2014-08-27T14:10:47Z"/>
        <d v="2014-08-27T14:11:52Z"/>
        <d v="2014-08-27T14:11:55Z"/>
        <d v="2014-08-27T14:13:02Z"/>
        <d v="2014-08-27T14:13:16Z"/>
        <d v="2014-08-27T14:14:52Z"/>
        <d v="2014-08-27T14:15:13Z"/>
        <d v="2014-08-27T14:15:21Z"/>
        <d v="2014-08-27T14:15:57Z"/>
        <d v="2014-08-27T14:16:00Z"/>
        <d v="2014-08-27T14:18:20Z"/>
        <d v="2014-08-27T14:18:41Z"/>
        <d v="2014-08-27T14:18:44Z"/>
        <d v="2014-08-27T14:19:08Z"/>
        <d v="2014-08-27T14:19:12Z"/>
        <d v="2014-08-27T14:20:08Z"/>
        <d v="2014-08-27T14:20:43Z"/>
        <d v="2014-08-27T14:21:37Z"/>
        <d v="2014-08-27T14:21:42Z"/>
        <d v="2014-08-27T14:22:36Z"/>
        <d v="2014-08-27T14:22:43Z"/>
        <d v="2014-08-27T14:22:43Z"/>
        <d v="2014-08-27T14:23:51Z"/>
        <d v="2014-08-27T14:24:15Z"/>
        <d v="2014-08-27T14:25:54Z"/>
        <d v="2014-08-27T14:26:32Z"/>
        <d v="2014-08-27T14:27:20Z"/>
        <d v="2014-08-27T14:27:27Z"/>
        <d v="2014-08-27T14:27:28Z"/>
        <d v="2014-08-27T14:27:51Z"/>
        <d v="2014-08-27T14:28:41Z"/>
        <d v="2014-08-27T14:28:43Z"/>
        <d v="2014-08-27T14:28:49Z"/>
        <d v="2014-08-27T14:28:51Z"/>
        <d v="2014-08-27T14:29:19Z"/>
        <d v="2014-08-27T14:30:33Z"/>
        <d v="2014-08-27T14:31:06Z"/>
        <d v="2014-08-27T14:31:28Z"/>
        <d v="2014-08-27T14:32:46Z"/>
        <d v="2014-08-27T14:34:47Z"/>
        <d v="2014-08-27T14:37:46Z"/>
        <d v="2014-08-27T14:38:26Z"/>
        <d v="2014-08-27T14:38:49Z"/>
        <d v="2014-08-27T14:38:54Z"/>
        <d v="2014-08-27T14:39:07Z"/>
        <d v="2014-08-27T14:39:20Z"/>
        <d v="2014-08-27T14:41:09Z"/>
        <d v="2014-08-27T14:44:29Z"/>
        <d v="2014-08-27T14:45:12Z"/>
        <d v="2014-08-27T14:45:45Z"/>
        <d v="2014-08-27T14:47:10Z"/>
        <d v="2014-08-27T14:47:28Z"/>
        <d v="2014-08-27T14:49:30Z"/>
        <d v="2014-08-27T14:52:44Z"/>
        <d v="2014-08-27T14:53:11Z"/>
        <d v="2014-08-27T14:54:23Z"/>
        <d v="2014-08-27T14:54:56Z"/>
        <d v="2014-08-27T14:57:46Z"/>
        <d v="2014-08-27T14:59:59Z"/>
        <d v="2014-08-27T15:05:00Z"/>
        <d v="2014-08-27T15:05:21Z"/>
        <d v="2014-08-27T15:09:58Z"/>
        <d v="2014-08-27T15:11:30Z"/>
        <d v="2014-08-27T15:13:33Z"/>
        <d v="2014-08-27T15:14:50Z"/>
        <d v="2014-08-27T15:15:42Z"/>
        <d v="2014-08-27T15:20:53Z"/>
        <d v="2014-08-27T15:21:59Z"/>
        <d v="2014-08-27T15:22:20Z"/>
        <d v="2014-08-27T15:22:26Z"/>
        <d v="2014-08-27T15:22:43Z"/>
        <d v="2014-08-27T15:22:45Z"/>
        <d v="2014-08-27T15:22:50Z"/>
        <d v="2014-08-27T15:22:52Z"/>
        <d v="2014-08-27T15:23:06Z"/>
        <d v="2014-08-27T15:23:19Z"/>
        <d v="2014-08-27T15:23:30Z"/>
        <d v="2014-08-27T15:23:51Z"/>
        <d v="2014-08-27T15:23:51Z"/>
        <d v="2014-08-27T15:24:27Z"/>
        <d v="2014-08-27T15:24:47Z"/>
        <d v="2014-08-27T15:24:49Z"/>
        <d v="2014-08-27T15:24:56Z"/>
        <d v="2014-08-27T15:25:03Z"/>
        <d v="2014-08-27T15:25:41Z"/>
        <d v="2014-08-27T15:26:05Z"/>
        <d v="2014-08-27T15:26:37Z"/>
        <d v="2014-08-27T15:26:40Z"/>
        <d v="2014-08-27T15:26:57Z"/>
        <d v="2014-08-27T15:27:31Z"/>
        <d v="2014-08-27T15:27:38Z"/>
        <d v="2014-08-27T15:27:39Z"/>
        <d v="2014-08-27T15:29:03Z"/>
        <d v="2014-08-27T15:29:07Z"/>
        <d v="2014-08-27T15:29:23Z"/>
        <d v="2014-08-27T15:31:10Z"/>
        <d v="2014-08-27T15:31:18Z"/>
        <d v="2014-08-27T15:31:40Z"/>
        <d v="2014-08-27T15:34:31Z"/>
        <d v="2014-08-27T15:34:32Z"/>
        <d v="2014-08-27T15:35:21Z"/>
        <d v="2014-08-27T15:35:37Z"/>
        <d v="2014-08-27T15:35:50Z"/>
        <d v="2014-08-27T15:36:13Z"/>
        <d v="2014-08-27T15:38:07Z"/>
        <d v="2014-08-27T15:38:31Z"/>
        <d v="2014-08-27T15:38:32Z"/>
        <d v="2014-08-27T15:38:37Z"/>
        <d v="2014-08-27T15:39:31Z"/>
        <d v="2014-08-27T15:43:17Z"/>
        <d v="2014-08-27T15:43:27Z"/>
        <d v="2014-08-27T15:43:45Z"/>
        <d v="2014-08-27T15:44:16Z"/>
        <d v="2014-08-27T15:44:20Z"/>
        <d v="2014-08-27T15:46:39Z"/>
        <d v="2014-08-27T15:47:26Z"/>
        <d v="2014-08-27T15:47:33Z"/>
        <d v="2014-08-27T15:50:26Z"/>
        <d v="2014-08-27T15:53:59Z"/>
        <d v="2014-08-27T15:54:45Z"/>
        <d v="2014-08-27T15:55:07Z"/>
        <d v="2014-08-27T15:55:07Z"/>
        <d v="2014-08-27T15:55:08Z"/>
        <d v="2014-08-27T15:59:47Z"/>
        <d v="2014-08-27T16:01:39Z"/>
        <d v="2014-08-27T16:01:52Z"/>
        <d v="2014-08-27T16:02:16Z"/>
        <d v="2014-08-27T16:03:20Z"/>
        <d v="2014-08-27T16:06:46Z"/>
        <d v="2014-08-27T16:13:31Z"/>
        <d v="2014-08-27T16:13:40Z"/>
        <d v="2014-08-27T16:13:42Z"/>
        <d v="2014-08-27T16:14:43Z"/>
        <d v="2014-08-27T16:15:26Z"/>
        <d v="2014-08-27T16:17:05Z"/>
        <d v="2014-08-27T16:17:41Z"/>
        <d v="2014-08-27T16:18:44Z"/>
        <d v="2014-08-27T16:19:25Z"/>
        <d v="2014-08-27T16:20:36Z"/>
        <d v="2014-08-27T16:21:11Z"/>
        <d v="2014-08-27T16:22:10Z"/>
        <d v="2014-08-27T16:22:17Z"/>
        <d v="2014-08-27T16:26:03Z"/>
        <d v="2014-08-27T16:27:04Z"/>
        <d v="2014-08-27T16:27:47Z"/>
        <d v="2014-08-27T16:29:23Z"/>
        <d v="2014-08-27T16:35:02Z"/>
        <d v="2014-08-27T16:36:57Z"/>
        <d v="2014-08-27T16:39:00Z"/>
        <d v="2014-08-27T16:40:35Z"/>
        <d v="2014-08-27T16:42:00Z"/>
        <d v="2014-08-27T16:42:55Z"/>
        <d v="2014-08-27T16:47:48Z"/>
        <d v="2014-08-27T16:53:54Z"/>
        <d v="2014-08-27T16:55:04Z"/>
        <d v="2014-08-27T17:00:15Z"/>
        <d v="2014-08-27T17:03:02Z"/>
        <d v="2014-08-27T17:04:29Z"/>
        <d v="2014-08-27T17:08:18Z"/>
        <d v="2014-08-27T17:12:01Z"/>
        <d v="2014-08-27T17:14:36Z"/>
        <d v="2014-08-27T17:15:25Z"/>
        <d v="2014-08-27T17:32:04Z"/>
        <d v="2014-08-27T17:33:52Z"/>
        <d v="2014-08-27T17:49:21Z"/>
        <d v="2014-08-27T17:49:30Z"/>
        <d v="2014-08-27T17:56:50Z"/>
        <d v="2014-08-27T18:00:39Z"/>
        <d v="2014-08-27T18:02:32Z"/>
        <d v="2014-08-27T18:12:55Z"/>
        <d v="2014-08-27T18:18:18Z"/>
        <d v="2014-08-27T18:22:05Z"/>
        <d v="2014-08-27T18:39:43Z"/>
        <d v="2014-08-27T19:13:21Z"/>
        <d v="2014-08-27T19:16:15Z"/>
        <d v="2014-08-27T19:25:42Z"/>
        <d v="2014-08-27T19:28:35Z"/>
        <d v="2014-08-27T19:34:56Z"/>
        <d v="2014-08-27T19:38:44Z"/>
        <d v="2014-08-27T19:41:28Z"/>
        <d v="2014-08-27T19:45:36Z"/>
        <d v="2014-08-27T19:59:12Z"/>
        <d v="2014-08-27T20:13:06Z"/>
        <d v="2014-08-27T20:17:52Z"/>
        <d v="2014-08-27T20:33:33Z"/>
        <d v="2014-08-27T20:48:54Z"/>
        <d v="2014-08-27T20:52:20Z"/>
        <d v="2014-08-27T20:52:31Z"/>
        <d v="2014-08-27T20:53:22Z"/>
        <d v="2014-08-27T20:55:48Z"/>
        <d v="2014-08-27T21:15:09Z"/>
        <d v="2014-08-27T21:17:31Z"/>
        <d v="2014-08-27T21:21:31Z"/>
        <d v="2014-08-27T21:39:23Z"/>
        <d v="2014-08-27T21:54:29Z"/>
        <d v="2014-08-27T21:55:28Z"/>
        <d v="2014-08-27T22:00:36Z"/>
        <d v="2014-08-27T22:04:43Z"/>
        <d v="2014-08-27T22:04:47Z"/>
        <d v="2014-08-27T22:06:14Z"/>
        <d v="2014-08-27T22:11:16Z"/>
        <d v="2014-08-27T22:12:55Z"/>
        <d v="2014-08-27T22:13:55Z"/>
        <d v="2014-08-27T22:14:23Z"/>
        <d v="2014-08-27T22:14:46Z"/>
        <d v="2014-08-27T22:21:48Z"/>
        <d v="2014-08-27T22:26:03Z"/>
        <d v="2014-08-27T22:32:36Z"/>
        <d v="2014-08-27T22:36:34Z"/>
        <d v="2014-08-27T22:59:23Z"/>
        <d v="2014-08-27T23:09:46Z"/>
        <d v="2014-08-27T23:10:16Z"/>
        <d v="2014-08-27T23:10:23Z"/>
        <d v="2014-08-27T23:14:58Z"/>
        <d v="2014-08-27T23:54:08Z"/>
        <d v="2014-08-27T23:57:16Z"/>
        <d v="2014-08-28T00:02:36Z"/>
        <d v="2014-08-28T00:17:24Z"/>
        <d v="2014-08-28T00:43:40Z"/>
        <d v="2014-08-28T01:30:12Z"/>
        <d v="2014-08-28T01:38:53Z"/>
        <d v="2014-08-28T01:41:17Z"/>
        <d v="2014-08-28T01:56:43Z"/>
        <d v="2014-08-28T02:30:00Z"/>
        <d v="2014-08-28T02:41:47Z"/>
        <d v="2014-08-28T02:49:34Z"/>
        <d v="2014-08-28T03:36:10Z"/>
        <d v="2014-08-28T04:07:34Z"/>
        <d v="2014-08-28T04:23:01Z"/>
        <d v="2014-08-28T05:14:28Z"/>
        <d v="2014-08-28T07:03:03Z"/>
        <d v="2014-08-28T08:18:06Z"/>
        <d v="2014-08-28T08:39:49Z"/>
        <d v="2014-08-28T08:43:23Z"/>
        <d v="2014-08-28T08:43:58Z"/>
        <d v="2014-08-28T09:02:16Z"/>
        <d v="2014-08-28T09:40:42Z"/>
        <d v="2014-08-28T09:53:42Z"/>
        <d v="2014-08-28T09:53:57Z"/>
        <d v="2014-08-28T09:56:21Z"/>
        <d v="2014-08-28T09:57:02Z"/>
        <d v="2014-08-28T09:57:10Z"/>
        <d v="2014-08-28T09:58:08Z"/>
        <d v="2014-08-28T09:59:39Z"/>
        <d v="2014-08-28T09:59:39Z"/>
        <d v="2014-08-28T10:01:15Z"/>
        <d v="2014-08-28T10:02:09Z"/>
        <d v="2014-08-28T10:02:23Z"/>
        <d v="2014-08-28T10:04:41Z"/>
        <d v="2014-08-28T10:05:43Z"/>
        <d v="2014-08-28T10:11:52Z"/>
        <d v="2014-08-28T10:17:19Z"/>
        <d v="2014-08-28T10:18:34Z"/>
        <d v="2014-08-28T10:24:19Z"/>
        <d v="2014-08-28T10:30:44Z"/>
        <d v="2014-08-28T10:34:01Z"/>
        <d v="2014-08-28T10:35:55Z"/>
        <d v="2014-08-28T10:45:21Z"/>
        <d v="2014-08-28T10:52:33Z"/>
        <d v="2014-08-28T11:04:00Z"/>
        <d v="2014-08-28T11:04:17Z"/>
        <d v="2014-08-28T11:14:21Z"/>
        <d v="2014-08-28T11:21:17Z"/>
        <d v="2014-08-28T11:22:04Z"/>
        <d v="2014-08-28T11:26:15Z"/>
        <d v="2014-08-28T11:27:56Z"/>
        <d v="2014-08-28T11:29:20Z"/>
        <d v="2014-08-28T11:34:36Z"/>
        <d v="2014-08-28T11:38:30Z"/>
        <d v="2014-08-28T11:47:35Z"/>
        <d v="2014-08-28T11:54:23Z"/>
        <d v="2014-08-28T12:09:18Z"/>
        <d v="2014-08-28T12:10:42Z"/>
        <d v="2014-08-28T12:19:34Z"/>
        <d v="2014-08-28T12:23:37Z"/>
        <d v="2014-08-28T12:30:20Z"/>
        <d v="2014-08-28T12:42:12Z"/>
        <d v="2014-08-28T13:01:26Z"/>
        <d v="2014-08-28T13:04:30Z"/>
        <d v="2014-08-28T13:08:36Z"/>
        <d v="2014-08-28T13:11:05Z"/>
        <d v="2014-08-28T13:17:40Z"/>
        <d v="2014-08-28T13:26:17Z"/>
        <d v="2014-08-28T13:35:25Z"/>
        <d v="2014-08-28T13:39:12Z"/>
        <d v="2014-08-28T13:39:40Z"/>
        <d v="2014-08-28T13:40:08Z"/>
        <d v="2014-08-28T13:41:51Z"/>
        <d v="2014-08-28T13:47:57Z"/>
        <d v="2014-08-28T13:48:30Z"/>
        <d v="2014-08-28T13:54:47Z"/>
        <d v="2014-08-28T13:57:01Z"/>
        <d v="2014-08-28T14:00:02Z"/>
        <d v="2014-08-28T14:04:54Z"/>
        <d v="2014-08-28T14:12:58Z"/>
        <d v="2014-08-28T14:31:00Z"/>
        <d v="2014-08-28T14:38:50Z"/>
        <d v="2014-08-28T14:52:46Z"/>
        <d v="2014-08-28T14:53:32Z"/>
        <d v="2014-08-28T14:57:10Z"/>
        <d v="2014-08-28T15:01:46Z"/>
        <d v="2014-08-28T15:25:39Z"/>
        <d v="2014-08-28T15:32:03Z"/>
        <d v="2014-08-28T15:43:37Z"/>
        <d v="2014-08-28T15:48:12Z"/>
        <d v="2014-08-28T15:50:12Z"/>
        <d v="2014-08-28T15:54:35Z"/>
        <d v="2014-08-28T15:56:47Z"/>
        <d v="2014-08-28T16:17:09Z"/>
        <d v="2014-08-28T16:31:00Z"/>
        <d v="2014-08-28T16:52:23Z"/>
        <d v="2014-08-28T16:52:34Z"/>
        <d v="2014-08-28T16:54:49Z"/>
        <d v="2014-08-28T16:55:07Z"/>
        <d v="2014-08-28T16:55:31Z"/>
        <d v="2014-08-28T16:56:57Z"/>
        <d v="2014-08-28T16:57:46Z"/>
        <d v="2014-08-28T16:57:49Z"/>
        <d v="2014-08-28T16:58:33Z"/>
        <d v="2014-08-28T17:01:06Z"/>
        <d v="2014-08-28T17:01:21Z"/>
        <d v="2014-08-28T17:01:25Z"/>
        <d v="2014-08-28T17:02:27Z"/>
        <d v="2014-08-28T17:02:29Z"/>
        <d v="2014-08-28T17:07:11Z"/>
        <d v="2014-08-28T17:07:28Z"/>
        <d v="2014-08-28T17:07:39Z"/>
        <d v="2014-08-28T17:09:03Z"/>
        <d v="2014-08-28T17:10:00Z"/>
        <d v="2014-08-28T17:11:48Z"/>
        <d v="2014-08-28T17:16:53Z"/>
        <d v="2014-08-28T17:19:05Z"/>
        <d v="2014-08-28T17:19:53Z"/>
        <d v="2014-08-28T17:20:23Z"/>
        <d v="2014-08-28T17:21:01Z"/>
        <d v="2014-08-28T17:21:43Z"/>
        <d v="2014-08-28T17:22:18Z"/>
        <d v="2014-08-28T17:22:53Z"/>
        <d v="2014-08-28T17:27:03Z"/>
        <d v="2014-08-28T17:27:47Z"/>
        <d v="2014-08-28T17:33:05Z"/>
        <d v="2014-08-28T17:35:14Z"/>
        <d v="2014-08-28T17:36:48Z"/>
        <d v="2014-08-28T17:39:06Z"/>
        <d v="2014-08-28T17:45:21Z"/>
        <d v="2014-08-28T17:46:37Z"/>
        <d v="2014-08-28T17:50:32Z"/>
        <d v="2014-08-28T17:56:02Z"/>
        <d v="2014-08-28T17:59:57Z"/>
        <d v="2014-08-28T18:01:00Z"/>
        <d v="2014-08-28T18:02:09Z"/>
        <d v="2014-08-28T18:07:42Z"/>
        <d v="2014-08-28T18:17:41Z"/>
        <d v="2014-08-28T18:21:23Z"/>
        <d v="2014-08-28T18:26:35Z"/>
        <d v="2014-08-28T19:26:03Z"/>
        <d v="2014-08-28T19:28:27Z"/>
        <d v="2014-08-28T19:35:39Z"/>
        <d v="2014-08-28T20:12:08Z"/>
        <d v="2014-08-28T20:31:02Z"/>
        <d v="2014-08-28T21:22:40Z"/>
        <d v="2014-08-28T21:24:48Z"/>
        <d v="2014-08-28T21:27:19Z"/>
        <d v="2014-08-28T21:30:35Z"/>
        <d v="2014-08-28T21:33:32Z"/>
        <d v="2014-08-28T21:38:12Z"/>
        <d v="2014-08-28T21:41:53Z"/>
        <d v="2014-08-28T21:47:33Z"/>
        <d v="2014-08-28T22:16:34Z"/>
        <d v="2014-08-28T22:17:15Z"/>
        <d v="2014-08-28T22:18:41Z"/>
        <d v="2014-08-28T22:22:39Z"/>
        <d v="2014-08-28T22:35:10Z"/>
        <d v="2014-08-28T22:39:57Z"/>
        <d v="2014-08-28T22:46:40Z"/>
        <d v="2014-08-28T23:03:05Z"/>
        <d v="2014-08-28T23:13:18Z"/>
        <d v="2014-08-28T23:16:30Z"/>
        <d v="2014-08-28T23:57:07Z"/>
        <d v="2014-08-29T00:05:07Z"/>
        <d v="2014-08-29T00:06:49Z"/>
        <d v="2014-08-29T00:11:17Z"/>
        <d v="2014-08-29T00:41:25Z"/>
        <d v="2014-08-29T00:43:37Z"/>
        <d v="2014-08-29T01:40:36Z"/>
        <d v="2014-08-29T02:10:57Z"/>
        <d v="2014-08-29T03:02:16Z"/>
        <d v="2014-08-29T03:08:25Z"/>
        <d v="2014-08-29T07:12:43Z"/>
        <d v="2014-08-29T07:28:17Z"/>
        <d v="2014-08-29T07:51:42Z"/>
        <d v="2014-08-29T08:46:31Z"/>
        <d v="2014-08-29T08:57:42Z"/>
        <d v="2014-08-29T09:01:01Z"/>
        <d v="2014-08-29T09:10:08Z"/>
        <d v="2014-08-29T09:14:45Z"/>
        <d v="2014-08-29T09:24:34Z"/>
        <d v="2014-08-29T09:23:22Z"/>
        <d v="2014-08-29T09:29:37Z"/>
        <d v="2014-08-29T09:31:37Z"/>
        <d v="2014-08-29T09:31:49Z"/>
        <d v="2014-08-29T09:33:43Z"/>
        <d v="2014-08-29T09:36:46Z"/>
        <d v="2014-08-29T09:40:13Z"/>
        <d v="2014-08-29T09:42:23Z"/>
        <d v="2014-08-29T09:46:56Z"/>
        <d v="2014-08-29T09:47:10Z"/>
        <d v="2014-08-29T09:51:35Z"/>
        <d v="2014-08-29T09:53:38Z"/>
        <d v="2014-08-29T09:53:50Z"/>
        <d v="2014-08-29T09:54:11Z"/>
        <d v="2014-08-29T09:58:55Z"/>
        <d v="2014-08-29T09:59:39Z"/>
        <d v="2014-08-29T10:03:24Z"/>
        <d v="2014-08-29T10:06:29Z"/>
        <d v="2014-08-29T10:12:10Z"/>
        <d v="2014-08-29T10:13:43Z"/>
        <d v="2014-08-29T10:16:45Z"/>
        <d v="2014-08-29T10:27:15Z"/>
        <d v="2014-08-29T10:30:09Z"/>
        <d v="2014-08-29T10:32:24Z"/>
        <d v="2014-08-29T10:33:45Z"/>
        <d v="2014-08-29T10:38:23Z"/>
        <d v="2014-08-29T10:38:29Z"/>
        <d v="2014-08-29T10:55:24Z"/>
        <d v="2014-08-29T10:59:57Z"/>
        <d v="2014-08-29T11:01:41Z"/>
        <d v="2014-08-29T11:05:00Z"/>
        <d v="2014-08-29T11:11:00Z"/>
        <d v="2014-08-29T11:12:22Z"/>
        <d v="2014-08-29T11:19:46Z"/>
        <d v="2014-08-29T11:20:13Z"/>
        <d v="2014-08-29T11:20:28Z"/>
        <d v="2014-08-29T11:20:52Z"/>
        <d v="2014-08-29T11:32:44Z"/>
        <d v="2014-08-29T11:33:54Z"/>
        <d v="2014-08-29T11:36:38Z"/>
        <d v="2014-08-29T11:39:33Z"/>
        <d v="2014-08-29T11:40:29Z"/>
        <d v="2014-08-29T11:43:12Z"/>
        <d v="2014-08-29T11:53:59Z"/>
        <d v="2014-08-29T11:54:38Z"/>
        <d v="2014-08-29T11:56:18Z"/>
        <d v="2014-08-29T12:08:12Z"/>
        <d v="2014-08-29T12:26:21Z"/>
        <d v="2014-08-29T12:27:54Z"/>
        <d v="2014-08-29T12:45:11Z"/>
        <d v="2014-08-29T12:54:31Z"/>
        <d v="2014-08-29T13:17:33Z"/>
        <d v="2014-08-29T13:23:40Z"/>
        <d v="2014-08-29T13:58:25Z"/>
        <d v="2014-08-29T14:04:59Z"/>
        <d v="2014-08-29T14:09:21Z"/>
        <d v="2014-08-29T14:51:49Z"/>
        <d v="2014-08-29T14:59:43Z"/>
        <d v="2014-08-29T15:59:55Z"/>
        <d v="2014-08-29T16:17:32Z"/>
        <d v="2014-08-29T16:56:06Z"/>
        <d v="2014-08-29T17:04:07Z"/>
        <d v="2014-08-29T17:04:12Z"/>
        <d v="2014-08-29T17:32:31Z"/>
        <d v="2014-08-29T17:35:16Z"/>
        <d v="2014-08-29T17:54:32Z"/>
        <d v="2014-08-29T18:33:32Z"/>
        <d v="2014-08-29T19:32:13Z"/>
        <d v="2014-08-29T19:34:40Z"/>
        <d v="2014-08-29T20:53:09Z"/>
        <d v="2014-08-29T20:53:58Z"/>
        <d v="2014-08-29T21:26:44Z"/>
        <d v="2014-08-29T21:28:14Z"/>
        <d v="2014-08-29T22:08:51Z"/>
        <d v="2014-08-29T23:51:01Z"/>
        <d v="2014-08-30T00:09:55Z"/>
        <d v="2014-08-30T05:47:08Z"/>
        <d v="2014-08-30T13:23:57Z"/>
        <d v="2014-08-30T13:48:34Z"/>
        <d v="2014-08-30T15:57:04Z"/>
        <d v="2014-08-30T16:13:40Z"/>
        <d v="2014-08-30T16:38:02Z"/>
        <d v="2014-08-30T20:12:33Z"/>
        <d v="2014-08-30T20:19:37Z"/>
        <d v="2014-08-30T20:46:35Z"/>
        <d v="2014-08-31T09:19:43Z"/>
        <d v="2014-08-31T15:03:12Z"/>
        <d v="2014-08-31T16:48:13Z"/>
        <d v="2014-09-01T12:45:24Z"/>
        <d v="2014-09-01T21:34:12Z"/>
        <d v="2014-09-01T22:58:47Z"/>
        <d v="2014-09-02T03:13:53Z"/>
        <d v="2014-09-02T09:57:22Z"/>
        <d v="2014-09-02T20:57:56Z"/>
        <d v="2014-09-03T13:09:52Z"/>
        <d v="2014-09-04T17:38:22Z"/>
        <d v="2014-09-04T23:42:28Z"/>
        <d v="2014-09-05T14:15:48Z"/>
        <d v="2014-09-05T14:19:00Z"/>
        <d v="2014-09-08T21:30:59Z"/>
        <d v="2014-09-09T13:49:50Z"/>
        <d v="2014-09-11T17:00:30Z"/>
        <d v="2014-09-12T19:18:18Z"/>
        <d v="2014-09-14T20:50:05Z"/>
        <d v="2014-09-20T13:51:05Z"/>
        <d v="2014-09-23T20:05:05Z"/>
        <d v="2014-09-26T21:25:14Z"/>
        <d v="2014-09-30T09:19:01Z"/>
        <d v="2014-10-02T21:25:16Z"/>
        <d v="2014-10-05T21:16:10Z"/>
        <d v="2014-10-09T11:14:59Z"/>
        <d v="2014-11-05T10:08:44Z"/>
        <d v="2014-11-16T08:42:35Z"/>
        <d v="2014-12-15T00:43:49Z"/>
        <d v="2015-01-03T03:38:30Z"/>
        <d v="2015-02-21T04:41:28Z"/>
        <d v="2015-02-21T05:11:37Z"/>
        <d v="2015-02-21T08:21:36Z"/>
        <d v="2015-02-21T09:22:23Z"/>
        <d v="2015-02-21T09:48:13Z"/>
        <d v="2015-02-21T10:00:50Z"/>
        <d v="2015-02-21T10:45:51Z"/>
        <d v="2015-02-21T18:59:05Z"/>
        <d v="2015-02-24T10:32:32Z"/>
        <d v="2015-04-02T15:47:43Z"/>
        <d v="2015-05-05T14:22:18Z"/>
        <d v="2015-05-06T16:55:58Z"/>
        <d v="2015-06-25T12:24:31Z"/>
        <d v="2015-07-22T18:57:54Z"/>
        <d v="2015-08-20T16:52:09Z"/>
        <d v="2015-08-25T19:59:38Z"/>
        <d v="2015-09-26T01:07:35Z"/>
        <d v="2015-11-07T12:36:58Z"/>
        <d v="2015-11-30T21:25:06Z"/>
      </sharedItems>
    </cacheField>
    <cacheField name="Age" numFmtId="0">
      <sharedItems containsSemiMixedTypes="0" containsString="0" containsNumber="1" containsInteger="1">
        <n v="29.0"/>
        <n v="46.0"/>
        <n v="41.0"/>
        <n v="33.0"/>
        <n v="35.0"/>
        <n v="34.0"/>
        <n v="42.0"/>
        <n v="40.0"/>
        <n v="27.0"/>
        <n v="50.0"/>
        <n v="30.0"/>
        <n v="38.0"/>
        <n v="22.0"/>
        <n v="31.0"/>
        <n v="32.0"/>
        <n v="24.0"/>
        <n v="26.0"/>
        <n v="44.0"/>
        <n v="36.0"/>
        <n v="23.0"/>
        <n v="25.0"/>
        <n v="28.0"/>
        <n v="45.0"/>
        <n v="18.0"/>
        <n v="39.0"/>
        <n v="-29.0"/>
        <n v="37.0"/>
        <n v="43.0"/>
        <n v="21.0"/>
        <n v="56.0"/>
        <n v="60.0"/>
        <n v="54.0"/>
        <n v="329.0"/>
        <n v="55.0"/>
        <n v="57.0"/>
        <n v="58.0"/>
        <n v="48.0"/>
        <n v="47.0"/>
        <n v="62.0"/>
        <n v="19.0"/>
        <n v="49.0"/>
        <n v="5.0"/>
        <n v="20.0"/>
        <n v="51.0"/>
        <n v="53.0"/>
        <n v="72.0"/>
      </sharedItems>
    </cacheField>
    <cacheField name="Gender" numFmtId="0">
      <sharedItems>
        <s v="Male"/>
        <s v="Female"/>
        <s v="M"/>
        <s v="Male-ish"/>
        <s v="maile"/>
        <s v="Trans-female"/>
        <s v="F"/>
        <s v="Cis Male"/>
        <s v="Male (CIS)"/>
        <s v="queer/she/they"/>
        <s v="non-binary"/>
        <s v="Femake"/>
        <s v="woman"/>
        <s v="Make"/>
        <s v="Genderqueer"/>
        <s v="Female "/>
        <s v="Male "/>
        <s v="Trans woman"/>
        <s v="Man"/>
        <s v="msle"/>
        <s v="Female (trans)"/>
        <s v="Female (cis)"/>
        <s v="Mail"/>
        <s v="femail"/>
      </sharedItems>
    </cacheField>
    <cacheField name="Country" numFmtId="0">
      <sharedItems>
        <s v="United States"/>
      </sharedItems>
    </cacheField>
    <cacheField name="If you live in the United States, which state or territory do you live in?" numFmtId="0">
      <sharedItems containsBlank="1">
        <s v="NY"/>
        <s v="MA"/>
        <s v="IA"/>
        <s v="CA"/>
        <s v="TN"/>
        <s v="OH"/>
        <s v="WA"/>
        <s v="WI"/>
        <s v="IN"/>
        <s v="TX"/>
        <s v="MI"/>
        <s v="IL"/>
        <s v="UT"/>
        <m/>
        <s v="NM"/>
        <s v="OR"/>
        <s v="FL"/>
        <s v="MN"/>
        <s v="MO"/>
        <s v="AZ"/>
        <s v="CT"/>
        <s v="CO"/>
        <s v="GA"/>
        <s v="DC"/>
        <s v="NE"/>
        <s v="MD"/>
        <s v="PA"/>
        <s v="WV"/>
        <s v="OK"/>
        <s v="NC"/>
        <s v="KS"/>
        <s v="VA"/>
        <s v="NH"/>
        <s v="KY"/>
        <s v="AL"/>
        <s v="NV"/>
        <s v="NJ"/>
        <s v="SC"/>
        <s v="VT"/>
        <s v="SD"/>
        <s v="ID"/>
        <s v="RI"/>
        <s v="WY"/>
        <s v="LA"/>
        <s v="ME"/>
      </sharedItems>
    </cacheField>
    <cacheField name="Are you self-employed?" numFmtId="0">
      <sharedItems>
        <s v="No"/>
      </sharedItems>
    </cacheField>
    <cacheField name="Do you have a family history of mental illness?" numFmtId="0">
      <sharedItems>
        <s v="Yes"/>
        <s v="No"/>
      </sharedItems>
    </cacheField>
    <cacheField name="Have you sought treatment for a mental health condition?" numFmtId="0">
      <sharedItems>
        <s v="Yes"/>
        <s v="No"/>
      </sharedItems>
    </cacheField>
    <cacheField name="If you have a mental health condition, do you feel that it interferes with your work?" numFmtId="0">
      <sharedItems containsBlank="1">
        <s v="Sometimes"/>
        <s v="Often"/>
        <s v="Never"/>
        <s v="Rarely"/>
        <m/>
      </sharedItems>
    </cacheField>
    <cacheField name="How many employees does your company or organization have?" numFmtId="0">
      <sharedItems>
        <s v="100-500"/>
        <s v="26-100"/>
        <s v="More than 1000"/>
        <s v="1-5"/>
        <s v="6-25"/>
        <s v="500-1000"/>
      </sharedItems>
    </cacheField>
    <cacheField name="Do you work remotely (outside of an office) at least 50% of the time?" numFmtId="0">
      <sharedItems>
        <s v="No"/>
        <s v="Yes"/>
      </sharedItems>
    </cacheField>
    <cacheField name="Is your employer primarily a tech company/organization?" numFmtId="0">
      <sharedItems>
        <s v="Yes"/>
        <s v="No"/>
      </sharedItems>
    </cacheField>
    <cacheField name="Does your employer provide mental health benefits?" numFmtId="0">
      <sharedItems>
        <s v="Yes"/>
        <s v="Don't know"/>
        <s v="No"/>
      </sharedItems>
    </cacheField>
    <cacheField name="Do you know the options for mental health care your employer provides?" numFmtId="0">
      <sharedItems>
        <s v="Yes"/>
        <s v="No"/>
        <s v="Not sure"/>
      </sharedItems>
    </cacheField>
    <cacheField name="Has your employer ever discussed mental health as part of an employee wellness program?" numFmtId="0">
      <sharedItems>
        <s v="No"/>
        <s v="Don't know"/>
        <s v="Yes"/>
      </sharedItems>
    </cacheField>
    <cacheField name="Does your employer provide resources to learn more about mental health issues and how to seek help?" numFmtId="0">
      <sharedItems>
        <s v="No"/>
        <s v="Don't know"/>
        <s v="Yes"/>
      </sharedItems>
    </cacheField>
    <cacheField name="Is your anonymity protected if you choose to take advantage of mental health or substance abuse treatment resources?" numFmtId="0">
      <sharedItems>
        <s v="No"/>
        <s v="Don't know"/>
        <s v="Yes"/>
      </sharedItems>
    </cacheField>
    <cacheField name="How easy is it for you to take medical leave for a mental health condition?" numFmtId="0">
      <sharedItems>
        <s v="Somewhat difficult"/>
        <s v="Don't know"/>
        <s v="Very easy"/>
        <s v="Somewhat easy"/>
        <s v="Very difficult"/>
      </sharedItems>
    </cacheField>
    <cacheField name="Do you think that discussing a mental health issue with your employer would have negative consequences?" numFmtId="0">
      <sharedItems>
        <s v="Maybe"/>
        <s v="No"/>
        <s v="Yes"/>
      </sharedItems>
    </cacheField>
    <cacheField name="Do you think that discussing a physical health issue with your employer would have negative consequences?" numFmtId="0">
      <sharedItems>
        <s v="No"/>
        <s v="Maybe"/>
        <s v="Yes"/>
      </sharedItems>
    </cacheField>
    <cacheField name="Would you be willing to discuss a mental health issue with your coworkers?" numFmtId="0">
      <sharedItems>
        <s v="Some of them"/>
        <s v="No"/>
        <s v="Yes"/>
      </sharedItems>
    </cacheField>
    <cacheField name="Would you be willing to discuss a mental health issue with your direct supervisor(s)?" numFmtId="0">
      <sharedItems>
        <s v="Some of them"/>
        <s v="Yes"/>
        <s v="No"/>
      </sharedItems>
    </cacheField>
    <cacheField name="Would you bring up a mental health issue with a potential employer in an interview?" numFmtId="0">
      <sharedItems>
        <s v="No"/>
        <s v="Maybe"/>
        <s v="Yes"/>
      </sharedItems>
    </cacheField>
    <cacheField name="Would you bring up a physical health issue with a potential employer in an interview?" numFmtId="0">
      <sharedItems>
        <s v="No"/>
        <s v="Maybe"/>
        <s v="Yes"/>
      </sharedItems>
    </cacheField>
    <cacheField name="Do you feel that your employer takes mental health as seriously as physical health?" numFmtId="0">
      <sharedItems>
        <s v="No"/>
        <s v="Don't know"/>
        <s v="Yes"/>
      </sharedItems>
    </cacheField>
    <cacheField name="Have you heard of or observed negative consequences for coworkers with mental health conditions in your workplace?" numFmtId="0">
      <sharedItems>
        <s v="No"/>
        <s v="Yes"/>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Y1:Y2455" sheet="USNotSelfEmployed"/>
  </cacheSource>
  <cacheFields>
    <cacheField name="Do you feel that your employer takes mental health as seriously as physical health?" numFmtId="0">
      <sharedItems containsBlank="1">
        <s v="No"/>
        <s v="Don't know"/>
        <s v="Yes"/>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S1:S2455" sheet="USNotSelfEmployed"/>
  </cacheSource>
  <cacheFields>
    <cacheField name="Do you think that discussing a mental health issue with your employer would have negative consequences?" numFmtId="0">
      <sharedItems containsBlank="1">
        <s v="Maybe"/>
        <s v="No"/>
        <s v="Yes"/>
        <m/>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T1:T2455" sheet="USNotSelfEmployed"/>
  </cacheSource>
  <cacheFields>
    <cacheField name="Do you think that discussing a physical health issue with your employer would have negative consequences?" numFmtId="0">
      <sharedItems containsBlank="1">
        <s v="No"/>
        <s v="Maybe"/>
        <s v="Yes"/>
        <m/>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W2:W2455" sheet="USNotSelfEmployed"/>
  </cacheSource>
  <cacheFields>
    <cacheField name="No" numFmtId="0">
      <sharedItems containsBlank="1">
        <s v="No"/>
        <s v="Maybe"/>
        <s v="Yes"/>
        <m/>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X2:X2455" sheet="USNotSelfEmployed"/>
  </cacheSource>
  <cacheFields>
    <cacheField name="No" numFmtId="0">
      <sharedItems containsBlank="1">
        <s v="Maybe"/>
        <s v="Yes"/>
        <s v="No"/>
        <m/>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1:M2455" sheet="USNotSelfEmployed"/>
  </cacheSource>
  <cacheFields>
    <cacheField name="Does your employer provide mental health benefits?" numFmtId="0">
      <sharedItems containsBlank="1">
        <s v="Yes"/>
        <s v="Don't know"/>
        <s v="No"/>
        <m/>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N1:N2455" sheet="USNotSelfEmployed"/>
  </cacheSource>
  <cacheFields>
    <cacheField name="Do you know the options for mental health care your employer provides?" numFmtId="0">
      <sharedItems containsBlank="1">
        <s v="Yes"/>
        <s v="No"/>
        <s v="Not sur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US" cacheId="0" dataCaption="" rowGrandTotals="0" compact="0" compactData="0">
  <location ref="A4:B7" firstHeaderRow="1" firstDataRow="2" firstDataCol="0" rowPageCount="2" colPageCount="1"/>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Gen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untry" axis="axisPage" compact="0" outline="0" multipleItemSelectionAllowed="1" showAll="0">
      <items>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t="default"/>
      </items>
    </pivotField>
    <pivotField name="If you live in the United States, which state or territory do you live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Are you self-employed?" axis="axisPage" compact="0" outline="0" multipleItemSelectionAllowed="1" showAll="0">
      <items>
        <item x="0"/>
        <item h="1" x="1"/>
        <item x="2"/>
        <item t="default"/>
      </items>
    </pivotField>
    <pivotField name="Do you have a family history of mental illness?" compact="0" outline="0" multipleItemSelectionAllowed="1" showAll="0">
      <items>
        <item x="0"/>
        <item x="1"/>
        <item t="default"/>
      </items>
    </pivotField>
    <pivotField name="Have you sought treatment for a mental health condition?" compact="0" outline="0" multipleItemSelectionAllowed="1" showAll="0">
      <items>
        <item x="0"/>
        <item x="1"/>
        <item t="default"/>
      </items>
    </pivotField>
    <pivotField name="If you have a mental health condition, do you feel that it interferes with your work?" compact="0" outline="0" multipleItemSelectionAllowed="1" showAll="0">
      <items>
        <item x="0"/>
        <item x="1"/>
        <item x="2"/>
        <item x="3"/>
        <item x="4"/>
        <item t="default"/>
      </items>
    </pivotField>
    <pivotField name="How many employees does your company or organization have?" compact="0" outline="0" multipleItemSelectionAllowed="1" showAll="0">
      <items>
        <item x="0"/>
        <item x="1"/>
        <item x="2"/>
        <item x="3"/>
        <item x="4"/>
        <item x="5"/>
        <item t="default"/>
      </items>
    </pivotField>
    <pivotField name="Do you work remotely (outside of an office) at least 50% of the time?" compact="0" outline="0" multipleItemSelectionAllowed="1" showAll="0">
      <items>
        <item x="0"/>
        <item x="1"/>
        <item t="default"/>
      </items>
    </pivotField>
    <pivotField name="Is your employer primarily a tech company/organization?" compact="0" outline="0" multipleItemSelectionAllowed="1" showAll="0">
      <items>
        <item x="0"/>
        <item x="1"/>
        <item t="default"/>
      </items>
    </pivotField>
    <pivotField name="Does your employer provide mental health benefits?" compact="0" outline="0" multipleItemSelectionAllowed="1" showAll="0">
      <items>
        <item x="0"/>
        <item x="1"/>
        <item x="2"/>
        <item t="default"/>
      </items>
    </pivotField>
    <pivotField name="Do you know the options for mental health care your employer provides?" axis="axisRow" dataField="1" compact="0" outline="0" multipleItemSelectionAllowed="1" showAll="0" sortType="ascending">
      <items>
        <item x="1"/>
        <item x="0"/>
        <item x="2"/>
        <item t="default"/>
      </items>
    </pivotField>
    <pivotField name="Has your employer ever discussed mental health as part of an employee wellness program?" compact="0" outline="0" multipleItemSelectionAllowed="1" showAll="0">
      <items>
        <item x="0"/>
        <item x="1"/>
        <item x="2"/>
        <item t="default"/>
      </items>
    </pivotField>
    <pivotField name="Does your employer provide resources to learn more about mental health issues and how to seek help?" compact="0" outline="0" multipleItemSelectionAllowed="1" showAll="0">
      <items>
        <item x="0"/>
        <item x="1"/>
        <item x="2"/>
        <item t="default"/>
      </items>
    </pivotField>
    <pivotField name="Is your anonymity protected if you choose to take advantage of mental health or substance abuse treatment resources?" compact="0" outline="0" multipleItemSelectionAllowed="1" showAll="0">
      <items>
        <item x="0"/>
        <item x="1"/>
        <item x="2"/>
        <item t="default"/>
      </items>
    </pivotField>
    <pivotField name="How easy is it for you to take medical leave for a mental health condition?" compact="0" outline="0" multipleItemSelectionAllowed="1" showAll="0">
      <items>
        <item x="0"/>
        <item x="1"/>
        <item x="2"/>
        <item x="3"/>
        <item x="4"/>
        <item t="default"/>
      </items>
    </pivotField>
    <pivotField name="Do you think that discussing a mental health issue with your employer would have negative consequences?" compact="0" outline="0" multipleItemSelectionAllowed="1" showAll="0">
      <items>
        <item x="0"/>
        <item x="1"/>
        <item x="2"/>
        <item t="default"/>
      </items>
    </pivotField>
    <pivotField name="Do you think that discussing a physical health issue with your employer would have negative consequences?" compact="0" outline="0" multipleItemSelectionAllowed="1" showAll="0">
      <items>
        <item x="0"/>
        <item x="1"/>
        <item x="2"/>
        <item t="default"/>
      </items>
    </pivotField>
    <pivotField name="Would you be willing to discuss a mental health issue with your coworkers?" compact="0" outline="0" multipleItemSelectionAllowed="1" showAll="0">
      <items>
        <item x="0"/>
        <item x="1"/>
        <item x="2"/>
        <item t="default"/>
      </items>
    </pivotField>
    <pivotField name="Would you be willing to discuss a mental health issue with your direct supervisor(s)?" compact="0" outline="0" multipleItemSelectionAllowed="1" showAll="0">
      <items>
        <item x="0"/>
        <item x="1"/>
        <item x="2"/>
        <item t="default"/>
      </items>
    </pivotField>
    <pivotField name="Would you bring up a mental health issue with a potential employer in an interview?" compact="0" outline="0" multipleItemSelectionAllowed="1" showAll="0">
      <items>
        <item x="0"/>
        <item x="1"/>
        <item x="2"/>
        <item t="default"/>
      </items>
    </pivotField>
    <pivotField name="Would you bring up a physical health issue with a potential employer in an interview?" compact="0" outline="0" multipleItemSelectionAllowed="1" showAll="0">
      <items>
        <item x="0"/>
        <item x="1"/>
        <item x="2"/>
        <item t="default"/>
      </items>
    </pivotField>
    <pivotField name="Do you feel that your employer takes mental health as seriously as physical health?" compact="0" outline="0" multipleItemSelectionAllowed="1" showAll="0">
      <items>
        <item x="0"/>
        <item x="1"/>
        <item x="2"/>
        <item t="default"/>
      </items>
    </pivotField>
    <pivotField name="Have you heard of or observed negative consequences for coworkers with mental health conditions in your workplace?" compact="0" outline="0" multipleItemSelectionAllowed="1" showAll="0">
      <items>
        <item x="0"/>
        <item x="1"/>
        <item t="default"/>
      </items>
    </pivotField>
    <pivotField name="Any additional notes or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t="default"/>
      </items>
    </pivotField>
  </pivotFields>
  <rowFields>
    <field x="13"/>
  </rowFields>
  <pageFields>
    <pageField fld="3"/>
    <pageField fld="5"/>
  </pageFields>
  <dataFields>
    <dataField name="COUNTA of Do you know the options for mental health care your employer provides?" fld="13" subtotal="count" baseField="0"/>
  </dataFields>
</pivotTableDefinition>
</file>

<file path=xl/pivotTables/pivotTable10.xml><?xml version="1.0" encoding="utf-8"?>
<pivotTableDefinition xmlns="http://schemas.openxmlformats.org/spreadsheetml/2006/main" name="USNotSelfEmployed-WellnewssProg" cacheId="9" dataCaption="" rowGrandTotals="0" compact="0" compactData="0">
  <location ref="A1:B5" firstHeaderRow="1" firstDataRow="2" firstDataCol="0"/>
  <pivotFields>
    <pivotField name="Has your employer ever discussed mental health as part of an employee wellness program?" axis="axisRow" dataField="1" compact="0" outline="0" multipleItemSelectionAllowed="1" showAll="0" sortType="ascending">
      <items>
        <item x="3"/>
        <item x="1"/>
        <item x="0"/>
        <item x="2"/>
        <item t="default"/>
      </items>
    </pivotField>
  </pivotFields>
  <rowFields>
    <field x="0"/>
  </rowFields>
  <dataFields>
    <dataField name="COUNTA of Has your employer ever discussed mental health as part of an employee wellness program?" fld="0" subtotal="count" baseField="0"/>
  </dataFields>
</pivotTableDefinition>
</file>

<file path=xl/pivotTables/pivotTable11.xml><?xml version="1.0" encoding="utf-8"?>
<pivotTableDefinition xmlns="http://schemas.openxmlformats.org/spreadsheetml/2006/main" name="USNotSelfEmployed-ProvideResour" cacheId="10" dataCaption="" rowGrandTotals="0" compact="0" compactData="0">
  <location ref="A1:B5" firstHeaderRow="1" firstDataRow="2" firstDataCol="0"/>
  <pivotFields>
    <pivotField name="Does your employer provide resources to learn more about mental health issues and how to seek help?" axis="axisRow" dataField="1" compact="0" outline="0" multipleItemSelectionAllowed="1" showAll="0" sortType="ascending">
      <items>
        <item x="3"/>
        <item x="1"/>
        <item x="0"/>
        <item x="2"/>
        <item t="default"/>
      </items>
    </pivotField>
  </pivotFields>
  <rowFields>
    <field x="0"/>
  </rowFields>
  <dataFields>
    <dataField name="COUNTA of Does your employer provide resources to learn more about mental health issues and how to seek help?" fld="0" subtotal="count" baseField="0"/>
  </dataFields>
</pivotTableDefinition>
</file>

<file path=xl/pivotTables/pivotTable12.xml><?xml version="1.0" encoding="utf-8"?>
<pivotTableDefinition xmlns="http://schemas.openxmlformats.org/spreadsheetml/2006/main" name="USNotSelfEmployed-Anonymity" cacheId="11" dataCaption="" rowGrandTotals="0" compact="0" compactData="0">
  <location ref="A1:B5" firstHeaderRow="1" firstDataRow="2" firstDataCol="0"/>
  <pivotFields>
    <pivotField name="Is your anonymity protected if you choose to take advantage of mental health or substance abuse treatment resources?" axis="axisRow" dataField="1" compact="0" outline="0" multipleItemSelectionAllowed="1" showAll="0" sortType="ascending">
      <items>
        <item x="3"/>
        <item x="1"/>
        <item x="0"/>
        <item x="2"/>
        <item t="default"/>
      </items>
    </pivotField>
  </pivotFields>
  <rowFields>
    <field x="0"/>
  </rowFields>
  <dataFields>
    <dataField name="COUNTA of Is your anonymity protected if you choose to take advantage of mental health or substance abuse treatment resources?" fld="0" subtotal="count" baseField="0"/>
  </dataFields>
</pivotTableDefinition>
</file>

<file path=xl/pivotTables/pivotTable13.xml><?xml version="1.0" encoding="utf-8"?>
<pivotTableDefinition xmlns="http://schemas.openxmlformats.org/spreadsheetml/2006/main" name="USNotSelfEmployed-Leave" cacheId="12" dataCaption="" rowGrandTotals="0" compact="0" compactData="0">
  <location ref="A1:B7" firstHeaderRow="1" firstDataRow="2" firstDataCol="0"/>
  <pivotFields>
    <pivotField name="How easy is it for you to take medical leave for a mental health condition?" axis="axisRow" dataField="1" compact="0" outline="0" multipleItemSelectionAllowed="1" showAll="0" sortType="ascending">
      <items>
        <item x="5"/>
        <item x="1"/>
        <item x="0"/>
        <item x="3"/>
        <item x="4"/>
        <item x="2"/>
        <item t="default"/>
      </items>
    </pivotField>
  </pivotFields>
  <rowFields>
    <field x="0"/>
  </rowFields>
  <dataFields>
    <dataField name="COUNTA of How easy is it for you to take medical leave for a mental health condition?" fld="0" subtotal="count" baseField="0"/>
  </dataFields>
</pivotTableDefinition>
</file>

<file path=xl/pivotTables/pivotTable2.xml><?xml version="1.0" encoding="utf-8"?>
<pivotTableDefinition xmlns="http://schemas.openxmlformats.org/spreadsheetml/2006/main" name="Pivot Table 5" cacheId="1" dataCaption="" showHeaders="0" compact="0" compactData="0">
  <location ref="A1:E10" firstHeaderRow="0" firstDataRow="0" firstDataCol="0"/>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Gender"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ountry" compact="0" outline="0" multipleItemSelectionAllowed="1" showAll="0">
      <items>
        <item x="0"/>
        <item t="default"/>
      </items>
    </pivotField>
    <pivotField name="If you live in the United States, which state or territory do you live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Are you self-employed?" compact="0" outline="0" multipleItemSelectionAllowed="1" showAll="0">
      <items>
        <item x="0"/>
        <item t="default"/>
      </items>
    </pivotField>
    <pivotField name="Do you have a family history of mental illness?" compact="0" outline="0" multipleItemSelectionAllowed="1" showAll="0">
      <items>
        <item x="0"/>
        <item x="1"/>
        <item t="default"/>
      </items>
    </pivotField>
    <pivotField name="Have you sought treatment for a mental health condition?" compact="0" outline="0" multipleItemSelectionAllowed="1" showAll="0">
      <items>
        <item x="0"/>
        <item x="1"/>
        <item t="default"/>
      </items>
    </pivotField>
    <pivotField name="If you have a mental health condition, do you feel that it interferes with your work?" compact="0" outline="0" multipleItemSelectionAllowed="1" showAll="0">
      <items>
        <item x="0"/>
        <item x="1"/>
        <item x="2"/>
        <item x="3"/>
        <item x="4"/>
        <item t="default"/>
      </items>
    </pivotField>
    <pivotField name="How many employees does your company or organization have?" compact="0" outline="0" multipleItemSelectionAllowed="1" showAll="0">
      <items>
        <item x="0"/>
        <item x="1"/>
        <item x="2"/>
        <item x="3"/>
        <item x="4"/>
        <item x="5"/>
        <item t="default"/>
      </items>
    </pivotField>
    <pivotField name="Do you work remotely (outside of an office) at least 50% of the time?" compact="0" outline="0" multipleItemSelectionAllowed="1" showAll="0">
      <items>
        <item x="0"/>
        <item x="1"/>
        <item t="default"/>
      </items>
    </pivotField>
    <pivotField name="Is your employer primarily a tech company/organization?" compact="0" outline="0" multipleItemSelectionAllowed="1" showAll="0">
      <items>
        <item x="0"/>
        <item x="1"/>
        <item t="default"/>
      </items>
    </pivotField>
    <pivotField name="Does your employer provide mental health benefits?" compact="0" outline="0" multipleItemSelectionAllowed="1" showAll="0">
      <items>
        <item x="0"/>
        <item x="1"/>
        <item x="2"/>
        <item t="default"/>
      </items>
    </pivotField>
    <pivotField name="Do you know the options for mental health care your employer provides?" compact="0" outline="0" multipleItemSelectionAllowed="1" showAll="0">
      <items>
        <item x="0"/>
        <item x="1"/>
        <item x="2"/>
        <item t="default"/>
      </items>
    </pivotField>
    <pivotField name="Has your employer ever discussed mental health as part of an employee wellness program?" compact="0" outline="0" multipleItemSelectionAllowed="1" showAll="0">
      <items>
        <item x="0"/>
        <item x="1"/>
        <item x="2"/>
        <item t="default"/>
      </items>
    </pivotField>
    <pivotField name="Does your employer provide resources to learn more about mental health issues and how to seek help?" compact="0" outline="0" multipleItemSelectionAllowed="1" showAll="0">
      <items>
        <item x="0"/>
        <item x="1"/>
        <item x="2"/>
        <item t="default"/>
      </items>
    </pivotField>
    <pivotField name="Is your anonymity protected if you choose to take advantage of mental health or substance abuse treatment resources?" compact="0" outline="0" multipleItemSelectionAllowed="1" showAll="0">
      <items>
        <item x="0"/>
        <item x="1"/>
        <item x="2"/>
        <item t="default"/>
      </items>
    </pivotField>
    <pivotField name="How easy is it for you to take medical leave for a mental health condition?" compact="0" outline="0" multipleItemSelectionAllowed="1" showAll="0">
      <items>
        <item x="0"/>
        <item x="1"/>
        <item x="2"/>
        <item x="3"/>
        <item x="4"/>
        <item t="default"/>
      </items>
    </pivotField>
    <pivotField name="Do you think that discussing a mental health issue with your employer would have negative consequences?" compact="0" outline="0" multipleItemSelectionAllowed="1" showAll="0">
      <items>
        <item x="0"/>
        <item x="1"/>
        <item x="2"/>
        <item t="default"/>
      </items>
    </pivotField>
    <pivotField name="Do you think that discussing a physical health issue with your employer would have negative consequences?" compact="0" outline="0" multipleItemSelectionAllowed="1" showAll="0">
      <items>
        <item x="0"/>
        <item x="1"/>
        <item x="2"/>
        <item t="default"/>
      </items>
    </pivotField>
    <pivotField name="Would you be willing to discuss a mental health issue with your coworkers?" compact="0" outline="0" multipleItemSelectionAllowed="1" showAll="0">
      <items>
        <item x="0"/>
        <item x="1"/>
        <item x="2"/>
        <item t="default"/>
      </items>
    </pivotField>
    <pivotField name="Would you be willing to discuss a mental health issue with your direct supervisor(s)?" compact="0" outline="0" multipleItemSelectionAllowed="1" showAll="0">
      <items>
        <item x="0"/>
        <item x="1"/>
        <item x="2"/>
        <item t="default"/>
      </items>
    </pivotField>
    <pivotField name="Would you bring up a mental health issue with a potential employer in an interview?" compact="0" outline="0" multipleItemSelectionAllowed="1" showAll="0">
      <items>
        <item x="0"/>
        <item x="1"/>
        <item x="2"/>
        <item t="default"/>
      </items>
    </pivotField>
    <pivotField name="Would you bring up a physical health issue with a potential employer in an interview?" compact="0" outline="0" multipleItemSelectionAllowed="1" showAll="0">
      <items>
        <item x="0"/>
        <item x="1"/>
        <item x="2"/>
        <item t="default"/>
      </items>
    </pivotField>
    <pivotField name="Do you feel that your employer takes mental health as seriously as physical health?" compact="0" outline="0" multipleItemSelectionAllowed="1" showAll="0">
      <items>
        <item x="0"/>
        <item x="1"/>
        <item x="2"/>
        <item t="default"/>
      </items>
    </pivotField>
    <pivotField name="Have you heard of or observed negative consequences for coworkers with mental health conditions in your workplace?" compact="0" outline="0" multipleItemSelectionAllowed="1" showAll="0">
      <items>
        <item x="0"/>
        <item x="1"/>
        <item t="default"/>
      </items>
    </pivotField>
  </pivotFields>
</pivotTableDefinition>
</file>

<file path=xl/pivotTables/pivotTable3.xml><?xml version="1.0" encoding="utf-8"?>
<pivotTableDefinition xmlns="http://schemas.openxmlformats.org/spreadsheetml/2006/main" name="USNotSelfEmployed-TakesSeriousl" cacheId="2" dataCaption="" compact="0" compactData="0">
  <location ref="A1:B6" firstHeaderRow="1" firstDataRow="2" firstDataCol="0"/>
  <pivotFields>
    <pivotField name="Do you feel that your employer takes mental health as seriously as physical health?" axis="axisRow" dataField="1" compact="0" outline="0" multipleItemSelectionAllowed="1" showAll="0" sortType="ascending">
      <items>
        <item x="3"/>
        <item x="1"/>
        <item x="0"/>
        <item x="2"/>
        <item t="default"/>
      </items>
    </pivotField>
  </pivotFields>
  <rowFields>
    <field x="0"/>
  </rowFields>
  <dataFields>
    <dataField name="COUNTA of Do you feel that your employer takes mental health as seriously as physical health?" fld="0" subtotal="count" baseField="0"/>
  </dataFields>
</pivotTableDefinition>
</file>

<file path=xl/pivotTables/pivotTable4.xml><?xml version="1.0" encoding="utf-8"?>
<pivotTableDefinition xmlns="http://schemas.openxmlformats.org/spreadsheetml/2006/main" name="USNotSelfEmployed-MHNegativeCon" cacheId="3" dataCaption="" rowGrandTotals="0" compact="0" compactData="0">
  <location ref="A1:B5" firstHeaderRow="1" firstDataRow="2" firstDataCol="0"/>
  <pivotFields>
    <pivotField name="Do you think that discussing a mental health issue with your employer would have negative consequences?" axis="axisRow" dataField="1" compact="0" outline="0" multipleItemSelectionAllowed="1" showAll="0" sortType="ascending">
      <items>
        <item x="3"/>
        <item x="0"/>
        <item x="1"/>
        <item x="2"/>
        <item t="default"/>
      </items>
    </pivotField>
  </pivotFields>
  <rowFields>
    <field x="0"/>
  </rowFields>
  <dataFields>
    <dataField name="COUNTA of Do you think that discussing a mental health issue with your employer would have negative consequences?" fld="0" subtotal="count" baseField="0"/>
  </dataFields>
</pivotTableDefinition>
</file>

<file path=xl/pivotTables/pivotTable5.xml><?xml version="1.0" encoding="utf-8"?>
<pivotTableDefinition xmlns="http://schemas.openxmlformats.org/spreadsheetml/2006/main" name="USNotSelfEmployed-PHNegativeCon" cacheId="4" dataCaption="" rowGrandTotals="0" compact="0" compactData="0">
  <location ref="A1:B5" firstHeaderRow="1" firstDataRow="2" firstDataCol="0"/>
  <pivotFields>
    <pivotField name="Do you think that discussing a physical health issue with your employer would have negative consequences?" axis="axisRow" dataField="1" compact="0" outline="0" multipleItemSelectionAllowed="1" showAll="0" sortType="ascending">
      <items>
        <item x="3"/>
        <item x="1"/>
        <item x="0"/>
        <item x="2"/>
        <item t="default"/>
      </items>
    </pivotField>
  </pivotFields>
  <rowFields>
    <field x="0"/>
  </rowFields>
  <dataFields>
    <dataField name="COUNTA of Do you think that discussing a physical health issue with your employer would have negative consequences?" fld="0" subtotal="count" baseField="0"/>
  </dataFields>
</pivotTableDefinition>
</file>

<file path=xl/pivotTables/pivotTable6.xml><?xml version="1.0" encoding="utf-8"?>
<pivotTableDefinition xmlns="http://schemas.openxmlformats.org/spreadsheetml/2006/main" name="USNotSelfEmployed-MHInterview" cacheId="5" dataCaption="" rowGrandTotals="0" compact="0" compactData="0">
  <location ref="A1:B5" firstHeaderRow="1" firstDataRow="2" firstDataCol="0"/>
  <pivotFields>
    <pivotField name="No" axis="axisRow" dataField="1" compact="0" outline="0" multipleItemSelectionAllowed="1" showAll="0" sortType="ascending">
      <items>
        <item x="3"/>
        <item x="1"/>
        <item x="0"/>
        <item x="2"/>
        <item t="default"/>
      </items>
    </pivotField>
  </pivotFields>
  <rowFields>
    <field x="0"/>
  </rowFields>
  <dataFields>
    <dataField name="COUNTA of No" fld="0" subtotal="count" baseField="0"/>
  </dataFields>
</pivotTableDefinition>
</file>

<file path=xl/pivotTables/pivotTable7.xml><?xml version="1.0" encoding="utf-8"?>
<pivotTableDefinition xmlns="http://schemas.openxmlformats.org/spreadsheetml/2006/main" name="USNotSelfEmployed-PHInterview" cacheId="6" dataCaption="" rowGrandTotals="0" compact="0" compactData="0">
  <location ref="A1:B5" firstHeaderRow="1" firstDataRow="2" firstDataCol="0"/>
  <pivotFields>
    <pivotField name="No" axis="axisRow" dataField="1" compact="0" outline="0" multipleItemSelectionAllowed="1" showAll="0" sortType="ascending">
      <items>
        <item x="3"/>
        <item x="0"/>
        <item x="2"/>
        <item x="1"/>
        <item t="default"/>
      </items>
    </pivotField>
  </pivotFields>
  <rowFields>
    <field x="0"/>
  </rowFields>
  <dataFields>
    <dataField name="COUNTA of No" fld="0" subtotal="count" baseField="0"/>
  </dataFields>
</pivotTableDefinition>
</file>

<file path=xl/pivotTables/pivotTable8.xml><?xml version="1.0" encoding="utf-8"?>
<pivotTableDefinition xmlns="http://schemas.openxmlformats.org/spreadsheetml/2006/main" name="USNotSelfEmployed-MHBenefits" cacheId="7" dataCaption="" rowGrandTotals="0" compact="0" compactData="0">
  <location ref="A1:B5" firstHeaderRow="1" firstDataRow="2" firstDataCol="0"/>
  <pivotFields>
    <pivotField name="Does your employer provide mental health benefits?" axis="axisRow" dataField="1" compact="0" outline="0" multipleItemSelectionAllowed="1" showAll="0" sortType="ascending">
      <items>
        <item x="3"/>
        <item x="1"/>
        <item x="2"/>
        <item x="0"/>
        <item t="default"/>
      </items>
    </pivotField>
  </pivotFields>
  <rowFields>
    <field x="0"/>
  </rowFields>
  <dataFields>
    <dataField name="COUNTA of Does your employer provide mental health benefits?" fld="0" subtotal="count" baseField="0"/>
  </dataFields>
</pivotTableDefinition>
</file>

<file path=xl/pivotTables/pivotTable9.xml><?xml version="1.0" encoding="utf-8"?>
<pivotTableDefinition xmlns="http://schemas.openxmlformats.org/spreadsheetml/2006/main" name="USNotSelfEmployed-MHKnowOptions" cacheId="8" dataCaption="" rowGrandTotals="0" compact="0" compactData="0">
  <location ref="A1:B5" firstHeaderRow="1" firstDataRow="2" firstDataCol="0"/>
  <pivotFields>
    <pivotField name="Do you know the options for mental health care your employer provides?" axis="axisRow" dataField="1" compact="0" outline="0" multipleItemSelectionAllowed="1" showAll="0" sortType="ascending">
      <items>
        <item x="3"/>
        <item x="1"/>
        <item x="2"/>
        <item x="0"/>
        <item t="default"/>
      </items>
    </pivotField>
  </pivotFields>
  <rowFields>
    <field x="0"/>
  </rowFields>
  <dataFields>
    <dataField name="COUNTA of Do you know the options for mental health care your employer provides?" fld="0"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2" max="2" width="8.29"/>
    <col customWidth="1" min="3" max="3" width="33.43"/>
    <col customWidth="1" min="4" max="4" width="16.43"/>
    <col customWidth="1" min="5" max="5" width="11.43"/>
    <col customWidth="1" min="6" max="6" width="8.86"/>
    <col customWidth="1" min="7" max="7" width="9.0"/>
    <col customWidth="1" min="8" max="8" width="33.57"/>
    <col customWidth="1" min="9" max="9" width="15.71"/>
    <col customWidth="1" min="10" max="10" width="16.71"/>
    <col customWidth="1" min="11" max="11" width="9.43"/>
    <col customWidth="1" min="12" max="12" width="10.0"/>
    <col customWidth="1" min="13" max="14" width="21.57"/>
    <col customWidth="1" min="15" max="15" width="22.57"/>
    <col customWidth="1" min="16" max="20" width="21.57"/>
    <col customWidth="1" min="21" max="22" width="41.86"/>
    <col customWidth="1" min="23" max="27" width="21.57"/>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c r="A2" s="1">
        <v>41878.47883155093</v>
      </c>
      <c r="B2" s="2">
        <v>37.0</v>
      </c>
      <c r="C2" s="2" t="s">
        <v>27</v>
      </c>
      <c r="D2" s="2" t="s">
        <v>28</v>
      </c>
      <c r="E2" s="2" t="s">
        <v>29</v>
      </c>
      <c r="G2" s="2" t="s">
        <v>30</v>
      </c>
      <c r="H2" s="2" t="s">
        <v>31</v>
      </c>
      <c r="I2" s="2" t="s">
        <v>32</v>
      </c>
      <c r="J2" s="3" t="s">
        <v>33</v>
      </c>
      <c r="K2" s="2" t="s">
        <v>30</v>
      </c>
      <c r="L2" s="2" t="s">
        <v>31</v>
      </c>
      <c r="M2" s="2" t="s">
        <v>31</v>
      </c>
      <c r="N2" s="2" t="s">
        <v>34</v>
      </c>
      <c r="O2" s="2" t="s">
        <v>30</v>
      </c>
      <c r="P2" s="2" t="s">
        <v>31</v>
      </c>
      <c r="Q2" s="2" t="s">
        <v>31</v>
      </c>
      <c r="R2" s="2" t="s">
        <v>35</v>
      </c>
      <c r="S2" s="2" t="s">
        <v>30</v>
      </c>
      <c r="T2" s="2" t="s">
        <v>30</v>
      </c>
      <c r="U2" s="2" t="s">
        <v>36</v>
      </c>
      <c r="V2" s="2" t="s">
        <v>31</v>
      </c>
      <c r="W2" s="2" t="s">
        <v>30</v>
      </c>
      <c r="X2" s="2" t="s">
        <v>37</v>
      </c>
      <c r="Y2" s="2" t="s">
        <v>31</v>
      </c>
      <c r="Z2" s="2" t="s">
        <v>30</v>
      </c>
    </row>
    <row r="3">
      <c r="A3" s="1">
        <v>41878.478903414354</v>
      </c>
      <c r="B3" s="2">
        <v>44.0</v>
      </c>
      <c r="C3" s="2" t="s">
        <v>38</v>
      </c>
      <c r="D3" s="2" t="s">
        <v>28</v>
      </c>
      <c r="E3" s="2" t="s">
        <v>39</v>
      </c>
      <c r="G3" s="2" t="s">
        <v>30</v>
      </c>
      <c r="H3" s="2" t="s">
        <v>30</v>
      </c>
      <c r="I3" s="2" t="s">
        <v>40</v>
      </c>
      <c r="J3" s="2" t="s">
        <v>41</v>
      </c>
      <c r="K3" s="2" t="s">
        <v>30</v>
      </c>
      <c r="L3" s="2" t="s">
        <v>30</v>
      </c>
      <c r="M3" s="2" t="s">
        <v>42</v>
      </c>
      <c r="N3" s="2" t="s">
        <v>30</v>
      </c>
      <c r="O3" s="2" t="s">
        <v>42</v>
      </c>
      <c r="P3" s="2" t="s">
        <v>42</v>
      </c>
      <c r="Q3" s="2" t="s">
        <v>42</v>
      </c>
      <c r="R3" s="2" t="s">
        <v>42</v>
      </c>
      <c r="S3" s="2" t="s">
        <v>37</v>
      </c>
      <c r="T3" s="2" t="s">
        <v>30</v>
      </c>
      <c r="U3" s="2" t="s">
        <v>30</v>
      </c>
      <c r="V3" s="2" t="s">
        <v>30</v>
      </c>
      <c r="W3" s="2" t="s">
        <v>30</v>
      </c>
      <c r="X3" s="2" t="s">
        <v>30</v>
      </c>
      <c r="Y3" s="2" t="s">
        <v>42</v>
      </c>
      <c r="Z3" s="2" t="s">
        <v>30</v>
      </c>
    </row>
    <row r="4">
      <c r="A4" s="1">
        <v>41878.47898703704</v>
      </c>
      <c r="B4" s="2">
        <v>32.0</v>
      </c>
      <c r="C4" s="2" t="s">
        <v>43</v>
      </c>
      <c r="D4" s="2" t="s">
        <v>44</v>
      </c>
      <c r="G4" s="2" t="s">
        <v>30</v>
      </c>
      <c r="H4" s="2" t="s">
        <v>30</v>
      </c>
      <c r="I4" s="2" t="s">
        <v>40</v>
      </c>
      <c r="J4" s="3" t="s">
        <v>33</v>
      </c>
      <c r="K4" s="2" t="s">
        <v>30</v>
      </c>
      <c r="L4" s="2" t="s">
        <v>31</v>
      </c>
      <c r="M4" s="2" t="s">
        <v>30</v>
      </c>
      <c r="N4" s="2" t="s">
        <v>30</v>
      </c>
      <c r="O4" s="2" t="s">
        <v>30</v>
      </c>
      <c r="P4" s="2" t="s">
        <v>30</v>
      </c>
      <c r="Q4" s="2" t="s">
        <v>42</v>
      </c>
      <c r="R4" s="2" t="s">
        <v>45</v>
      </c>
      <c r="S4" s="2" t="s">
        <v>30</v>
      </c>
      <c r="T4" s="2" t="s">
        <v>30</v>
      </c>
      <c r="U4" s="2" t="s">
        <v>31</v>
      </c>
      <c r="V4" s="2" t="s">
        <v>31</v>
      </c>
      <c r="W4" s="2" t="s">
        <v>31</v>
      </c>
      <c r="X4" s="2" t="s">
        <v>31</v>
      </c>
      <c r="Y4" s="2" t="s">
        <v>30</v>
      </c>
      <c r="Z4" s="2" t="s">
        <v>30</v>
      </c>
    </row>
    <row r="5">
      <c r="A5" s="1">
        <v>41878.479010289346</v>
      </c>
      <c r="B5" s="2">
        <v>31.0</v>
      </c>
      <c r="C5" s="2" t="s">
        <v>43</v>
      </c>
      <c r="D5" s="2" t="s">
        <v>46</v>
      </c>
      <c r="G5" s="2" t="s">
        <v>31</v>
      </c>
      <c r="H5" s="2" t="s">
        <v>31</v>
      </c>
      <c r="I5" s="2" t="s">
        <v>32</v>
      </c>
      <c r="J5" s="2" t="s">
        <v>47</v>
      </c>
      <c r="K5" s="2" t="s">
        <v>30</v>
      </c>
      <c r="L5" s="2" t="s">
        <v>31</v>
      </c>
      <c r="M5" s="2" t="s">
        <v>30</v>
      </c>
      <c r="N5" s="2" t="s">
        <v>31</v>
      </c>
      <c r="O5" s="2" t="s">
        <v>30</v>
      </c>
      <c r="P5" s="2" t="s">
        <v>30</v>
      </c>
      <c r="Q5" s="2" t="s">
        <v>30</v>
      </c>
      <c r="R5" s="2" t="s">
        <v>45</v>
      </c>
      <c r="S5" s="2" t="s">
        <v>31</v>
      </c>
      <c r="T5" s="2" t="s">
        <v>31</v>
      </c>
      <c r="U5" s="2" t="s">
        <v>36</v>
      </c>
      <c r="V5" s="2" t="s">
        <v>30</v>
      </c>
      <c r="W5" s="2" t="s">
        <v>37</v>
      </c>
      <c r="X5" s="2" t="s">
        <v>37</v>
      </c>
      <c r="Y5" s="2" t="s">
        <v>30</v>
      </c>
      <c r="Z5" s="2" t="s">
        <v>31</v>
      </c>
    </row>
    <row r="6">
      <c r="A6" s="1">
        <v>41878.47942467593</v>
      </c>
      <c r="B6" s="2">
        <v>31.0</v>
      </c>
      <c r="C6" s="2" t="s">
        <v>43</v>
      </c>
      <c r="D6" s="2" t="s">
        <v>28</v>
      </c>
      <c r="E6" s="2" t="s">
        <v>48</v>
      </c>
      <c r="G6" s="2" t="s">
        <v>30</v>
      </c>
      <c r="H6" s="2" t="s">
        <v>30</v>
      </c>
      <c r="I6" s="2" t="s">
        <v>49</v>
      </c>
      <c r="J6" s="2" t="s">
        <v>50</v>
      </c>
      <c r="K6" s="2" t="s">
        <v>31</v>
      </c>
      <c r="L6" s="2" t="s">
        <v>31</v>
      </c>
      <c r="M6" s="2" t="s">
        <v>31</v>
      </c>
      <c r="N6" s="2" t="s">
        <v>30</v>
      </c>
      <c r="O6" s="2" t="s">
        <v>42</v>
      </c>
      <c r="P6" s="2" t="s">
        <v>42</v>
      </c>
      <c r="Q6" s="2" t="s">
        <v>42</v>
      </c>
      <c r="R6" s="2" t="s">
        <v>42</v>
      </c>
      <c r="S6" s="2" t="s">
        <v>30</v>
      </c>
      <c r="T6" s="2" t="s">
        <v>30</v>
      </c>
      <c r="U6" s="2" t="s">
        <v>36</v>
      </c>
      <c r="V6" s="2" t="s">
        <v>31</v>
      </c>
      <c r="W6" s="2" t="s">
        <v>31</v>
      </c>
      <c r="X6" s="2" t="s">
        <v>31</v>
      </c>
      <c r="Y6" s="2" t="s">
        <v>42</v>
      </c>
      <c r="Z6" s="2" t="s">
        <v>30</v>
      </c>
    </row>
    <row r="7">
      <c r="A7" s="1">
        <v>41878.48011856482</v>
      </c>
      <c r="B7" s="2">
        <v>33.0</v>
      </c>
      <c r="C7" s="2" t="s">
        <v>43</v>
      </c>
      <c r="D7" s="2" t="s">
        <v>28</v>
      </c>
      <c r="E7" s="2" t="s">
        <v>51</v>
      </c>
      <c r="G7" s="2" t="s">
        <v>31</v>
      </c>
      <c r="H7" s="2" t="s">
        <v>30</v>
      </c>
      <c r="I7" s="2" t="s">
        <v>52</v>
      </c>
      <c r="J7" s="3" t="s">
        <v>33</v>
      </c>
      <c r="K7" s="2" t="s">
        <v>30</v>
      </c>
      <c r="L7" s="2" t="s">
        <v>31</v>
      </c>
      <c r="M7" s="2" t="s">
        <v>31</v>
      </c>
      <c r="N7" s="2" t="s">
        <v>34</v>
      </c>
      <c r="O7" s="2" t="s">
        <v>30</v>
      </c>
      <c r="P7" s="2" t="s">
        <v>42</v>
      </c>
      <c r="Q7" s="2" t="s">
        <v>42</v>
      </c>
      <c r="R7" s="2" t="s">
        <v>42</v>
      </c>
      <c r="S7" s="2" t="s">
        <v>30</v>
      </c>
      <c r="T7" s="2" t="s">
        <v>30</v>
      </c>
      <c r="U7" s="2" t="s">
        <v>31</v>
      </c>
      <c r="V7" s="2" t="s">
        <v>31</v>
      </c>
      <c r="W7" s="2" t="s">
        <v>30</v>
      </c>
      <c r="X7" s="2" t="s">
        <v>37</v>
      </c>
      <c r="Y7" s="2" t="s">
        <v>42</v>
      </c>
      <c r="Z7" s="2" t="s">
        <v>30</v>
      </c>
    </row>
    <row r="8">
      <c r="A8" s="1">
        <v>41878.48044335648</v>
      </c>
      <c r="B8" s="2">
        <v>35.0</v>
      </c>
      <c r="C8" s="2" t="s">
        <v>27</v>
      </c>
      <c r="D8" s="2" t="s">
        <v>28</v>
      </c>
      <c r="E8" s="2" t="s">
        <v>53</v>
      </c>
      <c r="G8" s="2" t="s">
        <v>31</v>
      </c>
      <c r="H8" s="2" t="s">
        <v>31</v>
      </c>
      <c r="I8" s="2" t="s">
        <v>52</v>
      </c>
      <c r="J8" s="3" t="s">
        <v>54</v>
      </c>
      <c r="K8" s="2" t="s">
        <v>31</v>
      </c>
      <c r="L8" s="2" t="s">
        <v>31</v>
      </c>
      <c r="M8" s="2" t="s">
        <v>30</v>
      </c>
      <c r="N8" s="2" t="s">
        <v>30</v>
      </c>
      <c r="O8" s="2" t="s">
        <v>30</v>
      </c>
      <c r="P8" s="2" t="s">
        <v>30</v>
      </c>
      <c r="Q8" s="2" t="s">
        <v>30</v>
      </c>
      <c r="R8" s="2" t="s">
        <v>45</v>
      </c>
      <c r="S8" s="2" t="s">
        <v>37</v>
      </c>
      <c r="T8" s="2" t="s">
        <v>37</v>
      </c>
      <c r="U8" s="2" t="s">
        <v>36</v>
      </c>
      <c r="V8" s="2" t="s">
        <v>30</v>
      </c>
      <c r="W8" s="2" t="s">
        <v>30</v>
      </c>
      <c r="X8" s="2" t="s">
        <v>30</v>
      </c>
      <c r="Y8" s="2" t="s">
        <v>42</v>
      </c>
      <c r="Z8" s="2" t="s">
        <v>30</v>
      </c>
    </row>
    <row r="9">
      <c r="A9" s="1">
        <v>41878.480616597226</v>
      </c>
      <c r="B9" s="2">
        <v>39.0</v>
      </c>
      <c r="C9" s="2" t="s">
        <v>38</v>
      </c>
      <c r="D9" s="2" t="s">
        <v>44</v>
      </c>
      <c r="G9" s="2" t="s">
        <v>30</v>
      </c>
      <c r="H9" s="2" t="s">
        <v>30</v>
      </c>
      <c r="I9" s="2" t="s">
        <v>49</v>
      </c>
      <c r="J9" s="3" t="s">
        <v>54</v>
      </c>
      <c r="K9" s="2" t="s">
        <v>31</v>
      </c>
      <c r="L9" s="2" t="s">
        <v>31</v>
      </c>
      <c r="M9" s="2" t="s">
        <v>30</v>
      </c>
      <c r="N9" s="2" t="s">
        <v>31</v>
      </c>
      <c r="O9" s="2" t="s">
        <v>30</v>
      </c>
      <c r="P9" s="2" t="s">
        <v>30</v>
      </c>
      <c r="Q9" s="2" t="s">
        <v>31</v>
      </c>
      <c r="R9" s="2" t="s">
        <v>42</v>
      </c>
      <c r="S9" s="2" t="s">
        <v>30</v>
      </c>
      <c r="T9" s="2" t="s">
        <v>30</v>
      </c>
      <c r="U9" s="2" t="s">
        <v>30</v>
      </c>
      <c r="V9" s="2" t="s">
        <v>30</v>
      </c>
      <c r="W9" s="2" t="s">
        <v>30</v>
      </c>
      <c r="X9" s="2" t="s">
        <v>30</v>
      </c>
      <c r="Y9" s="2" t="s">
        <v>30</v>
      </c>
      <c r="Z9" s="2" t="s">
        <v>30</v>
      </c>
    </row>
    <row r="10">
      <c r="A10" s="1">
        <v>41878.481008379626</v>
      </c>
      <c r="B10" s="2">
        <v>42.0</v>
      </c>
      <c r="C10" s="2" t="s">
        <v>27</v>
      </c>
      <c r="D10" s="2" t="s">
        <v>28</v>
      </c>
      <c r="E10" s="2" t="s">
        <v>29</v>
      </c>
      <c r="G10" s="2" t="s">
        <v>31</v>
      </c>
      <c r="H10" s="2" t="s">
        <v>31</v>
      </c>
      <c r="I10" s="2" t="s">
        <v>52</v>
      </c>
      <c r="J10" s="2" t="s">
        <v>50</v>
      </c>
      <c r="K10" s="2" t="s">
        <v>30</v>
      </c>
      <c r="L10" s="2" t="s">
        <v>31</v>
      </c>
      <c r="M10" s="2" t="s">
        <v>31</v>
      </c>
      <c r="N10" s="2" t="s">
        <v>31</v>
      </c>
      <c r="O10" s="2" t="s">
        <v>30</v>
      </c>
      <c r="P10" s="2" t="s">
        <v>30</v>
      </c>
      <c r="Q10" s="2" t="s">
        <v>30</v>
      </c>
      <c r="R10" s="2" t="s">
        <v>55</v>
      </c>
      <c r="S10" s="2" t="s">
        <v>37</v>
      </c>
      <c r="T10" s="2" t="s">
        <v>30</v>
      </c>
      <c r="U10" s="2" t="s">
        <v>31</v>
      </c>
      <c r="V10" s="2" t="s">
        <v>31</v>
      </c>
      <c r="W10" s="2" t="s">
        <v>30</v>
      </c>
      <c r="X10" s="2" t="s">
        <v>37</v>
      </c>
      <c r="Y10" s="2" t="s">
        <v>30</v>
      </c>
      <c r="Z10" s="2" t="s">
        <v>30</v>
      </c>
    </row>
    <row r="11">
      <c r="A11" s="1">
        <v>41878.48106189815</v>
      </c>
      <c r="B11" s="2">
        <v>23.0</v>
      </c>
      <c r="C11" s="2" t="s">
        <v>43</v>
      </c>
      <c r="D11" s="2" t="s">
        <v>44</v>
      </c>
      <c r="G11" s="2" t="s">
        <v>30</v>
      </c>
      <c r="H11" s="2" t="s">
        <v>30</v>
      </c>
      <c r="I11" s="2" t="s">
        <v>49</v>
      </c>
      <c r="J11" s="2" t="s">
        <v>47</v>
      </c>
      <c r="K11" s="2" t="s">
        <v>30</v>
      </c>
      <c r="L11" s="2" t="s">
        <v>31</v>
      </c>
      <c r="M11" s="2" t="s">
        <v>42</v>
      </c>
      <c r="N11" s="2" t="s">
        <v>30</v>
      </c>
      <c r="O11" s="2" t="s">
        <v>42</v>
      </c>
      <c r="P11" s="2" t="s">
        <v>42</v>
      </c>
      <c r="Q11" s="2" t="s">
        <v>42</v>
      </c>
      <c r="R11" s="2" t="s">
        <v>42</v>
      </c>
      <c r="S11" s="2" t="s">
        <v>30</v>
      </c>
      <c r="T11" s="2" t="s">
        <v>30</v>
      </c>
      <c r="U11" s="2" t="s">
        <v>31</v>
      </c>
      <c r="V11" s="2" t="s">
        <v>31</v>
      </c>
      <c r="W11" s="2" t="s">
        <v>37</v>
      </c>
      <c r="X11" s="2" t="s">
        <v>37</v>
      </c>
      <c r="Y11" s="2" t="s">
        <v>31</v>
      </c>
      <c r="Z11" s="2" t="s">
        <v>30</v>
      </c>
    </row>
    <row r="12">
      <c r="A12" s="1">
        <v>41878.48107101852</v>
      </c>
      <c r="B12" s="2">
        <v>31.0</v>
      </c>
      <c r="C12" s="2" t="s">
        <v>43</v>
      </c>
      <c r="D12" s="2" t="s">
        <v>28</v>
      </c>
      <c r="E12" s="2" t="s">
        <v>56</v>
      </c>
      <c r="G12" s="2" t="s">
        <v>30</v>
      </c>
      <c r="H12" s="2" t="s">
        <v>31</v>
      </c>
      <c r="I12" s="2" t="s">
        <v>52</v>
      </c>
      <c r="J12" s="3" t="s">
        <v>33</v>
      </c>
      <c r="K12" s="2" t="s">
        <v>31</v>
      </c>
      <c r="L12" s="2" t="s">
        <v>31</v>
      </c>
      <c r="M12" s="2" t="s">
        <v>42</v>
      </c>
      <c r="N12" s="2" t="s">
        <v>30</v>
      </c>
      <c r="O12" s="2" t="s">
        <v>30</v>
      </c>
      <c r="P12" s="2" t="s">
        <v>30</v>
      </c>
      <c r="Q12" s="2" t="s">
        <v>42</v>
      </c>
      <c r="R12" s="2" t="s">
        <v>42</v>
      </c>
      <c r="S12" s="2" t="s">
        <v>30</v>
      </c>
      <c r="T12" s="2" t="s">
        <v>30</v>
      </c>
      <c r="U12" s="2" t="s">
        <v>36</v>
      </c>
      <c r="V12" s="2" t="s">
        <v>31</v>
      </c>
      <c r="W12" s="2" t="s">
        <v>30</v>
      </c>
      <c r="X12" s="2" t="s">
        <v>30</v>
      </c>
      <c r="Y12" s="2" t="s">
        <v>42</v>
      </c>
      <c r="Z12" s="2" t="s">
        <v>30</v>
      </c>
    </row>
    <row r="13">
      <c r="A13" s="1">
        <v>41878.481129722226</v>
      </c>
      <c r="B13" s="2">
        <v>29.0</v>
      </c>
      <c r="C13" s="2" t="s">
        <v>57</v>
      </c>
      <c r="D13" s="2" t="s">
        <v>58</v>
      </c>
      <c r="G13" s="2" t="s">
        <v>30</v>
      </c>
      <c r="H13" s="2" t="s">
        <v>30</v>
      </c>
      <c r="I13" s="2" t="s">
        <v>49</v>
      </c>
      <c r="J13" s="2" t="s">
        <v>50</v>
      </c>
      <c r="K13" s="2" t="s">
        <v>31</v>
      </c>
      <c r="L13" s="2" t="s">
        <v>31</v>
      </c>
      <c r="M13" s="2" t="s">
        <v>42</v>
      </c>
      <c r="N13" s="2" t="s">
        <v>34</v>
      </c>
      <c r="O13" s="2" t="s">
        <v>30</v>
      </c>
      <c r="P13" s="2" t="s">
        <v>30</v>
      </c>
      <c r="Q13" s="2" t="s">
        <v>42</v>
      </c>
      <c r="R13" s="2" t="s">
        <v>42</v>
      </c>
      <c r="S13" s="2" t="s">
        <v>30</v>
      </c>
      <c r="T13" s="2" t="s">
        <v>30</v>
      </c>
      <c r="U13" s="2" t="s">
        <v>31</v>
      </c>
      <c r="V13" s="2" t="s">
        <v>31</v>
      </c>
      <c r="W13" s="2" t="s">
        <v>31</v>
      </c>
      <c r="X13" s="2" t="s">
        <v>31</v>
      </c>
      <c r="Y13" s="2" t="s">
        <v>42</v>
      </c>
      <c r="Z13" s="2" t="s">
        <v>30</v>
      </c>
    </row>
    <row r="14">
      <c r="A14" s="1">
        <v>41878.48151961806</v>
      </c>
      <c r="B14" s="2">
        <v>42.0</v>
      </c>
      <c r="C14" s="2" t="s">
        <v>59</v>
      </c>
      <c r="D14" s="2" t="s">
        <v>28</v>
      </c>
      <c r="E14" s="2" t="s">
        <v>60</v>
      </c>
      <c r="G14" s="2" t="s">
        <v>31</v>
      </c>
      <c r="H14" s="2" t="s">
        <v>31</v>
      </c>
      <c r="I14" s="2" t="s">
        <v>52</v>
      </c>
      <c r="J14" s="2" t="s">
        <v>47</v>
      </c>
      <c r="K14" s="2" t="s">
        <v>30</v>
      </c>
      <c r="L14" s="2" t="s">
        <v>30</v>
      </c>
      <c r="M14" s="2" t="s">
        <v>31</v>
      </c>
      <c r="N14" s="2" t="s">
        <v>31</v>
      </c>
      <c r="O14" s="2" t="s">
        <v>30</v>
      </c>
      <c r="P14" s="2" t="s">
        <v>30</v>
      </c>
      <c r="Q14" s="2" t="s">
        <v>42</v>
      </c>
      <c r="R14" s="2" t="s">
        <v>45</v>
      </c>
      <c r="S14" s="2" t="s">
        <v>31</v>
      </c>
      <c r="T14" s="2" t="s">
        <v>31</v>
      </c>
      <c r="U14" s="2" t="s">
        <v>31</v>
      </c>
      <c r="V14" s="2" t="s">
        <v>31</v>
      </c>
      <c r="W14" s="2" t="s">
        <v>37</v>
      </c>
      <c r="X14" s="2" t="s">
        <v>37</v>
      </c>
      <c r="Y14" s="2" t="s">
        <v>30</v>
      </c>
      <c r="Z14" s="2" t="s">
        <v>31</v>
      </c>
    </row>
    <row r="15">
      <c r="A15" s="1">
        <v>41878.48156119213</v>
      </c>
      <c r="B15" s="2">
        <v>36.0</v>
      </c>
      <c r="C15" s="2" t="s">
        <v>43</v>
      </c>
      <c r="D15" s="2" t="s">
        <v>28</v>
      </c>
      <c r="E15" s="2" t="s">
        <v>61</v>
      </c>
      <c r="G15" s="2" t="s">
        <v>31</v>
      </c>
      <c r="H15" s="2" t="s">
        <v>30</v>
      </c>
      <c r="I15" s="2" t="s">
        <v>49</v>
      </c>
      <c r="J15" s="2" t="s">
        <v>62</v>
      </c>
      <c r="K15" s="2" t="s">
        <v>30</v>
      </c>
      <c r="L15" s="2" t="s">
        <v>31</v>
      </c>
      <c r="M15" s="2" t="s">
        <v>42</v>
      </c>
      <c r="N15" s="2" t="s">
        <v>34</v>
      </c>
      <c r="O15" s="2" t="s">
        <v>30</v>
      </c>
      <c r="P15" s="2" t="s">
        <v>42</v>
      </c>
      <c r="Q15" s="2" t="s">
        <v>42</v>
      </c>
      <c r="R15" s="2" t="s">
        <v>42</v>
      </c>
      <c r="S15" s="2" t="s">
        <v>30</v>
      </c>
      <c r="T15" s="2" t="s">
        <v>30</v>
      </c>
      <c r="U15" s="2" t="s">
        <v>31</v>
      </c>
      <c r="V15" s="2" t="s">
        <v>31</v>
      </c>
      <c r="W15" s="2" t="s">
        <v>30</v>
      </c>
      <c r="X15" s="2" t="s">
        <v>30</v>
      </c>
      <c r="Y15" s="2" t="s">
        <v>42</v>
      </c>
      <c r="Z15" s="2" t="s">
        <v>30</v>
      </c>
      <c r="AA15" s="2" t="s">
        <v>63</v>
      </c>
    </row>
    <row r="16">
      <c r="A16" s="1">
        <v>41878.481910752314</v>
      </c>
      <c r="B16" s="2">
        <v>27.0</v>
      </c>
      <c r="C16" s="2" t="s">
        <v>43</v>
      </c>
      <c r="D16" s="2" t="s">
        <v>44</v>
      </c>
      <c r="G16" s="2" t="s">
        <v>30</v>
      </c>
      <c r="H16" s="2" t="s">
        <v>30</v>
      </c>
      <c r="I16" s="2" t="s">
        <v>49</v>
      </c>
      <c r="J16" s="3" t="s">
        <v>33</v>
      </c>
      <c r="K16" s="2" t="s">
        <v>30</v>
      </c>
      <c r="L16" s="2" t="s">
        <v>31</v>
      </c>
      <c r="M16" s="2" t="s">
        <v>42</v>
      </c>
      <c r="N16" s="2" t="s">
        <v>34</v>
      </c>
      <c r="O16" s="2" t="s">
        <v>42</v>
      </c>
      <c r="P16" s="2" t="s">
        <v>42</v>
      </c>
      <c r="Q16" s="2" t="s">
        <v>42</v>
      </c>
      <c r="R16" s="2" t="s">
        <v>35</v>
      </c>
      <c r="S16" s="2" t="s">
        <v>30</v>
      </c>
      <c r="T16" s="2" t="s">
        <v>30</v>
      </c>
      <c r="U16" s="2" t="s">
        <v>36</v>
      </c>
      <c r="V16" s="2" t="s">
        <v>36</v>
      </c>
      <c r="W16" s="2" t="s">
        <v>37</v>
      </c>
      <c r="X16" s="2" t="s">
        <v>31</v>
      </c>
      <c r="Y16" s="2" t="s">
        <v>31</v>
      </c>
      <c r="Z16" s="2" t="s">
        <v>30</v>
      </c>
    </row>
    <row r="17">
      <c r="A17" s="1">
        <v>41878.48195304398</v>
      </c>
      <c r="B17" s="2">
        <v>29.0</v>
      </c>
      <c r="C17" s="2" t="s">
        <v>59</v>
      </c>
      <c r="D17" s="2" t="s">
        <v>28</v>
      </c>
      <c r="E17" s="2" t="s">
        <v>29</v>
      </c>
      <c r="G17" s="2" t="s">
        <v>31</v>
      </c>
      <c r="H17" s="2" t="s">
        <v>31</v>
      </c>
      <c r="I17" s="2" t="s">
        <v>40</v>
      </c>
      <c r="J17" s="2" t="s">
        <v>47</v>
      </c>
      <c r="K17" s="2" t="s">
        <v>30</v>
      </c>
      <c r="L17" s="2" t="s">
        <v>31</v>
      </c>
      <c r="M17" s="2" t="s">
        <v>31</v>
      </c>
      <c r="N17" s="2" t="s">
        <v>34</v>
      </c>
      <c r="O17" s="2" t="s">
        <v>30</v>
      </c>
      <c r="P17" s="2" t="s">
        <v>30</v>
      </c>
      <c r="Q17" s="2" t="s">
        <v>42</v>
      </c>
      <c r="R17" s="2" t="s">
        <v>35</v>
      </c>
      <c r="S17" s="2" t="s">
        <v>30</v>
      </c>
      <c r="T17" s="2" t="s">
        <v>30</v>
      </c>
      <c r="U17" s="2" t="s">
        <v>31</v>
      </c>
      <c r="V17" s="2" t="s">
        <v>36</v>
      </c>
      <c r="W17" s="2" t="s">
        <v>37</v>
      </c>
      <c r="X17" s="2" t="s">
        <v>37</v>
      </c>
      <c r="Y17" s="2" t="s">
        <v>42</v>
      </c>
      <c r="Z17" s="2" t="s">
        <v>30</v>
      </c>
      <c r="AA17" s="2" t="s">
        <v>64</v>
      </c>
    </row>
    <row r="18">
      <c r="A18" s="1">
        <v>41878.48217627315</v>
      </c>
      <c r="B18" s="2">
        <v>23.0</v>
      </c>
      <c r="C18" s="2" t="s">
        <v>43</v>
      </c>
      <c r="D18" s="2" t="s">
        <v>46</v>
      </c>
      <c r="G18" s="2" t="s">
        <v>30</v>
      </c>
      <c r="H18" s="2" t="s">
        <v>31</v>
      </c>
      <c r="I18" s="2" t="s">
        <v>52</v>
      </c>
      <c r="J18" s="2" t="s">
        <v>47</v>
      </c>
      <c r="K18" s="2" t="s">
        <v>31</v>
      </c>
      <c r="L18" s="2" t="s">
        <v>31</v>
      </c>
      <c r="M18" s="2" t="s">
        <v>42</v>
      </c>
      <c r="N18" s="2" t="s">
        <v>30</v>
      </c>
      <c r="O18" s="2" t="s">
        <v>42</v>
      </c>
      <c r="P18" s="2" t="s">
        <v>42</v>
      </c>
      <c r="Q18" s="2" t="s">
        <v>42</v>
      </c>
      <c r="R18" s="2" t="s">
        <v>65</v>
      </c>
      <c r="S18" s="2" t="s">
        <v>37</v>
      </c>
      <c r="T18" s="2" t="s">
        <v>30</v>
      </c>
      <c r="U18" s="2" t="s">
        <v>36</v>
      </c>
      <c r="V18" s="2" t="s">
        <v>30</v>
      </c>
      <c r="W18" s="2" t="s">
        <v>37</v>
      </c>
      <c r="X18" s="2" t="s">
        <v>37</v>
      </c>
      <c r="Y18" s="2" t="s">
        <v>30</v>
      </c>
      <c r="Z18" s="2" t="s">
        <v>30</v>
      </c>
      <c r="AA18" s="2" t="s">
        <v>66</v>
      </c>
    </row>
    <row r="19">
      <c r="A19" s="1">
        <v>41878.482382696755</v>
      </c>
      <c r="B19" s="2">
        <v>32.0</v>
      </c>
      <c r="C19" s="2" t="s">
        <v>43</v>
      </c>
      <c r="D19" s="2" t="s">
        <v>28</v>
      </c>
      <c r="E19" s="2" t="s">
        <v>51</v>
      </c>
      <c r="G19" s="2" t="s">
        <v>30</v>
      </c>
      <c r="H19" s="2" t="s">
        <v>31</v>
      </c>
      <c r="I19" s="2" t="s">
        <v>52</v>
      </c>
      <c r="J19" s="3" t="s">
        <v>33</v>
      </c>
      <c r="K19" s="2" t="s">
        <v>30</v>
      </c>
      <c r="L19" s="2" t="s">
        <v>31</v>
      </c>
      <c r="M19" s="2" t="s">
        <v>31</v>
      </c>
      <c r="N19" s="2" t="s">
        <v>31</v>
      </c>
      <c r="O19" s="2" t="s">
        <v>30</v>
      </c>
      <c r="P19" s="2" t="s">
        <v>42</v>
      </c>
      <c r="Q19" s="2" t="s">
        <v>42</v>
      </c>
      <c r="R19" s="2" t="s">
        <v>42</v>
      </c>
      <c r="S19" s="2" t="s">
        <v>37</v>
      </c>
      <c r="T19" s="2" t="s">
        <v>30</v>
      </c>
      <c r="U19" s="2" t="s">
        <v>36</v>
      </c>
      <c r="V19" s="2" t="s">
        <v>31</v>
      </c>
      <c r="W19" s="2" t="s">
        <v>30</v>
      </c>
      <c r="X19" s="2" t="s">
        <v>30</v>
      </c>
      <c r="Y19" s="2" t="s">
        <v>30</v>
      </c>
      <c r="Z19" s="2" t="s">
        <v>30</v>
      </c>
    </row>
    <row r="20">
      <c r="A20" s="1">
        <v>41878.48256552084</v>
      </c>
      <c r="B20" s="2">
        <v>46.0</v>
      </c>
      <c r="C20" s="2" t="s">
        <v>57</v>
      </c>
      <c r="D20" s="2" t="s">
        <v>28</v>
      </c>
      <c r="E20" s="2" t="s">
        <v>67</v>
      </c>
      <c r="F20" s="2" t="s">
        <v>31</v>
      </c>
      <c r="G20" s="2" t="s">
        <v>31</v>
      </c>
      <c r="H20" s="2" t="s">
        <v>30</v>
      </c>
      <c r="I20" s="2" t="s">
        <v>52</v>
      </c>
      <c r="J20" s="3" t="s">
        <v>54</v>
      </c>
      <c r="K20" s="2" t="s">
        <v>31</v>
      </c>
      <c r="L20" s="2" t="s">
        <v>31</v>
      </c>
      <c r="M20" s="2" t="s">
        <v>31</v>
      </c>
      <c r="N20" s="2" t="s">
        <v>34</v>
      </c>
      <c r="O20" s="2" t="s">
        <v>31</v>
      </c>
      <c r="P20" s="2" t="s">
        <v>42</v>
      </c>
      <c r="Q20" s="2" t="s">
        <v>31</v>
      </c>
      <c r="R20" s="2" t="s">
        <v>65</v>
      </c>
      <c r="S20" s="2" t="s">
        <v>30</v>
      </c>
      <c r="T20" s="2" t="s">
        <v>30</v>
      </c>
      <c r="U20" s="2" t="s">
        <v>31</v>
      </c>
      <c r="V20" s="2" t="s">
        <v>31</v>
      </c>
      <c r="W20" s="2" t="s">
        <v>30</v>
      </c>
      <c r="X20" s="2" t="s">
        <v>31</v>
      </c>
      <c r="Y20" s="2" t="s">
        <v>31</v>
      </c>
      <c r="Z20" s="2" t="s">
        <v>31</v>
      </c>
    </row>
    <row r="21">
      <c r="A21" s="1">
        <v>41878.48273408565</v>
      </c>
      <c r="B21" s="2">
        <v>36.0</v>
      </c>
      <c r="C21" s="2" t="s">
        <v>43</v>
      </c>
      <c r="D21" s="2" t="s">
        <v>68</v>
      </c>
      <c r="F21" s="2" t="s">
        <v>31</v>
      </c>
      <c r="G21" s="2" t="s">
        <v>31</v>
      </c>
      <c r="H21" s="2" t="s">
        <v>30</v>
      </c>
      <c r="J21" s="3" t="s">
        <v>33</v>
      </c>
      <c r="K21" s="2" t="s">
        <v>31</v>
      </c>
      <c r="L21" s="2" t="s">
        <v>31</v>
      </c>
      <c r="M21" s="2" t="s">
        <v>30</v>
      </c>
      <c r="N21" s="2" t="s">
        <v>30</v>
      </c>
      <c r="O21" s="2" t="s">
        <v>31</v>
      </c>
      <c r="P21" s="2" t="s">
        <v>30</v>
      </c>
      <c r="Q21" s="2" t="s">
        <v>31</v>
      </c>
      <c r="R21" s="2" t="s">
        <v>35</v>
      </c>
      <c r="S21" s="2" t="s">
        <v>30</v>
      </c>
      <c r="T21" s="2" t="s">
        <v>30</v>
      </c>
      <c r="U21" s="2" t="s">
        <v>36</v>
      </c>
      <c r="V21" s="2" t="s">
        <v>36</v>
      </c>
      <c r="W21" s="2" t="s">
        <v>37</v>
      </c>
      <c r="X21" s="2" t="s">
        <v>37</v>
      </c>
      <c r="Y21" s="2" t="s">
        <v>42</v>
      </c>
      <c r="Z21" s="2" t="s">
        <v>30</v>
      </c>
    </row>
    <row r="22">
      <c r="A22" s="1">
        <v>41878.48278407407</v>
      </c>
      <c r="B22" s="2">
        <v>29.0</v>
      </c>
      <c r="C22" s="2" t="s">
        <v>43</v>
      </c>
      <c r="D22" s="2" t="s">
        <v>28</v>
      </c>
      <c r="E22" s="2" t="s">
        <v>69</v>
      </c>
      <c r="F22" s="2" t="s">
        <v>30</v>
      </c>
      <c r="G22" s="2" t="s">
        <v>31</v>
      </c>
      <c r="H22" s="2" t="s">
        <v>31</v>
      </c>
      <c r="I22" s="2" t="s">
        <v>52</v>
      </c>
      <c r="J22" s="2" t="s">
        <v>50</v>
      </c>
      <c r="K22" s="2" t="s">
        <v>30</v>
      </c>
      <c r="L22" s="2" t="s">
        <v>31</v>
      </c>
      <c r="M22" s="2" t="s">
        <v>31</v>
      </c>
      <c r="N22" s="2" t="s">
        <v>31</v>
      </c>
      <c r="O22" s="2" t="s">
        <v>30</v>
      </c>
      <c r="P22" s="2" t="s">
        <v>30</v>
      </c>
      <c r="Q22" s="2" t="s">
        <v>30</v>
      </c>
      <c r="R22" s="2" t="s">
        <v>45</v>
      </c>
      <c r="S22" s="2" t="s">
        <v>37</v>
      </c>
      <c r="T22" s="2" t="s">
        <v>30</v>
      </c>
      <c r="U22" s="2" t="s">
        <v>36</v>
      </c>
      <c r="V22" s="2" t="s">
        <v>36</v>
      </c>
      <c r="W22" s="2" t="s">
        <v>30</v>
      </c>
      <c r="X22" s="2" t="s">
        <v>30</v>
      </c>
      <c r="Y22" s="2" t="s">
        <v>30</v>
      </c>
      <c r="Z22" s="2" t="s">
        <v>30</v>
      </c>
    </row>
    <row r="23">
      <c r="A23" s="1">
        <v>41878.482920312505</v>
      </c>
      <c r="B23" s="2">
        <v>31.0</v>
      </c>
      <c r="C23" s="2" t="s">
        <v>57</v>
      </c>
      <c r="D23" s="2" t="s">
        <v>28</v>
      </c>
      <c r="E23" s="2" t="s">
        <v>70</v>
      </c>
      <c r="F23" s="2" t="s">
        <v>31</v>
      </c>
      <c r="G23" s="2" t="s">
        <v>30</v>
      </c>
      <c r="H23" s="2" t="s">
        <v>30</v>
      </c>
      <c r="I23" s="2" t="s">
        <v>49</v>
      </c>
      <c r="J23" s="3" t="s">
        <v>54</v>
      </c>
      <c r="K23" s="2" t="s">
        <v>31</v>
      </c>
      <c r="L23" s="2" t="s">
        <v>31</v>
      </c>
      <c r="M23" s="2" t="s">
        <v>30</v>
      </c>
      <c r="N23" s="2" t="s">
        <v>30</v>
      </c>
      <c r="O23" s="2" t="s">
        <v>30</v>
      </c>
      <c r="P23" s="2" t="s">
        <v>30</v>
      </c>
      <c r="Q23" s="2" t="s">
        <v>31</v>
      </c>
      <c r="R23" s="2" t="s">
        <v>45</v>
      </c>
      <c r="S23" s="2" t="s">
        <v>30</v>
      </c>
      <c r="T23" s="2" t="s">
        <v>30</v>
      </c>
      <c r="U23" s="2" t="s">
        <v>36</v>
      </c>
      <c r="V23" s="2" t="s">
        <v>36</v>
      </c>
      <c r="W23" s="2" t="s">
        <v>30</v>
      </c>
      <c r="X23" s="2" t="s">
        <v>37</v>
      </c>
      <c r="Y23" s="2" t="s">
        <v>31</v>
      </c>
      <c r="Z23" s="2" t="s">
        <v>30</v>
      </c>
    </row>
    <row r="24">
      <c r="A24" s="1">
        <v>41878.48319600694</v>
      </c>
      <c r="B24" s="2">
        <v>46.0</v>
      </c>
      <c r="C24" s="2" t="s">
        <v>43</v>
      </c>
      <c r="D24" s="2" t="s">
        <v>28</v>
      </c>
      <c r="E24" s="2" t="s">
        <v>71</v>
      </c>
      <c r="F24" s="2" t="s">
        <v>30</v>
      </c>
      <c r="G24" s="2" t="s">
        <v>30</v>
      </c>
      <c r="H24" s="2" t="s">
        <v>31</v>
      </c>
      <c r="I24" s="2" t="s">
        <v>32</v>
      </c>
      <c r="J24" s="2" t="s">
        <v>47</v>
      </c>
      <c r="K24" s="2" t="s">
        <v>31</v>
      </c>
      <c r="L24" s="2" t="s">
        <v>31</v>
      </c>
      <c r="M24" s="2" t="s">
        <v>31</v>
      </c>
      <c r="N24" s="2" t="s">
        <v>31</v>
      </c>
      <c r="O24" s="2" t="s">
        <v>30</v>
      </c>
      <c r="P24" s="2" t="s">
        <v>30</v>
      </c>
      <c r="Q24" s="2" t="s">
        <v>42</v>
      </c>
      <c r="R24" s="2" t="s">
        <v>42</v>
      </c>
      <c r="S24" s="2" t="s">
        <v>37</v>
      </c>
      <c r="T24" s="2" t="s">
        <v>30</v>
      </c>
      <c r="U24" s="2" t="s">
        <v>36</v>
      </c>
      <c r="V24" s="2" t="s">
        <v>31</v>
      </c>
      <c r="W24" s="2" t="s">
        <v>30</v>
      </c>
      <c r="X24" s="2" t="s">
        <v>37</v>
      </c>
      <c r="Y24" s="2" t="s">
        <v>30</v>
      </c>
      <c r="Z24" s="2" t="s">
        <v>30</v>
      </c>
    </row>
    <row r="25">
      <c r="A25" s="1">
        <v>41878.483615474535</v>
      </c>
      <c r="B25" s="2">
        <v>41.0</v>
      </c>
      <c r="C25" s="2" t="s">
        <v>43</v>
      </c>
      <c r="D25" s="2" t="s">
        <v>28</v>
      </c>
      <c r="E25" s="2" t="s">
        <v>72</v>
      </c>
      <c r="F25" s="2" t="s">
        <v>30</v>
      </c>
      <c r="G25" s="2" t="s">
        <v>30</v>
      </c>
      <c r="H25" s="2" t="s">
        <v>31</v>
      </c>
      <c r="I25" s="2" t="s">
        <v>49</v>
      </c>
      <c r="J25" s="2" t="s">
        <v>41</v>
      </c>
      <c r="K25" s="2" t="s">
        <v>30</v>
      </c>
      <c r="L25" s="2" t="s">
        <v>30</v>
      </c>
      <c r="M25" s="2" t="s">
        <v>42</v>
      </c>
      <c r="N25" s="2" t="s">
        <v>30</v>
      </c>
      <c r="O25" s="2" t="s">
        <v>30</v>
      </c>
      <c r="P25" s="2" t="s">
        <v>42</v>
      </c>
      <c r="Q25" s="2" t="s">
        <v>42</v>
      </c>
      <c r="R25" s="2" t="s">
        <v>42</v>
      </c>
      <c r="S25" s="2" t="s">
        <v>37</v>
      </c>
      <c r="T25" s="2" t="s">
        <v>30</v>
      </c>
      <c r="U25" s="2" t="s">
        <v>30</v>
      </c>
      <c r="V25" s="2" t="s">
        <v>30</v>
      </c>
      <c r="W25" s="2" t="s">
        <v>30</v>
      </c>
      <c r="X25" s="2" t="s">
        <v>31</v>
      </c>
      <c r="Y25" s="2" t="s">
        <v>42</v>
      </c>
      <c r="Z25" s="2" t="s">
        <v>30</v>
      </c>
    </row>
    <row r="26">
      <c r="A26" s="1">
        <v>41878.483891944445</v>
      </c>
      <c r="B26" s="2">
        <v>33.0</v>
      </c>
      <c r="C26" s="2" t="s">
        <v>57</v>
      </c>
      <c r="D26" s="2" t="s">
        <v>28</v>
      </c>
      <c r="E26" s="2" t="s">
        <v>60</v>
      </c>
      <c r="F26" s="2" t="s">
        <v>30</v>
      </c>
      <c r="G26" s="2" t="s">
        <v>31</v>
      </c>
      <c r="H26" s="2" t="s">
        <v>31</v>
      </c>
      <c r="I26" s="2" t="s">
        <v>40</v>
      </c>
      <c r="J26" s="2" t="s">
        <v>47</v>
      </c>
      <c r="K26" s="2" t="s">
        <v>30</v>
      </c>
      <c r="L26" s="2" t="s">
        <v>31</v>
      </c>
      <c r="M26" s="2" t="s">
        <v>31</v>
      </c>
      <c r="N26" s="2" t="s">
        <v>34</v>
      </c>
      <c r="O26" s="2" t="s">
        <v>42</v>
      </c>
      <c r="P26" s="2" t="s">
        <v>31</v>
      </c>
      <c r="Q26" s="2" t="s">
        <v>31</v>
      </c>
      <c r="R26" s="2" t="s">
        <v>42</v>
      </c>
      <c r="S26" s="2" t="s">
        <v>30</v>
      </c>
      <c r="T26" s="2" t="s">
        <v>30</v>
      </c>
      <c r="U26" s="2" t="s">
        <v>31</v>
      </c>
      <c r="V26" s="2" t="s">
        <v>31</v>
      </c>
      <c r="W26" s="2" t="s">
        <v>30</v>
      </c>
      <c r="X26" s="2" t="s">
        <v>31</v>
      </c>
      <c r="Y26" s="2" t="s">
        <v>42</v>
      </c>
      <c r="Z26" s="2" t="s">
        <v>30</v>
      </c>
      <c r="AA26" s="2" t="s">
        <v>73</v>
      </c>
    </row>
    <row r="27">
      <c r="A27" s="1">
        <v>41878.48412797454</v>
      </c>
      <c r="B27" s="2">
        <v>35.0</v>
      </c>
      <c r="C27" s="2" t="s">
        <v>57</v>
      </c>
      <c r="D27" s="2" t="s">
        <v>28</v>
      </c>
      <c r="E27" s="2" t="s">
        <v>51</v>
      </c>
      <c r="F27" s="2" t="s">
        <v>30</v>
      </c>
      <c r="G27" s="2" t="s">
        <v>31</v>
      </c>
      <c r="H27" s="2" t="s">
        <v>31</v>
      </c>
      <c r="I27" s="2" t="s">
        <v>52</v>
      </c>
      <c r="J27" s="2" t="s">
        <v>41</v>
      </c>
      <c r="K27" s="2" t="s">
        <v>30</v>
      </c>
      <c r="L27" s="2" t="s">
        <v>30</v>
      </c>
      <c r="M27" s="2" t="s">
        <v>31</v>
      </c>
      <c r="N27" s="2" t="s">
        <v>31</v>
      </c>
      <c r="O27" s="2" t="s">
        <v>30</v>
      </c>
      <c r="P27" s="2" t="s">
        <v>42</v>
      </c>
      <c r="Q27" s="2" t="s">
        <v>30</v>
      </c>
      <c r="R27" s="2" t="s">
        <v>65</v>
      </c>
      <c r="S27" s="2" t="s">
        <v>31</v>
      </c>
      <c r="T27" s="2" t="s">
        <v>30</v>
      </c>
      <c r="U27" s="2" t="s">
        <v>36</v>
      </c>
      <c r="V27" s="2" t="s">
        <v>31</v>
      </c>
      <c r="W27" s="2" t="s">
        <v>30</v>
      </c>
      <c r="X27" s="2" t="s">
        <v>31</v>
      </c>
      <c r="Y27" s="2" t="s">
        <v>30</v>
      </c>
      <c r="Z27" s="2" t="s">
        <v>30</v>
      </c>
      <c r="AA27" s="2" t="s">
        <v>74</v>
      </c>
    </row>
    <row r="28">
      <c r="A28" s="1">
        <v>41878.48429914352</v>
      </c>
      <c r="B28" s="2">
        <v>33.0</v>
      </c>
      <c r="C28" s="2" t="s">
        <v>57</v>
      </c>
      <c r="D28" s="2" t="s">
        <v>28</v>
      </c>
      <c r="E28" s="2" t="s">
        <v>51</v>
      </c>
      <c r="F28" s="2" t="s">
        <v>30</v>
      </c>
      <c r="G28" s="2" t="s">
        <v>30</v>
      </c>
      <c r="H28" s="2" t="s">
        <v>30</v>
      </c>
      <c r="J28" s="3" t="s">
        <v>54</v>
      </c>
      <c r="K28" s="2" t="s">
        <v>30</v>
      </c>
      <c r="L28" s="2" t="s">
        <v>31</v>
      </c>
      <c r="M28" s="2" t="s">
        <v>42</v>
      </c>
      <c r="N28" s="2" t="s">
        <v>34</v>
      </c>
      <c r="O28" s="2" t="s">
        <v>30</v>
      </c>
      <c r="P28" s="2" t="s">
        <v>42</v>
      </c>
      <c r="Q28" s="2" t="s">
        <v>42</v>
      </c>
      <c r="R28" s="2" t="s">
        <v>42</v>
      </c>
      <c r="S28" s="2" t="s">
        <v>37</v>
      </c>
      <c r="T28" s="2" t="s">
        <v>37</v>
      </c>
      <c r="U28" s="2" t="s">
        <v>36</v>
      </c>
      <c r="V28" s="2" t="s">
        <v>30</v>
      </c>
      <c r="W28" s="2" t="s">
        <v>30</v>
      </c>
      <c r="X28" s="2" t="s">
        <v>30</v>
      </c>
      <c r="Y28" s="2" t="s">
        <v>42</v>
      </c>
      <c r="Z28" s="2" t="s">
        <v>30</v>
      </c>
    </row>
    <row r="29">
      <c r="A29" s="1">
        <v>41878.484720636574</v>
      </c>
      <c r="B29" s="2">
        <v>35.0</v>
      </c>
      <c r="C29" s="2" t="s">
        <v>27</v>
      </c>
      <c r="D29" s="2" t="s">
        <v>28</v>
      </c>
      <c r="E29" s="2" t="s">
        <v>60</v>
      </c>
      <c r="F29" s="2" t="s">
        <v>30</v>
      </c>
      <c r="G29" s="2" t="s">
        <v>31</v>
      </c>
      <c r="H29" s="2" t="s">
        <v>31</v>
      </c>
      <c r="I29" s="2" t="s">
        <v>40</v>
      </c>
      <c r="J29" s="3" t="s">
        <v>33</v>
      </c>
      <c r="K29" s="2" t="s">
        <v>31</v>
      </c>
      <c r="L29" s="2" t="s">
        <v>31</v>
      </c>
      <c r="M29" s="2" t="s">
        <v>31</v>
      </c>
      <c r="N29" s="2" t="s">
        <v>31</v>
      </c>
      <c r="O29" s="2" t="s">
        <v>42</v>
      </c>
      <c r="P29" s="2" t="s">
        <v>42</v>
      </c>
      <c r="Q29" s="2" t="s">
        <v>42</v>
      </c>
      <c r="R29" s="2" t="s">
        <v>42</v>
      </c>
      <c r="S29" s="2" t="s">
        <v>30</v>
      </c>
      <c r="T29" s="2" t="s">
        <v>30</v>
      </c>
      <c r="U29" s="2" t="s">
        <v>31</v>
      </c>
      <c r="V29" s="2" t="s">
        <v>31</v>
      </c>
      <c r="W29" s="2" t="s">
        <v>37</v>
      </c>
      <c r="X29" s="2" t="s">
        <v>37</v>
      </c>
      <c r="Y29" s="2" t="s">
        <v>31</v>
      </c>
      <c r="Z29" s="2" t="s">
        <v>30</v>
      </c>
    </row>
    <row r="30">
      <c r="A30" s="1">
        <v>41878.48486907407</v>
      </c>
      <c r="B30" s="2">
        <v>34.0</v>
      </c>
      <c r="C30" s="2" t="s">
        <v>57</v>
      </c>
      <c r="D30" s="2" t="s">
        <v>28</v>
      </c>
      <c r="E30" s="2" t="s">
        <v>56</v>
      </c>
      <c r="F30" s="2" t="s">
        <v>30</v>
      </c>
      <c r="G30" s="2" t="s">
        <v>30</v>
      </c>
      <c r="H30" s="2" t="s">
        <v>31</v>
      </c>
      <c r="I30" s="2" t="s">
        <v>52</v>
      </c>
      <c r="J30" s="2" t="s">
        <v>47</v>
      </c>
      <c r="K30" s="2" t="s">
        <v>31</v>
      </c>
      <c r="L30" s="2" t="s">
        <v>31</v>
      </c>
      <c r="M30" s="2" t="s">
        <v>42</v>
      </c>
      <c r="N30" s="2" t="s">
        <v>34</v>
      </c>
      <c r="O30" s="2" t="s">
        <v>30</v>
      </c>
      <c r="P30" s="2" t="s">
        <v>42</v>
      </c>
      <c r="Q30" s="2" t="s">
        <v>42</v>
      </c>
      <c r="R30" s="2" t="s">
        <v>45</v>
      </c>
      <c r="S30" s="2" t="s">
        <v>30</v>
      </c>
      <c r="T30" s="2" t="s">
        <v>30</v>
      </c>
      <c r="U30" s="2" t="s">
        <v>36</v>
      </c>
      <c r="V30" s="2" t="s">
        <v>30</v>
      </c>
      <c r="W30" s="2" t="s">
        <v>30</v>
      </c>
      <c r="X30" s="2" t="s">
        <v>30</v>
      </c>
      <c r="Y30" s="2" t="s">
        <v>30</v>
      </c>
      <c r="Z30" s="2" t="s">
        <v>30</v>
      </c>
    </row>
    <row r="31">
      <c r="A31" s="1">
        <v>41878.48493642361</v>
      </c>
      <c r="B31" s="2">
        <v>37.0</v>
      </c>
      <c r="C31" s="2" t="s">
        <v>43</v>
      </c>
      <c r="D31" s="2" t="s">
        <v>46</v>
      </c>
      <c r="F31" s="2" t="s">
        <v>30</v>
      </c>
      <c r="G31" s="2" t="s">
        <v>30</v>
      </c>
      <c r="H31" s="2" t="s">
        <v>30</v>
      </c>
      <c r="I31" s="2" t="s">
        <v>52</v>
      </c>
      <c r="J31" s="3" t="s">
        <v>33</v>
      </c>
      <c r="K31" s="2" t="s">
        <v>30</v>
      </c>
      <c r="L31" s="2" t="s">
        <v>31</v>
      </c>
      <c r="M31" s="2" t="s">
        <v>30</v>
      </c>
      <c r="N31" s="2" t="s">
        <v>30</v>
      </c>
      <c r="O31" s="2" t="s">
        <v>30</v>
      </c>
      <c r="P31" s="2" t="s">
        <v>30</v>
      </c>
      <c r="Q31" s="2" t="s">
        <v>42</v>
      </c>
      <c r="R31" s="2" t="s">
        <v>55</v>
      </c>
      <c r="S31" s="2" t="s">
        <v>31</v>
      </c>
      <c r="T31" s="2" t="s">
        <v>37</v>
      </c>
      <c r="U31" s="2" t="s">
        <v>36</v>
      </c>
      <c r="V31" s="2" t="s">
        <v>30</v>
      </c>
      <c r="W31" s="2" t="s">
        <v>30</v>
      </c>
      <c r="X31" s="2" t="s">
        <v>37</v>
      </c>
      <c r="Y31" s="2" t="s">
        <v>30</v>
      </c>
      <c r="Z31" s="2" t="s">
        <v>30</v>
      </c>
    </row>
    <row r="32">
      <c r="A32" s="1">
        <v>41878.485451932866</v>
      </c>
      <c r="B32" s="2">
        <v>32.0</v>
      </c>
      <c r="C32" s="2" t="s">
        <v>43</v>
      </c>
      <c r="D32" s="2" t="s">
        <v>46</v>
      </c>
      <c r="F32" s="2" t="s">
        <v>30</v>
      </c>
      <c r="G32" s="2" t="s">
        <v>30</v>
      </c>
      <c r="H32" s="2" t="s">
        <v>30</v>
      </c>
      <c r="I32" s="2" t="s">
        <v>49</v>
      </c>
      <c r="J32" s="3" t="s">
        <v>33</v>
      </c>
      <c r="K32" s="2" t="s">
        <v>31</v>
      </c>
      <c r="L32" s="2" t="s">
        <v>31</v>
      </c>
      <c r="M32" s="2" t="s">
        <v>30</v>
      </c>
      <c r="N32" s="2" t="s">
        <v>30</v>
      </c>
      <c r="O32" s="2" t="s">
        <v>30</v>
      </c>
      <c r="P32" s="2" t="s">
        <v>30</v>
      </c>
      <c r="Q32" s="2" t="s">
        <v>42</v>
      </c>
      <c r="R32" s="2" t="s">
        <v>42</v>
      </c>
      <c r="S32" s="2" t="s">
        <v>31</v>
      </c>
      <c r="T32" s="2" t="s">
        <v>31</v>
      </c>
      <c r="U32" s="2" t="s">
        <v>36</v>
      </c>
      <c r="V32" s="2" t="s">
        <v>36</v>
      </c>
      <c r="W32" s="2" t="s">
        <v>30</v>
      </c>
      <c r="X32" s="2" t="s">
        <v>37</v>
      </c>
      <c r="Y32" s="2" t="s">
        <v>30</v>
      </c>
      <c r="Z32" s="2" t="s">
        <v>30</v>
      </c>
    </row>
    <row r="33">
      <c r="A33" s="1">
        <v>41878.485364004635</v>
      </c>
      <c r="B33" s="2">
        <v>31.0</v>
      </c>
      <c r="C33" s="2" t="s">
        <v>43</v>
      </c>
      <c r="D33" s="2" t="s">
        <v>28</v>
      </c>
      <c r="E33" s="2" t="s">
        <v>75</v>
      </c>
      <c r="F33" s="2" t="s">
        <v>31</v>
      </c>
      <c r="G33" s="2" t="s">
        <v>31</v>
      </c>
      <c r="H33" s="2" t="s">
        <v>30</v>
      </c>
      <c r="I33" s="2" t="s">
        <v>40</v>
      </c>
      <c r="J33" s="3" t="s">
        <v>54</v>
      </c>
      <c r="K33" s="2" t="s">
        <v>31</v>
      </c>
      <c r="L33" s="2" t="s">
        <v>31</v>
      </c>
      <c r="M33" s="2" t="s">
        <v>30</v>
      </c>
      <c r="N33" s="2" t="s">
        <v>31</v>
      </c>
      <c r="O33" s="2" t="s">
        <v>30</v>
      </c>
      <c r="P33" s="2" t="s">
        <v>30</v>
      </c>
      <c r="Q33" s="2" t="s">
        <v>42</v>
      </c>
      <c r="R33" s="2" t="s">
        <v>45</v>
      </c>
      <c r="S33" s="2" t="s">
        <v>31</v>
      </c>
      <c r="T33" s="2" t="s">
        <v>30</v>
      </c>
      <c r="U33" s="2" t="s">
        <v>30</v>
      </c>
      <c r="V33" s="2" t="s">
        <v>30</v>
      </c>
      <c r="W33" s="2" t="s">
        <v>30</v>
      </c>
      <c r="X33" s="2" t="s">
        <v>30</v>
      </c>
      <c r="Y33" s="2" t="s">
        <v>30</v>
      </c>
      <c r="Z33" s="2" t="s">
        <v>31</v>
      </c>
    </row>
    <row r="34">
      <c r="A34" s="1">
        <v>41878.48577835648</v>
      </c>
      <c r="B34" s="2">
        <v>30.0</v>
      </c>
      <c r="C34" s="2" t="s">
        <v>57</v>
      </c>
      <c r="D34" s="2" t="s">
        <v>46</v>
      </c>
      <c r="F34" s="2" t="s">
        <v>30</v>
      </c>
      <c r="G34" s="2" t="s">
        <v>31</v>
      </c>
      <c r="H34" s="2" t="s">
        <v>31</v>
      </c>
      <c r="I34" s="2" t="s">
        <v>52</v>
      </c>
      <c r="J34" s="2" t="s">
        <v>62</v>
      </c>
      <c r="K34" s="2" t="s">
        <v>31</v>
      </c>
      <c r="L34" s="2" t="s">
        <v>31</v>
      </c>
      <c r="M34" s="2" t="s">
        <v>42</v>
      </c>
      <c r="N34" s="2" t="s">
        <v>30</v>
      </c>
      <c r="O34" s="2" t="s">
        <v>30</v>
      </c>
      <c r="P34" s="2" t="s">
        <v>30</v>
      </c>
      <c r="Q34" s="2" t="s">
        <v>31</v>
      </c>
      <c r="R34" s="2" t="s">
        <v>35</v>
      </c>
      <c r="S34" s="2" t="s">
        <v>37</v>
      </c>
      <c r="T34" s="2" t="s">
        <v>30</v>
      </c>
      <c r="U34" s="2" t="s">
        <v>36</v>
      </c>
      <c r="V34" s="2" t="s">
        <v>31</v>
      </c>
      <c r="W34" s="2" t="s">
        <v>30</v>
      </c>
      <c r="X34" s="2" t="s">
        <v>31</v>
      </c>
      <c r="Y34" s="2" t="s">
        <v>42</v>
      </c>
      <c r="Z34" s="2" t="s">
        <v>30</v>
      </c>
    </row>
    <row r="35">
      <c r="A35" s="1">
        <v>41878.48584284722</v>
      </c>
      <c r="B35" s="2">
        <v>42.0</v>
      </c>
      <c r="C35" s="2" t="s">
        <v>43</v>
      </c>
      <c r="D35" s="2" t="s">
        <v>28</v>
      </c>
      <c r="E35" s="2" t="s">
        <v>76</v>
      </c>
      <c r="F35" s="2" t="s">
        <v>30</v>
      </c>
      <c r="G35" s="2" t="s">
        <v>31</v>
      </c>
      <c r="H35" s="2" t="s">
        <v>31</v>
      </c>
      <c r="I35" s="2" t="s">
        <v>52</v>
      </c>
      <c r="J35" s="2" t="s">
        <v>47</v>
      </c>
      <c r="K35" s="2" t="s">
        <v>31</v>
      </c>
      <c r="L35" s="2" t="s">
        <v>31</v>
      </c>
      <c r="M35" s="2" t="s">
        <v>31</v>
      </c>
      <c r="N35" s="2" t="s">
        <v>31</v>
      </c>
      <c r="O35" s="2" t="s">
        <v>31</v>
      </c>
      <c r="P35" s="2" t="s">
        <v>31</v>
      </c>
      <c r="Q35" s="2" t="s">
        <v>31</v>
      </c>
      <c r="R35" s="2" t="s">
        <v>65</v>
      </c>
      <c r="S35" s="2" t="s">
        <v>37</v>
      </c>
      <c r="T35" s="2" t="s">
        <v>30</v>
      </c>
      <c r="U35" s="2" t="s">
        <v>36</v>
      </c>
      <c r="V35" s="2" t="s">
        <v>36</v>
      </c>
      <c r="W35" s="2" t="s">
        <v>37</v>
      </c>
      <c r="X35" s="2" t="s">
        <v>31</v>
      </c>
      <c r="Y35" s="2" t="s">
        <v>42</v>
      </c>
      <c r="Z35" s="2" t="s">
        <v>30</v>
      </c>
      <c r="AA35" s="2" t="s">
        <v>77</v>
      </c>
    </row>
    <row r="36">
      <c r="A36" s="1">
        <v>41878.486707557866</v>
      </c>
      <c r="B36" s="2">
        <v>40.0</v>
      </c>
      <c r="C36" s="2" t="s">
        <v>59</v>
      </c>
      <c r="D36" s="2" t="s">
        <v>28</v>
      </c>
      <c r="E36" s="2" t="s">
        <v>78</v>
      </c>
      <c r="F36" s="2" t="s">
        <v>30</v>
      </c>
      <c r="G36" s="2" t="s">
        <v>30</v>
      </c>
      <c r="H36" s="2" t="s">
        <v>31</v>
      </c>
      <c r="I36" s="2" t="s">
        <v>52</v>
      </c>
      <c r="J36" s="3" t="s">
        <v>54</v>
      </c>
      <c r="K36" s="2" t="s">
        <v>30</v>
      </c>
      <c r="L36" s="2" t="s">
        <v>31</v>
      </c>
      <c r="M36" s="2" t="s">
        <v>31</v>
      </c>
      <c r="N36" s="2" t="s">
        <v>31</v>
      </c>
      <c r="O36" s="2" t="s">
        <v>30</v>
      </c>
      <c r="P36" s="2" t="s">
        <v>30</v>
      </c>
      <c r="Q36" s="2" t="s">
        <v>42</v>
      </c>
      <c r="R36" s="2" t="s">
        <v>42</v>
      </c>
      <c r="S36" s="2" t="s">
        <v>37</v>
      </c>
      <c r="T36" s="2" t="s">
        <v>30</v>
      </c>
      <c r="U36" s="2" t="s">
        <v>36</v>
      </c>
      <c r="V36" s="2" t="s">
        <v>30</v>
      </c>
      <c r="W36" s="2" t="s">
        <v>30</v>
      </c>
      <c r="X36" s="2" t="s">
        <v>37</v>
      </c>
      <c r="Y36" s="2" t="s">
        <v>31</v>
      </c>
      <c r="Z36" s="2" t="s">
        <v>30</v>
      </c>
    </row>
    <row r="37">
      <c r="A37" s="1">
        <v>41878.48700951388</v>
      </c>
      <c r="B37" s="2">
        <v>27.0</v>
      </c>
      <c r="C37" s="2" t="s">
        <v>43</v>
      </c>
      <c r="D37" s="2" t="s">
        <v>28</v>
      </c>
      <c r="E37" s="2" t="s">
        <v>69</v>
      </c>
      <c r="F37" s="2" t="s">
        <v>30</v>
      </c>
      <c r="G37" s="2" t="s">
        <v>30</v>
      </c>
      <c r="H37" s="2" t="s">
        <v>31</v>
      </c>
      <c r="I37" s="2" t="s">
        <v>40</v>
      </c>
      <c r="J37" s="3" t="s">
        <v>33</v>
      </c>
      <c r="K37" s="2" t="s">
        <v>30</v>
      </c>
      <c r="L37" s="2" t="s">
        <v>31</v>
      </c>
      <c r="M37" s="2" t="s">
        <v>30</v>
      </c>
      <c r="N37" s="2" t="s">
        <v>31</v>
      </c>
      <c r="O37" s="2" t="s">
        <v>30</v>
      </c>
      <c r="P37" s="2" t="s">
        <v>30</v>
      </c>
      <c r="Q37" s="2" t="s">
        <v>42</v>
      </c>
      <c r="R37" s="2" t="s">
        <v>65</v>
      </c>
      <c r="S37" s="2" t="s">
        <v>30</v>
      </c>
      <c r="T37" s="2" t="s">
        <v>30</v>
      </c>
      <c r="U37" s="2" t="s">
        <v>31</v>
      </c>
      <c r="V37" s="2" t="s">
        <v>31</v>
      </c>
      <c r="W37" s="2" t="s">
        <v>37</v>
      </c>
      <c r="X37" s="2" t="s">
        <v>37</v>
      </c>
      <c r="Y37" s="2" t="s">
        <v>42</v>
      </c>
      <c r="Z37" s="2" t="s">
        <v>30</v>
      </c>
    </row>
    <row r="38">
      <c r="A38" s="1">
        <v>41878.48724005787</v>
      </c>
      <c r="B38" s="2">
        <v>29.0</v>
      </c>
      <c r="C38" s="2" t="s">
        <v>43</v>
      </c>
      <c r="D38" s="2" t="s">
        <v>44</v>
      </c>
      <c r="F38" s="2" t="s">
        <v>30</v>
      </c>
      <c r="G38" s="2" t="s">
        <v>30</v>
      </c>
      <c r="H38" s="2" t="s">
        <v>30</v>
      </c>
      <c r="I38" s="2" t="s">
        <v>40</v>
      </c>
      <c r="J38" s="3" t="s">
        <v>54</v>
      </c>
      <c r="K38" s="2" t="s">
        <v>30</v>
      </c>
      <c r="L38" s="2" t="s">
        <v>31</v>
      </c>
      <c r="M38" s="2" t="s">
        <v>30</v>
      </c>
      <c r="N38" s="2" t="s">
        <v>30</v>
      </c>
      <c r="O38" s="2" t="s">
        <v>30</v>
      </c>
      <c r="P38" s="2" t="s">
        <v>30</v>
      </c>
      <c r="Q38" s="2" t="s">
        <v>42</v>
      </c>
      <c r="R38" s="2" t="s">
        <v>65</v>
      </c>
      <c r="S38" s="2" t="s">
        <v>31</v>
      </c>
      <c r="T38" s="2" t="s">
        <v>37</v>
      </c>
      <c r="U38" s="2" t="s">
        <v>36</v>
      </c>
      <c r="V38" s="2" t="s">
        <v>30</v>
      </c>
      <c r="W38" s="2" t="s">
        <v>30</v>
      </c>
      <c r="X38" s="2" t="s">
        <v>30</v>
      </c>
      <c r="Y38" s="2" t="s">
        <v>42</v>
      </c>
      <c r="Z38" s="2" t="s">
        <v>30</v>
      </c>
    </row>
    <row r="39">
      <c r="A39" s="1">
        <v>41878.48738885416</v>
      </c>
      <c r="B39" s="2">
        <v>38.0</v>
      </c>
      <c r="C39" s="2" t="s">
        <v>43</v>
      </c>
      <c r="D39" s="2" t="s">
        <v>79</v>
      </c>
      <c r="F39" s="2" t="s">
        <v>30</v>
      </c>
      <c r="G39" s="2" t="s">
        <v>30</v>
      </c>
      <c r="H39" s="2" t="s">
        <v>30</v>
      </c>
      <c r="J39" s="2" t="s">
        <v>50</v>
      </c>
      <c r="K39" s="2" t="s">
        <v>30</v>
      </c>
      <c r="L39" s="2" t="s">
        <v>31</v>
      </c>
      <c r="M39" s="2" t="s">
        <v>30</v>
      </c>
      <c r="N39" s="2" t="s">
        <v>31</v>
      </c>
      <c r="O39" s="2" t="s">
        <v>30</v>
      </c>
      <c r="P39" s="2" t="s">
        <v>30</v>
      </c>
      <c r="Q39" s="2" t="s">
        <v>42</v>
      </c>
      <c r="R39" s="2" t="s">
        <v>35</v>
      </c>
      <c r="S39" s="2" t="s">
        <v>37</v>
      </c>
      <c r="T39" s="2" t="s">
        <v>30</v>
      </c>
      <c r="U39" s="2" t="s">
        <v>36</v>
      </c>
      <c r="V39" s="2" t="s">
        <v>36</v>
      </c>
      <c r="W39" s="2" t="s">
        <v>30</v>
      </c>
      <c r="X39" s="2" t="s">
        <v>37</v>
      </c>
      <c r="Y39" s="2" t="s">
        <v>30</v>
      </c>
      <c r="Z39" s="2" t="s">
        <v>30</v>
      </c>
    </row>
    <row r="40">
      <c r="A40" s="1">
        <v>41878.487603587964</v>
      </c>
      <c r="B40" s="2">
        <v>50.0</v>
      </c>
      <c r="C40" s="2" t="s">
        <v>38</v>
      </c>
      <c r="D40" s="2" t="s">
        <v>28</v>
      </c>
      <c r="E40" s="2" t="s">
        <v>39</v>
      </c>
      <c r="F40" s="2" t="s">
        <v>30</v>
      </c>
      <c r="G40" s="2" t="s">
        <v>30</v>
      </c>
      <c r="H40" s="2" t="s">
        <v>30</v>
      </c>
      <c r="J40" s="2" t="s">
        <v>50</v>
      </c>
      <c r="K40" s="2" t="s">
        <v>30</v>
      </c>
      <c r="L40" s="2" t="s">
        <v>31</v>
      </c>
      <c r="M40" s="2" t="s">
        <v>31</v>
      </c>
      <c r="N40" s="2" t="s">
        <v>31</v>
      </c>
      <c r="O40" s="2" t="s">
        <v>30</v>
      </c>
      <c r="P40" s="2" t="s">
        <v>42</v>
      </c>
      <c r="Q40" s="2" t="s">
        <v>42</v>
      </c>
      <c r="R40" s="2" t="s">
        <v>42</v>
      </c>
      <c r="S40" s="2" t="s">
        <v>30</v>
      </c>
      <c r="T40" s="2" t="s">
        <v>30</v>
      </c>
      <c r="U40" s="2" t="s">
        <v>36</v>
      </c>
      <c r="V40" s="2" t="s">
        <v>31</v>
      </c>
      <c r="W40" s="2" t="s">
        <v>30</v>
      </c>
      <c r="X40" s="2" t="s">
        <v>37</v>
      </c>
      <c r="Y40" s="2" t="s">
        <v>42</v>
      </c>
      <c r="Z40" s="2" t="s">
        <v>30</v>
      </c>
    </row>
    <row r="41">
      <c r="A41" s="1">
        <v>41878.48768412037</v>
      </c>
      <c r="B41" s="2">
        <v>35.0</v>
      </c>
      <c r="C41" s="2" t="s">
        <v>38</v>
      </c>
      <c r="D41" s="2" t="s">
        <v>28</v>
      </c>
      <c r="E41" s="2" t="s">
        <v>48</v>
      </c>
      <c r="F41" s="2" t="s">
        <v>30</v>
      </c>
      <c r="G41" s="2" t="s">
        <v>30</v>
      </c>
      <c r="H41" s="2" t="s">
        <v>31</v>
      </c>
      <c r="I41" s="2" t="s">
        <v>40</v>
      </c>
      <c r="J41" s="2" t="s">
        <v>41</v>
      </c>
      <c r="K41" s="2" t="s">
        <v>31</v>
      </c>
      <c r="L41" s="2" t="s">
        <v>31</v>
      </c>
      <c r="M41" s="2" t="s">
        <v>31</v>
      </c>
      <c r="N41" s="2" t="s">
        <v>31</v>
      </c>
      <c r="O41" s="2" t="s">
        <v>30</v>
      </c>
      <c r="P41" s="2" t="s">
        <v>31</v>
      </c>
      <c r="Q41" s="2" t="s">
        <v>31</v>
      </c>
      <c r="R41" s="2" t="s">
        <v>65</v>
      </c>
      <c r="S41" s="2" t="s">
        <v>30</v>
      </c>
      <c r="T41" s="2" t="s">
        <v>30</v>
      </c>
      <c r="U41" s="2" t="s">
        <v>31</v>
      </c>
      <c r="V41" s="2" t="s">
        <v>31</v>
      </c>
      <c r="W41" s="2" t="s">
        <v>37</v>
      </c>
      <c r="X41" s="2" t="s">
        <v>37</v>
      </c>
      <c r="Y41" s="2" t="s">
        <v>31</v>
      </c>
      <c r="Z41" s="2" t="s">
        <v>30</v>
      </c>
    </row>
    <row r="42">
      <c r="A42" s="1">
        <v>41878.48779630787</v>
      </c>
      <c r="B42" s="2">
        <v>24.0</v>
      </c>
      <c r="C42" s="2" t="s">
        <v>43</v>
      </c>
      <c r="D42" s="2" t="s">
        <v>46</v>
      </c>
      <c r="F42" s="2" t="s">
        <v>30</v>
      </c>
      <c r="G42" s="2" t="s">
        <v>30</v>
      </c>
      <c r="H42" s="2" t="s">
        <v>31</v>
      </c>
      <c r="I42" s="2" t="s">
        <v>52</v>
      </c>
      <c r="J42" s="3" t="s">
        <v>33</v>
      </c>
      <c r="K42" s="2" t="s">
        <v>30</v>
      </c>
      <c r="L42" s="2" t="s">
        <v>31</v>
      </c>
      <c r="M42" s="2" t="s">
        <v>30</v>
      </c>
      <c r="N42" s="2" t="s">
        <v>30</v>
      </c>
      <c r="O42" s="2" t="s">
        <v>30</v>
      </c>
      <c r="P42" s="2" t="s">
        <v>30</v>
      </c>
      <c r="Q42" s="2" t="s">
        <v>42</v>
      </c>
      <c r="R42" s="2" t="s">
        <v>42</v>
      </c>
      <c r="S42" s="2" t="s">
        <v>37</v>
      </c>
      <c r="T42" s="2" t="s">
        <v>37</v>
      </c>
      <c r="U42" s="2" t="s">
        <v>36</v>
      </c>
      <c r="V42" s="2" t="s">
        <v>30</v>
      </c>
      <c r="W42" s="2" t="s">
        <v>30</v>
      </c>
      <c r="X42" s="2" t="s">
        <v>31</v>
      </c>
      <c r="Y42" s="2" t="s">
        <v>30</v>
      </c>
      <c r="Z42" s="2" t="s">
        <v>31</v>
      </c>
    </row>
    <row r="43">
      <c r="A43" s="1">
        <v>41878.487863842594</v>
      </c>
      <c r="B43" s="2">
        <v>35.0</v>
      </c>
      <c r="C43" s="2" t="s">
        <v>43</v>
      </c>
      <c r="D43" s="2" t="s">
        <v>28</v>
      </c>
      <c r="E43" s="2" t="s">
        <v>53</v>
      </c>
      <c r="F43" s="2" t="s">
        <v>30</v>
      </c>
      <c r="G43" s="2" t="s">
        <v>30</v>
      </c>
      <c r="H43" s="2" t="s">
        <v>30</v>
      </c>
      <c r="J43" s="2" t="s">
        <v>41</v>
      </c>
      <c r="K43" s="2" t="s">
        <v>31</v>
      </c>
      <c r="L43" s="2" t="s">
        <v>31</v>
      </c>
      <c r="M43" s="2" t="s">
        <v>31</v>
      </c>
      <c r="N43" s="2" t="s">
        <v>34</v>
      </c>
      <c r="O43" s="2" t="s">
        <v>42</v>
      </c>
      <c r="P43" s="2" t="s">
        <v>31</v>
      </c>
      <c r="Q43" s="2" t="s">
        <v>42</v>
      </c>
      <c r="R43" s="2" t="s">
        <v>45</v>
      </c>
      <c r="S43" s="2" t="s">
        <v>31</v>
      </c>
      <c r="T43" s="2" t="s">
        <v>31</v>
      </c>
      <c r="U43" s="2" t="s">
        <v>36</v>
      </c>
      <c r="V43" s="2" t="s">
        <v>30</v>
      </c>
      <c r="W43" s="2" t="s">
        <v>30</v>
      </c>
      <c r="X43" s="2" t="s">
        <v>37</v>
      </c>
      <c r="Y43" s="2" t="s">
        <v>42</v>
      </c>
      <c r="Z43" s="2" t="s">
        <v>30</v>
      </c>
    </row>
    <row r="44">
      <c r="A44" s="1">
        <v>41878.488279745376</v>
      </c>
      <c r="B44" s="2">
        <v>27.0</v>
      </c>
      <c r="C44" s="2" t="s">
        <v>43</v>
      </c>
      <c r="D44" s="2" t="s">
        <v>44</v>
      </c>
      <c r="F44" s="2" t="s">
        <v>30</v>
      </c>
      <c r="G44" s="2" t="s">
        <v>31</v>
      </c>
      <c r="H44" s="2" t="s">
        <v>31</v>
      </c>
      <c r="I44" s="2" t="s">
        <v>52</v>
      </c>
      <c r="J44" s="3" t="s">
        <v>54</v>
      </c>
      <c r="K44" s="2" t="s">
        <v>30</v>
      </c>
      <c r="L44" s="2" t="s">
        <v>31</v>
      </c>
      <c r="M44" s="2" t="s">
        <v>30</v>
      </c>
      <c r="N44" s="2" t="s">
        <v>31</v>
      </c>
      <c r="O44" s="2" t="s">
        <v>30</v>
      </c>
      <c r="P44" s="2" t="s">
        <v>30</v>
      </c>
      <c r="Q44" s="2" t="s">
        <v>31</v>
      </c>
      <c r="R44" s="2" t="s">
        <v>55</v>
      </c>
      <c r="S44" s="2" t="s">
        <v>37</v>
      </c>
      <c r="T44" s="2" t="s">
        <v>30</v>
      </c>
      <c r="U44" s="2" t="s">
        <v>36</v>
      </c>
      <c r="V44" s="2" t="s">
        <v>30</v>
      </c>
      <c r="W44" s="2" t="s">
        <v>30</v>
      </c>
      <c r="X44" s="2" t="s">
        <v>30</v>
      </c>
      <c r="Y44" s="2" t="s">
        <v>31</v>
      </c>
      <c r="Z44" s="2" t="s">
        <v>30</v>
      </c>
    </row>
    <row r="45">
      <c r="A45" s="1">
        <v>41878.488317731484</v>
      </c>
      <c r="B45" s="2">
        <v>18.0</v>
      </c>
      <c r="C45" s="2" t="s">
        <v>43</v>
      </c>
      <c r="D45" s="2" t="s">
        <v>80</v>
      </c>
      <c r="F45" s="2" t="s">
        <v>30</v>
      </c>
      <c r="G45" s="2" t="s">
        <v>30</v>
      </c>
      <c r="H45" s="2" t="s">
        <v>30</v>
      </c>
      <c r="I45" s="2" t="s">
        <v>32</v>
      </c>
      <c r="J45" s="3" t="s">
        <v>33</v>
      </c>
      <c r="K45" s="2" t="s">
        <v>30</v>
      </c>
      <c r="L45" s="2" t="s">
        <v>31</v>
      </c>
      <c r="M45" s="2" t="s">
        <v>30</v>
      </c>
      <c r="N45" s="2" t="s">
        <v>34</v>
      </c>
      <c r="O45" s="2" t="s">
        <v>30</v>
      </c>
      <c r="P45" s="2" t="s">
        <v>30</v>
      </c>
      <c r="Q45" s="2" t="s">
        <v>42</v>
      </c>
      <c r="R45" s="2" t="s">
        <v>45</v>
      </c>
      <c r="S45" s="2" t="s">
        <v>31</v>
      </c>
      <c r="T45" s="2" t="s">
        <v>37</v>
      </c>
      <c r="U45" s="2" t="s">
        <v>30</v>
      </c>
      <c r="V45" s="2" t="s">
        <v>36</v>
      </c>
      <c r="W45" s="2" t="s">
        <v>30</v>
      </c>
      <c r="X45" s="2" t="s">
        <v>30</v>
      </c>
      <c r="Y45" s="2" t="s">
        <v>30</v>
      </c>
      <c r="Z45" s="2" t="s">
        <v>30</v>
      </c>
    </row>
    <row r="46">
      <c r="A46" s="1">
        <v>41878.488456782405</v>
      </c>
      <c r="B46" s="2">
        <v>30.0</v>
      </c>
      <c r="C46" s="2" t="s">
        <v>43</v>
      </c>
      <c r="D46" s="2" t="s">
        <v>28</v>
      </c>
      <c r="E46" s="2" t="s">
        <v>39</v>
      </c>
      <c r="F46" s="2" t="s">
        <v>30</v>
      </c>
      <c r="G46" s="2" t="s">
        <v>30</v>
      </c>
      <c r="H46" s="2" t="s">
        <v>31</v>
      </c>
      <c r="I46" s="2" t="s">
        <v>52</v>
      </c>
      <c r="J46" s="2" t="s">
        <v>47</v>
      </c>
      <c r="K46" s="2" t="s">
        <v>30</v>
      </c>
      <c r="L46" s="2" t="s">
        <v>31</v>
      </c>
      <c r="M46" s="2" t="s">
        <v>42</v>
      </c>
      <c r="N46" s="2" t="s">
        <v>30</v>
      </c>
      <c r="O46" s="2" t="s">
        <v>30</v>
      </c>
      <c r="P46" s="2" t="s">
        <v>30</v>
      </c>
      <c r="Q46" s="2" t="s">
        <v>42</v>
      </c>
      <c r="R46" s="2" t="s">
        <v>42</v>
      </c>
      <c r="S46" s="2" t="s">
        <v>30</v>
      </c>
      <c r="T46" s="2" t="s">
        <v>30</v>
      </c>
      <c r="U46" s="2" t="s">
        <v>30</v>
      </c>
      <c r="V46" s="2" t="s">
        <v>30</v>
      </c>
      <c r="W46" s="2" t="s">
        <v>30</v>
      </c>
      <c r="X46" s="2" t="s">
        <v>37</v>
      </c>
      <c r="Y46" s="2" t="s">
        <v>42</v>
      </c>
      <c r="Z46" s="2" t="s">
        <v>30</v>
      </c>
    </row>
    <row r="47">
      <c r="A47" s="1">
        <v>41878.488612939815</v>
      </c>
      <c r="B47" s="2">
        <v>38.0</v>
      </c>
      <c r="C47" s="2" t="s">
        <v>27</v>
      </c>
      <c r="D47" s="2" t="s">
        <v>28</v>
      </c>
      <c r="E47" s="2" t="s">
        <v>48</v>
      </c>
      <c r="F47" s="2" t="s">
        <v>30</v>
      </c>
      <c r="G47" s="2" t="s">
        <v>31</v>
      </c>
      <c r="H47" s="2" t="s">
        <v>31</v>
      </c>
      <c r="I47" s="2" t="s">
        <v>52</v>
      </c>
      <c r="J47" s="2" t="s">
        <v>47</v>
      </c>
      <c r="K47" s="2" t="s">
        <v>30</v>
      </c>
      <c r="L47" s="2" t="s">
        <v>31</v>
      </c>
      <c r="M47" s="2" t="s">
        <v>31</v>
      </c>
      <c r="N47" s="2" t="s">
        <v>31</v>
      </c>
      <c r="O47" s="2" t="s">
        <v>30</v>
      </c>
      <c r="P47" s="2" t="s">
        <v>31</v>
      </c>
      <c r="Q47" s="2" t="s">
        <v>31</v>
      </c>
      <c r="R47" s="2" t="s">
        <v>35</v>
      </c>
      <c r="S47" s="2" t="s">
        <v>30</v>
      </c>
      <c r="T47" s="2" t="s">
        <v>30</v>
      </c>
      <c r="U47" s="2" t="s">
        <v>36</v>
      </c>
      <c r="V47" s="2" t="s">
        <v>31</v>
      </c>
      <c r="W47" s="2" t="s">
        <v>30</v>
      </c>
      <c r="X47" s="2" t="s">
        <v>30</v>
      </c>
      <c r="Y47" s="2" t="s">
        <v>31</v>
      </c>
      <c r="Z47" s="2" t="s">
        <v>30</v>
      </c>
      <c r="AA47" s="2" t="s">
        <v>81</v>
      </c>
    </row>
    <row r="48">
      <c r="A48" s="1">
        <v>41878.48871776621</v>
      </c>
      <c r="B48" s="2">
        <v>28.0</v>
      </c>
      <c r="C48" s="2" t="s">
        <v>43</v>
      </c>
      <c r="D48" s="2" t="s">
        <v>46</v>
      </c>
      <c r="F48" s="2" t="s">
        <v>30</v>
      </c>
      <c r="G48" s="2" t="s">
        <v>30</v>
      </c>
      <c r="H48" s="2" t="s">
        <v>30</v>
      </c>
      <c r="J48" s="2" t="s">
        <v>47</v>
      </c>
      <c r="K48" s="2" t="s">
        <v>30</v>
      </c>
      <c r="L48" s="2" t="s">
        <v>31</v>
      </c>
      <c r="M48" s="2" t="s">
        <v>42</v>
      </c>
      <c r="N48" s="2" t="s">
        <v>34</v>
      </c>
      <c r="O48" s="2" t="s">
        <v>30</v>
      </c>
      <c r="P48" s="2" t="s">
        <v>30</v>
      </c>
      <c r="Q48" s="2" t="s">
        <v>42</v>
      </c>
      <c r="R48" s="2" t="s">
        <v>42</v>
      </c>
      <c r="S48" s="2" t="s">
        <v>30</v>
      </c>
      <c r="T48" s="2" t="s">
        <v>37</v>
      </c>
      <c r="U48" s="2" t="s">
        <v>36</v>
      </c>
      <c r="V48" s="2" t="s">
        <v>31</v>
      </c>
      <c r="W48" s="2" t="s">
        <v>37</v>
      </c>
      <c r="X48" s="2" t="s">
        <v>31</v>
      </c>
      <c r="Y48" s="2" t="s">
        <v>42</v>
      </c>
      <c r="Z48" s="2" t="s">
        <v>30</v>
      </c>
    </row>
    <row r="49">
      <c r="A49" s="1">
        <v>41878.48875614584</v>
      </c>
      <c r="B49" s="2">
        <v>34.0</v>
      </c>
      <c r="C49" s="2" t="s">
        <v>43</v>
      </c>
      <c r="D49" s="2" t="s">
        <v>28</v>
      </c>
      <c r="E49" s="2" t="s">
        <v>51</v>
      </c>
      <c r="F49" s="2" t="s">
        <v>30</v>
      </c>
      <c r="G49" s="2" t="s">
        <v>30</v>
      </c>
      <c r="H49" s="2" t="s">
        <v>30</v>
      </c>
      <c r="J49" s="3" t="s">
        <v>33</v>
      </c>
      <c r="K49" s="2" t="s">
        <v>30</v>
      </c>
      <c r="L49" s="2" t="s">
        <v>31</v>
      </c>
      <c r="M49" s="2" t="s">
        <v>30</v>
      </c>
      <c r="N49" s="2" t="s">
        <v>30</v>
      </c>
      <c r="O49" s="2" t="s">
        <v>30</v>
      </c>
      <c r="P49" s="2" t="s">
        <v>30</v>
      </c>
      <c r="Q49" s="2" t="s">
        <v>42</v>
      </c>
      <c r="R49" s="2" t="s">
        <v>42</v>
      </c>
      <c r="S49" s="2" t="s">
        <v>30</v>
      </c>
      <c r="T49" s="2" t="s">
        <v>30</v>
      </c>
      <c r="U49" s="2" t="s">
        <v>31</v>
      </c>
      <c r="V49" s="2" t="s">
        <v>31</v>
      </c>
      <c r="W49" s="2" t="s">
        <v>37</v>
      </c>
      <c r="X49" s="2" t="s">
        <v>31</v>
      </c>
      <c r="Y49" s="2" t="s">
        <v>42</v>
      </c>
      <c r="Z49" s="2" t="s">
        <v>30</v>
      </c>
    </row>
    <row r="50">
      <c r="A50" s="1">
        <v>41878.488850173606</v>
      </c>
      <c r="B50" s="2">
        <v>26.0</v>
      </c>
      <c r="C50" s="2" t="s">
        <v>82</v>
      </c>
      <c r="D50" s="2" t="s">
        <v>44</v>
      </c>
      <c r="F50" s="2" t="s">
        <v>31</v>
      </c>
      <c r="G50" s="2" t="s">
        <v>30</v>
      </c>
      <c r="H50" s="2" t="s">
        <v>30</v>
      </c>
      <c r="I50" s="2" t="s">
        <v>52</v>
      </c>
      <c r="J50" s="3" t="s">
        <v>54</v>
      </c>
      <c r="K50" s="2" t="s">
        <v>30</v>
      </c>
      <c r="L50" s="2" t="s">
        <v>31</v>
      </c>
      <c r="M50" s="2" t="s">
        <v>30</v>
      </c>
      <c r="N50" s="2" t="s">
        <v>31</v>
      </c>
      <c r="O50" s="2" t="s">
        <v>31</v>
      </c>
      <c r="P50" s="2" t="s">
        <v>30</v>
      </c>
      <c r="Q50" s="2" t="s">
        <v>42</v>
      </c>
      <c r="R50" s="2" t="s">
        <v>42</v>
      </c>
      <c r="S50" s="2" t="s">
        <v>30</v>
      </c>
      <c r="T50" s="2" t="s">
        <v>30</v>
      </c>
      <c r="U50" s="2" t="s">
        <v>31</v>
      </c>
      <c r="V50" s="2" t="s">
        <v>31</v>
      </c>
      <c r="W50" s="2" t="s">
        <v>30</v>
      </c>
      <c r="X50" s="2" t="s">
        <v>30</v>
      </c>
      <c r="Y50" s="2" t="s">
        <v>31</v>
      </c>
      <c r="Z50" s="2" t="s">
        <v>30</v>
      </c>
    </row>
    <row r="51">
      <c r="A51" s="1">
        <v>41878.48938866898</v>
      </c>
      <c r="B51" s="2">
        <v>30.0</v>
      </c>
      <c r="C51" s="2" t="s">
        <v>57</v>
      </c>
      <c r="D51" s="2" t="s">
        <v>28</v>
      </c>
      <c r="E51" s="2" t="s">
        <v>29</v>
      </c>
      <c r="F51" s="2" t="s">
        <v>30</v>
      </c>
      <c r="G51" s="2" t="s">
        <v>31</v>
      </c>
      <c r="H51" s="2" t="s">
        <v>31</v>
      </c>
      <c r="I51" s="2" t="s">
        <v>40</v>
      </c>
      <c r="J51" s="2" t="s">
        <v>47</v>
      </c>
      <c r="K51" s="2" t="s">
        <v>30</v>
      </c>
      <c r="L51" s="2" t="s">
        <v>31</v>
      </c>
      <c r="M51" s="2" t="s">
        <v>31</v>
      </c>
      <c r="N51" s="2" t="s">
        <v>30</v>
      </c>
      <c r="O51" s="2" t="s">
        <v>30</v>
      </c>
      <c r="P51" s="2" t="s">
        <v>42</v>
      </c>
      <c r="Q51" s="2" t="s">
        <v>42</v>
      </c>
      <c r="R51" s="2" t="s">
        <v>42</v>
      </c>
      <c r="S51" s="2" t="s">
        <v>37</v>
      </c>
      <c r="T51" s="2" t="s">
        <v>30</v>
      </c>
      <c r="U51" s="2" t="s">
        <v>36</v>
      </c>
      <c r="V51" s="2" t="s">
        <v>31</v>
      </c>
      <c r="W51" s="2" t="s">
        <v>30</v>
      </c>
      <c r="X51" s="2" t="s">
        <v>30</v>
      </c>
      <c r="Y51" s="2" t="s">
        <v>42</v>
      </c>
      <c r="Z51" s="2" t="s">
        <v>30</v>
      </c>
      <c r="AA51" s="2" t="s">
        <v>83</v>
      </c>
    </row>
    <row r="52">
      <c r="A52" s="1">
        <v>41878.4895284375</v>
      </c>
      <c r="B52" s="2">
        <v>22.0</v>
      </c>
      <c r="C52" s="2" t="s">
        <v>38</v>
      </c>
      <c r="D52" s="2" t="s">
        <v>28</v>
      </c>
      <c r="E52" s="2" t="s">
        <v>48</v>
      </c>
      <c r="F52" s="2" t="s">
        <v>30</v>
      </c>
      <c r="G52" s="2" t="s">
        <v>31</v>
      </c>
      <c r="H52" s="2" t="s">
        <v>31</v>
      </c>
      <c r="I52" s="2" t="s">
        <v>32</v>
      </c>
      <c r="J52" s="3" t="s">
        <v>33</v>
      </c>
      <c r="K52" s="2" t="s">
        <v>30</v>
      </c>
      <c r="L52" s="2" t="s">
        <v>31</v>
      </c>
      <c r="M52" s="2" t="s">
        <v>30</v>
      </c>
      <c r="N52" s="2" t="s">
        <v>31</v>
      </c>
      <c r="O52" s="2" t="s">
        <v>30</v>
      </c>
      <c r="P52" s="2" t="s">
        <v>30</v>
      </c>
      <c r="Q52" s="2" t="s">
        <v>31</v>
      </c>
      <c r="R52" s="2" t="s">
        <v>55</v>
      </c>
      <c r="S52" s="2" t="s">
        <v>37</v>
      </c>
      <c r="T52" s="2" t="s">
        <v>30</v>
      </c>
      <c r="U52" s="2" t="s">
        <v>30</v>
      </c>
      <c r="V52" s="2" t="s">
        <v>30</v>
      </c>
      <c r="W52" s="2" t="s">
        <v>30</v>
      </c>
      <c r="X52" s="2" t="s">
        <v>37</v>
      </c>
      <c r="Y52" s="2" t="s">
        <v>42</v>
      </c>
      <c r="Z52" s="2" t="s">
        <v>30</v>
      </c>
    </row>
    <row r="53">
      <c r="A53" s="1">
        <v>41878.48995740741</v>
      </c>
      <c r="B53" s="2">
        <v>33.0</v>
      </c>
      <c r="C53" s="2" t="s">
        <v>43</v>
      </c>
      <c r="D53" s="2" t="s">
        <v>28</v>
      </c>
      <c r="E53" s="2" t="s">
        <v>84</v>
      </c>
      <c r="F53" s="2" t="s">
        <v>30</v>
      </c>
      <c r="G53" s="2" t="s">
        <v>30</v>
      </c>
      <c r="H53" s="2" t="s">
        <v>30</v>
      </c>
      <c r="J53" s="2" t="s">
        <v>50</v>
      </c>
      <c r="K53" s="2" t="s">
        <v>31</v>
      </c>
      <c r="L53" s="2" t="s">
        <v>31</v>
      </c>
      <c r="M53" s="2" t="s">
        <v>42</v>
      </c>
      <c r="N53" s="2" t="s">
        <v>34</v>
      </c>
      <c r="O53" s="2" t="s">
        <v>42</v>
      </c>
      <c r="P53" s="2" t="s">
        <v>42</v>
      </c>
      <c r="Q53" s="2" t="s">
        <v>42</v>
      </c>
      <c r="R53" s="2" t="s">
        <v>42</v>
      </c>
      <c r="S53" s="2" t="s">
        <v>30</v>
      </c>
      <c r="T53" s="2" t="s">
        <v>30</v>
      </c>
      <c r="U53" s="2" t="s">
        <v>36</v>
      </c>
      <c r="V53" s="2" t="s">
        <v>31</v>
      </c>
      <c r="W53" s="2" t="s">
        <v>37</v>
      </c>
      <c r="X53" s="2" t="s">
        <v>37</v>
      </c>
      <c r="Y53" s="2" t="s">
        <v>42</v>
      </c>
      <c r="Z53" s="2" t="s">
        <v>30</v>
      </c>
    </row>
    <row r="54">
      <c r="A54" s="1">
        <v>41878.48997180556</v>
      </c>
      <c r="B54" s="2">
        <v>31.0</v>
      </c>
      <c r="C54" s="2" t="s">
        <v>38</v>
      </c>
      <c r="D54" s="2" t="s">
        <v>28</v>
      </c>
      <c r="F54" s="2" t="s">
        <v>30</v>
      </c>
      <c r="G54" s="2" t="s">
        <v>30</v>
      </c>
      <c r="H54" s="2" t="s">
        <v>30</v>
      </c>
      <c r="J54" s="2" t="s">
        <v>50</v>
      </c>
      <c r="K54" s="2" t="s">
        <v>31</v>
      </c>
      <c r="L54" s="2" t="s">
        <v>31</v>
      </c>
      <c r="M54" s="2" t="s">
        <v>42</v>
      </c>
      <c r="N54" s="2" t="s">
        <v>30</v>
      </c>
      <c r="O54" s="2" t="s">
        <v>42</v>
      </c>
      <c r="P54" s="2" t="s">
        <v>42</v>
      </c>
      <c r="Q54" s="2" t="s">
        <v>42</v>
      </c>
      <c r="R54" s="2" t="s">
        <v>42</v>
      </c>
      <c r="S54" s="2" t="s">
        <v>37</v>
      </c>
      <c r="T54" s="2" t="s">
        <v>37</v>
      </c>
      <c r="U54" s="2" t="s">
        <v>36</v>
      </c>
      <c r="V54" s="2" t="s">
        <v>36</v>
      </c>
      <c r="W54" s="2" t="s">
        <v>37</v>
      </c>
      <c r="X54" s="2" t="s">
        <v>37</v>
      </c>
      <c r="Y54" s="2" t="s">
        <v>42</v>
      </c>
      <c r="Z54" s="2" t="s">
        <v>30</v>
      </c>
    </row>
    <row r="55">
      <c r="A55" s="1">
        <v>41878.49018175926</v>
      </c>
      <c r="B55" s="2">
        <v>32.0</v>
      </c>
      <c r="C55" s="2" t="s">
        <v>43</v>
      </c>
      <c r="D55" s="2" t="s">
        <v>28</v>
      </c>
      <c r="E55" s="2" t="s">
        <v>51</v>
      </c>
      <c r="F55" s="2" t="s">
        <v>30</v>
      </c>
      <c r="G55" s="2" t="s">
        <v>30</v>
      </c>
      <c r="H55" s="2" t="s">
        <v>30</v>
      </c>
      <c r="I55" s="2" t="s">
        <v>49</v>
      </c>
      <c r="J55" s="3" t="s">
        <v>54</v>
      </c>
      <c r="K55" s="2" t="s">
        <v>31</v>
      </c>
      <c r="L55" s="2" t="s">
        <v>31</v>
      </c>
      <c r="M55" s="2" t="s">
        <v>42</v>
      </c>
      <c r="N55" s="2" t="s">
        <v>34</v>
      </c>
      <c r="O55" s="2" t="s">
        <v>30</v>
      </c>
      <c r="P55" s="2" t="s">
        <v>30</v>
      </c>
      <c r="Q55" s="2" t="s">
        <v>42</v>
      </c>
      <c r="R55" s="2" t="s">
        <v>42</v>
      </c>
      <c r="S55" s="2" t="s">
        <v>37</v>
      </c>
      <c r="T55" s="2" t="s">
        <v>30</v>
      </c>
      <c r="U55" s="2" t="s">
        <v>36</v>
      </c>
      <c r="V55" s="2" t="s">
        <v>31</v>
      </c>
      <c r="W55" s="2" t="s">
        <v>30</v>
      </c>
      <c r="X55" s="2" t="s">
        <v>30</v>
      </c>
      <c r="Y55" s="2" t="s">
        <v>42</v>
      </c>
      <c r="Z55" s="2" t="s">
        <v>30</v>
      </c>
    </row>
    <row r="56">
      <c r="A56" s="1">
        <v>41878.49069564815</v>
      </c>
      <c r="B56" s="2">
        <v>28.0</v>
      </c>
      <c r="C56" s="2" t="s">
        <v>38</v>
      </c>
      <c r="D56" s="2" t="s">
        <v>85</v>
      </c>
      <c r="F56" s="2" t="s">
        <v>30</v>
      </c>
      <c r="G56" s="2" t="s">
        <v>30</v>
      </c>
      <c r="H56" s="2" t="s">
        <v>30</v>
      </c>
      <c r="J56" s="2" t="s">
        <v>50</v>
      </c>
      <c r="K56" s="2" t="s">
        <v>30</v>
      </c>
      <c r="L56" s="2" t="s">
        <v>31</v>
      </c>
      <c r="M56" s="2" t="s">
        <v>30</v>
      </c>
      <c r="N56" s="2" t="s">
        <v>30</v>
      </c>
      <c r="O56" s="2" t="s">
        <v>30</v>
      </c>
      <c r="P56" s="2" t="s">
        <v>30</v>
      </c>
      <c r="Q56" s="2" t="s">
        <v>42</v>
      </c>
      <c r="R56" s="2" t="s">
        <v>42</v>
      </c>
      <c r="S56" s="2" t="s">
        <v>30</v>
      </c>
      <c r="T56" s="2" t="s">
        <v>30</v>
      </c>
      <c r="U56" s="2" t="s">
        <v>30</v>
      </c>
      <c r="V56" s="2" t="s">
        <v>30</v>
      </c>
      <c r="W56" s="2" t="s">
        <v>30</v>
      </c>
      <c r="X56" s="2" t="s">
        <v>37</v>
      </c>
      <c r="Y56" s="2" t="s">
        <v>42</v>
      </c>
      <c r="Z56" s="2" t="s">
        <v>30</v>
      </c>
    </row>
    <row r="57">
      <c r="A57" s="1">
        <v>41878.49085068287</v>
      </c>
      <c r="B57" s="2">
        <v>27.0</v>
      </c>
      <c r="C57" s="2" t="s">
        <v>86</v>
      </c>
      <c r="D57" s="2" t="s">
        <v>28</v>
      </c>
      <c r="E57" s="2" t="s">
        <v>69</v>
      </c>
      <c r="F57" s="2" t="s">
        <v>30</v>
      </c>
      <c r="G57" s="2" t="s">
        <v>31</v>
      </c>
      <c r="H57" s="2" t="s">
        <v>31</v>
      </c>
      <c r="I57" s="2" t="s">
        <v>40</v>
      </c>
      <c r="J57" s="2" t="s">
        <v>47</v>
      </c>
      <c r="K57" s="2" t="s">
        <v>30</v>
      </c>
      <c r="L57" s="2" t="s">
        <v>31</v>
      </c>
      <c r="M57" s="2" t="s">
        <v>31</v>
      </c>
      <c r="N57" s="2" t="s">
        <v>31</v>
      </c>
      <c r="O57" s="2" t="s">
        <v>30</v>
      </c>
      <c r="P57" s="2" t="s">
        <v>30</v>
      </c>
      <c r="Q57" s="2" t="s">
        <v>31</v>
      </c>
      <c r="R57" s="2" t="s">
        <v>42</v>
      </c>
      <c r="S57" s="2" t="s">
        <v>37</v>
      </c>
      <c r="T57" s="2" t="s">
        <v>30</v>
      </c>
      <c r="U57" s="2" t="s">
        <v>30</v>
      </c>
      <c r="V57" s="2" t="s">
        <v>30</v>
      </c>
      <c r="W57" s="2" t="s">
        <v>30</v>
      </c>
      <c r="X57" s="2" t="s">
        <v>30</v>
      </c>
      <c r="Y57" s="2" t="s">
        <v>42</v>
      </c>
      <c r="Z57" s="2" t="s">
        <v>30</v>
      </c>
    </row>
    <row r="58">
      <c r="A58" s="1">
        <v>41878.49092428241</v>
      </c>
      <c r="B58" s="2">
        <v>32.0</v>
      </c>
      <c r="C58" s="2" t="s">
        <v>87</v>
      </c>
      <c r="D58" s="2" t="s">
        <v>28</v>
      </c>
      <c r="E58" s="2" t="s">
        <v>51</v>
      </c>
      <c r="F58" s="2" t="s">
        <v>30</v>
      </c>
      <c r="G58" s="2" t="s">
        <v>31</v>
      </c>
      <c r="H58" s="2" t="s">
        <v>30</v>
      </c>
      <c r="J58" s="3" t="s">
        <v>33</v>
      </c>
      <c r="K58" s="2" t="s">
        <v>31</v>
      </c>
      <c r="L58" s="2" t="s">
        <v>31</v>
      </c>
      <c r="M58" s="2" t="s">
        <v>42</v>
      </c>
      <c r="N58" s="2" t="s">
        <v>30</v>
      </c>
      <c r="O58" s="2" t="s">
        <v>30</v>
      </c>
      <c r="P58" s="2" t="s">
        <v>30</v>
      </c>
      <c r="Q58" s="2" t="s">
        <v>42</v>
      </c>
      <c r="R58" s="2" t="s">
        <v>35</v>
      </c>
      <c r="S58" s="2" t="s">
        <v>30</v>
      </c>
      <c r="T58" s="2" t="s">
        <v>30</v>
      </c>
      <c r="U58" s="2" t="s">
        <v>31</v>
      </c>
      <c r="V58" s="2" t="s">
        <v>31</v>
      </c>
      <c r="W58" s="2" t="s">
        <v>30</v>
      </c>
      <c r="X58" s="2" t="s">
        <v>30</v>
      </c>
      <c r="Y58" s="2" t="s">
        <v>31</v>
      </c>
      <c r="Z58" s="2" t="s">
        <v>30</v>
      </c>
    </row>
    <row r="59">
      <c r="A59" s="1">
        <v>41878.491095219906</v>
      </c>
      <c r="B59" s="2">
        <v>24.0</v>
      </c>
      <c r="C59" s="2" t="s">
        <v>43</v>
      </c>
      <c r="D59" s="2" t="s">
        <v>28</v>
      </c>
      <c r="E59" s="2" t="s">
        <v>69</v>
      </c>
      <c r="F59" s="2" t="s">
        <v>30</v>
      </c>
      <c r="G59" s="2" t="s">
        <v>31</v>
      </c>
      <c r="H59" s="2" t="s">
        <v>31</v>
      </c>
      <c r="I59" s="2" t="s">
        <v>52</v>
      </c>
      <c r="J59" s="2" t="s">
        <v>47</v>
      </c>
      <c r="K59" s="2" t="s">
        <v>31</v>
      </c>
      <c r="L59" s="2" t="s">
        <v>31</v>
      </c>
      <c r="M59" s="2" t="s">
        <v>42</v>
      </c>
      <c r="N59" s="2" t="s">
        <v>30</v>
      </c>
      <c r="O59" s="2" t="s">
        <v>30</v>
      </c>
      <c r="P59" s="2" t="s">
        <v>30</v>
      </c>
      <c r="Q59" s="2" t="s">
        <v>42</v>
      </c>
      <c r="R59" s="2" t="s">
        <v>42</v>
      </c>
      <c r="S59" s="2" t="s">
        <v>30</v>
      </c>
      <c r="T59" s="2" t="s">
        <v>37</v>
      </c>
      <c r="U59" s="2" t="s">
        <v>36</v>
      </c>
      <c r="V59" s="2" t="s">
        <v>31</v>
      </c>
      <c r="W59" s="2" t="s">
        <v>31</v>
      </c>
      <c r="X59" s="2" t="s">
        <v>31</v>
      </c>
      <c r="Y59" s="2" t="s">
        <v>30</v>
      </c>
      <c r="Z59" s="2" t="s">
        <v>30</v>
      </c>
    </row>
    <row r="60">
      <c r="A60" s="1">
        <v>41878.49136167824</v>
      </c>
      <c r="B60" s="2">
        <v>26.0</v>
      </c>
      <c r="C60" s="2" t="s">
        <v>43</v>
      </c>
      <c r="D60" s="2" t="s">
        <v>28</v>
      </c>
      <c r="E60" s="2" t="s">
        <v>51</v>
      </c>
      <c r="F60" s="2" t="s">
        <v>30</v>
      </c>
      <c r="G60" s="2" t="s">
        <v>30</v>
      </c>
      <c r="H60" s="2" t="s">
        <v>30</v>
      </c>
      <c r="J60" s="2" t="s">
        <v>47</v>
      </c>
      <c r="K60" s="2" t="s">
        <v>30</v>
      </c>
      <c r="L60" s="2" t="s">
        <v>30</v>
      </c>
      <c r="M60" s="2" t="s">
        <v>30</v>
      </c>
      <c r="N60" s="2" t="s">
        <v>30</v>
      </c>
      <c r="O60" s="2" t="s">
        <v>30</v>
      </c>
      <c r="P60" s="2" t="s">
        <v>30</v>
      </c>
      <c r="Q60" s="2" t="s">
        <v>31</v>
      </c>
      <c r="R60" s="2" t="s">
        <v>35</v>
      </c>
      <c r="S60" s="2" t="s">
        <v>30</v>
      </c>
      <c r="T60" s="2" t="s">
        <v>30</v>
      </c>
      <c r="U60" s="2" t="s">
        <v>36</v>
      </c>
      <c r="V60" s="2" t="s">
        <v>31</v>
      </c>
      <c r="W60" s="2" t="s">
        <v>37</v>
      </c>
      <c r="X60" s="2" t="s">
        <v>31</v>
      </c>
      <c r="Y60" s="2" t="s">
        <v>42</v>
      </c>
      <c r="Z60" s="2" t="s">
        <v>30</v>
      </c>
    </row>
    <row r="61">
      <c r="A61" s="1">
        <v>41878.49162918981</v>
      </c>
      <c r="B61" s="2">
        <v>33.0</v>
      </c>
      <c r="C61" s="2" t="s">
        <v>57</v>
      </c>
      <c r="D61" s="2" t="s">
        <v>44</v>
      </c>
      <c r="F61" s="2" t="s">
        <v>30</v>
      </c>
      <c r="G61" s="2" t="s">
        <v>31</v>
      </c>
      <c r="H61" s="2" t="s">
        <v>31</v>
      </c>
      <c r="I61" s="2" t="s">
        <v>32</v>
      </c>
      <c r="J61" s="3" t="s">
        <v>33</v>
      </c>
      <c r="K61" s="2" t="s">
        <v>31</v>
      </c>
      <c r="L61" s="2" t="s">
        <v>31</v>
      </c>
      <c r="M61" s="2" t="s">
        <v>42</v>
      </c>
      <c r="N61" s="2" t="s">
        <v>30</v>
      </c>
      <c r="O61" s="2" t="s">
        <v>30</v>
      </c>
      <c r="P61" s="2" t="s">
        <v>30</v>
      </c>
      <c r="Q61" s="2" t="s">
        <v>30</v>
      </c>
      <c r="R61" s="2" t="s">
        <v>45</v>
      </c>
      <c r="S61" s="2" t="s">
        <v>31</v>
      </c>
      <c r="T61" s="2" t="s">
        <v>30</v>
      </c>
      <c r="U61" s="2" t="s">
        <v>30</v>
      </c>
      <c r="V61" s="2" t="s">
        <v>30</v>
      </c>
      <c r="W61" s="2" t="s">
        <v>30</v>
      </c>
      <c r="X61" s="2" t="s">
        <v>37</v>
      </c>
      <c r="Y61" s="2" t="s">
        <v>42</v>
      </c>
      <c r="Z61" s="2" t="s">
        <v>30</v>
      </c>
      <c r="AA61" s="2" t="s">
        <v>88</v>
      </c>
    </row>
    <row r="62">
      <c r="A62" s="1">
        <v>41878.49233526621</v>
      </c>
      <c r="B62" s="2">
        <v>44.0</v>
      </c>
      <c r="C62" s="2" t="s">
        <v>43</v>
      </c>
      <c r="D62" s="2" t="s">
        <v>28</v>
      </c>
      <c r="E62" s="2" t="s">
        <v>72</v>
      </c>
      <c r="F62" s="2" t="s">
        <v>30</v>
      </c>
      <c r="G62" s="2" t="s">
        <v>31</v>
      </c>
      <c r="H62" s="2" t="s">
        <v>31</v>
      </c>
      <c r="I62" s="2" t="s">
        <v>52</v>
      </c>
      <c r="J62" s="2" t="s">
        <v>41</v>
      </c>
      <c r="K62" s="2" t="s">
        <v>30</v>
      </c>
      <c r="L62" s="2" t="s">
        <v>30</v>
      </c>
      <c r="M62" s="2" t="s">
        <v>31</v>
      </c>
      <c r="N62" s="2" t="s">
        <v>30</v>
      </c>
      <c r="O62" s="2" t="s">
        <v>30</v>
      </c>
      <c r="P62" s="2" t="s">
        <v>42</v>
      </c>
      <c r="Q62" s="2" t="s">
        <v>42</v>
      </c>
      <c r="R62" s="2" t="s">
        <v>42</v>
      </c>
      <c r="S62" s="2" t="s">
        <v>31</v>
      </c>
      <c r="T62" s="2" t="s">
        <v>37</v>
      </c>
      <c r="U62" s="2" t="s">
        <v>36</v>
      </c>
      <c r="V62" s="2" t="s">
        <v>30</v>
      </c>
      <c r="W62" s="2" t="s">
        <v>30</v>
      </c>
      <c r="X62" s="2" t="s">
        <v>37</v>
      </c>
      <c r="Y62" s="2" t="s">
        <v>42</v>
      </c>
      <c r="Z62" s="2" t="s">
        <v>31</v>
      </c>
    </row>
    <row r="63">
      <c r="A63" s="1">
        <v>41878.49295149306</v>
      </c>
      <c r="B63" s="2">
        <v>26.0</v>
      </c>
      <c r="C63" s="2" t="s">
        <v>27</v>
      </c>
      <c r="D63" s="2" t="s">
        <v>89</v>
      </c>
      <c r="F63" s="2" t="s">
        <v>30</v>
      </c>
      <c r="G63" s="2" t="s">
        <v>30</v>
      </c>
      <c r="H63" s="2" t="s">
        <v>31</v>
      </c>
      <c r="I63" s="2" t="s">
        <v>52</v>
      </c>
      <c r="J63" s="2" t="s">
        <v>47</v>
      </c>
      <c r="K63" s="2" t="s">
        <v>31</v>
      </c>
      <c r="L63" s="2" t="s">
        <v>31</v>
      </c>
      <c r="M63" s="2" t="s">
        <v>42</v>
      </c>
      <c r="N63" s="2" t="s">
        <v>34</v>
      </c>
      <c r="O63" s="2" t="s">
        <v>31</v>
      </c>
      <c r="P63" s="2" t="s">
        <v>31</v>
      </c>
      <c r="Q63" s="2" t="s">
        <v>31</v>
      </c>
      <c r="R63" s="2" t="s">
        <v>65</v>
      </c>
      <c r="S63" s="2" t="s">
        <v>30</v>
      </c>
      <c r="T63" s="2" t="s">
        <v>30</v>
      </c>
      <c r="U63" s="2" t="s">
        <v>31</v>
      </c>
      <c r="V63" s="2" t="s">
        <v>31</v>
      </c>
      <c r="W63" s="2" t="s">
        <v>37</v>
      </c>
      <c r="X63" s="2" t="s">
        <v>31</v>
      </c>
      <c r="Y63" s="2" t="s">
        <v>31</v>
      </c>
      <c r="Z63" s="2" t="s">
        <v>30</v>
      </c>
    </row>
    <row r="64">
      <c r="A64" s="1">
        <v>41878.49337030092</v>
      </c>
      <c r="B64" s="2">
        <v>27.0</v>
      </c>
      <c r="C64" s="2" t="s">
        <v>43</v>
      </c>
      <c r="D64" s="2" t="s">
        <v>46</v>
      </c>
      <c r="F64" s="2" t="s">
        <v>30</v>
      </c>
      <c r="G64" s="2" t="s">
        <v>30</v>
      </c>
      <c r="H64" s="2" t="s">
        <v>30</v>
      </c>
      <c r="I64" s="2" t="s">
        <v>49</v>
      </c>
      <c r="J64" s="2" t="s">
        <v>50</v>
      </c>
      <c r="K64" s="2" t="s">
        <v>30</v>
      </c>
      <c r="L64" s="2" t="s">
        <v>31</v>
      </c>
      <c r="M64" s="2" t="s">
        <v>31</v>
      </c>
      <c r="N64" s="2" t="s">
        <v>34</v>
      </c>
      <c r="O64" s="2" t="s">
        <v>30</v>
      </c>
      <c r="P64" s="2" t="s">
        <v>31</v>
      </c>
      <c r="Q64" s="2" t="s">
        <v>42</v>
      </c>
      <c r="R64" s="2" t="s">
        <v>35</v>
      </c>
      <c r="S64" s="2" t="s">
        <v>30</v>
      </c>
      <c r="T64" s="2" t="s">
        <v>30</v>
      </c>
      <c r="U64" s="2" t="s">
        <v>31</v>
      </c>
      <c r="V64" s="2" t="s">
        <v>31</v>
      </c>
      <c r="W64" s="2" t="s">
        <v>37</v>
      </c>
      <c r="X64" s="2" t="s">
        <v>37</v>
      </c>
      <c r="Y64" s="2" t="s">
        <v>31</v>
      </c>
      <c r="Z64" s="2" t="s">
        <v>30</v>
      </c>
    </row>
    <row r="65">
      <c r="A65" s="1">
        <v>41878.49338641204</v>
      </c>
      <c r="B65" s="2">
        <v>26.0</v>
      </c>
      <c r="C65" s="2" t="s">
        <v>43</v>
      </c>
      <c r="D65" s="2" t="s">
        <v>68</v>
      </c>
      <c r="F65" s="2" t="s">
        <v>30</v>
      </c>
      <c r="G65" s="2" t="s">
        <v>30</v>
      </c>
      <c r="H65" s="2" t="s">
        <v>30</v>
      </c>
      <c r="J65" s="2" t="s">
        <v>47</v>
      </c>
      <c r="K65" s="2" t="s">
        <v>30</v>
      </c>
      <c r="L65" s="2" t="s">
        <v>31</v>
      </c>
      <c r="M65" s="2" t="s">
        <v>30</v>
      </c>
      <c r="N65" s="2" t="s">
        <v>30</v>
      </c>
      <c r="O65" s="2" t="s">
        <v>30</v>
      </c>
      <c r="P65" s="2" t="s">
        <v>30</v>
      </c>
      <c r="Q65" s="2" t="s">
        <v>42</v>
      </c>
      <c r="R65" s="2" t="s">
        <v>65</v>
      </c>
      <c r="S65" s="2" t="s">
        <v>31</v>
      </c>
      <c r="T65" s="2" t="s">
        <v>30</v>
      </c>
      <c r="U65" s="2" t="s">
        <v>30</v>
      </c>
      <c r="V65" s="2" t="s">
        <v>30</v>
      </c>
      <c r="W65" s="2" t="s">
        <v>30</v>
      </c>
      <c r="X65" s="2" t="s">
        <v>30</v>
      </c>
      <c r="Y65" s="2" t="s">
        <v>30</v>
      </c>
      <c r="Z65" s="2" t="s">
        <v>31</v>
      </c>
    </row>
    <row r="66">
      <c r="A66" s="1">
        <v>41878.49359701389</v>
      </c>
      <c r="B66" s="2">
        <v>35.0</v>
      </c>
      <c r="C66" s="2" t="s">
        <v>57</v>
      </c>
      <c r="D66" s="2" t="s">
        <v>44</v>
      </c>
      <c r="F66" s="2" t="s">
        <v>30</v>
      </c>
      <c r="G66" s="2" t="s">
        <v>30</v>
      </c>
      <c r="H66" s="2" t="s">
        <v>30</v>
      </c>
      <c r="I66" s="2" t="s">
        <v>52</v>
      </c>
      <c r="J66" s="3" t="s">
        <v>33</v>
      </c>
      <c r="K66" s="2" t="s">
        <v>30</v>
      </c>
      <c r="L66" s="2" t="s">
        <v>31</v>
      </c>
      <c r="M66" s="2" t="s">
        <v>42</v>
      </c>
      <c r="N66" s="2" t="s">
        <v>30</v>
      </c>
      <c r="O66" s="2" t="s">
        <v>30</v>
      </c>
      <c r="P66" s="2" t="s">
        <v>30</v>
      </c>
      <c r="Q66" s="2" t="s">
        <v>42</v>
      </c>
      <c r="R66" s="2" t="s">
        <v>35</v>
      </c>
      <c r="S66" s="2" t="s">
        <v>30</v>
      </c>
      <c r="T66" s="2" t="s">
        <v>30</v>
      </c>
      <c r="U66" s="2" t="s">
        <v>36</v>
      </c>
      <c r="V66" s="2" t="s">
        <v>31</v>
      </c>
      <c r="W66" s="2" t="s">
        <v>30</v>
      </c>
      <c r="X66" s="2" t="s">
        <v>37</v>
      </c>
      <c r="Y66" s="2" t="s">
        <v>42</v>
      </c>
      <c r="Z66" s="2" t="s">
        <v>30</v>
      </c>
    </row>
    <row r="67">
      <c r="A67" s="1">
        <v>41878.493840613424</v>
      </c>
      <c r="B67" s="2">
        <v>40.0</v>
      </c>
      <c r="C67" s="2" t="s">
        <v>43</v>
      </c>
      <c r="D67" s="2" t="s">
        <v>28</v>
      </c>
      <c r="E67" s="2" t="s">
        <v>60</v>
      </c>
      <c r="F67" s="2" t="s">
        <v>30</v>
      </c>
      <c r="G67" s="2" t="s">
        <v>31</v>
      </c>
      <c r="H67" s="2" t="s">
        <v>30</v>
      </c>
      <c r="I67" s="2" t="s">
        <v>52</v>
      </c>
      <c r="J67" s="2" t="s">
        <v>41</v>
      </c>
      <c r="K67" s="2" t="s">
        <v>31</v>
      </c>
      <c r="L67" s="2" t="s">
        <v>31</v>
      </c>
      <c r="M67" s="2" t="s">
        <v>31</v>
      </c>
      <c r="N67" s="2" t="s">
        <v>31</v>
      </c>
      <c r="O67" s="2" t="s">
        <v>31</v>
      </c>
      <c r="P67" s="2" t="s">
        <v>31</v>
      </c>
      <c r="Q67" s="2" t="s">
        <v>42</v>
      </c>
      <c r="R67" s="2" t="s">
        <v>42</v>
      </c>
      <c r="S67" s="2" t="s">
        <v>31</v>
      </c>
      <c r="T67" s="2" t="s">
        <v>37</v>
      </c>
      <c r="U67" s="2" t="s">
        <v>36</v>
      </c>
      <c r="V67" s="2" t="s">
        <v>30</v>
      </c>
      <c r="W67" s="2" t="s">
        <v>30</v>
      </c>
      <c r="X67" s="2" t="s">
        <v>30</v>
      </c>
      <c r="Y67" s="2" t="s">
        <v>30</v>
      </c>
      <c r="Z67" s="2" t="s">
        <v>31</v>
      </c>
    </row>
    <row r="68">
      <c r="A68" s="1">
        <v>41878.49414471065</v>
      </c>
      <c r="B68" s="2">
        <v>23.0</v>
      </c>
      <c r="C68" s="2" t="s">
        <v>27</v>
      </c>
      <c r="D68" s="2" t="s">
        <v>90</v>
      </c>
      <c r="F68" s="2" t="s">
        <v>30</v>
      </c>
      <c r="G68" s="2" t="s">
        <v>31</v>
      </c>
      <c r="H68" s="2" t="s">
        <v>31</v>
      </c>
      <c r="I68" s="2" t="s">
        <v>32</v>
      </c>
      <c r="J68" s="3" t="s">
        <v>54</v>
      </c>
      <c r="K68" s="2" t="s">
        <v>31</v>
      </c>
      <c r="L68" s="2" t="s">
        <v>31</v>
      </c>
      <c r="M68" s="2" t="s">
        <v>30</v>
      </c>
      <c r="N68" s="2" t="s">
        <v>34</v>
      </c>
      <c r="O68" s="2" t="s">
        <v>30</v>
      </c>
      <c r="P68" s="2" t="s">
        <v>30</v>
      </c>
      <c r="Q68" s="2" t="s">
        <v>42</v>
      </c>
      <c r="R68" s="2" t="s">
        <v>65</v>
      </c>
      <c r="S68" s="2" t="s">
        <v>30</v>
      </c>
      <c r="T68" s="2" t="s">
        <v>30</v>
      </c>
      <c r="U68" s="2" t="s">
        <v>36</v>
      </c>
      <c r="V68" s="2" t="s">
        <v>31</v>
      </c>
      <c r="W68" s="2" t="s">
        <v>30</v>
      </c>
      <c r="X68" s="2" t="s">
        <v>37</v>
      </c>
      <c r="Y68" s="2" t="s">
        <v>31</v>
      </c>
      <c r="Z68" s="2" t="s">
        <v>30</v>
      </c>
      <c r="AA68" s="2" t="s">
        <v>91</v>
      </c>
    </row>
    <row r="69">
      <c r="A69" s="1">
        <v>41878.494529965275</v>
      </c>
      <c r="B69" s="2">
        <v>36.0</v>
      </c>
      <c r="C69" s="2" t="s">
        <v>38</v>
      </c>
      <c r="D69" s="2" t="s">
        <v>28</v>
      </c>
      <c r="E69" s="2" t="s">
        <v>48</v>
      </c>
      <c r="F69" s="2" t="s">
        <v>30</v>
      </c>
      <c r="G69" s="2" t="s">
        <v>30</v>
      </c>
      <c r="H69" s="2" t="s">
        <v>30</v>
      </c>
      <c r="I69" s="2" t="s">
        <v>52</v>
      </c>
      <c r="J69" s="2" t="s">
        <v>50</v>
      </c>
      <c r="K69" s="2" t="s">
        <v>31</v>
      </c>
      <c r="L69" s="2" t="s">
        <v>31</v>
      </c>
      <c r="M69" s="2" t="s">
        <v>31</v>
      </c>
      <c r="N69" s="2" t="s">
        <v>30</v>
      </c>
      <c r="O69" s="2" t="s">
        <v>42</v>
      </c>
      <c r="P69" s="2" t="s">
        <v>31</v>
      </c>
      <c r="Q69" s="2" t="s">
        <v>42</v>
      </c>
      <c r="R69" s="2" t="s">
        <v>42</v>
      </c>
      <c r="S69" s="2" t="s">
        <v>37</v>
      </c>
      <c r="T69" s="2" t="s">
        <v>30</v>
      </c>
      <c r="U69" s="2" t="s">
        <v>36</v>
      </c>
      <c r="V69" s="2" t="s">
        <v>36</v>
      </c>
      <c r="W69" s="2" t="s">
        <v>37</v>
      </c>
      <c r="X69" s="2" t="s">
        <v>31</v>
      </c>
      <c r="Y69" s="2" t="s">
        <v>31</v>
      </c>
      <c r="Z69" s="2" t="s">
        <v>30</v>
      </c>
    </row>
    <row r="70">
      <c r="A70" s="1">
        <v>41878.4949227199</v>
      </c>
      <c r="B70" s="2">
        <v>31.0</v>
      </c>
      <c r="C70" s="2" t="s">
        <v>27</v>
      </c>
      <c r="D70" s="2" t="s">
        <v>28</v>
      </c>
      <c r="E70" s="2" t="s">
        <v>92</v>
      </c>
      <c r="F70" s="2" t="s">
        <v>30</v>
      </c>
      <c r="G70" s="2" t="s">
        <v>30</v>
      </c>
      <c r="H70" s="2" t="s">
        <v>30</v>
      </c>
      <c r="J70" s="2" t="s">
        <v>47</v>
      </c>
      <c r="K70" s="2" t="s">
        <v>31</v>
      </c>
      <c r="L70" s="2" t="s">
        <v>30</v>
      </c>
      <c r="M70" s="2" t="s">
        <v>42</v>
      </c>
      <c r="N70" s="2" t="s">
        <v>30</v>
      </c>
      <c r="O70" s="2" t="s">
        <v>42</v>
      </c>
      <c r="P70" s="2" t="s">
        <v>42</v>
      </c>
      <c r="Q70" s="2" t="s">
        <v>42</v>
      </c>
      <c r="R70" s="2" t="s">
        <v>42</v>
      </c>
      <c r="S70" s="2" t="s">
        <v>37</v>
      </c>
      <c r="T70" s="2" t="s">
        <v>30</v>
      </c>
      <c r="U70" s="2" t="s">
        <v>36</v>
      </c>
      <c r="V70" s="2" t="s">
        <v>30</v>
      </c>
      <c r="W70" s="2" t="s">
        <v>30</v>
      </c>
      <c r="X70" s="2" t="s">
        <v>37</v>
      </c>
      <c r="Y70" s="2" t="s">
        <v>42</v>
      </c>
      <c r="Z70" s="2" t="s">
        <v>30</v>
      </c>
    </row>
    <row r="71">
      <c r="A71" s="1">
        <v>41878.49495515046</v>
      </c>
      <c r="B71" s="2">
        <v>34.0</v>
      </c>
      <c r="C71" s="2" t="s">
        <v>43</v>
      </c>
      <c r="D71" s="2" t="s">
        <v>28</v>
      </c>
      <c r="E71" s="2" t="s">
        <v>69</v>
      </c>
      <c r="F71" s="2" t="s">
        <v>31</v>
      </c>
      <c r="G71" s="2" t="s">
        <v>30</v>
      </c>
      <c r="H71" s="2" t="s">
        <v>30</v>
      </c>
      <c r="I71" s="2" t="s">
        <v>40</v>
      </c>
      <c r="J71" s="3" t="s">
        <v>54</v>
      </c>
      <c r="K71" s="2" t="s">
        <v>31</v>
      </c>
      <c r="L71" s="2" t="s">
        <v>31</v>
      </c>
      <c r="M71" s="2" t="s">
        <v>30</v>
      </c>
      <c r="N71" s="2" t="s">
        <v>30</v>
      </c>
      <c r="O71" s="2" t="s">
        <v>30</v>
      </c>
      <c r="P71" s="2" t="s">
        <v>30</v>
      </c>
      <c r="Q71" s="2" t="s">
        <v>42</v>
      </c>
      <c r="R71" s="2" t="s">
        <v>42</v>
      </c>
      <c r="S71" s="2" t="s">
        <v>37</v>
      </c>
      <c r="T71" s="2" t="s">
        <v>30</v>
      </c>
      <c r="U71" s="2" t="s">
        <v>36</v>
      </c>
      <c r="V71" s="2" t="s">
        <v>30</v>
      </c>
      <c r="W71" s="2" t="s">
        <v>30</v>
      </c>
      <c r="X71" s="2" t="s">
        <v>30</v>
      </c>
      <c r="Y71" s="2" t="s">
        <v>42</v>
      </c>
      <c r="Z71" s="2" t="s">
        <v>30</v>
      </c>
    </row>
    <row r="72">
      <c r="A72" s="1">
        <v>41878.49520006944</v>
      </c>
      <c r="B72" s="2">
        <v>28.0</v>
      </c>
      <c r="C72" s="2" t="s">
        <v>82</v>
      </c>
      <c r="D72" s="2" t="s">
        <v>68</v>
      </c>
      <c r="F72" s="2" t="s">
        <v>30</v>
      </c>
      <c r="G72" s="2" t="s">
        <v>30</v>
      </c>
      <c r="H72" s="2" t="s">
        <v>30</v>
      </c>
      <c r="I72" s="2" t="s">
        <v>49</v>
      </c>
      <c r="J72" s="2" t="s">
        <v>47</v>
      </c>
      <c r="K72" s="2" t="s">
        <v>30</v>
      </c>
      <c r="L72" s="2" t="s">
        <v>31</v>
      </c>
      <c r="M72" s="2" t="s">
        <v>30</v>
      </c>
      <c r="N72" s="2" t="s">
        <v>30</v>
      </c>
      <c r="O72" s="2" t="s">
        <v>30</v>
      </c>
      <c r="P72" s="2" t="s">
        <v>30</v>
      </c>
      <c r="Q72" s="2" t="s">
        <v>42</v>
      </c>
      <c r="R72" s="2" t="s">
        <v>42</v>
      </c>
      <c r="S72" s="2" t="s">
        <v>37</v>
      </c>
      <c r="T72" s="2" t="s">
        <v>30</v>
      </c>
      <c r="U72" s="2" t="s">
        <v>36</v>
      </c>
      <c r="V72" s="2" t="s">
        <v>36</v>
      </c>
      <c r="W72" s="2" t="s">
        <v>30</v>
      </c>
      <c r="X72" s="2" t="s">
        <v>30</v>
      </c>
      <c r="Y72" s="2" t="s">
        <v>42</v>
      </c>
      <c r="Z72" s="2" t="s">
        <v>30</v>
      </c>
    </row>
    <row r="73">
      <c r="A73" s="1">
        <v>41878.49543923611</v>
      </c>
      <c r="B73" s="2">
        <v>34.0</v>
      </c>
      <c r="C73" s="2" t="s">
        <v>57</v>
      </c>
      <c r="D73" s="2" t="s">
        <v>44</v>
      </c>
      <c r="F73" s="2" t="s">
        <v>30</v>
      </c>
      <c r="G73" s="2" t="s">
        <v>30</v>
      </c>
      <c r="H73" s="2" t="s">
        <v>30</v>
      </c>
      <c r="I73" s="2" t="s">
        <v>49</v>
      </c>
      <c r="J73" s="3" t="s">
        <v>33</v>
      </c>
      <c r="K73" s="2" t="s">
        <v>30</v>
      </c>
      <c r="L73" s="2" t="s">
        <v>31</v>
      </c>
      <c r="M73" s="2" t="s">
        <v>42</v>
      </c>
      <c r="N73" s="2" t="s">
        <v>34</v>
      </c>
      <c r="O73" s="2" t="s">
        <v>42</v>
      </c>
      <c r="P73" s="2" t="s">
        <v>42</v>
      </c>
      <c r="Q73" s="2" t="s">
        <v>42</v>
      </c>
      <c r="R73" s="2" t="s">
        <v>35</v>
      </c>
      <c r="S73" s="2" t="s">
        <v>30</v>
      </c>
      <c r="T73" s="2" t="s">
        <v>30</v>
      </c>
      <c r="U73" s="2" t="s">
        <v>36</v>
      </c>
      <c r="V73" s="2" t="s">
        <v>31</v>
      </c>
      <c r="W73" s="2" t="s">
        <v>30</v>
      </c>
      <c r="X73" s="2" t="s">
        <v>30</v>
      </c>
      <c r="Y73" s="2" t="s">
        <v>42</v>
      </c>
      <c r="Z73" s="2" t="s">
        <v>30</v>
      </c>
    </row>
    <row r="74">
      <c r="A74" s="1">
        <v>41878.49615181713</v>
      </c>
      <c r="B74" s="2">
        <v>23.0</v>
      </c>
      <c r="C74" s="2" t="s">
        <v>93</v>
      </c>
      <c r="D74" s="2" t="s">
        <v>28</v>
      </c>
      <c r="E74" s="2" t="s">
        <v>71</v>
      </c>
      <c r="F74" s="2" t="s">
        <v>30</v>
      </c>
      <c r="G74" s="2" t="s">
        <v>30</v>
      </c>
      <c r="H74" s="2" t="s">
        <v>30</v>
      </c>
      <c r="I74" s="2" t="s">
        <v>40</v>
      </c>
      <c r="J74" s="2" t="s">
        <v>41</v>
      </c>
      <c r="K74" s="2" t="s">
        <v>30</v>
      </c>
      <c r="L74" s="2" t="s">
        <v>31</v>
      </c>
      <c r="M74" s="2" t="s">
        <v>31</v>
      </c>
      <c r="N74" s="2" t="s">
        <v>31</v>
      </c>
      <c r="O74" s="2" t="s">
        <v>30</v>
      </c>
      <c r="P74" s="2" t="s">
        <v>30</v>
      </c>
      <c r="Q74" s="2" t="s">
        <v>31</v>
      </c>
      <c r="R74" s="2" t="s">
        <v>45</v>
      </c>
      <c r="S74" s="2" t="s">
        <v>37</v>
      </c>
      <c r="T74" s="2" t="s">
        <v>30</v>
      </c>
      <c r="U74" s="2" t="s">
        <v>31</v>
      </c>
      <c r="V74" s="2" t="s">
        <v>31</v>
      </c>
      <c r="W74" s="2" t="s">
        <v>30</v>
      </c>
      <c r="X74" s="2" t="s">
        <v>30</v>
      </c>
      <c r="Y74" s="2" t="s">
        <v>30</v>
      </c>
      <c r="Z74" s="2" t="s">
        <v>30</v>
      </c>
    </row>
    <row r="75">
      <c r="A75" s="1">
        <v>41878.49741974537</v>
      </c>
      <c r="B75" s="2">
        <v>38.0</v>
      </c>
      <c r="C75" s="2" t="s">
        <v>43</v>
      </c>
      <c r="D75" s="2" t="s">
        <v>46</v>
      </c>
      <c r="F75" s="2" t="s">
        <v>30</v>
      </c>
      <c r="G75" s="2" t="s">
        <v>30</v>
      </c>
      <c r="H75" s="2" t="s">
        <v>30</v>
      </c>
      <c r="J75" s="2" t="s">
        <v>47</v>
      </c>
      <c r="K75" s="2" t="s">
        <v>30</v>
      </c>
      <c r="L75" s="2" t="s">
        <v>31</v>
      </c>
      <c r="M75" s="2" t="s">
        <v>30</v>
      </c>
      <c r="N75" s="2" t="s">
        <v>30</v>
      </c>
      <c r="O75" s="2" t="s">
        <v>30</v>
      </c>
      <c r="P75" s="2" t="s">
        <v>42</v>
      </c>
      <c r="Q75" s="2" t="s">
        <v>31</v>
      </c>
      <c r="R75" s="2" t="s">
        <v>35</v>
      </c>
      <c r="S75" s="2" t="s">
        <v>30</v>
      </c>
      <c r="T75" s="2" t="s">
        <v>30</v>
      </c>
      <c r="U75" s="2" t="s">
        <v>36</v>
      </c>
      <c r="V75" s="2" t="s">
        <v>31</v>
      </c>
      <c r="W75" s="2" t="s">
        <v>37</v>
      </c>
      <c r="X75" s="2" t="s">
        <v>31</v>
      </c>
      <c r="Y75" s="2" t="s">
        <v>31</v>
      </c>
      <c r="Z75" s="2" t="s">
        <v>30</v>
      </c>
    </row>
    <row r="76">
      <c r="A76" s="1">
        <v>41878.49756575232</v>
      </c>
      <c r="B76" s="2">
        <v>33.0</v>
      </c>
      <c r="C76" s="2" t="s">
        <v>43</v>
      </c>
      <c r="D76" s="2" t="s">
        <v>28</v>
      </c>
      <c r="E76" s="2" t="s">
        <v>60</v>
      </c>
      <c r="F76" s="2" t="s">
        <v>30</v>
      </c>
      <c r="G76" s="2" t="s">
        <v>30</v>
      </c>
      <c r="H76" s="2" t="s">
        <v>30</v>
      </c>
      <c r="I76" s="2" t="s">
        <v>49</v>
      </c>
      <c r="J76" s="2" t="s">
        <v>41</v>
      </c>
      <c r="K76" s="2" t="s">
        <v>30</v>
      </c>
      <c r="L76" s="2" t="s">
        <v>31</v>
      </c>
      <c r="M76" s="2" t="s">
        <v>42</v>
      </c>
      <c r="N76" s="2" t="s">
        <v>34</v>
      </c>
      <c r="O76" s="2" t="s">
        <v>31</v>
      </c>
      <c r="P76" s="2" t="s">
        <v>42</v>
      </c>
      <c r="Q76" s="2" t="s">
        <v>42</v>
      </c>
      <c r="R76" s="2" t="s">
        <v>42</v>
      </c>
      <c r="S76" s="2" t="s">
        <v>37</v>
      </c>
      <c r="T76" s="2" t="s">
        <v>30</v>
      </c>
      <c r="U76" s="2" t="s">
        <v>36</v>
      </c>
      <c r="V76" s="2" t="s">
        <v>36</v>
      </c>
      <c r="W76" s="2" t="s">
        <v>30</v>
      </c>
      <c r="X76" s="2" t="s">
        <v>37</v>
      </c>
      <c r="Y76" s="2" t="s">
        <v>31</v>
      </c>
      <c r="Z76" s="2" t="s">
        <v>30</v>
      </c>
    </row>
    <row r="77">
      <c r="A77" s="1">
        <v>41878.49826907407</v>
      </c>
      <c r="B77" s="2">
        <v>19.0</v>
      </c>
      <c r="C77" s="2" t="s">
        <v>43</v>
      </c>
      <c r="D77" s="2" t="s">
        <v>46</v>
      </c>
      <c r="F77" s="2" t="s">
        <v>30</v>
      </c>
      <c r="G77" s="2" t="s">
        <v>30</v>
      </c>
      <c r="H77" s="2" t="s">
        <v>30</v>
      </c>
      <c r="J77" s="3" t="s">
        <v>54</v>
      </c>
      <c r="K77" s="2" t="s">
        <v>30</v>
      </c>
      <c r="L77" s="2" t="s">
        <v>31</v>
      </c>
      <c r="M77" s="2" t="s">
        <v>30</v>
      </c>
      <c r="N77" s="2" t="s">
        <v>31</v>
      </c>
      <c r="O77" s="2" t="s">
        <v>30</v>
      </c>
      <c r="P77" s="2" t="s">
        <v>30</v>
      </c>
      <c r="Q77" s="2" t="s">
        <v>30</v>
      </c>
      <c r="R77" s="2" t="s">
        <v>45</v>
      </c>
      <c r="S77" s="2" t="s">
        <v>31</v>
      </c>
      <c r="T77" s="2" t="s">
        <v>30</v>
      </c>
      <c r="U77" s="2" t="s">
        <v>30</v>
      </c>
      <c r="V77" s="2" t="s">
        <v>30</v>
      </c>
      <c r="W77" s="2" t="s">
        <v>30</v>
      </c>
      <c r="X77" s="2" t="s">
        <v>37</v>
      </c>
      <c r="Y77" s="2" t="s">
        <v>30</v>
      </c>
      <c r="Z77" s="2" t="s">
        <v>30</v>
      </c>
    </row>
    <row r="78">
      <c r="A78" s="1">
        <v>41878.49830810185</v>
      </c>
      <c r="B78" s="2">
        <v>25.0</v>
      </c>
      <c r="C78" s="2" t="s">
        <v>43</v>
      </c>
      <c r="D78" s="2" t="s">
        <v>28</v>
      </c>
      <c r="E78" s="2" t="s">
        <v>76</v>
      </c>
      <c r="F78" s="2" t="s">
        <v>30</v>
      </c>
      <c r="G78" s="2" t="s">
        <v>30</v>
      </c>
      <c r="H78" s="2" t="s">
        <v>30</v>
      </c>
      <c r="J78" s="2" t="s">
        <v>41</v>
      </c>
      <c r="K78" s="2" t="s">
        <v>31</v>
      </c>
      <c r="L78" s="2" t="s">
        <v>31</v>
      </c>
      <c r="M78" s="2" t="s">
        <v>31</v>
      </c>
      <c r="N78" s="2" t="s">
        <v>31</v>
      </c>
      <c r="O78" s="2" t="s">
        <v>31</v>
      </c>
      <c r="P78" s="2" t="s">
        <v>31</v>
      </c>
      <c r="Q78" s="2" t="s">
        <v>42</v>
      </c>
      <c r="R78" s="2" t="s">
        <v>42</v>
      </c>
      <c r="S78" s="2" t="s">
        <v>30</v>
      </c>
      <c r="T78" s="2" t="s">
        <v>30</v>
      </c>
      <c r="U78" s="2" t="s">
        <v>31</v>
      </c>
      <c r="V78" s="2" t="s">
        <v>31</v>
      </c>
      <c r="W78" s="2" t="s">
        <v>37</v>
      </c>
      <c r="X78" s="2" t="s">
        <v>31</v>
      </c>
      <c r="Y78" s="2" t="s">
        <v>31</v>
      </c>
      <c r="Z78" s="2" t="s">
        <v>30</v>
      </c>
    </row>
    <row r="79">
      <c r="A79" s="1">
        <v>41878.49854814815</v>
      </c>
      <c r="B79" s="2">
        <v>31.0</v>
      </c>
      <c r="C79" s="2" t="s">
        <v>43</v>
      </c>
      <c r="D79" s="2" t="s">
        <v>28</v>
      </c>
      <c r="E79" s="2" t="s">
        <v>76</v>
      </c>
      <c r="F79" s="2" t="s">
        <v>31</v>
      </c>
      <c r="G79" s="2" t="s">
        <v>31</v>
      </c>
      <c r="H79" s="2" t="s">
        <v>30</v>
      </c>
      <c r="I79" s="2" t="s">
        <v>52</v>
      </c>
      <c r="J79" s="3" t="s">
        <v>54</v>
      </c>
      <c r="K79" s="2" t="s">
        <v>31</v>
      </c>
      <c r="L79" s="2" t="s">
        <v>31</v>
      </c>
      <c r="M79" s="2" t="s">
        <v>30</v>
      </c>
      <c r="N79" s="2" t="s">
        <v>30</v>
      </c>
      <c r="O79" s="2" t="s">
        <v>30</v>
      </c>
      <c r="P79" s="2" t="s">
        <v>30</v>
      </c>
      <c r="Q79" s="2" t="s">
        <v>31</v>
      </c>
      <c r="R79" s="2" t="s">
        <v>45</v>
      </c>
      <c r="S79" s="2" t="s">
        <v>30</v>
      </c>
      <c r="T79" s="2" t="s">
        <v>30</v>
      </c>
      <c r="U79" s="2" t="s">
        <v>31</v>
      </c>
      <c r="V79" s="2" t="s">
        <v>31</v>
      </c>
      <c r="W79" s="2" t="s">
        <v>37</v>
      </c>
      <c r="X79" s="2" t="s">
        <v>37</v>
      </c>
      <c r="Y79" s="2" t="s">
        <v>31</v>
      </c>
      <c r="Z79" s="2" t="s">
        <v>30</v>
      </c>
    </row>
    <row r="80">
      <c r="A80" s="1">
        <v>41878.49966760417</v>
      </c>
      <c r="B80" s="2">
        <v>32.0</v>
      </c>
      <c r="C80" s="2" t="s">
        <v>43</v>
      </c>
      <c r="D80" s="2" t="s">
        <v>28</v>
      </c>
      <c r="E80" s="2" t="s">
        <v>84</v>
      </c>
      <c r="F80" s="2" t="s">
        <v>30</v>
      </c>
      <c r="G80" s="2" t="s">
        <v>31</v>
      </c>
      <c r="H80" s="2" t="s">
        <v>31</v>
      </c>
      <c r="I80" s="2" t="s">
        <v>52</v>
      </c>
      <c r="J80" s="2" t="s">
        <v>47</v>
      </c>
      <c r="K80" s="2" t="s">
        <v>31</v>
      </c>
      <c r="L80" s="2" t="s">
        <v>31</v>
      </c>
      <c r="M80" s="2" t="s">
        <v>30</v>
      </c>
      <c r="N80" s="2" t="s">
        <v>30</v>
      </c>
      <c r="O80" s="2" t="s">
        <v>30</v>
      </c>
      <c r="P80" s="2" t="s">
        <v>30</v>
      </c>
      <c r="Q80" s="2" t="s">
        <v>42</v>
      </c>
      <c r="R80" s="2" t="s">
        <v>45</v>
      </c>
      <c r="S80" s="2" t="s">
        <v>31</v>
      </c>
      <c r="T80" s="2" t="s">
        <v>30</v>
      </c>
      <c r="U80" s="2" t="s">
        <v>36</v>
      </c>
      <c r="V80" s="2" t="s">
        <v>30</v>
      </c>
      <c r="W80" s="2" t="s">
        <v>30</v>
      </c>
      <c r="X80" s="2" t="s">
        <v>31</v>
      </c>
      <c r="Y80" s="2" t="s">
        <v>30</v>
      </c>
      <c r="Z80" s="2" t="s">
        <v>30</v>
      </c>
    </row>
    <row r="81">
      <c r="A81" s="1">
        <v>41878.500027951384</v>
      </c>
      <c r="B81" s="2">
        <v>28.0</v>
      </c>
      <c r="C81" s="2" t="s">
        <v>82</v>
      </c>
      <c r="D81" s="2" t="s">
        <v>94</v>
      </c>
      <c r="F81" s="2" t="s">
        <v>30</v>
      </c>
      <c r="G81" s="2" t="s">
        <v>30</v>
      </c>
      <c r="H81" s="2" t="s">
        <v>30</v>
      </c>
      <c r="I81" s="2" t="s">
        <v>49</v>
      </c>
      <c r="J81" s="3" t="s">
        <v>33</v>
      </c>
      <c r="K81" s="2" t="s">
        <v>31</v>
      </c>
      <c r="L81" s="2" t="s">
        <v>31</v>
      </c>
      <c r="M81" s="2" t="s">
        <v>42</v>
      </c>
      <c r="N81" s="2" t="s">
        <v>30</v>
      </c>
      <c r="O81" s="2" t="s">
        <v>42</v>
      </c>
      <c r="P81" s="2" t="s">
        <v>42</v>
      </c>
      <c r="Q81" s="2" t="s">
        <v>42</v>
      </c>
      <c r="R81" s="2" t="s">
        <v>65</v>
      </c>
      <c r="S81" s="2" t="s">
        <v>30</v>
      </c>
      <c r="T81" s="2" t="s">
        <v>30</v>
      </c>
      <c r="U81" s="2" t="s">
        <v>36</v>
      </c>
      <c r="V81" s="2" t="s">
        <v>36</v>
      </c>
      <c r="W81" s="2" t="s">
        <v>37</v>
      </c>
      <c r="X81" s="2" t="s">
        <v>31</v>
      </c>
      <c r="Y81" s="2" t="s">
        <v>31</v>
      </c>
      <c r="Z81" s="2" t="s">
        <v>30</v>
      </c>
    </row>
    <row r="82">
      <c r="A82" s="1">
        <v>41878.50128244213</v>
      </c>
      <c r="B82" s="2">
        <v>38.0</v>
      </c>
      <c r="C82" s="2" t="s">
        <v>43</v>
      </c>
      <c r="D82" s="2" t="s">
        <v>28</v>
      </c>
      <c r="E82" s="2" t="s">
        <v>69</v>
      </c>
      <c r="F82" s="2" t="s">
        <v>30</v>
      </c>
      <c r="G82" s="2" t="s">
        <v>31</v>
      </c>
      <c r="H82" s="2" t="s">
        <v>30</v>
      </c>
      <c r="I82" s="2" t="s">
        <v>52</v>
      </c>
      <c r="J82" s="2" t="s">
        <v>50</v>
      </c>
      <c r="K82" s="2" t="s">
        <v>31</v>
      </c>
      <c r="L82" s="2" t="s">
        <v>31</v>
      </c>
      <c r="M82" s="2" t="s">
        <v>31</v>
      </c>
      <c r="N82" s="2" t="s">
        <v>31</v>
      </c>
      <c r="O82" s="2" t="s">
        <v>30</v>
      </c>
      <c r="P82" s="2" t="s">
        <v>31</v>
      </c>
      <c r="Q82" s="2" t="s">
        <v>42</v>
      </c>
      <c r="R82" s="2" t="s">
        <v>42</v>
      </c>
      <c r="S82" s="2" t="s">
        <v>30</v>
      </c>
      <c r="T82" s="2" t="s">
        <v>30</v>
      </c>
      <c r="U82" s="2" t="s">
        <v>31</v>
      </c>
      <c r="V82" s="2" t="s">
        <v>36</v>
      </c>
      <c r="W82" s="2" t="s">
        <v>37</v>
      </c>
      <c r="X82" s="2" t="s">
        <v>37</v>
      </c>
      <c r="Y82" s="2" t="s">
        <v>31</v>
      </c>
      <c r="Z82" s="2" t="s">
        <v>30</v>
      </c>
    </row>
    <row r="83">
      <c r="A83" s="1">
        <v>41878.501862025456</v>
      </c>
      <c r="B83" s="2">
        <v>23.0</v>
      </c>
      <c r="C83" s="2" t="s">
        <v>43</v>
      </c>
      <c r="D83" s="2" t="s">
        <v>46</v>
      </c>
      <c r="F83" s="2" t="s">
        <v>30</v>
      </c>
      <c r="G83" s="2" t="s">
        <v>30</v>
      </c>
      <c r="H83" s="2" t="s">
        <v>30</v>
      </c>
      <c r="I83" s="2" t="s">
        <v>49</v>
      </c>
      <c r="J83" s="2" t="s">
        <v>47</v>
      </c>
      <c r="K83" s="2" t="s">
        <v>30</v>
      </c>
      <c r="L83" s="2" t="s">
        <v>31</v>
      </c>
      <c r="M83" s="2" t="s">
        <v>31</v>
      </c>
      <c r="N83" s="2" t="s">
        <v>34</v>
      </c>
      <c r="O83" s="2" t="s">
        <v>31</v>
      </c>
      <c r="P83" s="2" t="s">
        <v>42</v>
      </c>
      <c r="Q83" s="2" t="s">
        <v>42</v>
      </c>
      <c r="R83" s="2" t="s">
        <v>65</v>
      </c>
      <c r="S83" s="2" t="s">
        <v>30</v>
      </c>
      <c r="T83" s="2" t="s">
        <v>30</v>
      </c>
      <c r="U83" s="2" t="s">
        <v>36</v>
      </c>
      <c r="V83" s="2" t="s">
        <v>31</v>
      </c>
      <c r="W83" s="2" t="s">
        <v>37</v>
      </c>
      <c r="X83" s="2" t="s">
        <v>37</v>
      </c>
      <c r="Y83" s="2" t="s">
        <v>31</v>
      </c>
      <c r="Z83" s="2" t="s">
        <v>30</v>
      </c>
    </row>
    <row r="84">
      <c r="A84" s="1">
        <v>41878.50200099537</v>
      </c>
      <c r="B84" s="2">
        <v>30.0</v>
      </c>
      <c r="C84" s="2" t="s">
        <v>57</v>
      </c>
      <c r="D84" s="2" t="s">
        <v>44</v>
      </c>
      <c r="F84" s="2" t="s">
        <v>30</v>
      </c>
      <c r="G84" s="2" t="s">
        <v>30</v>
      </c>
      <c r="H84" s="2" t="s">
        <v>30</v>
      </c>
      <c r="I84" s="2" t="s">
        <v>49</v>
      </c>
      <c r="J84" s="2" t="s">
        <v>47</v>
      </c>
      <c r="K84" s="2" t="s">
        <v>30</v>
      </c>
      <c r="L84" s="2" t="s">
        <v>30</v>
      </c>
      <c r="M84" s="2" t="s">
        <v>30</v>
      </c>
      <c r="N84" s="2" t="s">
        <v>30</v>
      </c>
      <c r="O84" s="2" t="s">
        <v>30</v>
      </c>
      <c r="P84" s="2" t="s">
        <v>30</v>
      </c>
      <c r="Q84" s="2" t="s">
        <v>42</v>
      </c>
      <c r="R84" s="2" t="s">
        <v>42</v>
      </c>
      <c r="S84" s="2" t="s">
        <v>30</v>
      </c>
      <c r="T84" s="2" t="s">
        <v>30</v>
      </c>
      <c r="U84" s="2" t="s">
        <v>36</v>
      </c>
      <c r="V84" s="2" t="s">
        <v>31</v>
      </c>
      <c r="W84" s="2" t="s">
        <v>30</v>
      </c>
      <c r="X84" s="2" t="s">
        <v>30</v>
      </c>
      <c r="Y84" s="2" t="s">
        <v>30</v>
      </c>
      <c r="Z84" s="2" t="s">
        <v>30</v>
      </c>
    </row>
    <row r="85">
      <c r="A85" s="1">
        <v>41878.50243704861</v>
      </c>
      <c r="B85" s="2">
        <v>27.0</v>
      </c>
      <c r="C85" s="2" t="s">
        <v>95</v>
      </c>
      <c r="D85" s="2" t="s">
        <v>28</v>
      </c>
      <c r="E85" s="2" t="s">
        <v>69</v>
      </c>
      <c r="F85" s="2" t="s">
        <v>31</v>
      </c>
      <c r="G85" s="2" t="s">
        <v>30</v>
      </c>
      <c r="H85" s="2" t="s">
        <v>31</v>
      </c>
      <c r="I85" s="2" t="s">
        <v>32</v>
      </c>
      <c r="J85" s="3" t="s">
        <v>54</v>
      </c>
      <c r="K85" s="2" t="s">
        <v>31</v>
      </c>
      <c r="L85" s="2" t="s">
        <v>31</v>
      </c>
      <c r="M85" s="2" t="s">
        <v>31</v>
      </c>
      <c r="N85" s="2" t="s">
        <v>31</v>
      </c>
      <c r="O85" s="2" t="s">
        <v>31</v>
      </c>
      <c r="P85" s="2" t="s">
        <v>31</v>
      </c>
      <c r="Q85" s="2" t="s">
        <v>31</v>
      </c>
      <c r="R85" s="2" t="s">
        <v>65</v>
      </c>
      <c r="S85" s="2" t="s">
        <v>37</v>
      </c>
      <c r="T85" s="2" t="s">
        <v>37</v>
      </c>
      <c r="U85" s="2" t="s">
        <v>36</v>
      </c>
      <c r="V85" s="2" t="s">
        <v>31</v>
      </c>
      <c r="W85" s="2" t="s">
        <v>30</v>
      </c>
      <c r="X85" s="2" t="s">
        <v>37</v>
      </c>
      <c r="Y85" s="2" t="s">
        <v>31</v>
      </c>
      <c r="Z85" s="2" t="s">
        <v>30</v>
      </c>
    </row>
    <row r="86">
      <c r="A86" s="1">
        <v>41878.5036292824</v>
      </c>
      <c r="B86" s="2">
        <v>33.0</v>
      </c>
      <c r="C86" s="2" t="s">
        <v>43</v>
      </c>
      <c r="D86" s="2" t="s">
        <v>28</v>
      </c>
      <c r="E86" s="2" t="s">
        <v>60</v>
      </c>
      <c r="F86" s="2" t="s">
        <v>30</v>
      </c>
      <c r="G86" s="2" t="s">
        <v>31</v>
      </c>
      <c r="H86" s="2" t="s">
        <v>30</v>
      </c>
      <c r="I86" s="2" t="s">
        <v>49</v>
      </c>
      <c r="J86" s="2" t="s">
        <v>41</v>
      </c>
      <c r="K86" s="2" t="s">
        <v>30</v>
      </c>
      <c r="L86" s="2" t="s">
        <v>31</v>
      </c>
      <c r="M86" s="2" t="s">
        <v>30</v>
      </c>
      <c r="N86" s="2" t="s">
        <v>30</v>
      </c>
      <c r="O86" s="2" t="s">
        <v>30</v>
      </c>
      <c r="P86" s="2" t="s">
        <v>30</v>
      </c>
      <c r="Q86" s="2" t="s">
        <v>42</v>
      </c>
      <c r="R86" s="2" t="s">
        <v>42</v>
      </c>
      <c r="S86" s="2" t="s">
        <v>31</v>
      </c>
      <c r="T86" s="2" t="s">
        <v>30</v>
      </c>
      <c r="U86" s="2" t="s">
        <v>30</v>
      </c>
      <c r="V86" s="2" t="s">
        <v>30</v>
      </c>
      <c r="W86" s="2" t="s">
        <v>30</v>
      </c>
      <c r="X86" s="2" t="s">
        <v>37</v>
      </c>
      <c r="Y86" s="2" t="s">
        <v>30</v>
      </c>
      <c r="Z86" s="2" t="s">
        <v>30</v>
      </c>
    </row>
    <row r="87">
      <c r="A87" s="1">
        <v>41878.503908645835</v>
      </c>
      <c r="B87" s="2">
        <v>31.0</v>
      </c>
      <c r="C87" s="2" t="s">
        <v>43</v>
      </c>
      <c r="D87" s="2" t="s">
        <v>28</v>
      </c>
      <c r="E87" s="2" t="s">
        <v>48</v>
      </c>
      <c r="F87" s="2" t="s">
        <v>30</v>
      </c>
      <c r="G87" s="2" t="s">
        <v>30</v>
      </c>
      <c r="H87" s="2" t="s">
        <v>30</v>
      </c>
      <c r="J87" s="2" t="s">
        <v>47</v>
      </c>
      <c r="K87" s="2" t="s">
        <v>30</v>
      </c>
      <c r="L87" s="2" t="s">
        <v>31</v>
      </c>
      <c r="M87" s="2" t="s">
        <v>42</v>
      </c>
      <c r="N87" s="2" t="s">
        <v>34</v>
      </c>
      <c r="O87" s="2" t="s">
        <v>30</v>
      </c>
      <c r="P87" s="2" t="s">
        <v>30</v>
      </c>
      <c r="Q87" s="2" t="s">
        <v>42</v>
      </c>
      <c r="R87" s="2" t="s">
        <v>42</v>
      </c>
      <c r="S87" s="2" t="s">
        <v>30</v>
      </c>
      <c r="T87" s="2" t="s">
        <v>30</v>
      </c>
      <c r="U87" s="2" t="s">
        <v>36</v>
      </c>
      <c r="V87" s="2" t="s">
        <v>31</v>
      </c>
      <c r="W87" s="2" t="s">
        <v>37</v>
      </c>
      <c r="X87" s="2" t="s">
        <v>37</v>
      </c>
      <c r="Y87" s="2" t="s">
        <v>30</v>
      </c>
      <c r="Z87" s="2" t="s">
        <v>30</v>
      </c>
    </row>
    <row r="88">
      <c r="A88" s="1">
        <v>41878.50495646991</v>
      </c>
      <c r="B88" s="2">
        <v>39.0</v>
      </c>
      <c r="C88" s="2" t="s">
        <v>43</v>
      </c>
      <c r="D88" s="2" t="s">
        <v>46</v>
      </c>
      <c r="F88" s="2" t="s">
        <v>31</v>
      </c>
      <c r="G88" s="2" t="s">
        <v>30</v>
      </c>
      <c r="H88" s="2" t="s">
        <v>31</v>
      </c>
      <c r="I88" s="2" t="s">
        <v>32</v>
      </c>
      <c r="J88" s="3" t="s">
        <v>33</v>
      </c>
      <c r="K88" s="2" t="s">
        <v>30</v>
      </c>
      <c r="L88" s="2" t="s">
        <v>31</v>
      </c>
      <c r="M88" s="2" t="s">
        <v>30</v>
      </c>
      <c r="N88" s="2" t="s">
        <v>30</v>
      </c>
      <c r="O88" s="2" t="s">
        <v>30</v>
      </c>
      <c r="P88" s="2" t="s">
        <v>30</v>
      </c>
      <c r="Q88" s="2" t="s">
        <v>42</v>
      </c>
      <c r="R88" s="2" t="s">
        <v>55</v>
      </c>
      <c r="S88" s="2" t="s">
        <v>37</v>
      </c>
      <c r="T88" s="2" t="s">
        <v>30</v>
      </c>
      <c r="U88" s="2" t="s">
        <v>36</v>
      </c>
      <c r="V88" s="2" t="s">
        <v>30</v>
      </c>
      <c r="W88" s="2" t="s">
        <v>30</v>
      </c>
      <c r="X88" s="2" t="s">
        <v>37</v>
      </c>
      <c r="Y88" s="2" t="s">
        <v>30</v>
      </c>
      <c r="Z88" s="2" t="s">
        <v>31</v>
      </c>
    </row>
    <row r="89">
      <c r="A89" s="1">
        <v>41878.50744476852</v>
      </c>
      <c r="B89" s="2">
        <v>34.0</v>
      </c>
      <c r="C89" s="2" t="s">
        <v>59</v>
      </c>
      <c r="D89" s="2" t="s">
        <v>28</v>
      </c>
      <c r="E89" s="2" t="s">
        <v>96</v>
      </c>
      <c r="F89" s="2" t="s">
        <v>30</v>
      </c>
      <c r="G89" s="2" t="s">
        <v>31</v>
      </c>
      <c r="H89" s="2" t="s">
        <v>31</v>
      </c>
      <c r="I89" s="2" t="s">
        <v>40</v>
      </c>
      <c r="J89" s="2" t="s">
        <v>62</v>
      </c>
      <c r="K89" s="2" t="s">
        <v>31</v>
      </c>
      <c r="L89" s="2" t="s">
        <v>31</v>
      </c>
      <c r="M89" s="2" t="s">
        <v>31</v>
      </c>
      <c r="N89" s="2" t="s">
        <v>34</v>
      </c>
      <c r="O89" s="2" t="s">
        <v>30</v>
      </c>
      <c r="P89" s="2" t="s">
        <v>42</v>
      </c>
      <c r="Q89" s="2" t="s">
        <v>42</v>
      </c>
      <c r="R89" s="2" t="s">
        <v>42</v>
      </c>
      <c r="S89" s="2" t="s">
        <v>31</v>
      </c>
      <c r="T89" s="2" t="s">
        <v>37</v>
      </c>
      <c r="U89" s="2" t="s">
        <v>36</v>
      </c>
      <c r="V89" s="2" t="s">
        <v>36</v>
      </c>
      <c r="W89" s="2" t="s">
        <v>30</v>
      </c>
      <c r="X89" s="2" t="s">
        <v>30</v>
      </c>
      <c r="Y89" s="2" t="s">
        <v>42</v>
      </c>
      <c r="Z89" s="2" t="s">
        <v>30</v>
      </c>
    </row>
    <row r="90">
      <c r="A90" s="1">
        <v>41878.507647893515</v>
      </c>
      <c r="B90" s="2">
        <v>29.0</v>
      </c>
      <c r="C90" s="2" t="s">
        <v>97</v>
      </c>
      <c r="D90" s="2" t="s">
        <v>28</v>
      </c>
      <c r="E90" s="2" t="s">
        <v>98</v>
      </c>
      <c r="F90" s="2" t="s">
        <v>30</v>
      </c>
      <c r="G90" s="2" t="s">
        <v>30</v>
      </c>
      <c r="H90" s="2" t="s">
        <v>31</v>
      </c>
      <c r="I90" s="2" t="s">
        <v>52</v>
      </c>
      <c r="J90" s="2" t="s">
        <v>47</v>
      </c>
      <c r="K90" s="2" t="s">
        <v>30</v>
      </c>
      <c r="L90" s="2" t="s">
        <v>31</v>
      </c>
      <c r="M90" s="2" t="s">
        <v>31</v>
      </c>
      <c r="N90" s="2" t="s">
        <v>31</v>
      </c>
      <c r="O90" s="2" t="s">
        <v>30</v>
      </c>
      <c r="P90" s="2" t="s">
        <v>30</v>
      </c>
      <c r="Q90" s="2" t="s">
        <v>42</v>
      </c>
      <c r="R90" s="2" t="s">
        <v>42</v>
      </c>
      <c r="S90" s="2" t="s">
        <v>37</v>
      </c>
      <c r="T90" s="2" t="s">
        <v>30</v>
      </c>
      <c r="U90" s="2" t="s">
        <v>36</v>
      </c>
      <c r="V90" s="2" t="s">
        <v>36</v>
      </c>
      <c r="W90" s="2" t="s">
        <v>30</v>
      </c>
      <c r="X90" s="2" t="s">
        <v>37</v>
      </c>
      <c r="Y90" s="2" t="s">
        <v>30</v>
      </c>
      <c r="Z90" s="2" t="s">
        <v>31</v>
      </c>
    </row>
    <row r="91">
      <c r="A91" s="1">
        <v>41878.50772850694</v>
      </c>
      <c r="B91" s="2">
        <v>32.0</v>
      </c>
      <c r="C91" s="2" t="s">
        <v>38</v>
      </c>
      <c r="D91" s="2" t="s">
        <v>28</v>
      </c>
      <c r="E91" s="2" t="s">
        <v>29</v>
      </c>
      <c r="F91" s="2" t="s">
        <v>30</v>
      </c>
      <c r="G91" s="2" t="s">
        <v>30</v>
      </c>
      <c r="H91" s="2" t="s">
        <v>30</v>
      </c>
      <c r="J91" s="2" t="s">
        <v>62</v>
      </c>
      <c r="K91" s="2" t="s">
        <v>30</v>
      </c>
      <c r="L91" s="2" t="s">
        <v>31</v>
      </c>
      <c r="M91" s="2" t="s">
        <v>42</v>
      </c>
      <c r="N91" s="2" t="s">
        <v>30</v>
      </c>
      <c r="O91" s="2" t="s">
        <v>30</v>
      </c>
      <c r="P91" s="2" t="s">
        <v>42</v>
      </c>
      <c r="Q91" s="2" t="s">
        <v>42</v>
      </c>
      <c r="R91" s="2" t="s">
        <v>42</v>
      </c>
      <c r="S91" s="2" t="s">
        <v>30</v>
      </c>
      <c r="T91" s="2" t="s">
        <v>30</v>
      </c>
      <c r="U91" s="2" t="s">
        <v>36</v>
      </c>
      <c r="V91" s="2" t="s">
        <v>36</v>
      </c>
      <c r="W91" s="2" t="s">
        <v>30</v>
      </c>
      <c r="X91" s="2" t="s">
        <v>30</v>
      </c>
      <c r="Y91" s="2" t="s">
        <v>42</v>
      </c>
      <c r="Z91" s="2" t="s">
        <v>30</v>
      </c>
    </row>
    <row r="92">
      <c r="A92" s="1">
        <v>41878.50888559028</v>
      </c>
      <c r="B92" s="2">
        <v>31.0</v>
      </c>
      <c r="C92" s="2" t="s">
        <v>43</v>
      </c>
      <c r="D92" s="2" t="s">
        <v>28</v>
      </c>
      <c r="E92" s="2" t="s">
        <v>69</v>
      </c>
      <c r="F92" s="2" t="s">
        <v>30</v>
      </c>
      <c r="G92" s="2" t="s">
        <v>30</v>
      </c>
      <c r="H92" s="2" t="s">
        <v>30</v>
      </c>
      <c r="I92" s="2" t="s">
        <v>49</v>
      </c>
      <c r="J92" s="2" t="s">
        <v>62</v>
      </c>
      <c r="K92" s="2" t="s">
        <v>30</v>
      </c>
      <c r="L92" s="2" t="s">
        <v>31</v>
      </c>
      <c r="M92" s="2" t="s">
        <v>31</v>
      </c>
      <c r="N92" s="2" t="s">
        <v>31</v>
      </c>
      <c r="O92" s="2" t="s">
        <v>31</v>
      </c>
      <c r="P92" s="2" t="s">
        <v>31</v>
      </c>
      <c r="Q92" s="2" t="s">
        <v>31</v>
      </c>
      <c r="R92" s="2" t="s">
        <v>35</v>
      </c>
      <c r="S92" s="2" t="s">
        <v>30</v>
      </c>
      <c r="T92" s="2" t="s">
        <v>30</v>
      </c>
      <c r="U92" s="2" t="s">
        <v>36</v>
      </c>
      <c r="V92" s="2" t="s">
        <v>31</v>
      </c>
      <c r="W92" s="2" t="s">
        <v>30</v>
      </c>
      <c r="X92" s="2" t="s">
        <v>30</v>
      </c>
      <c r="Y92" s="2" t="s">
        <v>31</v>
      </c>
      <c r="Z92" s="2" t="s">
        <v>30</v>
      </c>
    </row>
    <row r="93">
      <c r="A93" s="1">
        <v>41878.50937648148</v>
      </c>
      <c r="B93" s="2">
        <v>40.0</v>
      </c>
      <c r="C93" s="2" t="s">
        <v>57</v>
      </c>
      <c r="D93" s="2" t="s">
        <v>28</v>
      </c>
      <c r="E93" s="2" t="s">
        <v>48</v>
      </c>
      <c r="F93" s="2" t="s">
        <v>30</v>
      </c>
      <c r="G93" s="2" t="s">
        <v>30</v>
      </c>
      <c r="H93" s="2" t="s">
        <v>31</v>
      </c>
      <c r="I93" s="2" t="s">
        <v>52</v>
      </c>
      <c r="J93" s="2" t="s">
        <v>47</v>
      </c>
      <c r="K93" s="2" t="s">
        <v>30</v>
      </c>
      <c r="L93" s="2" t="s">
        <v>31</v>
      </c>
      <c r="M93" s="2" t="s">
        <v>30</v>
      </c>
      <c r="N93" s="2" t="s">
        <v>31</v>
      </c>
      <c r="O93" s="2" t="s">
        <v>30</v>
      </c>
      <c r="P93" s="2" t="s">
        <v>30</v>
      </c>
      <c r="Q93" s="2" t="s">
        <v>31</v>
      </c>
      <c r="R93" s="2" t="s">
        <v>55</v>
      </c>
      <c r="S93" s="2" t="s">
        <v>30</v>
      </c>
      <c r="T93" s="2" t="s">
        <v>30</v>
      </c>
      <c r="U93" s="2" t="s">
        <v>31</v>
      </c>
      <c r="V93" s="2" t="s">
        <v>31</v>
      </c>
      <c r="W93" s="2" t="s">
        <v>31</v>
      </c>
      <c r="X93" s="2" t="s">
        <v>31</v>
      </c>
      <c r="Y93" s="2" t="s">
        <v>30</v>
      </c>
      <c r="Z93" s="2" t="s">
        <v>30</v>
      </c>
    </row>
    <row r="94">
      <c r="A94" s="1">
        <v>41878.50987700232</v>
      </c>
      <c r="B94" s="2">
        <v>34.0</v>
      </c>
      <c r="C94" s="2" t="s">
        <v>43</v>
      </c>
      <c r="D94" s="2" t="s">
        <v>28</v>
      </c>
      <c r="E94" s="2" t="s">
        <v>56</v>
      </c>
      <c r="F94" s="2" t="s">
        <v>30</v>
      </c>
      <c r="G94" s="2" t="s">
        <v>30</v>
      </c>
      <c r="H94" s="2" t="s">
        <v>30</v>
      </c>
      <c r="J94" s="2" t="s">
        <v>47</v>
      </c>
      <c r="K94" s="2" t="s">
        <v>30</v>
      </c>
      <c r="L94" s="2" t="s">
        <v>31</v>
      </c>
      <c r="M94" s="2" t="s">
        <v>42</v>
      </c>
      <c r="N94" s="2" t="s">
        <v>30</v>
      </c>
      <c r="O94" s="2" t="s">
        <v>30</v>
      </c>
      <c r="P94" s="2" t="s">
        <v>30</v>
      </c>
      <c r="Q94" s="2" t="s">
        <v>42</v>
      </c>
      <c r="R94" s="2" t="s">
        <v>35</v>
      </c>
      <c r="S94" s="2" t="s">
        <v>37</v>
      </c>
      <c r="T94" s="2" t="s">
        <v>30</v>
      </c>
      <c r="U94" s="2" t="s">
        <v>36</v>
      </c>
      <c r="V94" s="2" t="s">
        <v>30</v>
      </c>
      <c r="W94" s="2" t="s">
        <v>30</v>
      </c>
      <c r="X94" s="2" t="s">
        <v>37</v>
      </c>
      <c r="Y94" s="2" t="s">
        <v>42</v>
      </c>
      <c r="Z94" s="2" t="s">
        <v>30</v>
      </c>
    </row>
    <row r="95">
      <c r="A95" s="1">
        <v>41878.51054934027</v>
      </c>
      <c r="B95" s="2">
        <v>18.0</v>
      </c>
      <c r="C95" s="2" t="s">
        <v>99</v>
      </c>
      <c r="D95" s="2" t="s">
        <v>100</v>
      </c>
      <c r="F95" s="2" t="s">
        <v>30</v>
      </c>
      <c r="G95" s="2" t="s">
        <v>30</v>
      </c>
      <c r="H95" s="2" t="s">
        <v>30</v>
      </c>
      <c r="J95" s="2" t="s">
        <v>47</v>
      </c>
      <c r="K95" s="2" t="s">
        <v>31</v>
      </c>
      <c r="L95" s="2" t="s">
        <v>31</v>
      </c>
      <c r="M95" s="2" t="s">
        <v>31</v>
      </c>
      <c r="N95" s="2" t="s">
        <v>31</v>
      </c>
      <c r="O95" s="2" t="s">
        <v>30</v>
      </c>
      <c r="P95" s="2" t="s">
        <v>30</v>
      </c>
      <c r="Q95" s="2" t="s">
        <v>31</v>
      </c>
      <c r="R95" s="2" t="s">
        <v>35</v>
      </c>
      <c r="S95" s="2" t="s">
        <v>30</v>
      </c>
      <c r="T95" s="2" t="s">
        <v>30</v>
      </c>
      <c r="U95" s="2" t="s">
        <v>31</v>
      </c>
      <c r="V95" s="2" t="s">
        <v>31</v>
      </c>
      <c r="W95" s="2" t="s">
        <v>31</v>
      </c>
      <c r="X95" s="2" t="s">
        <v>31</v>
      </c>
      <c r="Y95" s="2" t="s">
        <v>42</v>
      </c>
      <c r="Z95" s="2" t="s">
        <v>30</v>
      </c>
      <c r="AA95" s="2" t="s">
        <v>101</v>
      </c>
    </row>
    <row r="96">
      <c r="A96" s="1">
        <v>41878.510639479166</v>
      </c>
      <c r="B96" s="2">
        <v>25.0</v>
      </c>
      <c r="C96" s="2" t="s">
        <v>97</v>
      </c>
      <c r="D96" s="2" t="s">
        <v>44</v>
      </c>
      <c r="F96" s="2" t="s">
        <v>30</v>
      </c>
      <c r="G96" s="2" t="s">
        <v>30</v>
      </c>
      <c r="H96" s="2" t="s">
        <v>31</v>
      </c>
      <c r="I96" s="2" t="s">
        <v>52</v>
      </c>
      <c r="J96" s="2" t="s">
        <v>47</v>
      </c>
      <c r="K96" s="2" t="s">
        <v>30</v>
      </c>
      <c r="L96" s="2" t="s">
        <v>31</v>
      </c>
      <c r="M96" s="2" t="s">
        <v>31</v>
      </c>
      <c r="N96" s="2" t="s">
        <v>31</v>
      </c>
      <c r="O96" s="2" t="s">
        <v>30</v>
      </c>
      <c r="P96" s="2" t="s">
        <v>42</v>
      </c>
      <c r="Q96" s="2" t="s">
        <v>42</v>
      </c>
      <c r="R96" s="2" t="s">
        <v>42</v>
      </c>
      <c r="S96" s="2" t="s">
        <v>37</v>
      </c>
      <c r="T96" s="2" t="s">
        <v>30</v>
      </c>
      <c r="U96" s="2" t="s">
        <v>36</v>
      </c>
      <c r="V96" s="2" t="s">
        <v>31</v>
      </c>
      <c r="W96" s="2" t="s">
        <v>30</v>
      </c>
      <c r="X96" s="2" t="s">
        <v>37</v>
      </c>
      <c r="Y96" s="2" t="s">
        <v>42</v>
      </c>
      <c r="Z96" s="2" t="s">
        <v>30</v>
      </c>
    </row>
    <row r="97">
      <c r="A97" s="1">
        <v>41878.51077267361</v>
      </c>
      <c r="B97" s="2">
        <v>29.0</v>
      </c>
      <c r="C97" s="2" t="s">
        <v>57</v>
      </c>
      <c r="D97" s="2" t="s">
        <v>28</v>
      </c>
      <c r="E97" s="2" t="s">
        <v>102</v>
      </c>
      <c r="F97" s="2" t="s">
        <v>30</v>
      </c>
      <c r="G97" s="2" t="s">
        <v>30</v>
      </c>
      <c r="H97" s="2" t="s">
        <v>30</v>
      </c>
      <c r="I97" s="2" t="s">
        <v>49</v>
      </c>
      <c r="J97" s="2" t="s">
        <v>47</v>
      </c>
      <c r="K97" s="2" t="s">
        <v>30</v>
      </c>
      <c r="L97" s="2" t="s">
        <v>31</v>
      </c>
      <c r="M97" s="2" t="s">
        <v>42</v>
      </c>
      <c r="N97" s="2" t="s">
        <v>30</v>
      </c>
      <c r="O97" s="2" t="s">
        <v>30</v>
      </c>
      <c r="P97" s="2" t="s">
        <v>42</v>
      </c>
      <c r="Q97" s="2" t="s">
        <v>42</v>
      </c>
      <c r="R97" s="2" t="s">
        <v>42</v>
      </c>
      <c r="S97" s="2" t="s">
        <v>30</v>
      </c>
      <c r="T97" s="2" t="s">
        <v>30</v>
      </c>
      <c r="U97" s="2" t="s">
        <v>31</v>
      </c>
      <c r="V97" s="2" t="s">
        <v>31</v>
      </c>
      <c r="W97" s="2" t="s">
        <v>37</v>
      </c>
      <c r="X97" s="2" t="s">
        <v>37</v>
      </c>
      <c r="Y97" s="2" t="s">
        <v>30</v>
      </c>
      <c r="Z97" s="2" t="s">
        <v>30</v>
      </c>
    </row>
    <row r="98">
      <c r="A98" s="1">
        <v>41878.51136068287</v>
      </c>
      <c r="B98" s="2">
        <v>24.0</v>
      </c>
      <c r="C98" s="2" t="s">
        <v>43</v>
      </c>
      <c r="D98" s="2" t="s">
        <v>28</v>
      </c>
      <c r="E98" s="2" t="s">
        <v>103</v>
      </c>
      <c r="F98" s="2" t="s">
        <v>30</v>
      </c>
      <c r="G98" s="2" t="s">
        <v>31</v>
      </c>
      <c r="H98" s="2" t="s">
        <v>30</v>
      </c>
      <c r="I98" s="2" t="s">
        <v>40</v>
      </c>
      <c r="J98" s="2" t="s">
        <v>47</v>
      </c>
      <c r="K98" s="2" t="s">
        <v>30</v>
      </c>
      <c r="L98" s="2" t="s">
        <v>31</v>
      </c>
      <c r="M98" s="2" t="s">
        <v>42</v>
      </c>
      <c r="N98" s="2" t="s">
        <v>34</v>
      </c>
      <c r="O98" s="2" t="s">
        <v>30</v>
      </c>
      <c r="P98" s="2" t="s">
        <v>42</v>
      </c>
      <c r="Q98" s="2" t="s">
        <v>42</v>
      </c>
      <c r="R98" s="2" t="s">
        <v>35</v>
      </c>
      <c r="S98" s="2" t="s">
        <v>37</v>
      </c>
      <c r="T98" s="2" t="s">
        <v>37</v>
      </c>
      <c r="U98" s="2" t="s">
        <v>36</v>
      </c>
      <c r="V98" s="2" t="s">
        <v>30</v>
      </c>
      <c r="W98" s="2" t="s">
        <v>30</v>
      </c>
      <c r="X98" s="2" t="s">
        <v>37</v>
      </c>
      <c r="Y98" s="2" t="s">
        <v>42</v>
      </c>
      <c r="Z98" s="2" t="s">
        <v>30</v>
      </c>
    </row>
    <row r="99">
      <c r="A99" s="1">
        <v>41878.51182327546</v>
      </c>
      <c r="B99" s="2">
        <v>31.0</v>
      </c>
      <c r="C99" s="2" t="s">
        <v>57</v>
      </c>
      <c r="D99" s="2" t="s">
        <v>104</v>
      </c>
      <c r="F99" s="2" t="s">
        <v>30</v>
      </c>
      <c r="G99" s="2" t="s">
        <v>31</v>
      </c>
      <c r="H99" s="2" t="s">
        <v>31</v>
      </c>
      <c r="I99" s="2" t="s">
        <v>52</v>
      </c>
      <c r="J99" s="3" t="s">
        <v>33</v>
      </c>
      <c r="K99" s="2" t="s">
        <v>30</v>
      </c>
      <c r="L99" s="2" t="s">
        <v>31</v>
      </c>
      <c r="M99" s="2" t="s">
        <v>42</v>
      </c>
      <c r="N99" s="2" t="s">
        <v>30</v>
      </c>
      <c r="O99" s="2" t="s">
        <v>30</v>
      </c>
      <c r="P99" s="2" t="s">
        <v>30</v>
      </c>
      <c r="Q99" s="2" t="s">
        <v>42</v>
      </c>
      <c r="R99" s="2" t="s">
        <v>42</v>
      </c>
      <c r="S99" s="2" t="s">
        <v>30</v>
      </c>
      <c r="T99" s="2" t="s">
        <v>30</v>
      </c>
      <c r="U99" s="2" t="s">
        <v>36</v>
      </c>
      <c r="V99" s="2" t="s">
        <v>31</v>
      </c>
      <c r="W99" s="2" t="s">
        <v>37</v>
      </c>
      <c r="X99" s="2" t="s">
        <v>31</v>
      </c>
      <c r="Y99" s="2" t="s">
        <v>30</v>
      </c>
      <c r="Z99" s="2" t="s">
        <v>30</v>
      </c>
    </row>
    <row r="100">
      <c r="A100" s="1">
        <v>41878.51252802084</v>
      </c>
      <c r="B100" s="2">
        <v>33.0</v>
      </c>
      <c r="C100" s="2" t="s">
        <v>105</v>
      </c>
      <c r="D100" s="2" t="s">
        <v>28</v>
      </c>
      <c r="E100" s="2" t="s">
        <v>106</v>
      </c>
      <c r="F100" s="2" t="s">
        <v>30</v>
      </c>
      <c r="G100" s="2" t="s">
        <v>30</v>
      </c>
      <c r="H100" s="2" t="s">
        <v>31</v>
      </c>
      <c r="I100" s="2" t="s">
        <v>52</v>
      </c>
      <c r="J100" s="3" t="s">
        <v>33</v>
      </c>
      <c r="K100" s="2" t="s">
        <v>30</v>
      </c>
      <c r="L100" s="2" t="s">
        <v>31</v>
      </c>
      <c r="M100" s="2" t="s">
        <v>30</v>
      </c>
      <c r="N100" s="2" t="s">
        <v>31</v>
      </c>
      <c r="O100" s="2" t="s">
        <v>30</v>
      </c>
      <c r="P100" s="2" t="s">
        <v>30</v>
      </c>
      <c r="Q100" s="2" t="s">
        <v>42</v>
      </c>
      <c r="R100" s="2" t="s">
        <v>35</v>
      </c>
      <c r="S100" s="2" t="s">
        <v>37</v>
      </c>
      <c r="T100" s="2" t="s">
        <v>30</v>
      </c>
      <c r="U100" s="2" t="s">
        <v>36</v>
      </c>
      <c r="V100" s="2" t="s">
        <v>30</v>
      </c>
      <c r="W100" s="2" t="s">
        <v>30</v>
      </c>
      <c r="X100" s="2" t="s">
        <v>37</v>
      </c>
      <c r="Y100" s="2" t="s">
        <v>30</v>
      </c>
      <c r="Z100" s="2" t="s">
        <v>30</v>
      </c>
    </row>
    <row r="101">
      <c r="A101" s="1">
        <v>41878.51254841435</v>
      </c>
      <c r="B101" s="2">
        <v>30.0</v>
      </c>
      <c r="C101" s="2" t="s">
        <v>38</v>
      </c>
      <c r="D101" s="2" t="s">
        <v>28</v>
      </c>
      <c r="E101" s="2" t="s">
        <v>39</v>
      </c>
      <c r="F101" s="2" t="s">
        <v>30</v>
      </c>
      <c r="G101" s="2" t="s">
        <v>30</v>
      </c>
      <c r="H101" s="2" t="s">
        <v>31</v>
      </c>
      <c r="I101" s="2" t="s">
        <v>32</v>
      </c>
      <c r="J101" s="3" t="s">
        <v>54</v>
      </c>
      <c r="K101" s="2" t="s">
        <v>30</v>
      </c>
      <c r="L101" s="2" t="s">
        <v>31</v>
      </c>
      <c r="M101" s="2" t="s">
        <v>30</v>
      </c>
      <c r="N101" s="2" t="s">
        <v>31</v>
      </c>
      <c r="O101" s="2" t="s">
        <v>30</v>
      </c>
      <c r="P101" s="2" t="s">
        <v>30</v>
      </c>
      <c r="Q101" s="2" t="s">
        <v>31</v>
      </c>
      <c r="R101" s="2" t="s">
        <v>35</v>
      </c>
      <c r="S101" s="2" t="s">
        <v>30</v>
      </c>
      <c r="T101" s="2" t="s">
        <v>30</v>
      </c>
      <c r="U101" s="2" t="s">
        <v>31</v>
      </c>
      <c r="V101" s="2" t="s">
        <v>31</v>
      </c>
      <c r="W101" s="2" t="s">
        <v>37</v>
      </c>
      <c r="X101" s="2" t="s">
        <v>37</v>
      </c>
      <c r="Y101" s="2" t="s">
        <v>31</v>
      </c>
      <c r="Z101" s="2" t="s">
        <v>30</v>
      </c>
    </row>
    <row r="102">
      <c r="A102" s="1">
        <v>41878.51267159722</v>
      </c>
      <c r="B102" s="2">
        <v>26.0</v>
      </c>
      <c r="C102" s="2" t="s">
        <v>59</v>
      </c>
      <c r="D102" s="2" t="s">
        <v>44</v>
      </c>
      <c r="F102" s="2" t="s">
        <v>30</v>
      </c>
      <c r="G102" s="2" t="s">
        <v>31</v>
      </c>
      <c r="H102" s="2" t="s">
        <v>31</v>
      </c>
      <c r="I102" s="2" t="s">
        <v>52</v>
      </c>
      <c r="J102" s="2" t="s">
        <v>47</v>
      </c>
      <c r="K102" s="2" t="s">
        <v>30</v>
      </c>
      <c r="L102" s="2" t="s">
        <v>30</v>
      </c>
      <c r="M102" s="2" t="s">
        <v>30</v>
      </c>
      <c r="N102" s="2" t="s">
        <v>31</v>
      </c>
      <c r="O102" s="2" t="s">
        <v>30</v>
      </c>
      <c r="P102" s="2" t="s">
        <v>30</v>
      </c>
      <c r="Q102" s="2" t="s">
        <v>30</v>
      </c>
      <c r="R102" s="2" t="s">
        <v>55</v>
      </c>
      <c r="S102" s="2" t="s">
        <v>31</v>
      </c>
      <c r="T102" s="2" t="s">
        <v>30</v>
      </c>
      <c r="U102" s="2" t="s">
        <v>30</v>
      </c>
      <c r="V102" s="2" t="s">
        <v>30</v>
      </c>
      <c r="W102" s="2" t="s">
        <v>30</v>
      </c>
      <c r="X102" s="2" t="s">
        <v>37</v>
      </c>
      <c r="Y102" s="2" t="s">
        <v>30</v>
      </c>
      <c r="Z102" s="2" t="s">
        <v>31</v>
      </c>
      <c r="AA102" s="2" t="s">
        <v>107</v>
      </c>
    </row>
    <row r="103">
      <c r="A103" s="1">
        <v>41878.512943807866</v>
      </c>
      <c r="B103" s="2">
        <v>44.0</v>
      </c>
      <c r="C103" s="2" t="s">
        <v>27</v>
      </c>
      <c r="D103" s="2" t="s">
        <v>28</v>
      </c>
      <c r="E103" s="2" t="s">
        <v>71</v>
      </c>
      <c r="F103" s="2" t="s">
        <v>30</v>
      </c>
      <c r="G103" s="2" t="s">
        <v>30</v>
      </c>
      <c r="H103" s="2" t="s">
        <v>30</v>
      </c>
      <c r="I103" s="2" t="s">
        <v>49</v>
      </c>
      <c r="J103" s="2" t="s">
        <v>50</v>
      </c>
      <c r="K103" s="2" t="s">
        <v>30</v>
      </c>
      <c r="L103" s="2" t="s">
        <v>31</v>
      </c>
      <c r="M103" s="2" t="s">
        <v>31</v>
      </c>
      <c r="N103" s="2" t="s">
        <v>34</v>
      </c>
      <c r="O103" s="2" t="s">
        <v>42</v>
      </c>
      <c r="P103" s="2" t="s">
        <v>42</v>
      </c>
      <c r="Q103" s="2" t="s">
        <v>42</v>
      </c>
      <c r="R103" s="2" t="s">
        <v>42</v>
      </c>
      <c r="S103" s="2" t="s">
        <v>37</v>
      </c>
      <c r="T103" s="2" t="s">
        <v>37</v>
      </c>
      <c r="U103" s="2" t="s">
        <v>30</v>
      </c>
      <c r="V103" s="2" t="s">
        <v>36</v>
      </c>
      <c r="W103" s="2" t="s">
        <v>30</v>
      </c>
      <c r="X103" s="2" t="s">
        <v>30</v>
      </c>
      <c r="Y103" s="2" t="s">
        <v>42</v>
      </c>
      <c r="Z103" s="2" t="s">
        <v>30</v>
      </c>
    </row>
    <row r="104">
      <c r="A104" s="1">
        <v>41878.513799953704</v>
      </c>
      <c r="B104" s="2">
        <v>25.0</v>
      </c>
      <c r="C104" s="2" t="s">
        <v>43</v>
      </c>
      <c r="D104" s="2" t="s">
        <v>28</v>
      </c>
      <c r="E104" s="2" t="s">
        <v>69</v>
      </c>
      <c r="F104" s="2" t="s">
        <v>30</v>
      </c>
      <c r="G104" s="2" t="s">
        <v>31</v>
      </c>
      <c r="H104" s="2" t="s">
        <v>30</v>
      </c>
      <c r="J104" s="2" t="s">
        <v>47</v>
      </c>
      <c r="K104" s="2" t="s">
        <v>30</v>
      </c>
      <c r="L104" s="2" t="s">
        <v>31</v>
      </c>
      <c r="M104" s="2" t="s">
        <v>42</v>
      </c>
      <c r="N104" s="2" t="s">
        <v>30</v>
      </c>
      <c r="O104" s="2" t="s">
        <v>42</v>
      </c>
      <c r="P104" s="2" t="s">
        <v>42</v>
      </c>
      <c r="Q104" s="2" t="s">
        <v>42</v>
      </c>
      <c r="R104" s="2" t="s">
        <v>65</v>
      </c>
      <c r="S104" s="2" t="s">
        <v>30</v>
      </c>
      <c r="T104" s="2" t="s">
        <v>30</v>
      </c>
      <c r="U104" s="2" t="s">
        <v>36</v>
      </c>
      <c r="V104" s="2" t="s">
        <v>31</v>
      </c>
      <c r="W104" s="2" t="s">
        <v>30</v>
      </c>
      <c r="X104" s="2" t="s">
        <v>30</v>
      </c>
      <c r="Y104" s="2" t="s">
        <v>42</v>
      </c>
      <c r="Z104" s="2" t="s">
        <v>30</v>
      </c>
    </row>
    <row r="105">
      <c r="A105" s="1">
        <v>41878.51401613426</v>
      </c>
      <c r="B105" s="2">
        <v>33.0</v>
      </c>
      <c r="C105" s="2" t="s">
        <v>43</v>
      </c>
      <c r="D105" s="2" t="s">
        <v>28</v>
      </c>
      <c r="E105" s="2" t="s">
        <v>78</v>
      </c>
      <c r="F105" s="2" t="s">
        <v>30</v>
      </c>
      <c r="G105" s="2" t="s">
        <v>31</v>
      </c>
      <c r="H105" s="2" t="s">
        <v>31</v>
      </c>
      <c r="I105" s="2" t="s">
        <v>52</v>
      </c>
      <c r="J105" s="2" t="s">
        <v>47</v>
      </c>
      <c r="K105" s="2" t="s">
        <v>31</v>
      </c>
      <c r="L105" s="2" t="s">
        <v>31</v>
      </c>
      <c r="M105" s="2" t="s">
        <v>31</v>
      </c>
      <c r="N105" s="2" t="s">
        <v>31</v>
      </c>
      <c r="O105" s="2" t="s">
        <v>31</v>
      </c>
      <c r="P105" s="2" t="s">
        <v>31</v>
      </c>
      <c r="Q105" s="2" t="s">
        <v>31</v>
      </c>
      <c r="R105" s="2" t="s">
        <v>35</v>
      </c>
      <c r="S105" s="2" t="s">
        <v>30</v>
      </c>
      <c r="T105" s="2" t="s">
        <v>30</v>
      </c>
      <c r="U105" s="2" t="s">
        <v>36</v>
      </c>
      <c r="V105" s="2" t="s">
        <v>31</v>
      </c>
      <c r="W105" s="2" t="s">
        <v>37</v>
      </c>
      <c r="X105" s="2" t="s">
        <v>37</v>
      </c>
      <c r="Y105" s="2" t="s">
        <v>31</v>
      </c>
      <c r="Z105" s="2" t="s">
        <v>30</v>
      </c>
    </row>
    <row r="106">
      <c r="A106" s="1">
        <v>41878.51592008102</v>
      </c>
      <c r="B106" s="2">
        <v>29.0</v>
      </c>
      <c r="C106" s="2" t="s">
        <v>43</v>
      </c>
      <c r="D106" s="2" t="s">
        <v>28</v>
      </c>
      <c r="E106" s="2" t="s">
        <v>69</v>
      </c>
      <c r="F106" s="2" t="s">
        <v>30</v>
      </c>
      <c r="G106" s="2" t="s">
        <v>30</v>
      </c>
      <c r="H106" s="2" t="s">
        <v>30</v>
      </c>
      <c r="I106" s="2" t="s">
        <v>49</v>
      </c>
      <c r="J106" s="2" t="s">
        <v>41</v>
      </c>
      <c r="K106" s="2" t="s">
        <v>30</v>
      </c>
      <c r="L106" s="2" t="s">
        <v>31</v>
      </c>
      <c r="M106" s="2" t="s">
        <v>31</v>
      </c>
      <c r="N106" s="2" t="s">
        <v>34</v>
      </c>
      <c r="O106" s="2" t="s">
        <v>31</v>
      </c>
      <c r="P106" s="2" t="s">
        <v>42</v>
      </c>
      <c r="Q106" s="2" t="s">
        <v>42</v>
      </c>
      <c r="R106" s="2" t="s">
        <v>35</v>
      </c>
      <c r="S106" s="2" t="s">
        <v>30</v>
      </c>
      <c r="T106" s="2" t="s">
        <v>30</v>
      </c>
      <c r="U106" s="2" t="s">
        <v>36</v>
      </c>
      <c r="V106" s="2" t="s">
        <v>31</v>
      </c>
      <c r="W106" s="2" t="s">
        <v>30</v>
      </c>
      <c r="X106" s="2" t="s">
        <v>30</v>
      </c>
      <c r="Y106" s="2" t="s">
        <v>42</v>
      </c>
      <c r="Z106" s="2" t="s">
        <v>30</v>
      </c>
    </row>
    <row r="107">
      <c r="A107" s="1">
        <v>41878.51653917824</v>
      </c>
      <c r="B107" s="2">
        <v>35.0</v>
      </c>
      <c r="C107" s="2" t="s">
        <v>43</v>
      </c>
      <c r="D107" s="2" t="s">
        <v>28</v>
      </c>
      <c r="E107" s="2" t="s">
        <v>103</v>
      </c>
      <c r="F107" s="2" t="s">
        <v>30</v>
      </c>
      <c r="G107" s="2" t="s">
        <v>31</v>
      </c>
      <c r="H107" s="2" t="s">
        <v>30</v>
      </c>
      <c r="I107" s="2" t="s">
        <v>40</v>
      </c>
      <c r="J107" s="3" t="s">
        <v>33</v>
      </c>
      <c r="K107" s="2" t="s">
        <v>30</v>
      </c>
      <c r="L107" s="2" t="s">
        <v>31</v>
      </c>
      <c r="M107" s="2" t="s">
        <v>31</v>
      </c>
      <c r="N107" s="2" t="s">
        <v>34</v>
      </c>
      <c r="O107" s="2" t="s">
        <v>30</v>
      </c>
      <c r="P107" s="2" t="s">
        <v>30</v>
      </c>
      <c r="Q107" s="2" t="s">
        <v>31</v>
      </c>
      <c r="R107" s="2" t="s">
        <v>35</v>
      </c>
      <c r="S107" s="2" t="s">
        <v>30</v>
      </c>
      <c r="T107" s="2" t="s">
        <v>30</v>
      </c>
      <c r="U107" s="2" t="s">
        <v>36</v>
      </c>
      <c r="V107" s="2" t="s">
        <v>31</v>
      </c>
      <c r="W107" s="2" t="s">
        <v>30</v>
      </c>
      <c r="X107" s="2" t="s">
        <v>30</v>
      </c>
      <c r="Y107" s="2" t="s">
        <v>42</v>
      </c>
      <c r="Z107" s="2" t="s">
        <v>30</v>
      </c>
    </row>
    <row r="108">
      <c r="A108" s="1">
        <v>41878.51666101852</v>
      </c>
      <c r="B108" s="2">
        <v>35.0</v>
      </c>
      <c r="C108" s="2" t="s">
        <v>38</v>
      </c>
      <c r="D108" s="2" t="s">
        <v>28</v>
      </c>
      <c r="E108" s="2" t="s">
        <v>96</v>
      </c>
      <c r="F108" s="2" t="s">
        <v>30</v>
      </c>
      <c r="G108" s="2" t="s">
        <v>31</v>
      </c>
      <c r="H108" s="2" t="s">
        <v>31</v>
      </c>
      <c r="I108" s="2" t="s">
        <v>52</v>
      </c>
      <c r="J108" s="2" t="s">
        <v>47</v>
      </c>
      <c r="K108" s="2" t="s">
        <v>31</v>
      </c>
      <c r="L108" s="2" t="s">
        <v>31</v>
      </c>
      <c r="M108" s="2" t="s">
        <v>42</v>
      </c>
      <c r="N108" s="2" t="s">
        <v>34</v>
      </c>
      <c r="O108" s="2" t="s">
        <v>30</v>
      </c>
      <c r="P108" s="2" t="s">
        <v>30</v>
      </c>
      <c r="Q108" s="2" t="s">
        <v>42</v>
      </c>
      <c r="R108" s="2" t="s">
        <v>35</v>
      </c>
      <c r="S108" s="2" t="s">
        <v>30</v>
      </c>
      <c r="T108" s="2" t="s">
        <v>30</v>
      </c>
      <c r="U108" s="2" t="s">
        <v>36</v>
      </c>
      <c r="V108" s="2" t="s">
        <v>31</v>
      </c>
      <c r="W108" s="2" t="s">
        <v>30</v>
      </c>
      <c r="X108" s="2" t="s">
        <v>37</v>
      </c>
      <c r="Y108" s="2" t="s">
        <v>30</v>
      </c>
      <c r="Z108" s="2" t="s">
        <v>30</v>
      </c>
      <c r="AA108" s="2" t="s">
        <v>108</v>
      </c>
    </row>
    <row r="109">
      <c r="A109" s="1">
        <v>41878.51747528935</v>
      </c>
      <c r="B109" s="2">
        <v>28.0</v>
      </c>
      <c r="C109" s="2" t="s">
        <v>43</v>
      </c>
      <c r="D109" s="2" t="s">
        <v>109</v>
      </c>
      <c r="F109" s="2" t="s">
        <v>30</v>
      </c>
      <c r="G109" s="2" t="s">
        <v>31</v>
      </c>
      <c r="H109" s="2" t="s">
        <v>31</v>
      </c>
      <c r="I109" s="2" t="s">
        <v>40</v>
      </c>
      <c r="J109" s="3" t="s">
        <v>33</v>
      </c>
      <c r="K109" s="2" t="s">
        <v>30</v>
      </c>
      <c r="L109" s="2" t="s">
        <v>31</v>
      </c>
      <c r="M109" s="2" t="s">
        <v>30</v>
      </c>
      <c r="N109" s="2" t="s">
        <v>30</v>
      </c>
      <c r="O109" s="2" t="s">
        <v>30</v>
      </c>
      <c r="P109" s="2" t="s">
        <v>30</v>
      </c>
      <c r="Q109" s="2" t="s">
        <v>30</v>
      </c>
      <c r="R109" s="2" t="s">
        <v>42</v>
      </c>
      <c r="S109" s="2" t="s">
        <v>37</v>
      </c>
      <c r="T109" s="2" t="s">
        <v>30</v>
      </c>
      <c r="U109" s="2" t="s">
        <v>31</v>
      </c>
      <c r="V109" s="2" t="s">
        <v>31</v>
      </c>
      <c r="W109" s="2" t="s">
        <v>30</v>
      </c>
      <c r="X109" s="2" t="s">
        <v>30</v>
      </c>
      <c r="Y109" s="2" t="s">
        <v>42</v>
      </c>
      <c r="Z109" s="2" t="s">
        <v>31</v>
      </c>
    </row>
    <row r="110">
      <c r="A110" s="1">
        <v>41878.519588333336</v>
      </c>
      <c r="B110" s="2">
        <v>34.0</v>
      </c>
      <c r="C110" s="2" t="s">
        <v>82</v>
      </c>
      <c r="D110" s="2" t="s">
        <v>28</v>
      </c>
      <c r="E110" s="2" t="s">
        <v>51</v>
      </c>
      <c r="F110" s="2" t="s">
        <v>30</v>
      </c>
      <c r="G110" s="2" t="s">
        <v>31</v>
      </c>
      <c r="H110" s="2" t="s">
        <v>30</v>
      </c>
      <c r="I110" s="2" t="s">
        <v>49</v>
      </c>
      <c r="J110" s="3" t="s">
        <v>33</v>
      </c>
      <c r="K110" s="2" t="s">
        <v>31</v>
      </c>
      <c r="L110" s="2" t="s">
        <v>31</v>
      </c>
      <c r="M110" s="2" t="s">
        <v>31</v>
      </c>
      <c r="N110" s="2" t="s">
        <v>30</v>
      </c>
      <c r="O110" s="2" t="s">
        <v>30</v>
      </c>
      <c r="P110" s="2" t="s">
        <v>30</v>
      </c>
      <c r="Q110" s="2" t="s">
        <v>42</v>
      </c>
      <c r="R110" s="2" t="s">
        <v>42</v>
      </c>
      <c r="S110" s="2" t="s">
        <v>37</v>
      </c>
      <c r="T110" s="2" t="s">
        <v>30</v>
      </c>
      <c r="U110" s="2" t="s">
        <v>30</v>
      </c>
      <c r="V110" s="2" t="s">
        <v>30</v>
      </c>
      <c r="W110" s="2" t="s">
        <v>30</v>
      </c>
      <c r="X110" s="2" t="s">
        <v>30</v>
      </c>
      <c r="Y110" s="2" t="s">
        <v>42</v>
      </c>
      <c r="Z110" s="2" t="s">
        <v>30</v>
      </c>
    </row>
    <row r="111">
      <c r="A111" s="1">
        <v>41878.51963913194</v>
      </c>
      <c r="B111" s="2">
        <v>32.0</v>
      </c>
      <c r="C111" s="2" t="s">
        <v>43</v>
      </c>
      <c r="D111" s="2" t="s">
        <v>28</v>
      </c>
      <c r="E111" s="2" t="s">
        <v>76</v>
      </c>
      <c r="F111" s="2" t="s">
        <v>30</v>
      </c>
      <c r="G111" s="2" t="s">
        <v>30</v>
      </c>
      <c r="H111" s="2" t="s">
        <v>31</v>
      </c>
      <c r="I111" s="2" t="s">
        <v>52</v>
      </c>
      <c r="J111" s="2" t="s">
        <v>47</v>
      </c>
      <c r="K111" s="2" t="s">
        <v>30</v>
      </c>
      <c r="L111" s="2" t="s">
        <v>31</v>
      </c>
      <c r="M111" s="2" t="s">
        <v>31</v>
      </c>
      <c r="N111" s="2" t="s">
        <v>30</v>
      </c>
      <c r="O111" s="2" t="s">
        <v>31</v>
      </c>
      <c r="P111" s="2" t="s">
        <v>31</v>
      </c>
      <c r="Q111" s="2" t="s">
        <v>31</v>
      </c>
      <c r="R111" s="2" t="s">
        <v>45</v>
      </c>
      <c r="S111" s="2" t="s">
        <v>37</v>
      </c>
      <c r="T111" s="2" t="s">
        <v>30</v>
      </c>
      <c r="U111" s="2" t="s">
        <v>36</v>
      </c>
      <c r="V111" s="2" t="s">
        <v>31</v>
      </c>
      <c r="W111" s="2" t="s">
        <v>30</v>
      </c>
      <c r="X111" s="2" t="s">
        <v>37</v>
      </c>
      <c r="Y111" s="2" t="s">
        <v>31</v>
      </c>
      <c r="Z111" s="2" t="s">
        <v>30</v>
      </c>
    </row>
    <row r="112">
      <c r="A112" s="1">
        <v>41878.52043707176</v>
      </c>
      <c r="B112" s="2">
        <v>22.0</v>
      </c>
      <c r="C112" s="2" t="s">
        <v>43</v>
      </c>
      <c r="D112" s="2" t="s">
        <v>28</v>
      </c>
      <c r="E112" s="2" t="s">
        <v>69</v>
      </c>
      <c r="F112" s="2" t="s">
        <v>30</v>
      </c>
      <c r="G112" s="2" t="s">
        <v>30</v>
      </c>
      <c r="H112" s="2" t="s">
        <v>31</v>
      </c>
      <c r="I112" s="2" t="s">
        <v>52</v>
      </c>
      <c r="J112" s="2" t="s">
        <v>62</v>
      </c>
      <c r="K112" s="2" t="s">
        <v>30</v>
      </c>
      <c r="L112" s="2" t="s">
        <v>31</v>
      </c>
      <c r="M112" s="2" t="s">
        <v>31</v>
      </c>
      <c r="N112" s="2" t="s">
        <v>31</v>
      </c>
      <c r="O112" s="2" t="s">
        <v>30</v>
      </c>
      <c r="P112" s="2" t="s">
        <v>42</v>
      </c>
      <c r="Q112" s="2" t="s">
        <v>31</v>
      </c>
      <c r="R112" s="2" t="s">
        <v>42</v>
      </c>
      <c r="S112" s="2" t="s">
        <v>31</v>
      </c>
      <c r="T112" s="2" t="s">
        <v>30</v>
      </c>
      <c r="U112" s="2" t="s">
        <v>30</v>
      </c>
      <c r="V112" s="2" t="s">
        <v>30</v>
      </c>
      <c r="W112" s="2" t="s">
        <v>30</v>
      </c>
      <c r="X112" s="2" t="s">
        <v>31</v>
      </c>
      <c r="Y112" s="2" t="s">
        <v>30</v>
      </c>
      <c r="Z112" s="2" t="s">
        <v>30</v>
      </c>
    </row>
    <row r="113">
      <c r="A113" s="1">
        <v>41878.52156231482</v>
      </c>
      <c r="B113" s="2">
        <v>28.0</v>
      </c>
      <c r="C113" s="2" t="s">
        <v>43</v>
      </c>
      <c r="D113" s="2" t="s">
        <v>28</v>
      </c>
      <c r="E113" s="2" t="s">
        <v>60</v>
      </c>
      <c r="F113" s="2" t="s">
        <v>30</v>
      </c>
      <c r="G113" s="2" t="s">
        <v>30</v>
      </c>
      <c r="H113" s="2" t="s">
        <v>31</v>
      </c>
      <c r="I113" s="2" t="s">
        <v>52</v>
      </c>
      <c r="J113" s="2" t="s">
        <v>47</v>
      </c>
      <c r="K113" s="2" t="s">
        <v>30</v>
      </c>
      <c r="L113" s="2" t="s">
        <v>31</v>
      </c>
      <c r="M113" s="2" t="s">
        <v>31</v>
      </c>
      <c r="N113" s="2" t="s">
        <v>31</v>
      </c>
      <c r="O113" s="2" t="s">
        <v>31</v>
      </c>
      <c r="P113" s="2" t="s">
        <v>31</v>
      </c>
      <c r="Q113" s="2" t="s">
        <v>31</v>
      </c>
      <c r="R113" s="2" t="s">
        <v>35</v>
      </c>
      <c r="S113" s="2" t="s">
        <v>30</v>
      </c>
      <c r="T113" s="2" t="s">
        <v>30</v>
      </c>
      <c r="U113" s="2" t="s">
        <v>36</v>
      </c>
      <c r="V113" s="2" t="s">
        <v>36</v>
      </c>
      <c r="W113" s="2" t="s">
        <v>30</v>
      </c>
      <c r="X113" s="2" t="s">
        <v>37</v>
      </c>
      <c r="Y113" s="2" t="s">
        <v>31</v>
      </c>
      <c r="Z113" s="2" t="s">
        <v>30</v>
      </c>
    </row>
    <row r="114">
      <c r="A114" s="1">
        <v>41878.52156289352</v>
      </c>
      <c r="B114" s="2">
        <v>45.0</v>
      </c>
      <c r="C114" s="2" t="s">
        <v>57</v>
      </c>
      <c r="D114" s="2" t="s">
        <v>28</v>
      </c>
      <c r="E114" s="2" t="s">
        <v>103</v>
      </c>
      <c r="F114" s="2" t="s">
        <v>30</v>
      </c>
      <c r="G114" s="2" t="s">
        <v>31</v>
      </c>
      <c r="H114" s="2" t="s">
        <v>31</v>
      </c>
      <c r="I114" s="2" t="s">
        <v>40</v>
      </c>
      <c r="J114" s="3" t="s">
        <v>33</v>
      </c>
      <c r="K114" s="2" t="s">
        <v>31</v>
      </c>
      <c r="L114" s="2" t="s">
        <v>31</v>
      </c>
      <c r="M114" s="2" t="s">
        <v>31</v>
      </c>
      <c r="N114" s="2" t="s">
        <v>31</v>
      </c>
      <c r="O114" s="2" t="s">
        <v>30</v>
      </c>
      <c r="P114" s="2" t="s">
        <v>31</v>
      </c>
      <c r="Q114" s="2" t="s">
        <v>31</v>
      </c>
      <c r="R114" s="2" t="s">
        <v>65</v>
      </c>
      <c r="S114" s="2" t="s">
        <v>30</v>
      </c>
      <c r="T114" s="2" t="s">
        <v>30</v>
      </c>
      <c r="U114" s="2" t="s">
        <v>31</v>
      </c>
      <c r="V114" s="2" t="s">
        <v>31</v>
      </c>
      <c r="W114" s="2" t="s">
        <v>31</v>
      </c>
      <c r="X114" s="2" t="s">
        <v>31</v>
      </c>
      <c r="Y114" s="2" t="s">
        <v>31</v>
      </c>
      <c r="Z114" s="2" t="s">
        <v>30</v>
      </c>
    </row>
    <row r="115">
      <c r="A115" s="1">
        <v>41878.52169357639</v>
      </c>
      <c r="B115" s="2">
        <v>32.0</v>
      </c>
      <c r="C115" s="2" t="s">
        <v>43</v>
      </c>
      <c r="D115" s="2" t="s">
        <v>28</v>
      </c>
      <c r="E115" s="2" t="s">
        <v>69</v>
      </c>
      <c r="F115" s="2" t="s">
        <v>30</v>
      </c>
      <c r="G115" s="2" t="s">
        <v>30</v>
      </c>
      <c r="H115" s="2" t="s">
        <v>30</v>
      </c>
      <c r="I115" s="2" t="s">
        <v>49</v>
      </c>
      <c r="J115" s="2" t="s">
        <v>50</v>
      </c>
      <c r="K115" s="2" t="s">
        <v>30</v>
      </c>
      <c r="L115" s="2" t="s">
        <v>31</v>
      </c>
      <c r="M115" s="2" t="s">
        <v>31</v>
      </c>
      <c r="N115" s="2" t="s">
        <v>31</v>
      </c>
      <c r="O115" s="2" t="s">
        <v>30</v>
      </c>
      <c r="P115" s="2" t="s">
        <v>42</v>
      </c>
      <c r="Q115" s="2" t="s">
        <v>42</v>
      </c>
      <c r="R115" s="2" t="s">
        <v>42</v>
      </c>
      <c r="S115" s="2" t="s">
        <v>37</v>
      </c>
      <c r="T115" s="2" t="s">
        <v>30</v>
      </c>
      <c r="U115" s="2" t="s">
        <v>36</v>
      </c>
      <c r="V115" s="2" t="s">
        <v>36</v>
      </c>
      <c r="W115" s="2" t="s">
        <v>30</v>
      </c>
      <c r="X115" s="2" t="s">
        <v>30</v>
      </c>
      <c r="Y115" s="2" t="s">
        <v>42</v>
      </c>
      <c r="Z115" s="2" t="s">
        <v>30</v>
      </c>
    </row>
    <row r="116">
      <c r="A116" s="1">
        <v>41878.5218522338</v>
      </c>
      <c r="B116" s="2">
        <v>28.0</v>
      </c>
      <c r="C116" s="2" t="s">
        <v>57</v>
      </c>
      <c r="D116" s="2" t="s">
        <v>28</v>
      </c>
      <c r="E116" s="2" t="s">
        <v>48</v>
      </c>
      <c r="F116" s="2" t="s">
        <v>30</v>
      </c>
      <c r="G116" s="2" t="s">
        <v>30</v>
      </c>
      <c r="H116" s="2" t="s">
        <v>30</v>
      </c>
      <c r="J116" s="2" t="s">
        <v>41</v>
      </c>
      <c r="K116" s="2" t="s">
        <v>30</v>
      </c>
      <c r="L116" s="2" t="s">
        <v>31</v>
      </c>
      <c r="M116" s="2" t="s">
        <v>42</v>
      </c>
      <c r="N116" s="2" t="s">
        <v>30</v>
      </c>
      <c r="O116" s="2" t="s">
        <v>30</v>
      </c>
      <c r="P116" s="2" t="s">
        <v>42</v>
      </c>
      <c r="Q116" s="2" t="s">
        <v>42</v>
      </c>
      <c r="R116" s="2" t="s">
        <v>42</v>
      </c>
      <c r="S116" s="2" t="s">
        <v>37</v>
      </c>
      <c r="T116" s="2" t="s">
        <v>30</v>
      </c>
      <c r="U116" s="2" t="s">
        <v>36</v>
      </c>
      <c r="V116" s="2" t="s">
        <v>30</v>
      </c>
      <c r="W116" s="2" t="s">
        <v>30</v>
      </c>
      <c r="X116" s="2" t="s">
        <v>37</v>
      </c>
      <c r="Y116" s="2" t="s">
        <v>42</v>
      </c>
      <c r="Z116" s="2" t="s">
        <v>30</v>
      </c>
    </row>
    <row r="117">
      <c r="A117" s="1">
        <v>41878.5219253588</v>
      </c>
      <c r="B117" s="2">
        <v>26.0</v>
      </c>
      <c r="C117" s="2" t="s">
        <v>43</v>
      </c>
      <c r="D117" s="2" t="s">
        <v>46</v>
      </c>
      <c r="F117" s="2" t="s">
        <v>30</v>
      </c>
      <c r="G117" s="2" t="s">
        <v>30</v>
      </c>
      <c r="H117" s="2" t="s">
        <v>30</v>
      </c>
      <c r="I117" s="2" t="s">
        <v>49</v>
      </c>
      <c r="J117" s="3" t="s">
        <v>33</v>
      </c>
      <c r="K117" s="2" t="s">
        <v>30</v>
      </c>
      <c r="L117" s="2" t="s">
        <v>31</v>
      </c>
      <c r="M117" s="2" t="s">
        <v>42</v>
      </c>
      <c r="N117" s="2" t="s">
        <v>30</v>
      </c>
      <c r="O117" s="2" t="s">
        <v>30</v>
      </c>
      <c r="P117" s="2" t="s">
        <v>42</v>
      </c>
      <c r="Q117" s="2" t="s">
        <v>42</v>
      </c>
      <c r="R117" s="2" t="s">
        <v>65</v>
      </c>
      <c r="S117" s="2" t="s">
        <v>30</v>
      </c>
      <c r="T117" s="2" t="s">
        <v>30</v>
      </c>
      <c r="U117" s="2" t="s">
        <v>36</v>
      </c>
      <c r="V117" s="2" t="s">
        <v>36</v>
      </c>
      <c r="W117" s="2" t="s">
        <v>30</v>
      </c>
      <c r="X117" s="2" t="s">
        <v>30</v>
      </c>
      <c r="Y117" s="2" t="s">
        <v>42</v>
      </c>
      <c r="Z117" s="2" t="s">
        <v>31</v>
      </c>
    </row>
    <row r="118">
      <c r="A118" s="1">
        <v>41878.52201221065</v>
      </c>
      <c r="B118" s="2">
        <v>21.0</v>
      </c>
      <c r="C118" s="2" t="s">
        <v>43</v>
      </c>
      <c r="D118" s="2" t="s">
        <v>46</v>
      </c>
      <c r="F118" s="2" t="s">
        <v>31</v>
      </c>
      <c r="G118" s="2" t="s">
        <v>30</v>
      </c>
      <c r="H118" s="2" t="s">
        <v>30</v>
      </c>
      <c r="I118" s="2" t="s">
        <v>32</v>
      </c>
      <c r="J118" s="3" t="s">
        <v>54</v>
      </c>
      <c r="K118" s="2" t="s">
        <v>31</v>
      </c>
      <c r="L118" s="2" t="s">
        <v>30</v>
      </c>
      <c r="M118" s="2" t="s">
        <v>30</v>
      </c>
      <c r="N118" s="2" t="s">
        <v>31</v>
      </c>
      <c r="O118" s="2" t="s">
        <v>30</v>
      </c>
      <c r="P118" s="2" t="s">
        <v>30</v>
      </c>
      <c r="Q118" s="2" t="s">
        <v>31</v>
      </c>
      <c r="R118" s="2" t="s">
        <v>55</v>
      </c>
      <c r="S118" s="2" t="s">
        <v>31</v>
      </c>
      <c r="T118" s="2" t="s">
        <v>30</v>
      </c>
      <c r="U118" s="2" t="s">
        <v>36</v>
      </c>
      <c r="V118" s="2" t="s">
        <v>31</v>
      </c>
      <c r="W118" s="2" t="s">
        <v>30</v>
      </c>
      <c r="X118" s="2" t="s">
        <v>37</v>
      </c>
      <c r="Y118" s="2" t="s">
        <v>30</v>
      </c>
      <c r="Z118" s="2" t="s">
        <v>30</v>
      </c>
    </row>
    <row r="119">
      <c r="A119" s="1">
        <v>41878.522011898145</v>
      </c>
      <c r="B119" s="2">
        <v>27.0</v>
      </c>
      <c r="C119" s="2" t="s">
        <v>43</v>
      </c>
      <c r="D119" s="2" t="s">
        <v>44</v>
      </c>
      <c r="F119" s="2" t="s">
        <v>30</v>
      </c>
      <c r="G119" s="2" t="s">
        <v>30</v>
      </c>
      <c r="H119" s="2" t="s">
        <v>30</v>
      </c>
      <c r="I119" s="2" t="s">
        <v>40</v>
      </c>
      <c r="J119" s="3" t="s">
        <v>33</v>
      </c>
      <c r="K119" s="2" t="s">
        <v>30</v>
      </c>
      <c r="L119" s="2" t="s">
        <v>30</v>
      </c>
      <c r="M119" s="2" t="s">
        <v>31</v>
      </c>
      <c r="N119" s="2" t="s">
        <v>31</v>
      </c>
      <c r="O119" s="2" t="s">
        <v>31</v>
      </c>
      <c r="P119" s="2" t="s">
        <v>31</v>
      </c>
      <c r="Q119" s="2" t="s">
        <v>31</v>
      </c>
      <c r="R119" s="2" t="s">
        <v>65</v>
      </c>
      <c r="S119" s="2" t="s">
        <v>37</v>
      </c>
      <c r="T119" s="2" t="s">
        <v>30</v>
      </c>
      <c r="U119" s="2" t="s">
        <v>36</v>
      </c>
      <c r="V119" s="2" t="s">
        <v>31</v>
      </c>
      <c r="W119" s="2" t="s">
        <v>30</v>
      </c>
      <c r="X119" s="2" t="s">
        <v>30</v>
      </c>
      <c r="Y119" s="2" t="s">
        <v>42</v>
      </c>
      <c r="Z119" s="2" t="s">
        <v>30</v>
      </c>
    </row>
    <row r="120">
      <c r="A120" s="1">
        <v>41878.52202796296</v>
      </c>
      <c r="B120" s="2">
        <v>18.0</v>
      </c>
      <c r="C120" s="2" t="s">
        <v>43</v>
      </c>
      <c r="D120" s="2" t="s">
        <v>28</v>
      </c>
      <c r="E120" s="2" t="s">
        <v>61</v>
      </c>
      <c r="F120" s="2" t="s">
        <v>30</v>
      </c>
      <c r="G120" s="2" t="s">
        <v>30</v>
      </c>
      <c r="H120" s="2" t="s">
        <v>31</v>
      </c>
      <c r="I120" s="2" t="s">
        <v>40</v>
      </c>
      <c r="J120" s="3" t="s">
        <v>54</v>
      </c>
      <c r="K120" s="2" t="s">
        <v>31</v>
      </c>
      <c r="L120" s="2" t="s">
        <v>31</v>
      </c>
      <c r="M120" s="2" t="s">
        <v>30</v>
      </c>
      <c r="N120" s="2" t="s">
        <v>30</v>
      </c>
      <c r="O120" s="2" t="s">
        <v>30</v>
      </c>
      <c r="P120" s="2" t="s">
        <v>30</v>
      </c>
      <c r="Q120" s="2" t="s">
        <v>31</v>
      </c>
      <c r="R120" s="2" t="s">
        <v>65</v>
      </c>
      <c r="S120" s="2" t="s">
        <v>30</v>
      </c>
      <c r="T120" s="2" t="s">
        <v>30</v>
      </c>
      <c r="U120" s="2" t="s">
        <v>36</v>
      </c>
      <c r="V120" s="2" t="s">
        <v>30</v>
      </c>
      <c r="W120" s="2" t="s">
        <v>30</v>
      </c>
      <c r="X120" s="2" t="s">
        <v>30</v>
      </c>
      <c r="Y120" s="2" t="s">
        <v>42</v>
      </c>
      <c r="Z120" s="2" t="s">
        <v>30</v>
      </c>
    </row>
    <row r="121">
      <c r="A121" s="1">
        <v>41878.52250103009</v>
      </c>
      <c r="B121" s="2">
        <v>35.0</v>
      </c>
      <c r="C121" s="2" t="s">
        <v>43</v>
      </c>
      <c r="D121" s="2" t="s">
        <v>28</v>
      </c>
      <c r="E121" s="2" t="s">
        <v>110</v>
      </c>
      <c r="F121" s="2" t="s">
        <v>30</v>
      </c>
      <c r="G121" s="2" t="s">
        <v>30</v>
      </c>
      <c r="H121" s="2" t="s">
        <v>30</v>
      </c>
      <c r="J121" s="2" t="s">
        <v>47</v>
      </c>
      <c r="K121" s="2" t="s">
        <v>31</v>
      </c>
      <c r="L121" s="2" t="s">
        <v>31</v>
      </c>
      <c r="M121" s="2" t="s">
        <v>42</v>
      </c>
      <c r="N121" s="2" t="s">
        <v>34</v>
      </c>
      <c r="O121" s="2" t="s">
        <v>30</v>
      </c>
      <c r="P121" s="2" t="s">
        <v>42</v>
      </c>
      <c r="Q121" s="2" t="s">
        <v>42</v>
      </c>
      <c r="R121" s="2" t="s">
        <v>42</v>
      </c>
      <c r="S121" s="2" t="s">
        <v>30</v>
      </c>
      <c r="T121" s="2" t="s">
        <v>30</v>
      </c>
      <c r="U121" s="2" t="s">
        <v>36</v>
      </c>
      <c r="V121" s="2" t="s">
        <v>31</v>
      </c>
      <c r="W121" s="2" t="s">
        <v>37</v>
      </c>
      <c r="X121" s="2" t="s">
        <v>37</v>
      </c>
      <c r="Y121" s="2" t="s">
        <v>42</v>
      </c>
      <c r="Z121" s="2" t="s">
        <v>30</v>
      </c>
    </row>
    <row r="122">
      <c r="A122" s="1">
        <v>41878.52291390046</v>
      </c>
      <c r="B122" s="2">
        <v>29.0</v>
      </c>
      <c r="C122" s="2" t="s">
        <v>43</v>
      </c>
      <c r="D122" s="2" t="s">
        <v>28</v>
      </c>
      <c r="E122" s="2" t="s">
        <v>111</v>
      </c>
      <c r="F122" s="2" t="s">
        <v>30</v>
      </c>
      <c r="G122" s="2" t="s">
        <v>30</v>
      </c>
      <c r="H122" s="2" t="s">
        <v>30</v>
      </c>
      <c r="I122" s="2" t="s">
        <v>49</v>
      </c>
      <c r="J122" s="2" t="s">
        <v>41</v>
      </c>
      <c r="K122" s="2" t="s">
        <v>30</v>
      </c>
      <c r="L122" s="2" t="s">
        <v>31</v>
      </c>
      <c r="M122" s="2" t="s">
        <v>31</v>
      </c>
      <c r="N122" s="2" t="s">
        <v>31</v>
      </c>
      <c r="O122" s="2" t="s">
        <v>30</v>
      </c>
      <c r="P122" s="2" t="s">
        <v>31</v>
      </c>
      <c r="Q122" s="2" t="s">
        <v>42</v>
      </c>
      <c r="R122" s="2" t="s">
        <v>42</v>
      </c>
      <c r="S122" s="2" t="s">
        <v>31</v>
      </c>
      <c r="T122" s="2" t="s">
        <v>31</v>
      </c>
      <c r="U122" s="2" t="s">
        <v>30</v>
      </c>
      <c r="V122" s="2" t="s">
        <v>30</v>
      </c>
      <c r="W122" s="2" t="s">
        <v>30</v>
      </c>
      <c r="X122" s="2" t="s">
        <v>30</v>
      </c>
      <c r="Y122" s="2" t="s">
        <v>42</v>
      </c>
      <c r="Z122" s="2" t="s">
        <v>30</v>
      </c>
    </row>
    <row r="123">
      <c r="A123" s="1">
        <v>41878.522921504635</v>
      </c>
      <c r="B123" s="2">
        <v>25.0</v>
      </c>
      <c r="C123" s="2" t="s">
        <v>43</v>
      </c>
      <c r="D123" s="2" t="s">
        <v>28</v>
      </c>
      <c r="E123" s="2" t="s">
        <v>112</v>
      </c>
      <c r="F123" s="2" t="s">
        <v>30</v>
      </c>
      <c r="G123" s="2" t="s">
        <v>30</v>
      </c>
      <c r="H123" s="2" t="s">
        <v>30</v>
      </c>
      <c r="J123" s="2" t="s">
        <v>47</v>
      </c>
      <c r="K123" s="2" t="s">
        <v>31</v>
      </c>
      <c r="L123" s="2" t="s">
        <v>31</v>
      </c>
      <c r="M123" s="2" t="s">
        <v>42</v>
      </c>
      <c r="N123" s="2" t="s">
        <v>30</v>
      </c>
      <c r="O123" s="2" t="s">
        <v>30</v>
      </c>
      <c r="P123" s="2" t="s">
        <v>30</v>
      </c>
      <c r="Q123" s="2" t="s">
        <v>42</v>
      </c>
      <c r="R123" s="2" t="s">
        <v>65</v>
      </c>
      <c r="S123" s="2" t="s">
        <v>30</v>
      </c>
      <c r="T123" s="2" t="s">
        <v>30</v>
      </c>
      <c r="U123" s="2" t="s">
        <v>36</v>
      </c>
      <c r="V123" s="2" t="s">
        <v>31</v>
      </c>
      <c r="W123" s="2" t="s">
        <v>30</v>
      </c>
      <c r="X123" s="2" t="s">
        <v>30</v>
      </c>
      <c r="Y123" s="2" t="s">
        <v>42</v>
      </c>
      <c r="Z123" s="2" t="s">
        <v>30</v>
      </c>
    </row>
    <row r="124">
      <c r="A124" s="1">
        <v>41878.5231891088</v>
      </c>
      <c r="B124" s="2">
        <v>33.0</v>
      </c>
      <c r="C124" s="2" t="s">
        <v>43</v>
      </c>
      <c r="D124" s="2" t="s">
        <v>28</v>
      </c>
      <c r="E124" s="2" t="s">
        <v>102</v>
      </c>
      <c r="F124" s="2" t="s">
        <v>30</v>
      </c>
      <c r="G124" s="2" t="s">
        <v>31</v>
      </c>
      <c r="H124" s="2" t="s">
        <v>31</v>
      </c>
      <c r="I124" s="2" t="s">
        <v>52</v>
      </c>
      <c r="J124" s="3" t="s">
        <v>33</v>
      </c>
      <c r="K124" s="2" t="s">
        <v>31</v>
      </c>
      <c r="L124" s="2" t="s">
        <v>31</v>
      </c>
      <c r="M124" s="2" t="s">
        <v>42</v>
      </c>
      <c r="N124" s="2" t="s">
        <v>30</v>
      </c>
      <c r="O124" s="2" t="s">
        <v>42</v>
      </c>
      <c r="P124" s="2" t="s">
        <v>42</v>
      </c>
      <c r="Q124" s="2" t="s">
        <v>31</v>
      </c>
      <c r="R124" s="2" t="s">
        <v>65</v>
      </c>
      <c r="S124" s="2" t="s">
        <v>30</v>
      </c>
      <c r="T124" s="2" t="s">
        <v>30</v>
      </c>
      <c r="U124" s="2" t="s">
        <v>31</v>
      </c>
      <c r="V124" s="2" t="s">
        <v>31</v>
      </c>
      <c r="W124" s="2" t="s">
        <v>30</v>
      </c>
      <c r="X124" s="2" t="s">
        <v>37</v>
      </c>
      <c r="Y124" s="2" t="s">
        <v>31</v>
      </c>
      <c r="Z124" s="2" t="s">
        <v>30</v>
      </c>
    </row>
    <row r="125">
      <c r="A125" s="1">
        <v>41878.523341782406</v>
      </c>
      <c r="B125" s="2">
        <v>36.0</v>
      </c>
      <c r="C125" s="2" t="s">
        <v>43</v>
      </c>
      <c r="D125" s="2" t="s">
        <v>28</v>
      </c>
      <c r="E125" s="2" t="s">
        <v>76</v>
      </c>
      <c r="F125" s="2" t="s">
        <v>30</v>
      </c>
      <c r="G125" s="2" t="s">
        <v>30</v>
      </c>
      <c r="H125" s="2" t="s">
        <v>30</v>
      </c>
      <c r="I125" s="2" t="s">
        <v>32</v>
      </c>
      <c r="J125" s="3" t="s">
        <v>33</v>
      </c>
      <c r="K125" s="2" t="s">
        <v>30</v>
      </c>
      <c r="L125" s="2" t="s">
        <v>31</v>
      </c>
      <c r="M125" s="2" t="s">
        <v>31</v>
      </c>
      <c r="N125" s="2" t="s">
        <v>30</v>
      </c>
      <c r="O125" s="2" t="s">
        <v>30</v>
      </c>
      <c r="P125" s="2" t="s">
        <v>30</v>
      </c>
      <c r="Q125" s="2" t="s">
        <v>31</v>
      </c>
      <c r="R125" s="2" t="s">
        <v>42</v>
      </c>
      <c r="S125" s="2" t="s">
        <v>37</v>
      </c>
      <c r="T125" s="2" t="s">
        <v>30</v>
      </c>
      <c r="U125" s="2" t="s">
        <v>30</v>
      </c>
      <c r="V125" s="2" t="s">
        <v>30</v>
      </c>
      <c r="W125" s="2" t="s">
        <v>30</v>
      </c>
      <c r="X125" s="2" t="s">
        <v>30</v>
      </c>
      <c r="Y125" s="2" t="s">
        <v>42</v>
      </c>
      <c r="Z125" s="2" t="s">
        <v>30</v>
      </c>
    </row>
    <row r="126">
      <c r="A126" s="1">
        <v>41878.52357438658</v>
      </c>
      <c r="B126" s="2">
        <v>27.0</v>
      </c>
      <c r="C126" s="2" t="s">
        <v>43</v>
      </c>
      <c r="D126" s="2" t="s">
        <v>44</v>
      </c>
      <c r="F126" s="2" t="s">
        <v>30</v>
      </c>
      <c r="G126" s="2" t="s">
        <v>30</v>
      </c>
      <c r="H126" s="2" t="s">
        <v>31</v>
      </c>
      <c r="I126" s="2" t="s">
        <v>49</v>
      </c>
      <c r="J126" s="2" t="s">
        <v>50</v>
      </c>
      <c r="K126" s="2" t="s">
        <v>30</v>
      </c>
      <c r="L126" s="2" t="s">
        <v>30</v>
      </c>
      <c r="M126" s="2" t="s">
        <v>31</v>
      </c>
      <c r="N126" s="2" t="s">
        <v>34</v>
      </c>
      <c r="O126" s="2" t="s">
        <v>30</v>
      </c>
      <c r="P126" s="2" t="s">
        <v>30</v>
      </c>
      <c r="Q126" s="2" t="s">
        <v>42</v>
      </c>
      <c r="R126" s="2" t="s">
        <v>55</v>
      </c>
      <c r="S126" s="2" t="s">
        <v>37</v>
      </c>
      <c r="T126" s="2" t="s">
        <v>30</v>
      </c>
      <c r="U126" s="2" t="s">
        <v>36</v>
      </c>
      <c r="V126" s="2" t="s">
        <v>31</v>
      </c>
      <c r="W126" s="2" t="s">
        <v>30</v>
      </c>
      <c r="X126" s="2" t="s">
        <v>37</v>
      </c>
      <c r="Y126" s="2" t="s">
        <v>30</v>
      </c>
      <c r="Z126" s="2" t="s">
        <v>31</v>
      </c>
    </row>
    <row r="127">
      <c r="A127" s="1">
        <v>41878.52374016203</v>
      </c>
      <c r="B127" s="2">
        <v>27.0</v>
      </c>
      <c r="C127" s="2" t="s">
        <v>43</v>
      </c>
      <c r="D127" s="2" t="s">
        <v>28</v>
      </c>
      <c r="E127" s="2" t="s">
        <v>76</v>
      </c>
      <c r="F127" s="2" t="s">
        <v>30</v>
      </c>
      <c r="G127" s="2" t="s">
        <v>31</v>
      </c>
      <c r="H127" s="2" t="s">
        <v>30</v>
      </c>
      <c r="I127" s="2" t="s">
        <v>49</v>
      </c>
      <c r="J127" s="2" t="s">
        <v>62</v>
      </c>
      <c r="K127" s="2" t="s">
        <v>30</v>
      </c>
      <c r="L127" s="2" t="s">
        <v>31</v>
      </c>
      <c r="M127" s="2" t="s">
        <v>31</v>
      </c>
      <c r="N127" s="2" t="s">
        <v>30</v>
      </c>
      <c r="O127" s="2" t="s">
        <v>31</v>
      </c>
      <c r="P127" s="2" t="s">
        <v>31</v>
      </c>
      <c r="Q127" s="2" t="s">
        <v>31</v>
      </c>
      <c r="R127" s="2" t="s">
        <v>42</v>
      </c>
      <c r="S127" s="2" t="s">
        <v>31</v>
      </c>
      <c r="T127" s="2" t="s">
        <v>30</v>
      </c>
      <c r="U127" s="2" t="s">
        <v>36</v>
      </c>
      <c r="V127" s="2" t="s">
        <v>30</v>
      </c>
      <c r="W127" s="2" t="s">
        <v>30</v>
      </c>
      <c r="X127" s="2" t="s">
        <v>31</v>
      </c>
      <c r="Y127" s="2" t="s">
        <v>42</v>
      </c>
      <c r="Z127" s="2" t="s">
        <v>30</v>
      </c>
    </row>
    <row r="128">
      <c r="A128" s="1">
        <v>41878.5237700463</v>
      </c>
      <c r="B128" s="2">
        <v>27.0</v>
      </c>
      <c r="C128" s="2" t="s">
        <v>43</v>
      </c>
      <c r="D128" s="2" t="s">
        <v>46</v>
      </c>
      <c r="F128" s="2" t="s">
        <v>30</v>
      </c>
      <c r="G128" s="2" t="s">
        <v>30</v>
      </c>
      <c r="H128" s="2" t="s">
        <v>30</v>
      </c>
      <c r="J128" s="3" t="s">
        <v>33</v>
      </c>
      <c r="K128" s="2" t="s">
        <v>30</v>
      </c>
      <c r="L128" s="2" t="s">
        <v>31</v>
      </c>
      <c r="M128" s="2" t="s">
        <v>30</v>
      </c>
      <c r="N128" s="2" t="s">
        <v>30</v>
      </c>
      <c r="O128" s="2" t="s">
        <v>30</v>
      </c>
      <c r="P128" s="2" t="s">
        <v>30</v>
      </c>
      <c r="Q128" s="2" t="s">
        <v>42</v>
      </c>
      <c r="R128" s="2" t="s">
        <v>42</v>
      </c>
      <c r="S128" s="2" t="s">
        <v>30</v>
      </c>
      <c r="T128" s="2" t="s">
        <v>30</v>
      </c>
      <c r="U128" s="2" t="s">
        <v>36</v>
      </c>
      <c r="V128" s="2" t="s">
        <v>36</v>
      </c>
      <c r="W128" s="2" t="s">
        <v>30</v>
      </c>
      <c r="X128" s="2" t="s">
        <v>30</v>
      </c>
      <c r="Y128" s="2" t="s">
        <v>42</v>
      </c>
      <c r="Z128" s="2" t="s">
        <v>30</v>
      </c>
    </row>
    <row r="129">
      <c r="A129" s="1">
        <v>41878.524023495374</v>
      </c>
      <c r="B129" s="2">
        <v>32.0</v>
      </c>
      <c r="C129" s="2" t="s">
        <v>38</v>
      </c>
      <c r="D129" s="2" t="s">
        <v>28</v>
      </c>
      <c r="E129" s="2" t="s">
        <v>96</v>
      </c>
      <c r="F129" s="2" t="s">
        <v>30</v>
      </c>
      <c r="G129" s="2" t="s">
        <v>30</v>
      </c>
      <c r="H129" s="2" t="s">
        <v>31</v>
      </c>
      <c r="I129" s="2" t="s">
        <v>40</v>
      </c>
      <c r="J129" s="2" t="s">
        <v>50</v>
      </c>
      <c r="K129" s="2" t="s">
        <v>30</v>
      </c>
      <c r="L129" s="2" t="s">
        <v>31</v>
      </c>
      <c r="M129" s="2" t="s">
        <v>31</v>
      </c>
      <c r="N129" s="2" t="s">
        <v>31</v>
      </c>
      <c r="O129" s="2" t="s">
        <v>30</v>
      </c>
      <c r="P129" s="2" t="s">
        <v>31</v>
      </c>
      <c r="Q129" s="2" t="s">
        <v>31</v>
      </c>
      <c r="R129" s="2" t="s">
        <v>42</v>
      </c>
      <c r="S129" s="2" t="s">
        <v>31</v>
      </c>
      <c r="T129" s="2" t="s">
        <v>30</v>
      </c>
      <c r="U129" s="2" t="s">
        <v>30</v>
      </c>
      <c r="V129" s="2" t="s">
        <v>31</v>
      </c>
      <c r="W129" s="2" t="s">
        <v>30</v>
      </c>
      <c r="X129" s="2" t="s">
        <v>30</v>
      </c>
      <c r="Y129" s="2" t="s">
        <v>42</v>
      </c>
      <c r="Z129" s="2" t="s">
        <v>30</v>
      </c>
    </row>
    <row r="130">
      <c r="A130" s="1">
        <v>41878.52417020834</v>
      </c>
      <c r="B130" s="2">
        <v>31.0</v>
      </c>
      <c r="C130" s="2" t="s">
        <v>43</v>
      </c>
      <c r="D130" s="2" t="s">
        <v>46</v>
      </c>
      <c r="F130" s="2" t="s">
        <v>30</v>
      </c>
      <c r="G130" s="2" t="s">
        <v>31</v>
      </c>
      <c r="H130" s="2" t="s">
        <v>30</v>
      </c>
      <c r="I130" s="2" t="s">
        <v>52</v>
      </c>
      <c r="J130" s="3" t="s">
        <v>33</v>
      </c>
      <c r="K130" s="2" t="s">
        <v>30</v>
      </c>
      <c r="L130" s="2" t="s">
        <v>31</v>
      </c>
      <c r="M130" s="2" t="s">
        <v>30</v>
      </c>
      <c r="N130" s="2" t="s">
        <v>30</v>
      </c>
      <c r="O130" s="2" t="s">
        <v>30</v>
      </c>
      <c r="P130" s="2" t="s">
        <v>30</v>
      </c>
      <c r="Q130" s="2" t="s">
        <v>42</v>
      </c>
      <c r="R130" s="2" t="s">
        <v>35</v>
      </c>
      <c r="S130" s="2" t="s">
        <v>37</v>
      </c>
      <c r="T130" s="2" t="s">
        <v>37</v>
      </c>
      <c r="U130" s="2" t="s">
        <v>30</v>
      </c>
      <c r="V130" s="2" t="s">
        <v>30</v>
      </c>
      <c r="W130" s="2" t="s">
        <v>30</v>
      </c>
      <c r="X130" s="2" t="s">
        <v>30</v>
      </c>
      <c r="Y130" s="2" t="s">
        <v>31</v>
      </c>
      <c r="Z130" s="2" t="s">
        <v>30</v>
      </c>
    </row>
    <row r="131">
      <c r="A131" s="1">
        <v>41878.5242044676</v>
      </c>
      <c r="B131" s="2">
        <v>19.0</v>
      </c>
      <c r="C131" s="2" t="s">
        <v>57</v>
      </c>
      <c r="D131" s="2" t="s">
        <v>113</v>
      </c>
      <c r="F131" s="2" t="s">
        <v>30</v>
      </c>
      <c r="G131" s="2" t="s">
        <v>30</v>
      </c>
      <c r="H131" s="2" t="s">
        <v>31</v>
      </c>
      <c r="I131" s="2" t="s">
        <v>52</v>
      </c>
      <c r="J131" s="3" t="s">
        <v>33</v>
      </c>
      <c r="K131" s="2" t="s">
        <v>30</v>
      </c>
      <c r="L131" s="2" t="s">
        <v>31</v>
      </c>
      <c r="M131" s="2" t="s">
        <v>42</v>
      </c>
      <c r="N131" s="2" t="s">
        <v>30</v>
      </c>
      <c r="O131" s="2" t="s">
        <v>30</v>
      </c>
      <c r="P131" s="2" t="s">
        <v>30</v>
      </c>
      <c r="Q131" s="2" t="s">
        <v>42</v>
      </c>
      <c r="R131" s="2" t="s">
        <v>35</v>
      </c>
      <c r="S131" s="2" t="s">
        <v>31</v>
      </c>
      <c r="T131" s="2" t="s">
        <v>31</v>
      </c>
      <c r="U131" s="2" t="s">
        <v>36</v>
      </c>
      <c r="V131" s="2" t="s">
        <v>30</v>
      </c>
      <c r="W131" s="2" t="s">
        <v>30</v>
      </c>
      <c r="X131" s="2" t="s">
        <v>30</v>
      </c>
      <c r="Y131" s="2" t="s">
        <v>42</v>
      </c>
      <c r="Z131" s="2" t="s">
        <v>30</v>
      </c>
    </row>
    <row r="132">
      <c r="A132" s="1">
        <v>41878.52427546296</v>
      </c>
      <c r="B132" s="2">
        <v>33.0</v>
      </c>
      <c r="C132" s="2" t="s">
        <v>43</v>
      </c>
      <c r="D132" s="2" t="s">
        <v>28</v>
      </c>
      <c r="E132" s="2" t="s">
        <v>29</v>
      </c>
      <c r="F132" s="2" t="s">
        <v>30</v>
      </c>
      <c r="G132" s="2" t="s">
        <v>31</v>
      </c>
      <c r="H132" s="2" t="s">
        <v>31</v>
      </c>
      <c r="I132" s="2" t="s">
        <v>52</v>
      </c>
      <c r="J132" s="2" t="s">
        <v>41</v>
      </c>
      <c r="K132" s="2" t="s">
        <v>30</v>
      </c>
      <c r="L132" s="2" t="s">
        <v>31</v>
      </c>
      <c r="M132" s="2" t="s">
        <v>31</v>
      </c>
      <c r="N132" s="2" t="s">
        <v>31</v>
      </c>
      <c r="O132" s="2" t="s">
        <v>30</v>
      </c>
      <c r="P132" s="2" t="s">
        <v>30</v>
      </c>
      <c r="Q132" s="2" t="s">
        <v>42</v>
      </c>
      <c r="R132" s="2" t="s">
        <v>65</v>
      </c>
      <c r="S132" s="2" t="s">
        <v>37</v>
      </c>
      <c r="T132" s="2" t="s">
        <v>30</v>
      </c>
      <c r="U132" s="2" t="s">
        <v>31</v>
      </c>
      <c r="V132" s="2" t="s">
        <v>36</v>
      </c>
      <c r="W132" s="2" t="s">
        <v>30</v>
      </c>
      <c r="X132" s="2" t="s">
        <v>31</v>
      </c>
      <c r="Y132" s="2" t="s">
        <v>30</v>
      </c>
      <c r="Z132" s="2" t="s">
        <v>30</v>
      </c>
    </row>
    <row r="133">
      <c r="A133" s="1">
        <v>41878.52458246528</v>
      </c>
      <c r="B133" s="2">
        <v>32.0</v>
      </c>
      <c r="C133" s="2" t="s">
        <v>57</v>
      </c>
      <c r="D133" s="2" t="s">
        <v>28</v>
      </c>
      <c r="E133" s="2" t="s">
        <v>60</v>
      </c>
      <c r="F133" s="2" t="s">
        <v>30</v>
      </c>
      <c r="G133" s="2" t="s">
        <v>30</v>
      </c>
      <c r="H133" s="2" t="s">
        <v>30</v>
      </c>
      <c r="I133" s="2" t="s">
        <v>40</v>
      </c>
      <c r="J133" s="3" t="s">
        <v>54</v>
      </c>
      <c r="K133" s="2" t="s">
        <v>31</v>
      </c>
      <c r="L133" s="2" t="s">
        <v>31</v>
      </c>
      <c r="M133" s="2" t="s">
        <v>30</v>
      </c>
      <c r="N133" s="2" t="s">
        <v>31</v>
      </c>
      <c r="O133" s="2" t="s">
        <v>30</v>
      </c>
      <c r="P133" s="2" t="s">
        <v>30</v>
      </c>
      <c r="Q133" s="2" t="s">
        <v>42</v>
      </c>
      <c r="R133" s="2" t="s">
        <v>55</v>
      </c>
      <c r="S133" s="2" t="s">
        <v>37</v>
      </c>
      <c r="T133" s="2" t="s">
        <v>30</v>
      </c>
      <c r="U133" s="2" t="s">
        <v>31</v>
      </c>
      <c r="V133" s="2" t="s">
        <v>36</v>
      </c>
      <c r="W133" s="2" t="s">
        <v>30</v>
      </c>
      <c r="X133" s="2" t="s">
        <v>31</v>
      </c>
      <c r="Y133" s="2" t="s">
        <v>42</v>
      </c>
      <c r="Z133" s="2" t="s">
        <v>30</v>
      </c>
    </row>
    <row r="134">
      <c r="A134" s="1">
        <v>41878.52504569445</v>
      </c>
      <c r="B134" s="2">
        <v>27.0</v>
      </c>
      <c r="C134" s="2" t="s">
        <v>43</v>
      </c>
      <c r="D134" s="2" t="s">
        <v>28</v>
      </c>
      <c r="E134" s="2" t="s">
        <v>114</v>
      </c>
      <c r="F134" s="2" t="s">
        <v>30</v>
      </c>
      <c r="G134" s="2" t="s">
        <v>30</v>
      </c>
      <c r="H134" s="2" t="s">
        <v>30</v>
      </c>
      <c r="I134" s="2" t="s">
        <v>49</v>
      </c>
      <c r="J134" s="2" t="s">
        <v>47</v>
      </c>
      <c r="K134" s="2" t="s">
        <v>30</v>
      </c>
      <c r="L134" s="2" t="s">
        <v>31</v>
      </c>
      <c r="M134" s="2" t="s">
        <v>42</v>
      </c>
      <c r="N134" s="2" t="s">
        <v>34</v>
      </c>
      <c r="O134" s="2" t="s">
        <v>42</v>
      </c>
      <c r="P134" s="2" t="s">
        <v>42</v>
      </c>
      <c r="Q134" s="2" t="s">
        <v>42</v>
      </c>
      <c r="R134" s="2" t="s">
        <v>42</v>
      </c>
      <c r="S134" s="2" t="s">
        <v>30</v>
      </c>
      <c r="T134" s="2" t="s">
        <v>30</v>
      </c>
      <c r="U134" s="2" t="s">
        <v>31</v>
      </c>
      <c r="V134" s="2" t="s">
        <v>31</v>
      </c>
      <c r="W134" s="2" t="s">
        <v>37</v>
      </c>
      <c r="X134" s="2" t="s">
        <v>37</v>
      </c>
      <c r="Y134" s="2" t="s">
        <v>42</v>
      </c>
      <c r="Z134" s="2" t="s">
        <v>30</v>
      </c>
    </row>
    <row r="135">
      <c r="A135" s="1">
        <v>41878.52521984954</v>
      </c>
      <c r="B135" s="2">
        <v>38.0</v>
      </c>
      <c r="C135" s="2" t="s">
        <v>43</v>
      </c>
      <c r="D135" s="2" t="s">
        <v>115</v>
      </c>
      <c r="F135" s="2" t="s">
        <v>30</v>
      </c>
      <c r="G135" s="2" t="s">
        <v>30</v>
      </c>
      <c r="H135" s="2" t="s">
        <v>30</v>
      </c>
      <c r="J135" s="2" t="s">
        <v>47</v>
      </c>
      <c r="K135" s="2" t="s">
        <v>31</v>
      </c>
      <c r="L135" s="2" t="s">
        <v>31</v>
      </c>
      <c r="M135" s="2" t="s">
        <v>30</v>
      </c>
      <c r="N135" s="2" t="s">
        <v>31</v>
      </c>
      <c r="O135" s="2" t="s">
        <v>30</v>
      </c>
      <c r="P135" s="2" t="s">
        <v>30</v>
      </c>
      <c r="Q135" s="2" t="s">
        <v>31</v>
      </c>
      <c r="R135" s="2" t="s">
        <v>35</v>
      </c>
      <c r="S135" s="2" t="s">
        <v>30</v>
      </c>
      <c r="T135" s="2" t="s">
        <v>30</v>
      </c>
      <c r="U135" s="2" t="s">
        <v>31</v>
      </c>
      <c r="V135" s="2" t="s">
        <v>31</v>
      </c>
      <c r="W135" s="2" t="s">
        <v>37</v>
      </c>
      <c r="X135" s="2" t="s">
        <v>31</v>
      </c>
      <c r="Y135" s="2" t="s">
        <v>30</v>
      </c>
      <c r="Z135" s="2" t="s">
        <v>30</v>
      </c>
    </row>
    <row r="136">
      <c r="A136" s="1">
        <v>41878.52561907408</v>
      </c>
      <c r="B136" s="2">
        <v>24.0</v>
      </c>
      <c r="C136" s="2" t="s">
        <v>43</v>
      </c>
      <c r="D136" s="2" t="s">
        <v>44</v>
      </c>
      <c r="F136" s="2" t="s">
        <v>30</v>
      </c>
      <c r="G136" s="2" t="s">
        <v>30</v>
      </c>
      <c r="H136" s="2" t="s">
        <v>31</v>
      </c>
      <c r="I136" s="2" t="s">
        <v>49</v>
      </c>
      <c r="J136" s="2" t="s">
        <v>47</v>
      </c>
      <c r="K136" s="2" t="s">
        <v>30</v>
      </c>
      <c r="L136" s="2" t="s">
        <v>31</v>
      </c>
      <c r="M136" s="2" t="s">
        <v>42</v>
      </c>
      <c r="N136" s="2" t="s">
        <v>30</v>
      </c>
      <c r="O136" s="2" t="s">
        <v>30</v>
      </c>
      <c r="P136" s="2" t="s">
        <v>30</v>
      </c>
      <c r="Q136" s="2" t="s">
        <v>42</v>
      </c>
      <c r="R136" s="2" t="s">
        <v>42</v>
      </c>
      <c r="S136" s="2" t="s">
        <v>30</v>
      </c>
      <c r="T136" s="2" t="s">
        <v>30</v>
      </c>
      <c r="U136" s="2" t="s">
        <v>36</v>
      </c>
      <c r="V136" s="2" t="s">
        <v>31</v>
      </c>
      <c r="W136" s="2" t="s">
        <v>37</v>
      </c>
      <c r="X136" s="2" t="s">
        <v>31</v>
      </c>
      <c r="Y136" s="2" t="s">
        <v>42</v>
      </c>
      <c r="Z136" s="2" t="s">
        <v>30</v>
      </c>
    </row>
    <row r="137">
      <c r="A137" s="1">
        <v>41878.52580711806</v>
      </c>
      <c r="B137" s="2">
        <v>39.0</v>
      </c>
      <c r="C137" s="2" t="s">
        <v>38</v>
      </c>
      <c r="D137" s="2" t="s">
        <v>46</v>
      </c>
      <c r="F137" s="2" t="s">
        <v>30</v>
      </c>
      <c r="G137" s="2" t="s">
        <v>30</v>
      </c>
      <c r="H137" s="2" t="s">
        <v>30</v>
      </c>
      <c r="I137" s="2" t="s">
        <v>49</v>
      </c>
      <c r="J137" s="2" t="s">
        <v>47</v>
      </c>
      <c r="K137" s="2" t="s">
        <v>30</v>
      </c>
      <c r="L137" s="2" t="s">
        <v>30</v>
      </c>
      <c r="M137" s="2" t="s">
        <v>30</v>
      </c>
      <c r="N137" s="2" t="s">
        <v>30</v>
      </c>
      <c r="O137" s="2" t="s">
        <v>30</v>
      </c>
      <c r="P137" s="2" t="s">
        <v>30</v>
      </c>
      <c r="Q137" s="2" t="s">
        <v>42</v>
      </c>
      <c r="R137" s="2" t="s">
        <v>42</v>
      </c>
      <c r="S137" s="2" t="s">
        <v>31</v>
      </c>
      <c r="T137" s="2" t="s">
        <v>37</v>
      </c>
      <c r="U137" s="2" t="s">
        <v>30</v>
      </c>
      <c r="V137" s="2" t="s">
        <v>30</v>
      </c>
      <c r="W137" s="2" t="s">
        <v>30</v>
      </c>
      <c r="X137" s="2" t="s">
        <v>30</v>
      </c>
      <c r="Y137" s="2" t="s">
        <v>42</v>
      </c>
      <c r="Z137" s="2" t="s">
        <v>30</v>
      </c>
    </row>
    <row r="138">
      <c r="A138" s="1">
        <v>41878.52600392361</v>
      </c>
      <c r="B138" s="2">
        <v>28.0</v>
      </c>
      <c r="C138" s="2" t="s">
        <v>43</v>
      </c>
      <c r="D138" s="2" t="s">
        <v>46</v>
      </c>
      <c r="F138" s="2" t="s">
        <v>30</v>
      </c>
      <c r="G138" s="2" t="s">
        <v>30</v>
      </c>
      <c r="H138" s="2" t="s">
        <v>30</v>
      </c>
      <c r="I138" s="2" t="s">
        <v>49</v>
      </c>
      <c r="J138" s="3" t="s">
        <v>33</v>
      </c>
      <c r="K138" s="2" t="s">
        <v>30</v>
      </c>
      <c r="L138" s="2" t="s">
        <v>31</v>
      </c>
      <c r="M138" s="2" t="s">
        <v>42</v>
      </c>
      <c r="N138" s="2" t="s">
        <v>30</v>
      </c>
      <c r="O138" s="2" t="s">
        <v>30</v>
      </c>
      <c r="P138" s="2" t="s">
        <v>30</v>
      </c>
      <c r="Q138" s="2" t="s">
        <v>31</v>
      </c>
      <c r="R138" s="2" t="s">
        <v>65</v>
      </c>
      <c r="S138" s="2" t="s">
        <v>30</v>
      </c>
      <c r="T138" s="2" t="s">
        <v>30</v>
      </c>
      <c r="U138" s="2" t="s">
        <v>36</v>
      </c>
      <c r="V138" s="2" t="s">
        <v>31</v>
      </c>
      <c r="W138" s="2" t="s">
        <v>37</v>
      </c>
      <c r="X138" s="2" t="s">
        <v>37</v>
      </c>
      <c r="Y138" s="2" t="s">
        <v>31</v>
      </c>
      <c r="Z138" s="2" t="s">
        <v>30</v>
      </c>
    </row>
    <row r="139">
      <c r="A139" s="1">
        <v>41878.52606019676</v>
      </c>
      <c r="B139" s="2">
        <v>39.0</v>
      </c>
      <c r="C139" s="2" t="s">
        <v>43</v>
      </c>
      <c r="D139" s="2" t="s">
        <v>28</v>
      </c>
      <c r="E139" s="2" t="s">
        <v>72</v>
      </c>
      <c r="F139" s="2" t="s">
        <v>30</v>
      </c>
      <c r="G139" s="2" t="s">
        <v>30</v>
      </c>
      <c r="H139" s="2" t="s">
        <v>31</v>
      </c>
      <c r="I139" s="2" t="s">
        <v>32</v>
      </c>
      <c r="J139" s="2" t="s">
        <v>41</v>
      </c>
      <c r="K139" s="2" t="s">
        <v>30</v>
      </c>
      <c r="L139" s="2" t="s">
        <v>31</v>
      </c>
      <c r="M139" s="2" t="s">
        <v>31</v>
      </c>
      <c r="N139" s="2" t="s">
        <v>34</v>
      </c>
      <c r="O139" s="2" t="s">
        <v>30</v>
      </c>
      <c r="P139" s="2" t="s">
        <v>30</v>
      </c>
      <c r="Q139" s="2" t="s">
        <v>42</v>
      </c>
      <c r="R139" s="2" t="s">
        <v>35</v>
      </c>
      <c r="S139" s="2" t="s">
        <v>30</v>
      </c>
      <c r="T139" s="2" t="s">
        <v>30</v>
      </c>
      <c r="U139" s="2" t="s">
        <v>31</v>
      </c>
      <c r="V139" s="2" t="s">
        <v>31</v>
      </c>
      <c r="W139" s="2" t="s">
        <v>30</v>
      </c>
      <c r="X139" s="2" t="s">
        <v>30</v>
      </c>
      <c r="Y139" s="2" t="s">
        <v>42</v>
      </c>
      <c r="Z139" s="2" t="s">
        <v>30</v>
      </c>
    </row>
    <row r="140">
      <c r="A140" s="1">
        <v>41878.52627451389</v>
      </c>
      <c r="B140" s="2">
        <v>29.0</v>
      </c>
      <c r="C140" s="2" t="s">
        <v>27</v>
      </c>
      <c r="D140" s="2" t="s">
        <v>28</v>
      </c>
      <c r="E140" s="2" t="s">
        <v>67</v>
      </c>
      <c r="F140" s="2" t="s">
        <v>30</v>
      </c>
      <c r="G140" s="2" t="s">
        <v>30</v>
      </c>
      <c r="H140" s="2" t="s">
        <v>30</v>
      </c>
      <c r="J140" s="3" t="s">
        <v>33</v>
      </c>
      <c r="K140" s="2" t="s">
        <v>30</v>
      </c>
      <c r="L140" s="2" t="s">
        <v>31</v>
      </c>
      <c r="M140" s="2" t="s">
        <v>42</v>
      </c>
      <c r="N140" s="2" t="s">
        <v>30</v>
      </c>
      <c r="O140" s="2" t="s">
        <v>30</v>
      </c>
      <c r="P140" s="2" t="s">
        <v>42</v>
      </c>
      <c r="Q140" s="2" t="s">
        <v>42</v>
      </c>
      <c r="R140" s="2" t="s">
        <v>35</v>
      </c>
      <c r="S140" s="2" t="s">
        <v>37</v>
      </c>
      <c r="T140" s="2" t="s">
        <v>30</v>
      </c>
      <c r="U140" s="2" t="s">
        <v>36</v>
      </c>
      <c r="V140" s="2" t="s">
        <v>30</v>
      </c>
      <c r="W140" s="2" t="s">
        <v>30</v>
      </c>
      <c r="X140" s="2" t="s">
        <v>30</v>
      </c>
      <c r="Y140" s="2" t="s">
        <v>42</v>
      </c>
      <c r="Z140" s="2" t="s">
        <v>30</v>
      </c>
    </row>
    <row r="141">
      <c r="A141" s="1">
        <v>41878.52628090278</v>
      </c>
      <c r="B141" s="2">
        <v>22.0</v>
      </c>
      <c r="C141" s="2" t="s">
        <v>82</v>
      </c>
      <c r="D141" s="2" t="s">
        <v>116</v>
      </c>
      <c r="F141" s="2" t="s">
        <v>30</v>
      </c>
      <c r="G141" s="2" t="s">
        <v>30</v>
      </c>
      <c r="H141" s="2" t="s">
        <v>30</v>
      </c>
      <c r="J141" s="3" t="s">
        <v>33</v>
      </c>
      <c r="K141" s="2" t="s">
        <v>31</v>
      </c>
      <c r="L141" s="2" t="s">
        <v>31</v>
      </c>
      <c r="M141" s="2" t="s">
        <v>42</v>
      </c>
      <c r="N141" s="2" t="s">
        <v>30</v>
      </c>
      <c r="O141" s="2" t="s">
        <v>42</v>
      </c>
      <c r="P141" s="2" t="s">
        <v>30</v>
      </c>
      <c r="Q141" s="2" t="s">
        <v>42</v>
      </c>
      <c r="R141" s="2" t="s">
        <v>35</v>
      </c>
      <c r="S141" s="2" t="s">
        <v>30</v>
      </c>
      <c r="T141" s="2" t="s">
        <v>30</v>
      </c>
      <c r="U141" s="2" t="s">
        <v>36</v>
      </c>
      <c r="V141" s="2" t="s">
        <v>36</v>
      </c>
      <c r="W141" s="2" t="s">
        <v>30</v>
      </c>
      <c r="X141" s="2" t="s">
        <v>30</v>
      </c>
      <c r="Y141" s="2" t="s">
        <v>42</v>
      </c>
      <c r="Z141" s="2" t="s">
        <v>30</v>
      </c>
    </row>
    <row r="142">
      <c r="A142" s="1">
        <v>41878.52651819444</v>
      </c>
      <c r="B142" s="2">
        <v>38.0</v>
      </c>
      <c r="C142" s="2" t="s">
        <v>43</v>
      </c>
      <c r="D142" s="2" t="s">
        <v>28</v>
      </c>
      <c r="E142" s="2" t="s">
        <v>96</v>
      </c>
      <c r="F142" s="2" t="s">
        <v>30</v>
      </c>
      <c r="G142" s="2" t="s">
        <v>31</v>
      </c>
      <c r="H142" s="2" t="s">
        <v>31</v>
      </c>
      <c r="I142" s="2" t="s">
        <v>52</v>
      </c>
      <c r="J142" s="2" t="s">
        <v>50</v>
      </c>
      <c r="K142" s="2" t="s">
        <v>30</v>
      </c>
      <c r="L142" s="2" t="s">
        <v>31</v>
      </c>
      <c r="M142" s="2" t="s">
        <v>42</v>
      </c>
      <c r="N142" s="2" t="s">
        <v>30</v>
      </c>
      <c r="O142" s="2" t="s">
        <v>42</v>
      </c>
      <c r="P142" s="2" t="s">
        <v>42</v>
      </c>
      <c r="Q142" s="2" t="s">
        <v>42</v>
      </c>
      <c r="R142" s="2" t="s">
        <v>42</v>
      </c>
      <c r="S142" s="2" t="s">
        <v>37</v>
      </c>
      <c r="T142" s="2" t="s">
        <v>30</v>
      </c>
      <c r="U142" s="2" t="s">
        <v>36</v>
      </c>
      <c r="V142" s="2" t="s">
        <v>31</v>
      </c>
      <c r="W142" s="2" t="s">
        <v>30</v>
      </c>
      <c r="X142" s="2" t="s">
        <v>30</v>
      </c>
      <c r="Y142" s="2" t="s">
        <v>42</v>
      </c>
      <c r="Z142" s="2" t="s">
        <v>30</v>
      </c>
    </row>
    <row r="143">
      <c r="A143" s="1">
        <v>41878.526604143524</v>
      </c>
      <c r="B143" s="2">
        <v>37.0</v>
      </c>
      <c r="C143" s="2" t="s">
        <v>43</v>
      </c>
      <c r="D143" s="2" t="s">
        <v>46</v>
      </c>
      <c r="F143" s="2" t="s">
        <v>31</v>
      </c>
      <c r="G143" s="2" t="s">
        <v>30</v>
      </c>
      <c r="H143" s="2" t="s">
        <v>31</v>
      </c>
      <c r="I143" s="2" t="s">
        <v>52</v>
      </c>
      <c r="J143" s="2" t="s">
        <v>41</v>
      </c>
      <c r="K143" s="2" t="s">
        <v>30</v>
      </c>
      <c r="L143" s="2" t="s">
        <v>30</v>
      </c>
      <c r="M143" s="2" t="s">
        <v>30</v>
      </c>
      <c r="N143" s="2" t="s">
        <v>31</v>
      </c>
      <c r="O143" s="2" t="s">
        <v>31</v>
      </c>
      <c r="P143" s="2" t="s">
        <v>31</v>
      </c>
      <c r="Q143" s="2" t="s">
        <v>31</v>
      </c>
      <c r="R143" s="2" t="s">
        <v>55</v>
      </c>
      <c r="S143" s="2" t="s">
        <v>31</v>
      </c>
      <c r="T143" s="2" t="s">
        <v>31</v>
      </c>
      <c r="U143" s="2" t="s">
        <v>36</v>
      </c>
      <c r="V143" s="2" t="s">
        <v>30</v>
      </c>
      <c r="W143" s="2" t="s">
        <v>30</v>
      </c>
      <c r="X143" s="2" t="s">
        <v>37</v>
      </c>
      <c r="Y143" s="2" t="s">
        <v>31</v>
      </c>
      <c r="Z143" s="2" t="s">
        <v>30</v>
      </c>
      <c r="AA143" s="2" t="s">
        <v>117</v>
      </c>
    </row>
    <row r="144">
      <c r="A144" s="1">
        <v>41878.52668001157</v>
      </c>
      <c r="B144" s="2">
        <v>35.0</v>
      </c>
      <c r="C144" s="2" t="s">
        <v>38</v>
      </c>
      <c r="D144" s="2" t="s">
        <v>28</v>
      </c>
      <c r="E144" s="2" t="s">
        <v>48</v>
      </c>
      <c r="F144" s="2" t="s">
        <v>30</v>
      </c>
      <c r="G144" s="2" t="s">
        <v>30</v>
      </c>
      <c r="H144" s="2" t="s">
        <v>30</v>
      </c>
      <c r="I144" s="2" t="s">
        <v>49</v>
      </c>
      <c r="J144" s="2" t="s">
        <v>47</v>
      </c>
      <c r="K144" s="2" t="s">
        <v>31</v>
      </c>
      <c r="L144" s="2" t="s">
        <v>30</v>
      </c>
      <c r="M144" s="2" t="s">
        <v>42</v>
      </c>
      <c r="N144" s="2" t="s">
        <v>34</v>
      </c>
      <c r="O144" s="2" t="s">
        <v>42</v>
      </c>
      <c r="P144" s="2" t="s">
        <v>42</v>
      </c>
      <c r="Q144" s="2" t="s">
        <v>42</v>
      </c>
      <c r="R144" s="2" t="s">
        <v>42</v>
      </c>
      <c r="S144" s="2" t="s">
        <v>31</v>
      </c>
      <c r="T144" s="2" t="s">
        <v>30</v>
      </c>
      <c r="U144" s="2" t="s">
        <v>36</v>
      </c>
      <c r="V144" s="2" t="s">
        <v>30</v>
      </c>
      <c r="W144" s="2" t="s">
        <v>30</v>
      </c>
      <c r="X144" s="2" t="s">
        <v>37</v>
      </c>
      <c r="Y144" s="2" t="s">
        <v>42</v>
      </c>
      <c r="Z144" s="2" t="s">
        <v>30</v>
      </c>
    </row>
    <row r="145">
      <c r="A145" s="1">
        <v>41878.52725314815</v>
      </c>
      <c r="B145" s="2">
        <v>-29.0</v>
      </c>
      <c r="C145" s="2" t="s">
        <v>43</v>
      </c>
      <c r="D145" s="2" t="s">
        <v>28</v>
      </c>
      <c r="E145" s="2" t="s">
        <v>102</v>
      </c>
      <c r="F145" s="2" t="s">
        <v>30</v>
      </c>
      <c r="G145" s="2" t="s">
        <v>30</v>
      </c>
      <c r="H145" s="2" t="s">
        <v>30</v>
      </c>
      <c r="J145" s="2" t="s">
        <v>41</v>
      </c>
      <c r="K145" s="2" t="s">
        <v>31</v>
      </c>
      <c r="L145" s="2" t="s">
        <v>30</v>
      </c>
      <c r="M145" s="2" t="s">
        <v>31</v>
      </c>
      <c r="N145" s="2" t="s">
        <v>30</v>
      </c>
      <c r="O145" s="2" t="s">
        <v>42</v>
      </c>
      <c r="P145" s="2" t="s">
        <v>31</v>
      </c>
      <c r="Q145" s="2" t="s">
        <v>42</v>
      </c>
      <c r="R145" s="2" t="s">
        <v>42</v>
      </c>
      <c r="S145" s="2" t="s">
        <v>30</v>
      </c>
      <c r="T145" s="2" t="s">
        <v>30</v>
      </c>
      <c r="U145" s="2" t="s">
        <v>36</v>
      </c>
      <c r="V145" s="2" t="s">
        <v>31</v>
      </c>
      <c r="W145" s="2" t="s">
        <v>30</v>
      </c>
      <c r="X145" s="2" t="s">
        <v>30</v>
      </c>
      <c r="Y145" s="2" t="s">
        <v>42</v>
      </c>
      <c r="Z145" s="2" t="s">
        <v>30</v>
      </c>
    </row>
    <row r="146">
      <c r="A146" s="1">
        <v>41878.52729548611</v>
      </c>
      <c r="B146" s="2">
        <v>30.0</v>
      </c>
      <c r="C146" s="2" t="s">
        <v>27</v>
      </c>
      <c r="D146" s="2" t="s">
        <v>28</v>
      </c>
      <c r="E146" s="2" t="s">
        <v>75</v>
      </c>
      <c r="F146" s="2" t="s">
        <v>30</v>
      </c>
      <c r="G146" s="2" t="s">
        <v>31</v>
      </c>
      <c r="H146" s="2" t="s">
        <v>30</v>
      </c>
      <c r="J146" s="2" t="s">
        <v>41</v>
      </c>
      <c r="K146" s="2" t="s">
        <v>31</v>
      </c>
      <c r="L146" s="2" t="s">
        <v>31</v>
      </c>
      <c r="M146" s="2" t="s">
        <v>42</v>
      </c>
      <c r="N146" s="2" t="s">
        <v>34</v>
      </c>
      <c r="O146" s="2" t="s">
        <v>30</v>
      </c>
      <c r="P146" s="2" t="s">
        <v>42</v>
      </c>
      <c r="Q146" s="2" t="s">
        <v>42</v>
      </c>
      <c r="R146" s="2" t="s">
        <v>42</v>
      </c>
      <c r="S146" s="2" t="s">
        <v>37</v>
      </c>
      <c r="T146" s="2" t="s">
        <v>37</v>
      </c>
      <c r="U146" s="2" t="s">
        <v>36</v>
      </c>
      <c r="V146" s="2" t="s">
        <v>36</v>
      </c>
      <c r="W146" s="2" t="s">
        <v>30</v>
      </c>
      <c r="X146" s="2" t="s">
        <v>37</v>
      </c>
      <c r="Y146" s="2" t="s">
        <v>42</v>
      </c>
      <c r="Z146" s="2" t="s">
        <v>30</v>
      </c>
      <c r="AA146" s="2" t="s">
        <v>118</v>
      </c>
    </row>
    <row r="147">
      <c r="A147" s="1">
        <v>41878.52733783565</v>
      </c>
      <c r="B147" s="2">
        <v>37.0</v>
      </c>
      <c r="C147" s="2" t="s">
        <v>43</v>
      </c>
      <c r="D147" s="2" t="s">
        <v>28</v>
      </c>
      <c r="E147" s="2" t="s">
        <v>39</v>
      </c>
      <c r="F147" s="2" t="s">
        <v>30</v>
      </c>
      <c r="G147" s="2" t="s">
        <v>31</v>
      </c>
      <c r="H147" s="2" t="s">
        <v>31</v>
      </c>
      <c r="I147" s="2" t="s">
        <v>40</v>
      </c>
      <c r="J147" s="2" t="s">
        <v>50</v>
      </c>
      <c r="K147" s="2" t="s">
        <v>30</v>
      </c>
      <c r="L147" s="2" t="s">
        <v>30</v>
      </c>
      <c r="M147" s="2" t="s">
        <v>31</v>
      </c>
      <c r="N147" s="2" t="s">
        <v>31</v>
      </c>
      <c r="O147" s="2" t="s">
        <v>31</v>
      </c>
      <c r="P147" s="2" t="s">
        <v>31</v>
      </c>
      <c r="Q147" s="2" t="s">
        <v>42</v>
      </c>
      <c r="R147" s="2" t="s">
        <v>35</v>
      </c>
      <c r="S147" s="2" t="s">
        <v>37</v>
      </c>
      <c r="T147" s="2" t="s">
        <v>37</v>
      </c>
      <c r="U147" s="2" t="s">
        <v>36</v>
      </c>
      <c r="V147" s="2" t="s">
        <v>31</v>
      </c>
      <c r="W147" s="2" t="s">
        <v>37</v>
      </c>
      <c r="X147" s="2" t="s">
        <v>37</v>
      </c>
      <c r="Y147" s="2" t="s">
        <v>42</v>
      </c>
      <c r="Z147" s="2" t="s">
        <v>30</v>
      </c>
    </row>
    <row r="148">
      <c r="A148" s="1">
        <v>41878.527642037036</v>
      </c>
      <c r="B148" s="2">
        <v>24.0</v>
      </c>
      <c r="C148" s="2" t="s">
        <v>38</v>
      </c>
      <c r="D148" s="2" t="s">
        <v>46</v>
      </c>
      <c r="F148" s="2" t="s">
        <v>30</v>
      </c>
      <c r="G148" s="2" t="s">
        <v>30</v>
      </c>
      <c r="H148" s="2" t="s">
        <v>30</v>
      </c>
      <c r="I148" s="2" t="s">
        <v>49</v>
      </c>
      <c r="J148" s="3" t="s">
        <v>33</v>
      </c>
      <c r="K148" s="2" t="s">
        <v>30</v>
      </c>
      <c r="L148" s="2" t="s">
        <v>31</v>
      </c>
      <c r="M148" s="2" t="s">
        <v>30</v>
      </c>
      <c r="N148" s="2" t="s">
        <v>30</v>
      </c>
      <c r="O148" s="2" t="s">
        <v>30</v>
      </c>
      <c r="P148" s="2" t="s">
        <v>30</v>
      </c>
      <c r="Q148" s="2" t="s">
        <v>31</v>
      </c>
      <c r="R148" s="2" t="s">
        <v>42</v>
      </c>
      <c r="S148" s="2" t="s">
        <v>37</v>
      </c>
      <c r="T148" s="2" t="s">
        <v>37</v>
      </c>
      <c r="U148" s="2" t="s">
        <v>30</v>
      </c>
      <c r="V148" s="2" t="s">
        <v>36</v>
      </c>
      <c r="W148" s="2" t="s">
        <v>30</v>
      </c>
      <c r="X148" s="2" t="s">
        <v>30</v>
      </c>
      <c r="Y148" s="2" t="s">
        <v>42</v>
      </c>
      <c r="Z148" s="2" t="s">
        <v>30</v>
      </c>
    </row>
    <row r="149">
      <c r="A149" s="1">
        <v>41878.52774746528</v>
      </c>
      <c r="B149" s="2">
        <v>23.0</v>
      </c>
      <c r="C149" s="2" t="s">
        <v>43</v>
      </c>
      <c r="D149" s="2" t="s">
        <v>28</v>
      </c>
      <c r="E149" s="2" t="s">
        <v>119</v>
      </c>
      <c r="F149" s="2" t="s">
        <v>30</v>
      </c>
      <c r="G149" s="2" t="s">
        <v>30</v>
      </c>
      <c r="H149" s="2" t="s">
        <v>30</v>
      </c>
      <c r="I149" s="2" t="s">
        <v>52</v>
      </c>
      <c r="J149" s="3" t="s">
        <v>33</v>
      </c>
      <c r="K149" s="2" t="s">
        <v>30</v>
      </c>
      <c r="L149" s="2" t="s">
        <v>30</v>
      </c>
      <c r="M149" s="2" t="s">
        <v>30</v>
      </c>
      <c r="N149" s="2" t="s">
        <v>30</v>
      </c>
      <c r="O149" s="2" t="s">
        <v>30</v>
      </c>
      <c r="P149" s="2" t="s">
        <v>30</v>
      </c>
      <c r="Q149" s="2" t="s">
        <v>30</v>
      </c>
      <c r="R149" s="2" t="s">
        <v>35</v>
      </c>
      <c r="S149" s="2" t="s">
        <v>31</v>
      </c>
      <c r="T149" s="2" t="s">
        <v>31</v>
      </c>
      <c r="U149" s="2" t="s">
        <v>30</v>
      </c>
      <c r="V149" s="2" t="s">
        <v>30</v>
      </c>
      <c r="W149" s="2" t="s">
        <v>30</v>
      </c>
      <c r="X149" s="2" t="s">
        <v>30</v>
      </c>
      <c r="Y149" s="2" t="s">
        <v>30</v>
      </c>
      <c r="Z149" s="2" t="s">
        <v>30</v>
      </c>
    </row>
    <row r="150">
      <c r="A150" s="1">
        <v>41878.527815601854</v>
      </c>
      <c r="B150" s="2">
        <v>30.0</v>
      </c>
      <c r="C150" s="2" t="s">
        <v>57</v>
      </c>
      <c r="D150" s="2" t="s">
        <v>120</v>
      </c>
      <c r="F150" s="2" t="s">
        <v>30</v>
      </c>
      <c r="G150" s="2" t="s">
        <v>30</v>
      </c>
      <c r="H150" s="2" t="s">
        <v>31</v>
      </c>
      <c r="I150" s="2" t="s">
        <v>40</v>
      </c>
      <c r="J150" s="2" t="s">
        <v>50</v>
      </c>
      <c r="K150" s="2" t="s">
        <v>30</v>
      </c>
      <c r="L150" s="2" t="s">
        <v>31</v>
      </c>
      <c r="M150" s="2" t="s">
        <v>30</v>
      </c>
      <c r="N150" s="2" t="s">
        <v>31</v>
      </c>
      <c r="O150" s="2" t="s">
        <v>31</v>
      </c>
      <c r="P150" s="2" t="s">
        <v>31</v>
      </c>
      <c r="Q150" s="2" t="s">
        <v>42</v>
      </c>
      <c r="R150" s="2" t="s">
        <v>35</v>
      </c>
      <c r="S150" s="2" t="s">
        <v>31</v>
      </c>
      <c r="T150" s="2" t="s">
        <v>30</v>
      </c>
      <c r="U150" s="2" t="s">
        <v>36</v>
      </c>
      <c r="V150" s="2" t="s">
        <v>30</v>
      </c>
      <c r="W150" s="2" t="s">
        <v>30</v>
      </c>
      <c r="X150" s="2" t="s">
        <v>30</v>
      </c>
      <c r="Y150" s="2" t="s">
        <v>30</v>
      </c>
      <c r="Z150" s="2" t="s">
        <v>31</v>
      </c>
    </row>
    <row r="151">
      <c r="A151" s="1">
        <v>41878.52785820601</v>
      </c>
      <c r="B151" s="2">
        <v>29.0</v>
      </c>
      <c r="C151" s="2" t="s">
        <v>27</v>
      </c>
      <c r="D151" s="2" t="s">
        <v>28</v>
      </c>
      <c r="E151" s="2" t="s">
        <v>53</v>
      </c>
      <c r="F151" s="2" t="s">
        <v>30</v>
      </c>
      <c r="G151" s="2" t="s">
        <v>30</v>
      </c>
      <c r="H151" s="2" t="s">
        <v>30</v>
      </c>
      <c r="J151" s="2" t="s">
        <v>50</v>
      </c>
      <c r="K151" s="2" t="s">
        <v>31</v>
      </c>
      <c r="L151" s="2" t="s">
        <v>31</v>
      </c>
      <c r="M151" s="2" t="s">
        <v>42</v>
      </c>
      <c r="N151" s="2" t="s">
        <v>34</v>
      </c>
      <c r="O151" s="2" t="s">
        <v>30</v>
      </c>
      <c r="P151" s="2" t="s">
        <v>42</v>
      </c>
      <c r="Q151" s="2" t="s">
        <v>42</v>
      </c>
      <c r="R151" s="2" t="s">
        <v>42</v>
      </c>
      <c r="S151" s="2" t="s">
        <v>37</v>
      </c>
      <c r="T151" s="2" t="s">
        <v>30</v>
      </c>
      <c r="U151" s="2" t="s">
        <v>30</v>
      </c>
      <c r="V151" s="2" t="s">
        <v>36</v>
      </c>
      <c r="W151" s="2" t="s">
        <v>30</v>
      </c>
      <c r="X151" s="2" t="s">
        <v>37</v>
      </c>
      <c r="Y151" s="2" t="s">
        <v>42</v>
      </c>
      <c r="Z151" s="2" t="s">
        <v>30</v>
      </c>
    </row>
    <row r="152">
      <c r="A152" s="1">
        <v>41878.52819568287</v>
      </c>
      <c r="B152" s="2">
        <v>19.0</v>
      </c>
      <c r="C152" s="2" t="s">
        <v>43</v>
      </c>
      <c r="D152" s="2" t="s">
        <v>44</v>
      </c>
      <c r="F152" s="2" t="s">
        <v>31</v>
      </c>
      <c r="G152" s="2" t="s">
        <v>31</v>
      </c>
      <c r="H152" s="2" t="s">
        <v>30</v>
      </c>
      <c r="J152" s="3" t="s">
        <v>54</v>
      </c>
      <c r="K152" s="2" t="s">
        <v>31</v>
      </c>
      <c r="L152" s="2" t="s">
        <v>31</v>
      </c>
      <c r="M152" s="2" t="s">
        <v>42</v>
      </c>
      <c r="N152" s="2" t="s">
        <v>34</v>
      </c>
      <c r="O152" s="2" t="s">
        <v>30</v>
      </c>
      <c r="P152" s="2" t="s">
        <v>31</v>
      </c>
      <c r="Q152" s="2" t="s">
        <v>31</v>
      </c>
      <c r="R152" s="2" t="s">
        <v>35</v>
      </c>
      <c r="S152" s="2" t="s">
        <v>37</v>
      </c>
      <c r="T152" s="2" t="s">
        <v>30</v>
      </c>
      <c r="U152" s="2" t="s">
        <v>36</v>
      </c>
      <c r="V152" s="2" t="s">
        <v>36</v>
      </c>
      <c r="W152" s="2" t="s">
        <v>37</v>
      </c>
      <c r="X152" s="2" t="s">
        <v>37</v>
      </c>
      <c r="Y152" s="2" t="s">
        <v>42</v>
      </c>
      <c r="Z152" s="2" t="s">
        <v>30</v>
      </c>
    </row>
    <row r="153">
      <c r="A153" s="1">
        <v>41878.52839607639</v>
      </c>
      <c r="B153" s="2">
        <v>32.0</v>
      </c>
      <c r="C153" s="2" t="s">
        <v>57</v>
      </c>
      <c r="D153" s="2" t="s">
        <v>28</v>
      </c>
      <c r="E153" s="2" t="s">
        <v>60</v>
      </c>
      <c r="F153" s="2" t="s">
        <v>30</v>
      </c>
      <c r="G153" s="2" t="s">
        <v>31</v>
      </c>
      <c r="H153" s="2" t="s">
        <v>30</v>
      </c>
      <c r="I153" s="2" t="s">
        <v>49</v>
      </c>
      <c r="J153" s="2" t="s">
        <v>47</v>
      </c>
      <c r="K153" s="2" t="s">
        <v>30</v>
      </c>
      <c r="L153" s="2" t="s">
        <v>31</v>
      </c>
      <c r="M153" s="2" t="s">
        <v>42</v>
      </c>
      <c r="N153" s="2" t="s">
        <v>34</v>
      </c>
      <c r="O153" s="2" t="s">
        <v>30</v>
      </c>
      <c r="P153" s="2" t="s">
        <v>30</v>
      </c>
      <c r="Q153" s="2" t="s">
        <v>42</v>
      </c>
      <c r="R153" s="2" t="s">
        <v>65</v>
      </c>
      <c r="S153" s="2" t="s">
        <v>30</v>
      </c>
      <c r="T153" s="2" t="s">
        <v>30</v>
      </c>
      <c r="U153" s="2" t="s">
        <v>36</v>
      </c>
      <c r="V153" s="2" t="s">
        <v>36</v>
      </c>
      <c r="W153" s="2" t="s">
        <v>30</v>
      </c>
      <c r="X153" s="2" t="s">
        <v>37</v>
      </c>
      <c r="Y153" s="2" t="s">
        <v>30</v>
      </c>
      <c r="Z153" s="2" t="s">
        <v>30</v>
      </c>
    </row>
    <row r="154">
      <c r="A154" s="1">
        <v>41878.52852701389</v>
      </c>
      <c r="B154" s="2">
        <v>28.0</v>
      </c>
      <c r="C154" s="2" t="s">
        <v>57</v>
      </c>
      <c r="D154" s="2" t="s">
        <v>89</v>
      </c>
      <c r="F154" s="2" t="s">
        <v>30</v>
      </c>
      <c r="G154" s="2" t="s">
        <v>30</v>
      </c>
      <c r="H154" s="2" t="s">
        <v>30</v>
      </c>
      <c r="I154" s="2" t="s">
        <v>40</v>
      </c>
      <c r="J154" s="3" t="s">
        <v>33</v>
      </c>
      <c r="K154" s="2" t="s">
        <v>31</v>
      </c>
      <c r="L154" s="2" t="s">
        <v>31</v>
      </c>
      <c r="M154" s="2" t="s">
        <v>30</v>
      </c>
      <c r="N154" s="2" t="s">
        <v>30</v>
      </c>
      <c r="O154" s="2" t="s">
        <v>30</v>
      </c>
      <c r="P154" s="2" t="s">
        <v>30</v>
      </c>
      <c r="Q154" s="2" t="s">
        <v>42</v>
      </c>
      <c r="R154" s="2" t="s">
        <v>42</v>
      </c>
      <c r="S154" s="2" t="s">
        <v>30</v>
      </c>
      <c r="T154" s="2" t="s">
        <v>30</v>
      </c>
      <c r="U154" s="2" t="s">
        <v>31</v>
      </c>
      <c r="V154" s="2" t="s">
        <v>31</v>
      </c>
      <c r="W154" s="2" t="s">
        <v>37</v>
      </c>
      <c r="X154" s="2" t="s">
        <v>31</v>
      </c>
      <c r="Y154" s="2" t="s">
        <v>31</v>
      </c>
      <c r="Z154" s="2" t="s">
        <v>30</v>
      </c>
    </row>
    <row r="155">
      <c r="A155" s="1">
        <v>41878.52871180556</v>
      </c>
      <c r="B155" s="2">
        <v>36.0</v>
      </c>
      <c r="C155" s="2" t="s">
        <v>43</v>
      </c>
      <c r="D155" s="2" t="s">
        <v>28</v>
      </c>
      <c r="E155" s="2" t="s">
        <v>29</v>
      </c>
      <c r="F155" s="2" t="s">
        <v>30</v>
      </c>
      <c r="G155" s="2" t="s">
        <v>30</v>
      </c>
      <c r="H155" s="2" t="s">
        <v>30</v>
      </c>
      <c r="I155" s="2" t="s">
        <v>49</v>
      </c>
      <c r="J155" s="3" t="s">
        <v>33</v>
      </c>
      <c r="K155" s="2" t="s">
        <v>30</v>
      </c>
      <c r="L155" s="2" t="s">
        <v>31</v>
      </c>
      <c r="M155" s="2" t="s">
        <v>42</v>
      </c>
      <c r="N155" s="2" t="s">
        <v>34</v>
      </c>
      <c r="O155" s="2" t="s">
        <v>42</v>
      </c>
      <c r="P155" s="2" t="s">
        <v>42</v>
      </c>
      <c r="Q155" s="2" t="s">
        <v>42</v>
      </c>
      <c r="R155" s="2" t="s">
        <v>42</v>
      </c>
      <c r="S155" s="2" t="s">
        <v>30</v>
      </c>
      <c r="T155" s="2" t="s">
        <v>30</v>
      </c>
      <c r="U155" s="2" t="s">
        <v>36</v>
      </c>
      <c r="V155" s="2" t="s">
        <v>36</v>
      </c>
      <c r="W155" s="2" t="s">
        <v>37</v>
      </c>
      <c r="X155" s="2" t="s">
        <v>37</v>
      </c>
      <c r="Y155" s="2" t="s">
        <v>42</v>
      </c>
      <c r="Z155" s="2" t="s">
        <v>30</v>
      </c>
    </row>
    <row r="156">
      <c r="A156" s="1">
        <v>41878.52916378472</v>
      </c>
      <c r="B156" s="2">
        <v>37.0</v>
      </c>
      <c r="C156" s="2" t="s">
        <v>43</v>
      </c>
      <c r="D156" s="2" t="s">
        <v>46</v>
      </c>
      <c r="F156" s="2" t="s">
        <v>30</v>
      </c>
      <c r="G156" s="2" t="s">
        <v>31</v>
      </c>
      <c r="H156" s="2" t="s">
        <v>31</v>
      </c>
      <c r="I156" s="2" t="s">
        <v>40</v>
      </c>
      <c r="J156" s="2" t="s">
        <v>41</v>
      </c>
      <c r="K156" s="2" t="s">
        <v>30</v>
      </c>
      <c r="L156" s="2" t="s">
        <v>30</v>
      </c>
      <c r="M156" s="2" t="s">
        <v>31</v>
      </c>
      <c r="N156" s="2" t="s">
        <v>31</v>
      </c>
      <c r="O156" s="2" t="s">
        <v>31</v>
      </c>
      <c r="P156" s="2" t="s">
        <v>31</v>
      </c>
      <c r="Q156" s="2" t="s">
        <v>31</v>
      </c>
      <c r="R156" s="2" t="s">
        <v>45</v>
      </c>
      <c r="S156" s="2" t="s">
        <v>31</v>
      </c>
      <c r="T156" s="2" t="s">
        <v>37</v>
      </c>
      <c r="U156" s="2" t="s">
        <v>36</v>
      </c>
      <c r="V156" s="2" t="s">
        <v>30</v>
      </c>
      <c r="W156" s="2" t="s">
        <v>30</v>
      </c>
      <c r="X156" s="2" t="s">
        <v>31</v>
      </c>
      <c r="Y156" s="2" t="s">
        <v>30</v>
      </c>
      <c r="Z156" s="2" t="s">
        <v>31</v>
      </c>
    </row>
    <row r="157">
      <c r="A157" s="1">
        <v>41878.529445914355</v>
      </c>
      <c r="B157" s="2">
        <v>25.0</v>
      </c>
      <c r="C157" s="2" t="s">
        <v>43</v>
      </c>
      <c r="D157" s="2" t="s">
        <v>28</v>
      </c>
      <c r="E157" s="2" t="s">
        <v>29</v>
      </c>
      <c r="F157" s="2" t="s">
        <v>30</v>
      </c>
      <c r="G157" s="2" t="s">
        <v>31</v>
      </c>
      <c r="H157" s="2" t="s">
        <v>31</v>
      </c>
      <c r="I157" s="2" t="s">
        <v>52</v>
      </c>
      <c r="J157" s="2" t="s">
        <v>47</v>
      </c>
      <c r="K157" s="2" t="s">
        <v>30</v>
      </c>
      <c r="L157" s="2" t="s">
        <v>30</v>
      </c>
      <c r="M157" s="2" t="s">
        <v>42</v>
      </c>
      <c r="N157" s="2" t="s">
        <v>30</v>
      </c>
      <c r="O157" s="2" t="s">
        <v>30</v>
      </c>
      <c r="P157" s="2" t="s">
        <v>42</v>
      </c>
      <c r="Q157" s="2" t="s">
        <v>42</v>
      </c>
      <c r="R157" s="2" t="s">
        <v>45</v>
      </c>
      <c r="S157" s="2" t="s">
        <v>37</v>
      </c>
      <c r="T157" s="2" t="s">
        <v>30</v>
      </c>
      <c r="U157" s="2" t="s">
        <v>36</v>
      </c>
      <c r="V157" s="2" t="s">
        <v>36</v>
      </c>
      <c r="W157" s="2" t="s">
        <v>30</v>
      </c>
      <c r="X157" s="2" t="s">
        <v>37</v>
      </c>
      <c r="Y157" s="2" t="s">
        <v>30</v>
      </c>
      <c r="Z157" s="2" t="s">
        <v>30</v>
      </c>
    </row>
    <row r="158">
      <c r="A158" s="1">
        <v>41878.52977432871</v>
      </c>
      <c r="B158" s="2">
        <v>27.0</v>
      </c>
      <c r="C158" s="2" t="s">
        <v>43</v>
      </c>
      <c r="D158" s="2" t="s">
        <v>28</v>
      </c>
      <c r="E158" s="2" t="s">
        <v>60</v>
      </c>
      <c r="F158" s="2" t="s">
        <v>30</v>
      </c>
      <c r="G158" s="2" t="s">
        <v>31</v>
      </c>
      <c r="H158" s="2" t="s">
        <v>31</v>
      </c>
      <c r="I158" s="2" t="s">
        <v>52</v>
      </c>
      <c r="J158" s="2" t="s">
        <v>41</v>
      </c>
      <c r="K158" s="2" t="s">
        <v>30</v>
      </c>
      <c r="L158" s="2" t="s">
        <v>31</v>
      </c>
      <c r="M158" s="2" t="s">
        <v>42</v>
      </c>
      <c r="N158" s="2" t="s">
        <v>30</v>
      </c>
      <c r="O158" s="2" t="s">
        <v>30</v>
      </c>
      <c r="P158" s="2" t="s">
        <v>42</v>
      </c>
      <c r="Q158" s="2" t="s">
        <v>42</v>
      </c>
      <c r="R158" s="2" t="s">
        <v>42</v>
      </c>
      <c r="S158" s="2" t="s">
        <v>30</v>
      </c>
      <c r="T158" s="2" t="s">
        <v>30</v>
      </c>
      <c r="U158" s="2" t="s">
        <v>30</v>
      </c>
      <c r="V158" s="2" t="s">
        <v>36</v>
      </c>
      <c r="W158" s="2" t="s">
        <v>30</v>
      </c>
      <c r="X158" s="2" t="s">
        <v>37</v>
      </c>
      <c r="Y158" s="2" t="s">
        <v>42</v>
      </c>
      <c r="Z158" s="2" t="s">
        <v>30</v>
      </c>
    </row>
    <row r="159">
      <c r="A159" s="1">
        <v>41878.53019013889</v>
      </c>
      <c r="B159" s="2">
        <v>26.0</v>
      </c>
      <c r="C159" s="2" t="s">
        <v>57</v>
      </c>
      <c r="D159" s="2" t="s">
        <v>28</v>
      </c>
      <c r="E159" s="2" t="s">
        <v>121</v>
      </c>
      <c r="F159" s="2" t="s">
        <v>30</v>
      </c>
      <c r="G159" s="2" t="s">
        <v>30</v>
      </c>
      <c r="H159" s="2" t="s">
        <v>30</v>
      </c>
      <c r="I159" s="2" t="s">
        <v>32</v>
      </c>
      <c r="J159" s="2" t="s">
        <v>47</v>
      </c>
      <c r="K159" s="2" t="s">
        <v>30</v>
      </c>
      <c r="L159" s="2" t="s">
        <v>30</v>
      </c>
      <c r="M159" s="2" t="s">
        <v>42</v>
      </c>
      <c r="N159" s="2" t="s">
        <v>34</v>
      </c>
      <c r="O159" s="2" t="s">
        <v>30</v>
      </c>
      <c r="P159" s="2" t="s">
        <v>30</v>
      </c>
      <c r="Q159" s="2" t="s">
        <v>42</v>
      </c>
      <c r="R159" s="2" t="s">
        <v>42</v>
      </c>
      <c r="S159" s="2" t="s">
        <v>31</v>
      </c>
      <c r="T159" s="2" t="s">
        <v>37</v>
      </c>
      <c r="U159" s="2" t="s">
        <v>36</v>
      </c>
      <c r="V159" s="2" t="s">
        <v>31</v>
      </c>
      <c r="W159" s="2" t="s">
        <v>30</v>
      </c>
      <c r="X159" s="2" t="s">
        <v>37</v>
      </c>
      <c r="Y159" s="2" t="s">
        <v>30</v>
      </c>
      <c r="Z159" s="2" t="s">
        <v>30</v>
      </c>
    </row>
    <row r="160">
      <c r="A160" s="1">
        <v>41878.53019233796</v>
      </c>
      <c r="B160" s="2">
        <v>27.0</v>
      </c>
      <c r="C160" s="2" t="s">
        <v>57</v>
      </c>
      <c r="D160" s="2" t="s">
        <v>28</v>
      </c>
      <c r="E160" s="2" t="s">
        <v>84</v>
      </c>
      <c r="F160" s="2" t="s">
        <v>30</v>
      </c>
      <c r="G160" s="2" t="s">
        <v>30</v>
      </c>
      <c r="H160" s="2" t="s">
        <v>31</v>
      </c>
      <c r="I160" s="2" t="s">
        <v>40</v>
      </c>
      <c r="J160" s="2" t="s">
        <v>47</v>
      </c>
      <c r="K160" s="2" t="s">
        <v>31</v>
      </c>
      <c r="L160" s="2" t="s">
        <v>31</v>
      </c>
      <c r="M160" s="2" t="s">
        <v>30</v>
      </c>
      <c r="N160" s="2" t="s">
        <v>31</v>
      </c>
      <c r="O160" s="2" t="s">
        <v>30</v>
      </c>
      <c r="P160" s="2" t="s">
        <v>30</v>
      </c>
      <c r="Q160" s="2" t="s">
        <v>42</v>
      </c>
      <c r="R160" s="2" t="s">
        <v>45</v>
      </c>
      <c r="S160" s="2" t="s">
        <v>37</v>
      </c>
      <c r="T160" s="2" t="s">
        <v>30</v>
      </c>
      <c r="U160" s="2" t="s">
        <v>36</v>
      </c>
      <c r="V160" s="2" t="s">
        <v>31</v>
      </c>
      <c r="W160" s="2" t="s">
        <v>30</v>
      </c>
      <c r="X160" s="2" t="s">
        <v>30</v>
      </c>
      <c r="Y160" s="2" t="s">
        <v>42</v>
      </c>
      <c r="Z160" s="2" t="s">
        <v>31</v>
      </c>
      <c r="AA160" s="2" t="s">
        <v>122</v>
      </c>
    </row>
    <row r="161">
      <c r="A161" s="1">
        <v>41878.530334953706</v>
      </c>
      <c r="B161" s="2">
        <v>25.0</v>
      </c>
      <c r="C161" s="2" t="s">
        <v>43</v>
      </c>
      <c r="D161" s="2" t="s">
        <v>28</v>
      </c>
      <c r="E161" s="2" t="s">
        <v>29</v>
      </c>
      <c r="F161" s="2" t="s">
        <v>30</v>
      </c>
      <c r="G161" s="2" t="s">
        <v>31</v>
      </c>
      <c r="H161" s="2" t="s">
        <v>31</v>
      </c>
      <c r="I161" s="2" t="s">
        <v>52</v>
      </c>
      <c r="J161" s="2" t="s">
        <v>47</v>
      </c>
      <c r="K161" s="2" t="s">
        <v>30</v>
      </c>
      <c r="L161" s="2" t="s">
        <v>31</v>
      </c>
      <c r="M161" s="2" t="s">
        <v>42</v>
      </c>
      <c r="N161" s="2" t="s">
        <v>34</v>
      </c>
      <c r="O161" s="2" t="s">
        <v>30</v>
      </c>
      <c r="P161" s="2" t="s">
        <v>30</v>
      </c>
      <c r="Q161" s="2" t="s">
        <v>42</v>
      </c>
      <c r="R161" s="2" t="s">
        <v>65</v>
      </c>
      <c r="S161" s="2" t="s">
        <v>37</v>
      </c>
      <c r="T161" s="2" t="s">
        <v>30</v>
      </c>
      <c r="U161" s="2" t="s">
        <v>36</v>
      </c>
      <c r="V161" s="2" t="s">
        <v>30</v>
      </c>
      <c r="W161" s="2" t="s">
        <v>30</v>
      </c>
      <c r="X161" s="2" t="s">
        <v>30</v>
      </c>
      <c r="Y161" s="2" t="s">
        <v>42</v>
      </c>
      <c r="Z161" s="2" t="s">
        <v>31</v>
      </c>
      <c r="AA161" s="2" t="s">
        <v>123</v>
      </c>
    </row>
    <row r="162">
      <c r="A162" s="1">
        <v>41878.53048125</v>
      </c>
      <c r="B162" s="2">
        <v>36.0</v>
      </c>
      <c r="C162" s="2" t="s">
        <v>43</v>
      </c>
      <c r="D162" s="2" t="s">
        <v>46</v>
      </c>
      <c r="F162" s="2" t="s">
        <v>30</v>
      </c>
      <c r="G162" s="2" t="s">
        <v>30</v>
      </c>
      <c r="H162" s="2" t="s">
        <v>31</v>
      </c>
      <c r="I162" s="2" t="s">
        <v>52</v>
      </c>
      <c r="J162" s="2" t="s">
        <v>41</v>
      </c>
      <c r="K162" s="2" t="s">
        <v>30</v>
      </c>
      <c r="L162" s="2" t="s">
        <v>30</v>
      </c>
      <c r="M162" s="2" t="s">
        <v>31</v>
      </c>
      <c r="N162" s="2" t="s">
        <v>31</v>
      </c>
      <c r="O162" s="2" t="s">
        <v>31</v>
      </c>
      <c r="P162" s="2" t="s">
        <v>31</v>
      </c>
      <c r="Q162" s="2" t="s">
        <v>31</v>
      </c>
      <c r="R162" s="2" t="s">
        <v>35</v>
      </c>
      <c r="S162" s="2" t="s">
        <v>37</v>
      </c>
      <c r="T162" s="2" t="s">
        <v>37</v>
      </c>
      <c r="U162" s="2" t="s">
        <v>36</v>
      </c>
      <c r="V162" s="2" t="s">
        <v>36</v>
      </c>
      <c r="W162" s="2" t="s">
        <v>30</v>
      </c>
      <c r="X162" s="2" t="s">
        <v>37</v>
      </c>
      <c r="Y162" s="2" t="s">
        <v>42</v>
      </c>
      <c r="Z162" s="2" t="s">
        <v>31</v>
      </c>
      <c r="AA162" s="2" t="s">
        <v>124</v>
      </c>
    </row>
    <row r="163">
      <c r="A163" s="1">
        <v>41878.53115137731</v>
      </c>
      <c r="B163" s="2">
        <v>25.0</v>
      </c>
      <c r="C163" s="2" t="s">
        <v>97</v>
      </c>
      <c r="D163" s="2" t="s">
        <v>28</v>
      </c>
      <c r="E163" s="2" t="s">
        <v>69</v>
      </c>
      <c r="F163" s="2" t="s">
        <v>30</v>
      </c>
      <c r="G163" s="2" t="s">
        <v>31</v>
      </c>
      <c r="H163" s="2" t="s">
        <v>31</v>
      </c>
      <c r="I163" s="2" t="s">
        <v>52</v>
      </c>
      <c r="J163" s="2" t="s">
        <v>62</v>
      </c>
      <c r="K163" s="2" t="s">
        <v>30</v>
      </c>
      <c r="L163" s="2" t="s">
        <v>31</v>
      </c>
      <c r="M163" s="2" t="s">
        <v>31</v>
      </c>
      <c r="N163" s="2" t="s">
        <v>30</v>
      </c>
      <c r="O163" s="2" t="s">
        <v>30</v>
      </c>
      <c r="P163" s="2" t="s">
        <v>30</v>
      </c>
      <c r="Q163" s="2" t="s">
        <v>42</v>
      </c>
      <c r="R163" s="2" t="s">
        <v>42</v>
      </c>
      <c r="S163" s="2" t="s">
        <v>31</v>
      </c>
      <c r="T163" s="2" t="s">
        <v>31</v>
      </c>
      <c r="U163" s="2" t="s">
        <v>36</v>
      </c>
      <c r="V163" s="2" t="s">
        <v>36</v>
      </c>
      <c r="W163" s="2" t="s">
        <v>30</v>
      </c>
      <c r="X163" s="2" t="s">
        <v>30</v>
      </c>
      <c r="Y163" s="2" t="s">
        <v>42</v>
      </c>
      <c r="Z163" s="2" t="s">
        <v>30</v>
      </c>
    </row>
    <row r="164">
      <c r="A164" s="1">
        <v>41878.53115497685</v>
      </c>
      <c r="B164" s="2">
        <v>31.0</v>
      </c>
      <c r="C164" s="2" t="s">
        <v>38</v>
      </c>
      <c r="D164" s="2" t="s">
        <v>28</v>
      </c>
      <c r="E164" s="2" t="s">
        <v>60</v>
      </c>
      <c r="F164" s="2" t="s">
        <v>30</v>
      </c>
      <c r="G164" s="2" t="s">
        <v>30</v>
      </c>
      <c r="H164" s="2" t="s">
        <v>30</v>
      </c>
      <c r="I164" s="2" t="s">
        <v>49</v>
      </c>
      <c r="J164" s="2" t="s">
        <v>41</v>
      </c>
      <c r="K164" s="2" t="s">
        <v>30</v>
      </c>
      <c r="L164" s="2" t="s">
        <v>31</v>
      </c>
      <c r="M164" s="2" t="s">
        <v>31</v>
      </c>
      <c r="N164" s="2" t="s">
        <v>30</v>
      </c>
      <c r="O164" s="2" t="s">
        <v>30</v>
      </c>
      <c r="P164" s="2" t="s">
        <v>31</v>
      </c>
      <c r="Q164" s="2" t="s">
        <v>42</v>
      </c>
      <c r="R164" s="2" t="s">
        <v>42</v>
      </c>
      <c r="S164" s="2" t="s">
        <v>30</v>
      </c>
      <c r="T164" s="2" t="s">
        <v>30</v>
      </c>
      <c r="U164" s="2" t="s">
        <v>36</v>
      </c>
      <c r="V164" s="2" t="s">
        <v>36</v>
      </c>
      <c r="W164" s="2" t="s">
        <v>30</v>
      </c>
      <c r="X164" s="2" t="s">
        <v>30</v>
      </c>
      <c r="Y164" s="2" t="s">
        <v>42</v>
      </c>
      <c r="Z164" s="2" t="s">
        <v>30</v>
      </c>
    </row>
    <row r="165">
      <c r="A165" s="1">
        <v>41878.53176399306</v>
      </c>
      <c r="B165" s="2">
        <v>26.0</v>
      </c>
      <c r="C165" s="2" t="s">
        <v>57</v>
      </c>
      <c r="D165" s="2" t="s">
        <v>28</v>
      </c>
      <c r="E165" s="2" t="s">
        <v>71</v>
      </c>
      <c r="F165" s="2" t="s">
        <v>30</v>
      </c>
      <c r="G165" s="2" t="s">
        <v>31</v>
      </c>
      <c r="H165" s="2" t="s">
        <v>30</v>
      </c>
      <c r="I165" s="2" t="s">
        <v>40</v>
      </c>
      <c r="J165" s="3" t="s">
        <v>33</v>
      </c>
      <c r="K165" s="2" t="s">
        <v>30</v>
      </c>
      <c r="L165" s="2" t="s">
        <v>31</v>
      </c>
      <c r="M165" s="2" t="s">
        <v>42</v>
      </c>
      <c r="N165" s="2" t="s">
        <v>30</v>
      </c>
      <c r="O165" s="2" t="s">
        <v>30</v>
      </c>
      <c r="P165" s="2" t="s">
        <v>30</v>
      </c>
      <c r="Q165" s="2" t="s">
        <v>42</v>
      </c>
      <c r="R165" s="2" t="s">
        <v>42</v>
      </c>
      <c r="S165" s="2" t="s">
        <v>37</v>
      </c>
      <c r="T165" s="2" t="s">
        <v>30</v>
      </c>
      <c r="U165" s="2" t="s">
        <v>36</v>
      </c>
      <c r="V165" s="2" t="s">
        <v>31</v>
      </c>
      <c r="W165" s="2" t="s">
        <v>30</v>
      </c>
      <c r="X165" s="2" t="s">
        <v>30</v>
      </c>
      <c r="Y165" s="2" t="s">
        <v>42</v>
      </c>
      <c r="Z165" s="2" t="s">
        <v>30</v>
      </c>
    </row>
    <row r="166">
      <c r="A166" s="1">
        <v>41878.53198291667</v>
      </c>
      <c r="B166" s="2">
        <v>33.0</v>
      </c>
      <c r="C166" s="2" t="s">
        <v>97</v>
      </c>
      <c r="D166" s="2" t="s">
        <v>28</v>
      </c>
      <c r="E166" s="2" t="s">
        <v>76</v>
      </c>
      <c r="F166" s="2" t="s">
        <v>31</v>
      </c>
      <c r="G166" s="2" t="s">
        <v>31</v>
      </c>
      <c r="H166" s="2" t="s">
        <v>31</v>
      </c>
      <c r="I166" s="2" t="s">
        <v>52</v>
      </c>
      <c r="J166" s="3" t="s">
        <v>54</v>
      </c>
      <c r="K166" s="2" t="s">
        <v>30</v>
      </c>
      <c r="L166" s="2" t="s">
        <v>31</v>
      </c>
      <c r="M166" s="2" t="s">
        <v>30</v>
      </c>
      <c r="N166" s="2" t="s">
        <v>31</v>
      </c>
      <c r="O166" s="2" t="s">
        <v>31</v>
      </c>
      <c r="P166" s="2" t="s">
        <v>31</v>
      </c>
      <c r="Q166" s="2" t="s">
        <v>31</v>
      </c>
      <c r="R166" s="2" t="s">
        <v>55</v>
      </c>
      <c r="S166" s="2" t="s">
        <v>30</v>
      </c>
      <c r="T166" s="2" t="s">
        <v>30</v>
      </c>
      <c r="U166" s="2" t="s">
        <v>36</v>
      </c>
      <c r="V166" s="2" t="s">
        <v>31</v>
      </c>
      <c r="W166" s="2" t="s">
        <v>30</v>
      </c>
      <c r="X166" s="2" t="s">
        <v>31</v>
      </c>
      <c r="Y166" s="2" t="s">
        <v>31</v>
      </c>
      <c r="Z166" s="2" t="s">
        <v>30</v>
      </c>
      <c r="AA166" s="2" t="s">
        <v>125</v>
      </c>
    </row>
    <row r="167">
      <c r="A167" s="1">
        <v>41878.53293819445</v>
      </c>
      <c r="B167" s="2">
        <v>27.0</v>
      </c>
      <c r="C167" s="2" t="s">
        <v>126</v>
      </c>
      <c r="D167" s="2" t="s">
        <v>46</v>
      </c>
      <c r="F167" s="2" t="s">
        <v>31</v>
      </c>
      <c r="G167" s="2" t="s">
        <v>31</v>
      </c>
      <c r="H167" s="2" t="s">
        <v>30</v>
      </c>
      <c r="J167" s="3" t="s">
        <v>54</v>
      </c>
      <c r="K167" s="2" t="s">
        <v>31</v>
      </c>
      <c r="L167" s="2" t="s">
        <v>31</v>
      </c>
      <c r="M167" s="2" t="s">
        <v>30</v>
      </c>
      <c r="N167" s="2" t="s">
        <v>31</v>
      </c>
      <c r="O167" s="2" t="s">
        <v>30</v>
      </c>
      <c r="P167" s="2" t="s">
        <v>30</v>
      </c>
      <c r="Q167" s="2" t="s">
        <v>31</v>
      </c>
      <c r="R167" s="2" t="s">
        <v>35</v>
      </c>
      <c r="S167" s="2" t="s">
        <v>30</v>
      </c>
      <c r="T167" s="2" t="s">
        <v>30</v>
      </c>
      <c r="U167" s="2" t="s">
        <v>31</v>
      </c>
      <c r="V167" s="2" t="s">
        <v>31</v>
      </c>
      <c r="W167" s="2" t="s">
        <v>30</v>
      </c>
      <c r="X167" s="2" t="s">
        <v>37</v>
      </c>
      <c r="Y167" s="2" t="s">
        <v>31</v>
      </c>
      <c r="Z167" s="2" t="s">
        <v>30</v>
      </c>
      <c r="AA167" s="2" t="s">
        <v>127</v>
      </c>
    </row>
    <row r="168">
      <c r="A168" s="1">
        <v>41878.53341293982</v>
      </c>
      <c r="B168" s="2">
        <v>34.0</v>
      </c>
      <c r="C168" s="2" t="s">
        <v>43</v>
      </c>
      <c r="D168" s="2" t="s">
        <v>28</v>
      </c>
      <c r="E168" s="2" t="s">
        <v>102</v>
      </c>
      <c r="F168" s="2" t="s">
        <v>30</v>
      </c>
      <c r="G168" s="2" t="s">
        <v>30</v>
      </c>
      <c r="H168" s="2" t="s">
        <v>30</v>
      </c>
      <c r="I168" s="2" t="s">
        <v>49</v>
      </c>
      <c r="J168" s="2" t="s">
        <v>47</v>
      </c>
      <c r="K168" s="2" t="s">
        <v>30</v>
      </c>
      <c r="L168" s="2" t="s">
        <v>31</v>
      </c>
      <c r="M168" s="2" t="s">
        <v>30</v>
      </c>
      <c r="N168" s="2" t="s">
        <v>30</v>
      </c>
      <c r="O168" s="2" t="s">
        <v>30</v>
      </c>
      <c r="P168" s="2" t="s">
        <v>30</v>
      </c>
      <c r="Q168" s="2" t="s">
        <v>42</v>
      </c>
      <c r="R168" s="2" t="s">
        <v>65</v>
      </c>
      <c r="S168" s="2" t="s">
        <v>37</v>
      </c>
      <c r="T168" s="2" t="s">
        <v>30</v>
      </c>
      <c r="U168" s="2" t="s">
        <v>36</v>
      </c>
      <c r="V168" s="2" t="s">
        <v>36</v>
      </c>
      <c r="W168" s="2" t="s">
        <v>30</v>
      </c>
      <c r="X168" s="2" t="s">
        <v>37</v>
      </c>
      <c r="Y168" s="2" t="s">
        <v>42</v>
      </c>
      <c r="Z168" s="2" t="s">
        <v>30</v>
      </c>
    </row>
    <row r="169">
      <c r="A169" s="1">
        <v>41878.533680451386</v>
      </c>
      <c r="B169" s="2">
        <v>42.0</v>
      </c>
      <c r="C169" s="2" t="s">
        <v>57</v>
      </c>
      <c r="D169" s="2" t="s">
        <v>28</v>
      </c>
      <c r="E169" s="2" t="s">
        <v>60</v>
      </c>
      <c r="F169" s="2" t="s">
        <v>30</v>
      </c>
      <c r="G169" s="2" t="s">
        <v>30</v>
      </c>
      <c r="H169" s="2" t="s">
        <v>30</v>
      </c>
      <c r="J169" s="3" t="s">
        <v>33</v>
      </c>
      <c r="K169" s="2" t="s">
        <v>30</v>
      </c>
      <c r="L169" s="2" t="s">
        <v>31</v>
      </c>
      <c r="M169" s="2" t="s">
        <v>30</v>
      </c>
      <c r="N169" s="2" t="s">
        <v>31</v>
      </c>
      <c r="O169" s="2" t="s">
        <v>30</v>
      </c>
      <c r="P169" s="2" t="s">
        <v>30</v>
      </c>
      <c r="Q169" s="2" t="s">
        <v>42</v>
      </c>
      <c r="R169" s="2" t="s">
        <v>55</v>
      </c>
      <c r="S169" s="2" t="s">
        <v>37</v>
      </c>
      <c r="T169" s="2" t="s">
        <v>30</v>
      </c>
      <c r="U169" s="2" t="s">
        <v>31</v>
      </c>
      <c r="V169" s="2" t="s">
        <v>31</v>
      </c>
      <c r="W169" s="2" t="s">
        <v>30</v>
      </c>
      <c r="X169" s="2" t="s">
        <v>37</v>
      </c>
      <c r="Y169" s="2" t="s">
        <v>30</v>
      </c>
      <c r="Z169" s="2" t="s">
        <v>30</v>
      </c>
    </row>
    <row r="170">
      <c r="A170" s="1">
        <v>41878.533771041664</v>
      </c>
      <c r="B170" s="2">
        <v>23.0</v>
      </c>
      <c r="C170" s="2" t="s">
        <v>57</v>
      </c>
      <c r="D170" s="2" t="s">
        <v>120</v>
      </c>
      <c r="F170" s="2" t="s">
        <v>31</v>
      </c>
      <c r="G170" s="2" t="s">
        <v>31</v>
      </c>
      <c r="H170" s="2" t="s">
        <v>30</v>
      </c>
      <c r="I170" s="2" t="s">
        <v>52</v>
      </c>
      <c r="J170" s="3" t="s">
        <v>54</v>
      </c>
      <c r="K170" s="2" t="s">
        <v>30</v>
      </c>
      <c r="L170" s="2" t="s">
        <v>31</v>
      </c>
      <c r="M170" s="2" t="s">
        <v>30</v>
      </c>
      <c r="N170" s="2" t="s">
        <v>30</v>
      </c>
      <c r="O170" s="2" t="s">
        <v>30</v>
      </c>
      <c r="P170" s="2" t="s">
        <v>30</v>
      </c>
      <c r="Q170" s="2" t="s">
        <v>42</v>
      </c>
      <c r="R170" s="2" t="s">
        <v>55</v>
      </c>
      <c r="S170" s="2" t="s">
        <v>31</v>
      </c>
      <c r="T170" s="2" t="s">
        <v>30</v>
      </c>
      <c r="U170" s="2" t="s">
        <v>30</v>
      </c>
      <c r="V170" s="2" t="s">
        <v>30</v>
      </c>
      <c r="W170" s="2" t="s">
        <v>30</v>
      </c>
      <c r="X170" s="2" t="s">
        <v>37</v>
      </c>
      <c r="Y170" s="2" t="s">
        <v>30</v>
      </c>
      <c r="Z170" s="2" t="s">
        <v>30</v>
      </c>
    </row>
    <row r="171">
      <c r="A171" s="1">
        <v>41878.533792071765</v>
      </c>
      <c r="B171" s="2">
        <v>24.0</v>
      </c>
      <c r="C171" s="2" t="s">
        <v>43</v>
      </c>
      <c r="D171" s="2" t="s">
        <v>46</v>
      </c>
      <c r="F171" s="2" t="s">
        <v>30</v>
      </c>
      <c r="G171" s="2" t="s">
        <v>30</v>
      </c>
      <c r="H171" s="2" t="s">
        <v>30</v>
      </c>
      <c r="I171" s="2" t="s">
        <v>40</v>
      </c>
      <c r="J171" s="2" t="s">
        <v>50</v>
      </c>
      <c r="K171" s="2" t="s">
        <v>30</v>
      </c>
      <c r="L171" s="2" t="s">
        <v>31</v>
      </c>
      <c r="M171" s="2" t="s">
        <v>42</v>
      </c>
      <c r="N171" s="2" t="s">
        <v>34</v>
      </c>
      <c r="O171" s="2" t="s">
        <v>31</v>
      </c>
      <c r="P171" s="2" t="s">
        <v>42</v>
      </c>
      <c r="Q171" s="2" t="s">
        <v>42</v>
      </c>
      <c r="R171" s="2" t="s">
        <v>65</v>
      </c>
      <c r="S171" s="2" t="s">
        <v>37</v>
      </c>
      <c r="T171" s="2" t="s">
        <v>37</v>
      </c>
      <c r="U171" s="2" t="s">
        <v>36</v>
      </c>
      <c r="V171" s="2" t="s">
        <v>36</v>
      </c>
      <c r="W171" s="2" t="s">
        <v>30</v>
      </c>
      <c r="X171" s="2" t="s">
        <v>37</v>
      </c>
      <c r="Y171" s="2" t="s">
        <v>42</v>
      </c>
      <c r="Z171" s="2" t="s">
        <v>30</v>
      </c>
    </row>
    <row r="172">
      <c r="A172" s="1">
        <v>41878.53380648148</v>
      </c>
      <c r="B172" s="2">
        <v>26.0</v>
      </c>
      <c r="C172" s="2" t="s">
        <v>43</v>
      </c>
      <c r="D172" s="2" t="s">
        <v>46</v>
      </c>
      <c r="F172" s="2" t="s">
        <v>30</v>
      </c>
      <c r="G172" s="2" t="s">
        <v>30</v>
      </c>
      <c r="H172" s="2" t="s">
        <v>31</v>
      </c>
      <c r="I172" s="2" t="s">
        <v>52</v>
      </c>
      <c r="J172" s="2" t="s">
        <v>41</v>
      </c>
      <c r="K172" s="2" t="s">
        <v>30</v>
      </c>
      <c r="L172" s="2" t="s">
        <v>31</v>
      </c>
      <c r="M172" s="2" t="s">
        <v>31</v>
      </c>
      <c r="N172" s="2" t="s">
        <v>31</v>
      </c>
      <c r="O172" s="2" t="s">
        <v>42</v>
      </c>
      <c r="P172" s="2" t="s">
        <v>42</v>
      </c>
      <c r="Q172" s="2" t="s">
        <v>31</v>
      </c>
      <c r="R172" s="2" t="s">
        <v>35</v>
      </c>
      <c r="S172" s="2" t="s">
        <v>30</v>
      </c>
      <c r="T172" s="2" t="s">
        <v>30</v>
      </c>
      <c r="U172" s="2" t="s">
        <v>31</v>
      </c>
      <c r="V172" s="2" t="s">
        <v>31</v>
      </c>
      <c r="W172" s="2" t="s">
        <v>30</v>
      </c>
      <c r="X172" s="2" t="s">
        <v>30</v>
      </c>
      <c r="Y172" s="2" t="s">
        <v>42</v>
      </c>
      <c r="Z172" s="2" t="s">
        <v>30</v>
      </c>
      <c r="AA172" s="2" t="s">
        <v>128</v>
      </c>
    </row>
    <row r="173">
      <c r="A173" s="1">
        <v>41878.533930694444</v>
      </c>
      <c r="B173" s="2">
        <v>31.0</v>
      </c>
      <c r="C173" s="2" t="s">
        <v>43</v>
      </c>
      <c r="D173" s="2" t="s">
        <v>46</v>
      </c>
      <c r="F173" s="2" t="s">
        <v>31</v>
      </c>
      <c r="G173" s="2" t="s">
        <v>30</v>
      </c>
      <c r="H173" s="2" t="s">
        <v>31</v>
      </c>
      <c r="I173" s="2" t="s">
        <v>32</v>
      </c>
      <c r="J173" s="3" t="s">
        <v>33</v>
      </c>
      <c r="K173" s="2" t="s">
        <v>30</v>
      </c>
      <c r="L173" s="2" t="s">
        <v>31</v>
      </c>
      <c r="M173" s="2" t="s">
        <v>42</v>
      </c>
      <c r="N173" s="2" t="s">
        <v>30</v>
      </c>
      <c r="O173" s="2" t="s">
        <v>30</v>
      </c>
      <c r="P173" s="2" t="s">
        <v>30</v>
      </c>
      <c r="Q173" s="2" t="s">
        <v>42</v>
      </c>
      <c r="R173" s="2" t="s">
        <v>42</v>
      </c>
      <c r="S173" s="2" t="s">
        <v>37</v>
      </c>
      <c r="T173" s="2" t="s">
        <v>30</v>
      </c>
      <c r="U173" s="2" t="s">
        <v>36</v>
      </c>
      <c r="V173" s="2" t="s">
        <v>31</v>
      </c>
      <c r="W173" s="2" t="s">
        <v>30</v>
      </c>
      <c r="X173" s="2" t="s">
        <v>37</v>
      </c>
      <c r="Y173" s="2" t="s">
        <v>42</v>
      </c>
      <c r="Z173" s="2" t="s">
        <v>30</v>
      </c>
    </row>
    <row r="174">
      <c r="A174" s="1">
        <v>41878.534278032406</v>
      </c>
      <c r="B174" s="2">
        <v>22.0</v>
      </c>
      <c r="C174" s="2" t="s">
        <v>38</v>
      </c>
      <c r="D174" s="2" t="s">
        <v>129</v>
      </c>
      <c r="F174" s="2" t="s">
        <v>30</v>
      </c>
      <c r="G174" s="2" t="s">
        <v>30</v>
      </c>
      <c r="H174" s="2" t="s">
        <v>31</v>
      </c>
      <c r="I174" s="2" t="s">
        <v>49</v>
      </c>
      <c r="J174" s="2" t="s">
        <v>41</v>
      </c>
      <c r="K174" s="2" t="s">
        <v>30</v>
      </c>
      <c r="L174" s="2" t="s">
        <v>31</v>
      </c>
      <c r="M174" s="2" t="s">
        <v>42</v>
      </c>
      <c r="N174" s="2" t="s">
        <v>34</v>
      </c>
      <c r="O174" s="2" t="s">
        <v>30</v>
      </c>
      <c r="P174" s="2" t="s">
        <v>30</v>
      </c>
      <c r="Q174" s="2" t="s">
        <v>42</v>
      </c>
      <c r="R174" s="2" t="s">
        <v>55</v>
      </c>
      <c r="S174" s="2" t="s">
        <v>31</v>
      </c>
      <c r="T174" s="2" t="s">
        <v>37</v>
      </c>
      <c r="U174" s="2" t="s">
        <v>30</v>
      </c>
      <c r="V174" s="2" t="s">
        <v>30</v>
      </c>
      <c r="W174" s="2" t="s">
        <v>37</v>
      </c>
      <c r="X174" s="2" t="s">
        <v>37</v>
      </c>
      <c r="Y174" s="2" t="s">
        <v>30</v>
      </c>
      <c r="Z174" s="2" t="s">
        <v>30</v>
      </c>
    </row>
    <row r="175">
      <c r="A175" s="1">
        <v>41878.53435028935</v>
      </c>
      <c r="B175" s="2">
        <v>23.0</v>
      </c>
      <c r="C175" s="2" t="s">
        <v>27</v>
      </c>
      <c r="D175" s="2" t="s">
        <v>28</v>
      </c>
      <c r="E175" s="2" t="s">
        <v>70</v>
      </c>
      <c r="F175" s="2" t="s">
        <v>30</v>
      </c>
      <c r="G175" s="2" t="s">
        <v>30</v>
      </c>
      <c r="H175" s="2" t="s">
        <v>30</v>
      </c>
      <c r="J175" s="3" t="s">
        <v>33</v>
      </c>
      <c r="K175" s="2" t="s">
        <v>30</v>
      </c>
      <c r="L175" s="2" t="s">
        <v>31</v>
      </c>
      <c r="M175" s="2" t="s">
        <v>42</v>
      </c>
      <c r="N175" s="2" t="s">
        <v>30</v>
      </c>
      <c r="O175" s="2" t="s">
        <v>30</v>
      </c>
      <c r="P175" s="2" t="s">
        <v>42</v>
      </c>
      <c r="Q175" s="2" t="s">
        <v>42</v>
      </c>
      <c r="R175" s="2" t="s">
        <v>42</v>
      </c>
      <c r="S175" s="2" t="s">
        <v>37</v>
      </c>
      <c r="T175" s="2" t="s">
        <v>37</v>
      </c>
      <c r="U175" s="2" t="s">
        <v>36</v>
      </c>
      <c r="V175" s="2" t="s">
        <v>31</v>
      </c>
      <c r="W175" s="2" t="s">
        <v>30</v>
      </c>
      <c r="X175" s="2" t="s">
        <v>37</v>
      </c>
      <c r="Y175" s="2" t="s">
        <v>31</v>
      </c>
      <c r="Z175" s="2" t="s">
        <v>30</v>
      </c>
    </row>
    <row r="176">
      <c r="A176" s="1">
        <v>41878.53437982639</v>
      </c>
      <c r="B176" s="2">
        <v>34.0</v>
      </c>
      <c r="C176" s="2" t="s">
        <v>27</v>
      </c>
      <c r="D176" s="2" t="s">
        <v>44</v>
      </c>
      <c r="F176" s="2" t="s">
        <v>30</v>
      </c>
      <c r="G176" s="2" t="s">
        <v>31</v>
      </c>
      <c r="H176" s="2" t="s">
        <v>31</v>
      </c>
      <c r="I176" s="2" t="s">
        <v>52</v>
      </c>
      <c r="J176" s="2" t="s">
        <v>41</v>
      </c>
      <c r="K176" s="2" t="s">
        <v>30</v>
      </c>
      <c r="L176" s="2" t="s">
        <v>30</v>
      </c>
      <c r="M176" s="2" t="s">
        <v>31</v>
      </c>
      <c r="N176" s="2" t="s">
        <v>31</v>
      </c>
      <c r="O176" s="2" t="s">
        <v>31</v>
      </c>
      <c r="P176" s="2" t="s">
        <v>30</v>
      </c>
      <c r="Q176" s="2" t="s">
        <v>42</v>
      </c>
      <c r="R176" s="2" t="s">
        <v>35</v>
      </c>
      <c r="S176" s="2" t="s">
        <v>30</v>
      </c>
      <c r="T176" s="2" t="s">
        <v>30</v>
      </c>
      <c r="U176" s="2" t="s">
        <v>36</v>
      </c>
      <c r="V176" s="2" t="s">
        <v>31</v>
      </c>
      <c r="W176" s="2" t="s">
        <v>30</v>
      </c>
      <c r="X176" s="2" t="s">
        <v>30</v>
      </c>
      <c r="Y176" s="2" t="s">
        <v>30</v>
      </c>
      <c r="Z176" s="2" t="s">
        <v>30</v>
      </c>
    </row>
    <row r="177">
      <c r="A177" s="1">
        <v>41878.53448271991</v>
      </c>
      <c r="B177" s="2">
        <v>31.0</v>
      </c>
      <c r="C177" s="2" t="s">
        <v>57</v>
      </c>
      <c r="D177" s="2" t="s">
        <v>28</v>
      </c>
      <c r="E177" s="2" t="s">
        <v>103</v>
      </c>
      <c r="F177" s="2" t="s">
        <v>30</v>
      </c>
      <c r="G177" s="2" t="s">
        <v>30</v>
      </c>
      <c r="H177" s="2" t="s">
        <v>30</v>
      </c>
      <c r="I177" s="2" t="s">
        <v>49</v>
      </c>
      <c r="J177" s="2" t="s">
        <v>47</v>
      </c>
      <c r="K177" s="2" t="s">
        <v>30</v>
      </c>
      <c r="L177" s="2" t="s">
        <v>31</v>
      </c>
      <c r="M177" s="2" t="s">
        <v>42</v>
      </c>
      <c r="N177" s="2" t="s">
        <v>34</v>
      </c>
      <c r="O177" s="2" t="s">
        <v>30</v>
      </c>
      <c r="P177" s="2" t="s">
        <v>42</v>
      </c>
      <c r="Q177" s="2" t="s">
        <v>42</v>
      </c>
      <c r="R177" s="2" t="s">
        <v>42</v>
      </c>
      <c r="S177" s="2" t="s">
        <v>37</v>
      </c>
      <c r="T177" s="2" t="s">
        <v>30</v>
      </c>
      <c r="U177" s="2" t="s">
        <v>30</v>
      </c>
      <c r="V177" s="2" t="s">
        <v>36</v>
      </c>
      <c r="W177" s="2" t="s">
        <v>30</v>
      </c>
      <c r="X177" s="2" t="s">
        <v>37</v>
      </c>
      <c r="Y177" s="2" t="s">
        <v>42</v>
      </c>
      <c r="Z177" s="2" t="s">
        <v>30</v>
      </c>
    </row>
    <row r="178">
      <c r="A178" s="1">
        <v>41878.535140277774</v>
      </c>
      <c r="B178" s="2">
        <v>28.0</v>
      </c>
      <c r="C178" s="2" t="s">
        <v>43</v>
      </c>
      <c r="D178" s="2" t="s">
        <v>46</v>
      </c>
      <c r="F178" s="2" t="s">
        <v>30</v>
      </c>
      <c r="G178" s="2" t="s">
        <v>30</v>
      </c>
      <c r="H178" s="2" t="s">
        <v>30</v>
      </c>
      <c r="J178" s="2" t="s">
        <v>50</v>
      </c>
      <c r="K178" s="2" t="s">
        <v>30</v>
      </c>
      <c r="L178" s="2" t="s">
        <v>30</v>
      </c>
      <c r="M178" s="2" t="s">
        <v>30</v>
      </c>
      <c r="N178" s="2" t="s">
        <v>34</v>
      </c>
      <c r="O178" s="2" t="s">
        <v>30</v>
      </c>
      <c r="P178" s="2" t="s">
        <v>31</v>
      </c>
      <c r="Q178" s="2" t="s">
        <v>31</v>
      </c>
      <c r="R178" s="2" t="s">
        <v>35</v>
      </c>
      <c r="S178" s="2" t="s">
        <v>30</v>
      </c>
      <c r="T178" s="2" t="s">
        <v>30</v>
      </c>
      <c r="U178" s="2" t="s">
        <v>36</v>
      </c>
      <c r="V178" s="2" t="s">
        <v>36</v>
      </c>
      <c r="W178" s="2" t="s">
        <v>37</v>
      </c>
      <c r="X178" s="2" t="s">
        <v>37</v>
      </c>
      <c r="Y178" s="2" t="s">
        <v>31</v>
      </c>
      <c r="Z178" s="2" t="s">
        <v>30</v>
      </c>
    </row>
    <row r="179">
      <c r="A179" s="1">
        <v>41878.53539150463</v>
      </c>
      <c r="B179" s="2">
        <v>32.0</v>
      </c>
      <c r="C179" s="2" t="s">
        <v>27</v>
      </c>
      <c r="D179" s="2" t="s">
        <v>28</v>
      </c>
      <c r="E179" s="2" t="s">
        <v>71</v>
      </c>
      <c r="F179" s="2" t="s">
        <v>30</v>
      </c>
      <c r="G179" s="2" t="s">
        <v>30</v>
      </c>
      <c r="H179" s="2" t="s">
        <v>31</v>
      </c>
      <c r="I179" s="2" t="s">
        <v>32</v>
      </c>
      <c r="J179" s="3" t="s">
        <v>33</v>
      </c>
      <c r="K179" s="2" t="s">
        <v>31</v>
      </c>
      <c r="L179" s="2" t="s">
        <v>31</v>
      </c>
      <c r="M179" s="2" t="s">
        <v>31</v>
      </c>
      <c r="N179" s="2" t="s">
        <v>34</v>
      </c>
      <c r="O179" s="2" t="s">
        <v>42</v>
      </c>
      <c r="P179" s="2" t="s">
        <v>42</v>
      </c>
      <c r="Q179" s="2" t="s">
        <v>31</v>
      </c>
      <c r="R179" s="2" t="s">
        <v>65</v>
      </c>
      <c r="S179" s="2" t="s">
        <v>30</v>
      </c>
      <c r="T179" s="2" t="s">
        <v>30</v>
      </c>
      <c r="U179" s="2" t="s">
        <v>31</v>
      </c>
      <c r="V179" s="2" t="s">
        <v>31</v>
      </c>
      <c r="W179" s="2" t="s">
        <v>30</v>
      </c>
      <c r="X179" s="2" t="s">
        <v>30</v>
      </c>
      <c r="Y179" s="2" t="s">
        <v>31</v>
      </c>
      <c r="Z179" s="2" t="s">
        <v>31</v>
      </c>
      <c r="AA179" s="2" t="s">
        <v>130</v>
      </c>
    </row>
    <row r="180">
      <c r="A180" s="1">
        <v>41878.53571538194</v>
      </c>
      <c r="B180" s="2">
        <v>45.0</v>
      </c>
      <c r="C180" s="2" t="s">
        <v>97</v>
      </c>
      <c r="D180" s="2" t="s">
        <v>28</v>
      </c>
      <c r="E180" s="2" t="s">
        <v>60</v>
      </c>
      <c r="F180" s="2" t="s">
        <v>30</v>
      </c>
      <c r="G180" s="2" t="s">
        <v>30</v>
      </c>
      <c r="H180" s="2" t="s">
        <v>31</v>
      </c>
      <c r="I180" s="2" t="s">
        <v>52</v>
      </c>
      <c r="J180" s="3" t="s">
        <v>54</v>
      </c>
      <c r="K180" s="2" t="s">
        <v>30</v>
      </c>
      <c r="L180" s="2" t="s">
        <v>31</v>
      </c>
      <c r="M180" s="2" t="s">
        <v>31</v>
      </c>
      <c r="N180" s="2" t="s">
        <v>30</v>
      </c>
      <c r="O180" s="2" t="s">
        <v>30</v>
      </c>
      <c r="P180" s="2" t="s">
        <v>30</v>
      </c>
      <c r="Q180" s="2" t="s">
        <v>31</v>
      </c>
      <c r="R180" s="2" t="s">
        <v>45</v>
      </c>
      <c r="S180" s="2" t="s">
        <v>30</v>
      </c>
      <c r="T180" s="2" t="s">
        <v>30</v>
      </c>
      <c r="U180" s="2" t="s">
        <v>31</v>
      </c>
      <c r="V180" s="2" t="s">
        <v>31</v>
      </c>
      <c r="W180" s="2" t="s">
        <v>30</v>
      </c>
      <c r="X180" s="2" t="s">
        <v>30</v>
      </c>
      <c r="Y180" s="2" t="s">
        <v>31</v>
      </c>
      <c r="Z180" s="2" t="s">
        <v>30</v>
      </c>
      <c r="AA180" s="2" t="s">
        <v>131</v>
      </c>
    </row>
    <row r="181">
      <c r="A181" s="1">
        <v>41878.535840000004</v>
      </c>
      <c r="B181" s="2">
        <v>33.0</v>
      </c>
      <c r="C181" s="2" t="s">
        <v>43</v>
      </c>
      <c r="D181" s="2" t="s">
        <v>28</v>
      </c>
      <c r="E181" s="2" t="s">
        <v>48</v>
      </c>
      <c r="F181" s="2" t="s">
        <v>30</v>
      </c>
      <c r="G181" s="2" t="s">
        <v>30</v>
      </c>
      <c r="H181" s="2" t="s">
        <v>30</v>
      </c>
      <c r="J181" s="3" t="s">
        <v>33</v>
      </c>
      <c r="K181" s="2" t="s">
        <v>31</v>
      </c>
      <c r="L181" s="2" t="s">
        <v>31</v>
      </c>
      <c r="M181" s="2" t="s">
        <v>42</v>
      </c>
      <c r="N181" s="2" t="s">
        <v>30</v>
      </c>
      <c r="O181" s="2" t="s">
        <v>30</v>
      </c>
      <c r="P181" s="2" t="s">
        <v>30</v>
      </c>
      <c r="Q181" s="2" t="s">
        <v>42</v>
      </c>
      <c r="R181" s="2" t="s">
        <v>65</v>
      </c>
      <c r="S181" s="2" t="s">
        <v>30</v>
      </c>
      <c r="T181" s="2" t="s">
        <v>30</v>
      </c>
      <c r="U181" s="2" t="s">
        <v>31</v>
      </c>
      <c r="V181" s="2" t="s">
        <v>31</v>
      </c>
      <c r="W181" s="2" t="s">
        <v>30</v>
      </c>
      <c r="X181" s="2" t="s">
        <v>37</v>
      </c>
      <c r="Y181" s="2" t="s">
        <v>42</v>
      </c>
      <c r="Z181" s="2" t="s">
        <v>30</v>
      </c>
      <c r="AA181" s="2" t="s">
        <v>132</v>
      </c>
    </row>
    <row r="182">
      <c r="A182" s="1">
        <v>41878.53590930555</v>
      </c>
      <c r="B182" s="2">
        <v>29.0</v>
      </c>
      <c r="C182" s="2" t="s">
        <v>57</v>
      </c>
      <c r="D182" s="2" t="s">
        <v>104</v>
      </c>
      <c r="F182" s="2" t="s">
        <v>30</v>
      </c>
      <c r="G182" s="2" t="s">
        <v>30</v>
      </c>
      <c r="H182" s="2" t="s">
        <v>30</v>
      </c>
      <c r="I182" s="2" t="s">
        <v>49</v>
      </c>
      <c r="J182" s="3" t="s">
        <v>33</v>
      </c>
      <c r="K182" s="2" t="s">
        <v>31</v>
      </c>
      <c r="L182" s="2" t="s">
        <v>31</v>
      </c>
      <c r="M182" s="2" t="s">
        <v>30</v>
      </c>
      <c r="N182" s="2" t="s">
        <v>30</v>
      </c>
      <c r="O182" s="2" t="s">
        <v>30</v>
      </c>
      <c r="P182" s="2" t="s">
        <v>30</v>
      </c>
      <c r="Q182" s="2" t="s">
        <v>30</v>
      </c>
      <c r="R182" s="2" t="s">
        <v>42</v>
      </c>
      <c r="S182" s="2" t="s">
        <v>37</v>
      </c>
      <c r="T182" s="2" t="s">
        <v>37</v>
      </c>
      <c r="U182" s="2" t="s">
        <v>30</v>
      </c>
      <c r="V182" s="2" t="s">
        <v>31</v>
      </c>
      <c r="W182" s="2" t="s">
        <v>37</v>
      </c>
      <c r="X182" s="2" t="s">
        <v>31</v>
      </c>
      <c r="Y182" s="2" t="s">
        <v>30</v>
      </c>
      <c r="Z182" s="2" t="s">
        <v>30</v>
      </c>
    </row>
    <row r="183">
      <c r="A183" s="1">
        <v>41878.53599766204</v>
      </c>
      <c r="B183" s="2">
        <v>26.0</v>
      </c>
      <c r="C183" s="2" t="s">
        <v>133</v>
      </c>
      <c r="D183" s="2" t="s">
        <v>129</v>
      </c>
      <c r="F183" s="2" t="s">
        <v>31</v>
      </c>
      <c r="G183" s="2" t="s">
        <v>30</v>
      </c>
      <c r="H183" s="2" t="s">
        <v>30</v>
      </c>
      <c r="I183" s="2" t="s">
        <v>52</v>
      </c>
      <c r="J183" s="3" t="s">
        <v>33</v>
      </c>
      <c r="K183" s="2" t="s">
        <v>30</v>
      </c>
      <c r="L183" s="2" t="s">
        <v>30</v>
      </c>
      <c r="M183" s="2" t="s">
        <v>30</v>
      </c>
      <c r="N183" s="2" t="s">
        <v>30</v>
      </c>
      <c r="O183" s="2" t="s">
        <v>30</v>
      </c>
      <c r="P183" s="2" t="s">
        <v>30</v>
      </c>
      <c r="Q183" s="2" t="s">
        <v>42</v>
      </c>
      <c r="R183" s="2" t="s">
        <v>35</v>
      </c>
      <c r="S183" s="2" t="s">
        <v>37</v>
      </c>
      <c r="T183" s="2" t="s">
        <v>37</v>
      </c>
      <c r="U183" s="2" t="s">
        <v>36</v>
      </c>
      <c r="V183" s="2" t="s">
        <v>36</v>
      </c>
      <c r="W183" s="2" t="s">
        <v>30</v>
      </c>
      <c r="X183" s="2" t="s">
        <v>30</v>
      </c>
      <c r="Y183" s="2" t="s">
        <v>42</v>
      </c>
      <c r="Z183" s="2" t="s">
        <v>30</v>
      </c>
    </row>
    <row r="184">
      <c r="A184" s="1">
        <v>41878.53601059028</v>
      </c>
      <c r="B184" s="2">
        <v>28.0</v>
      </c>
      <c r="C184" s="2" t="s">
        <v>27</v>
      </c>
      <c r="D184" s="2" t="s">
        <v>46</v>
      </c>
      <c r="F184" s="2" t="s">
        <v>30</v>
      </c>
      <c r="G184" s="2" t="s">
        <v>30</v>
      </c>
      <c r="H184" s="2" t="s">
        <v>30</v>
      </c>
      <c r="I184" s="2" t="s">
        <v>49</v>
      </c>
      <c r="J184" s="2" t="s">
        <v>47</v>
      </c>
      <c r="K184" s="2" t="s">
        <v>30</v>
      </c>
      <c r="L184" s="2" t="s">
        <v>31</v>
      </c>
      <c r="M184" s="2" t="s">
        <v>42</v>
      </c>
      <c r="N184" s="2" t="s">
        <v>30</v>
      </c>
      <c r="O184" s="2" t="s">
        <v>30</v>
      </c>
      <c r="P184" s="2" t="s">
        <v>42</v>
      </c>
      <c r="Q184" s="2" t="s">
        <v>31</v>
      </c>
      <c r="R184" s="2" t="s">
        <v>35</v>
      </c>
      <c r="S184" s="2" t="s">
        <v>30</v>
      </c>
      <c r="T184" s="2" t="s">
        <v>30</v>
      </c>
      <c r="U184" s="2" t="s">
        <v>31</v>
      </c>
      <c r="V184" s="2" t="s">
        <v>31</v>
      </c>
      <c r="W184" s="2" t="s">
        <v>37</v>
      </c>
      <c r="X184" s="2" t="s">
        <v>37</v>
      </c>
      <c r="Y184" s="2" t="s">
        <v>42</v>
      </c>
      <c r="Z184" s="2" t="s">
        <v>30</v>
      </c>
    </row>
    <row r="185">
      <c r="A185" s="1">
        <v>41878.53606211806</v>
      </c>
      <c r="B185" s="2">
        <v>45.0</v>
      </c>
      <c r="C185" s="2" t="s">
        <v>38</v>
      </c>
      <c r="D185" s="2" t="s">
        <v>28</v>
      </c>
      <c r="E185" s="2" t="s">
        <v>60</v>
      </c>
      <c r="F185" s="2" t="s">
        <v>30</v>
      </c>
      <c r="G185" s="2" t="s">
        <v>30</v>
      </c>
      <c r="H185" s="2" t="s">
        <v>31</v>
      </c>
      <c r="I185" s="2" t="s">
        <v>52</v>
      </c>
      <c r="J185" s="2" t="s">
        <v>41</v>
      </c>
      <c r="K185" s="2" t="s">
        <v>30</v>
      </c>
      <c r="L185" s="2" t="s">
        <v>31</v>
      </c>
      <c r="M185" s="2" t="s">
        <v>42</v>
      </c>
      <c r="N185" s="2" t="s">
        <v>34</v>
      </c>
      <c r="O185" s="2" t="s">
        <v>42</v>
      </c>
      <c r="P185" s="2" t="s">
        <v>42</v>
      </c>
      <c r="Q185" s="2" t="s">
        <v>42</v>
      </c>
      <c r="R185" s="2" t="s">
        <v>42</v>
      </c>
      <c r="S185" s="2" t="s">
        <v>31</v>
      </c>
      <c r="T185" s="2" t="s">
        <v>31</v>
      </c>
      <c r="U185" s="2" t="s">
        <v>36</v>
      </c>
      <c r="V185" s="2" t="s">
        <v>36</v>
      </c>
      <c r="W185" s="2" t="s">
        <v>30</v>
      </c>
      <c r="X185" s="2" t="s">
        <v>30</v>
      </c>
      <c r="Y185" s="2" t="s">
        <v>42</v>
      </c>
      <c r="Z185" s="2" t="s">
        <v>30</v>
      </c>
    </row>
    <row r="186">
      <c r="A186" s="1">
        <v>41878.53621251157</v>
      </c>
      <c r="B186" s="2">
        <v>43.0</v>
      </c>
      <c r="C186" s="2" t="s">
        <v>43</v>
      </c>
      <c r="D186" s="2" t="s">
        <v>28</v>
      </c>
      <c r="E186" s="2" t="s">
        <v>76</v>
      </c>
      <c r="F186" s="2" t="s">
        <v>30</v>
      </c>
      <c r="G186" s="2" t="s">
        <v>31</v>
      </c>
      <c r="H186" s="2" t="s">
        <v>31</v>
      </c>
      <c r="I186" s="2" t="s">
        <v>32</v>
      </c>
      <c r="J186" s="2" t="s">
        <v>41</v>
      </c>
      <c r="K186" s="2" t="s">
        <v>31</v>
      </c>
      <c r="L186" s="2" t="s">
        <v>31</v>
      </c>
      <c r="M186" s="2" t="s">
        <v>31</v>
      </c>
      <c r="N186" s="2" t="s">
        <v>34</v>
      </c>
      <c r="O186" s="2" t="s">
        <v>30</v>
      </c>
      <c r="P186" s="2" t="s">
        <v>42</v>
      </c>
      <c r="Q186" s="2" t="s">
        <v>42</v>
      </c>
      <c r="R186" s="2" t="s">
        <v>55</v>
      </c>
      <c r="S186" s="2" t="s">
        <v>31</v>
      </c>
      <c r="T186" s="2" t="s">
        <v>37</v>
      </c>
      <c r="U186" s="2" t="s">
        <v>30</v>
      </c>
      <c r="V186" s="2" t="s">
        <v>30</v>
      </c>
      <c r="W186" s="2" t="s">
        <v>30</v>
      </c>
      <c r="X186" s="2" t="s">
        <v>30</v>
      </c>
      <c r="Y186" s="2" t="s">
        <v>30</v>
      </c>
      <c r="Z186" s="2" t="s">
        <v>30</v>
      </c>
    </row>
    <row r="187">
      <c r="A187" s="1">
        <v>41878.53664424769</v>
      </c>
      <c r="B187" s="2">
        <v>37.0</v>
      </c>
      <c r="C187" s="2" t="s">
        <v>57</v>
      </c>
      <c r="D187" s="2" t="s">
        <v>28</v>
      </c>
      <c r="E187" s="2" t="s">
        <v>71</v>
      </c>
      <c r="F187" s="2" t="s">
        <v>30</v>
      </c>
      <c r="G187" s="2" t="s">
        <v>30</v>
      </c>
      <c r="H187" s="2" t="s">
        <v>30</v>
      </c>
      <c r="J187" s="2" t="s">
        <v>62</v>
      </c>
      <c r="K187" s="2" t="s">
        <v>31</v>
      </c>
      <c r="L187" s="2" t="s">
        <v>31</v>
      </c>
      <c r="M187" s="2" t="s">
        <v>31</v>
      </c>
      <c r="N187" s="2" t="s">
        <v>30</v>
      </c>
      <c r="O187" s="2" t="s">
        <v>30</v>
      </c>
      <c r="P187" s="2" t="s">
        <v>30</v>
      </c>
      <c r="Q187" s="2" t="s">
        <v>42</v>
      </c>
      <c r="R187" s="2" t="s">
        <v>42</v>
      </c>
      <c r="S187" s="2" t="s">
        <v>31</v>
      </c>
      <c r="T187" s="2" t="s">
        <v>30</v>
      </c>
      <c r="U187" s="2" t="s">
        <v>36</v>
      </c>
      <c r="V187" s="2" t="s">
        <v>30</v>
      </c>
      <c r="W187" s="2" t="s">
        <v>37</v>
      </c>
      <c r="X187" s="2" t="s">
        <v>31</v>
      </c>
      <c r="Y187" s="2" t="s">
        <v>30</v>
      </c>
      <c r="Z187" s="2" t="s">
        <v>30</v>
      </c>
    </row>
    <row r="188">
      <c r="A188" s="1">
        <v>41878.53668798611</v>
      </c>
      <c r="B188" s="2">
        <v>24.0</v>
      </c>
      <c r="C188" s="2" t="s">
        <v>43</v>
      </c>
      <c r="D188" s="2" t="s">
        <v>46</v>
      </c>
      <c r="F188" s="2" t="s">
        <v>30</v>
      </c>
      <c r="G188" s="2" t="s">
        <v>30</v>
      </c>
      <c r="H188" s="2" t="s">
        <v>30</v>
      </c>
      <c r="I188" s="2" t="s">
        <v>52</v>
      </c>
      <c r="J188" s="3" t="s">
        <v>33</v>
      </c>
      <c r="K188" s="2" t="s">
        <v>30</v>
      </c>
      <c r="L188" s="2" t="s">
        <v>31</v>
      </c>
      <c r="M188" s="2" t="s">
        <v>42</v>
      </c>
      <c r="N188" s="2" t="s">
        <v>30</v>
      </c>
      <c r="O188" s="2" t="s">
        <v>30</v>
      </c>
      <c r="P188" s="2" t="s">
        <v>42</v>
      </c>
      <c r="Q188" s="2" t="s">
        <v>42</v>
      </c>
      <c r="R188" s="2" t="s">
        <v>35</v>
      </c>
      <c r="S188" s="2" t="s">
        <v>37</v>
      </c>
      <c r="T188" s="2" t="s">
        <v>30</v>
      </c>
      <c r="U188" s="2" t="s">
        <v>36</v>
      </c>
      <c r="V188" s="2" t="s">
        <v>31</v>
      </c>
      <c r="W188" s="2" t="s">
        <v>37</v>
      </c>
      <c r="X188" s="2" t="s">
        <v>31</v>
      </c>
      <c r="Y188" s="2" t="s">
        <v>31</v>
      </c>
      <c r="Z188" s="2" t="s">
        <v>30</v>
      </c>
    </row>
    <row r="189">
      <c r="A189" s="1">
        <v>41878.53681287037</v>
      </c>
      <c r="B189" s="2">
        <v>26.0</v>
      </c>
      <c r="C189" s="2" t="s">
        <v>43</v>
      </c>
      <c r="D189" s="2" t="s">
        <v>68</v>
      </c>
      <c r="F189" s="2" t="s">
        <v>30</v>
      </c>
      <c r="G189" s="2" t="s">
        <v>30</v>
      </c>
      <c r="H189" s="2" t="s">
        <v>30</v>
      </c>
      <c r="J189" s="3" t="s">
        <v>33</v>
      </c>
      <c r="K189" s="2" t="s">
        <v>31</v>
      </c>
      <c r="L189" s="2" t="s">
        <v>31</v>
      </c>
      <c r="M189" s="2" t="s">
        <v>30</v>
      </c>
      <c r="N189" s="2" t="s">
        <v>31</v>
      </c>
      <c r="O189" s="2" t="s">
        <v>30</v>
      </c>
      <c r="P189" s="2" t="s">
        <v>30</v>
      </c>
      <c r="Q189" s="2" t="s">
        <v>42</v>
      </c>
      <c r="R189" s="2" t="s">
        <v>35</v>
      </c>
      <c r="S189" s="2" t="s">
        <v>30</v>
      </c>
      <c r="T189" s="2" t="s">
        <v>30</v>
      </c>
      <c r="U189" s="2" t="s">
        <v>36</v>
      </c>
      <c r="V189" s="2" t="s">
        <v>30</v>
      </c>
      <c r="W189" s="2" t="s">
        <v>30</v>
      </c>
      <c r="X189" s="2" t="s">
        <v>37</v>
      </c>
      <c r="Y189" s="2" t="s">
        <v>31</v>
      </c>
      <c r="Z189" s="2" t="s">
        <v>30</v>
      </c>
    </row>
    <row r="190">
      <c r="A190" s="1">
        <v>41878.53686554398</v>
      </c>
      <c r="B190" s="2">
        <v>23.0</v>
      </c>
      <c r="C190" s="2" t="s">
        <v>57</v>
      </c>
      <c r="D190" s="2" t="s">
        <v>46</v>
      </c>
      <c r="F190" s="2" t="s">
        <v>30</v>
      </c>
      <c r="G190" s="2" t="s">
        <v>31</v>
      </c>
      <c r="H190" s="2" t="s">
        <v>30</v>
      </c>
      <c r="J190" s="3" t="s">
        <v>54</v>
      </c>
      <c r="K190" s="2" t="s">
        <v>31</v>
      </c>
      <c r="L190" s="2" t="s">
        <v>31</v>
      </c>
      <c r="M190" s="2" t="s">
        <v>42</v>
      </c>
      <c r="N190" s="2" t="s">
        <v>30</v>
      </c>
      <c r="O190" s="2" t="s">
        <v>30</v>
      </c>
      <c r="P190" s="2" t="s">
        <v>30</v>
      </c>
      <c r="Q190" s="2" t="s">
        <v>42</v>
      </c>
      <c r="R190" s="2" t="s">
        <v>42</v>
      </c>
      <c r="S190" s="2" t="s">
        <v>30</v>
      </c>
      <c r="T190" s="2" t="s">
        <v>30</v>
      </c>
      <c r="U190" s="2" t="s">
        <v>36</v>
      </c>
      <c r="V190" s="2" t="s">
        <v>31</v>
      </c>
      <c r="W190" s="2" t="s">
        <v>37</v>
      </c>
      <c r="X190" s="2" t="s">
        <v>31</v>
      </c>
      <c r="Y190" s="2" t="s">
        <v>42</v>
      </c>
      <c r="Z190" s="2" t="s">
        <v>30</v>
      </c>
    </row>
    <row r="191">
      <c r="A191" s="1">
        <v>41878.53696195602</v>
      </c>
      <c r="B191" s="2">
        <v>35.0</v>
      </c>
      <c r="C191" s="2" t="s">
        <v>27</v>
      </c>
      <c r="D191" s="2" t="s">
        <v>28</v>
      </c>
      <c r="E191" s="2" t="s">
        <v>60</v>
      </c>
      <c r="F191" s="2" t="s">
        <v>30</v>
      </c>
      <c r="G191" s="2" t="s">
        <v>31</v>
      </c>
      <c r="H191" s="2" t="s">
        <v>31</v>
      </c>
      <c r="I191" s="2" t="s">
        <v>49</v>
      </c>
      <c r="J191" s="2" t="s">
        <v>41</v>
      </c>
      <c r="K191" s="2" t="s">
        <v>30</v>
      </c>
      <c r="L191" s="2" t="s">
        <v>31</v>
      </c>
      <c r="M191" s="2" t="s">
        <v>31</v>
      </c>
      <c r="N191" s="2" t="s">
        <v>34</v>
      </c>
      <c r="O191" s="2" t="s">
        <v>42</v>
      </c>
      <c r="P191" s="2" t="s">
        <v>30</v>
      </c>
      <c r="Q191" s="2" t="s">
        <v>31</v>
      </c>
      <c r="R191" s="2" t="s">
        <v>35</v>
      </c>
      <c r="S191" s="2" t="s">
        <v>37</v>
      </c>
      <c r="T191" s="2" t="s">
        <v>30</v>
      </c>
      <c r="U191" s="2" t="s">
        <v>30</v>
      </c>
      <c r="V191" s="2" t="s">
        <v>30</v>
      </c>
      <c r="W191" s="2" t="s">
        <v>30</v>
      </c>
      <c r="X191" s="2" t="s">
        <v>30</v>
      </c>
      <c r="Y191" s="2" t="s">
        <v>42</v>
      </c>
      <c r="Z191" s="2" t="s">
        <v>30</v>
      </c>
    </row>
    <row r="192">
      <c r="A192" s="1">
        <v>41878.53698644676</v>
      </c>
      <c r="B192" s="2">
        <v>38.0</v>
      </c>
      <c r="C192" s="2" t="s">
        <v>27</v>
      </c>
      <c r="D192" s="2" t="s">
        <v>134</v>
      </c>
      <c r="F192" s="2" t="s">
        <v>31</v>
      </c>
      <c r="G192" s="2" t="s">
        <v>31</v>
      </c>
      <c r="H192" s="2" t="s">
        <v>31</v>
      </c>
      <c r="I192" s="2" t="s">
        <v>32</v>
      </c>
      <c r="J192" s="3" t="s">
        <v>54</v>
      </c>
      <c r="K192" s="2" t="s">
        <v>31</v>
      </c>
      <c r="L192" s="2" t="s">
        <v>31</v>
      </c>
      <c r="M192" s="2" t="s">
        <v>30</v>
      </c>
      <c r="N192" s="2" t="s">
        <v>31</v>
      </c>
      <c r="O192" s="2" t="s">
        <v>30</v>
      </c>
      <c r="P192" s="2" t="s">
        <v>30</v>
      </c>
      <c r="Q192" s="2" t="s">
        <v>31</v>
      </c>
      <c r="R192" s="2" t="s">
        <v>35</v>
      </c>
      <c r="S192" s="2" t="s">
        <v>37</v>
      </c>
      <c r="T192" s="2" t="s">
        <v>37</v>
      </c>
      <c r="U192" s="2" t="s">
        <v>36</v>
      </c>
      <c r="V192" s="2" t="s">
        <v>36</v>
      </c>
      <c r="W192" s="2" t="s">
        <v>30</v>
      </c>
      <c r="X192" s="2" t="s">
        <v>37</v>
      </c>
      <c r="Y192" s="2" t="s">
        <v>42</v>
      </c>
      <c r="Z192" s="2" t="s">
        <v>31</v>
      </c>
    </row>
    <row r="193">
      <c r="A193" s="1">
        <v>41878.537276967596</v>
      </c>
      <c r="B193" s="2">
        <v>28.0</v>
      </c>
      <c r="C193" s="2" t="s">
        <v>43</v>
      </c>
      <c r="D193" s="2" t="s">
        <v>28</v>
      </c>
      <c r="E193" s="2" t="s">
        <v>53</v>
      </c>
      <c r="F193" s="2" t="s">
        <v>30</v>
      </c>
      <c r="G193" s="2" t="s">
        <v>31</v>
      </c>
      <c r="H193" s="2" t="s">
        <v>31</v>
      </c>
      <c r="I193" s="2" t="s">
        <v>52</v>
      </c>
      <c r="J193" s="2" t="s">
        <v>47</v>
      </c>
      <c r="K193" s="2" t="s">
        <v>30</v>
      </c>
      <c r="L193" s="2" t="s">
        <v>31</v>
      </c>
      <c r="M193" s="2" t="s">
        <v>31</v>
      </c>
      <c r="N193" s="2" t="s">
        <v>30</v>
      </c>
      <c r="O193" s="2" t="s">
        <v>30</v>
      </c>
      <c r="P193" s="2" t="s">
        <v>30</v>
      </c>
      <c r="Q193" s="2" t="s">
        <v>42</v>
      </c>
      <c r="R193" s="2" t="s">
        <v>35</v>
      </c>
      <c r="S193" s="2" t="s">
        <v>37</v>
      </c>
      <c r="T193" s="2" t="s">
        <v>37</v>
      </c>
      <c r="U193" s="2" t="s">
        <v>36</v>
      </c>
      <c r="V193" s="2" t="s">
        <v>30</v>
      </c>
      <c r="W193" s="2" t="s">
        <v>30</v>
      </c>
      <c r="X193" s="2" t="s">
        <v>37</v>
      </c>
      <c r="Y193" s="2" t="s">
        <v>30</v>
      </c>
      <c r="Z193" s="2" t="s">
        <v>30</v>
      </c>
    </row>
    <row r="194">
      <c r="A194" s="1">
        <v>41878.53763245371</v>
      </c>
      <c r="B194" s="2">
        <v>28.0</v>
      </c>
      <c r="C194" s="2" t="s">
        <v>43</v>
      </c>
      <c r="D194" s="2" t="s">
        <v>100</v>
      </c>
      <c r="F194" s="2" t="s">
        <v>30</v>
      </c>
      <c r="G194" s="2" t="s">
        <v>30</v>
      </c>
      <c r="H194" s="2" t="s">
        <v>30</v>
      </c>
      <c r="I194" s="2" t="s">
        <v>52</v>
      </c>
      <c r="J194" s="2" t="s">
        <v>47</v>
      </c>
      <c r="K194" s="2" t="s">
        <v>30</v>
      </c>
      <c r="L194" s="2" t="s">
        <v>31</v>
      </c>
      <c r="M194" s="2" t="s">
        <v>30</v>
      </c>
      <c r="N194" s="2" t="s">
        <v>30</v>
      </c>
      <c r="O194" s="2" t="s">
        <v>30</v>
      </c>
      <c r="P194" s="2" t="s">
        <v>30</v>
      </c>
      <c r="Q194" s="2" t="s">
        <v>42</v>
      </c>
      <c r="R194" s="2" t="s">
        <v>42</v>
      </c>
      <c r="S194" s="2" t="s">
        <v>31</v>
      </c>
      <c r="T194" s="2" t="s">
        <v>37</v>
      </c>
      <c r="U194" s="2" t="s">
        <v>30</v>
      </c>
      <c r="V194" s="2" t="s">
        <v>30</v>
      </c>
      <c r="W194" s="2" t="s">
        <v>30</v>
      </c>
      <c r="X194" s="2" t="s">
        <v>37</v>
      </c>
      <c r="Y194" s="2" t="s">
        <v>42</v>
      </c>
      <c r="Z194" s="2" t="s">
        <v>30</v>
      </c>
    </row>
    <row r="195">
      <c r="A195" s="1">
        <v>41878.537634050925</v>
      </c>
      <c r="B195" s="2">
        <v>35.0</v>
      </c>
      <c r="C195" s="2" t="s">
        <v>43</v>
      </c>
      <c r="D195" s="2" t="s">
        <v>28</v>
      </c>
      <c r="E195" s="2" t="s">
        <v>60</v>
      </c>
      <c r="F195" s="2" t="s">
        <v>30</v>
      </c>
      <c r="G195" s="2" t="s">
        <v>30</v>
      </c>
      <c r="H195" s="2" t="s">
        <v>31</v>
      </c>
      <c r="I195" s="2" t="s">
        <v>40</v>
      </c>
      <c r="J195" s="3" t="s">
        <v>33</v>
      </c>
      <c r="K195" s="2" t="s">
        <v>30</v>
      </c>
      <c r="L195" s="2" t="s">
        <v>31</v>
      </c>
      <c r="M195" s="2" t="s">
        <v>30</v>
      </c>
      <c r="N195" s="2" t="s">
        <v>30</v>
      </c>
      <c r="O195" s="2" t="s">
        <v>30</v>
      </c>
      <c r="P195" s="2" t="s">
        <v>30</v>
      </c>
      <c r="Q195" s="2" t="s">
        <v>31</v>
      </c>
      <c r="R195" s="2" t="s">
        <v>42</v>
      </c>
      <c r="S195" s="2" t="s">
        <v>30</v>
      </c>
      <c r="T195" s="2" t="s">
        <v>30</v>
      </c>
      <c r="U195" s="2" t="s">
        <v>36</v>
      </c>
      <c r="V195" s="2" t="s">
        <v>31</v>
      </c>
      <c r="W195" s="2" t="s">
        <v>30</v>
      </c>
      <c r="X195" s="2" t="s">
        <v>30</v>
      </c>
      <c r="Y195" s="2" t="s">
        <v>42</v>
      </c>
      <c r="Z195" s="2" t="s">
        <v>30</v>
      </c>
    </row>
    <row r="196">
      <c r="A196" s="1">
        <v>41878.53785424768</v>
      </c>
      <c r="B196" s="2">
        <v>32.0</v>
      </c>
      <c r="C196" s="2" t="s">
        <v>59</v>
      </c>
      <c r="D196" s="2" t="s">
        <v>94</v>
      </c>
      <c r="F196" s="2" t="s">
        <v>30</v>
      </c>
      <c r="G196" s="2" t="s">
        <v>30</v>
      </c>
      <c r="H196" s="2" t="s">
        <v>30</v>
      </c>
      <c r="I196" s="2" t="s">
        <v>52</v>
      </c>
      <c r="J196" s="2" t="s">
        <v>50</v>
      </c>
      <c r="K196" s="2" t="s">
        <v>30</v>
      </c>
      <c r="L196" s="2" t="s">
        <v>31</v>
      </c>
      <c r="M196" s="2" t="s">
        <v>30</v>
      </c>
      <c r="N196" s="2" t="s">
        <v>30</v>
      </c>
      <c r="O196" s="2" t="s">
        <v>30</v>
      </c>
      <c r="P196" s="2" t="s">
        <v>30</v>
      </c>
      <c r="Q196" s="2" t="s">
        <v>42</v>
      </c>
      <c r="R196" s="2" t="s">
        <v>55</v>
      </c>
      <c r="S196" s="2" t="s">
        <v>31</v>
      </c>
      <c r="T196" s="2" t="s">
        <v>31</v>
      </c>
      <c r="U196" s="2" t="s">
        <v>36</v>
      </c>
      <c r="V196" s="2" t="s">
        <v>30</v>
      </c>
      <c r="W196" s="2" t="s">
        <v>30</v>
      </c>
      <c r="X196" s="2" t="s">
        <v>30</v>
      </c>
      <c r="Y196" s="2" t="s">
        <v>30</v>
      </c>
      <c r="Z196" s="2" t="s">
        <v>31</v>
      </c>
      <c r="AA196" s="2" t="s">
        <v>135</v>
      </c>
    </row>
    <row r="197">
      <c r="A197" s="1">
        <v>41878.53805483796</v>
      </c>
      <c r="B197" s="2">
        <v>31.0</v>
      </c>
      <c r="C197" s="2" t="s">
        <v>136</v>
      </c>
      <c r="D197" s="2" t="s">
        <v>137</v>
      </c>
      <c r="F197" s="2" t="s">
        <v>31</v>
      </c>
      <c r="G197" s="2" t="s">
        <v>31</v>
      </c>
      <c r="H197" s="2" t="s">
        <v>30</v>
      </c>
      <c r="I197" s="2" t="s">
        <v>49</v>
      </c>
      <c r="J197" s="3" t="s">
        <v>33</v>
      </c>
      <c r="K197" s="2" t="s">
        <v>30</v>
      </c>
      <c r="L197" s="2" t="s">
        <v>31</v>
      </c>
      <c r="M197" s="2" t="s">
        <v>30</v>
      </c>
      <c r="N197" s="2" t="s">
        <v>30</v>
      </c>
      <c r="O197" s="2" t="s">
        <v>30</v>
      </c>
      <c r="P197" s="2" t="s">
        <v>30</v>
      </c>
      <c r="Q197" s="2" t="s">
        <v>42</v>
      </c>
      <c r="R197" s="2" t="s">
        <v>35</v>
      </c>
      <c r="S197" s="2" t="s">
        <v>37</v>
      </c>
      <c r="T197" s="2" t="s">
        <v>37</v>
      </c>
      <c r="U197" s="2" t="s">
        <v>36</v>
      </c>
      <c r="V197" s="2" t="s">
        <v>36</v>
      </c>
      <c r="W197" s="2" t="s">
        <v>30</v>
      </c>
      <c r="X197" s="2" t="s">
        <v>37</v>
      </c>
      <c r="Y197" s="2" t="s">
        <v>42</v>
      </c>
      <c r="Z197" s="2" t="s">
        <v>30</v>
      </c>
    </row>
    <row r="198">
      <c r="A198" s="1">
        <v>41878.53821305556</v>
      </c>
      <c r="B198" s="2">
        <v>35.0</v>
      </c>
      <c r="C198" s="2" t="s">
        <v>27</v>
      </c>
      <c r="D198" s="2" t="s">
        <v>28</v>
      </c>
      <c r="E198" s="2" t="s">
        <v>69</v>
      </c>
      <c r="F198" s="2" t="s">
        <v>30</v>
      </c>
      <c r="G198" s="2" t="s">
        <v>30</v>
      </c>
      <c r="H198" s="2" t="s">
        <v>30</v>
      </c>
      <c r="I198" s="2" t="s">
        <v>49</v>
      </c>
      <c r="J198" s="2" t="s">
        <v>62</v>
      </c>
      <c r="K198" s="2" t="s">
        <v>31</v>
      </c>
      <c r="L198" s="2" t="s">
        <v>31</v>
      </c>
      <c r="M198" s="2" t="s">
        <v>42</v>
      </c>
      <c r="N198" s="2" t="s">
        <v>34</v>
      </c>
      <c r="O198" s="2" t="s">
        <v>30</v>
      </c>
      <c r="P198" s="2" t="s">
        <v>30</v>
      </c>
      <c r="Q198" s="2" t="s">
        <v>42</v>
      </c>
      <c r="R198" s="2" t="s">
        <v>42</v>
      </c>
      <c r="S198" s="2" t="s">
        <v>37</v>
      </c>
      <c r="T198" s="2" t="s">
        <v>37</v>
      </c>
      <c r="U198" s="2" t="s">
        <v>36</v>
      </c>
      <c r="V198" s="2" t="s">
        <v>30</v>
      </c>
      <c r="W198" s="2" t="s">
        <v>30</v>
      </c>
      <c r="X198" s="2" t="s">
        <v>30</v>
      </c>
      <c r="Y198" s="2" t="s">
        <v>42</v>
      </c>
      <c r="Z198" s="2" t="s">
        <v>30</v>
      </c>
    </row>
    <row r="199">
      <c r="A199" s="1">
        <v>41878.53864427083</v>
      </c>
      <c r="B199" s="2">
        <v>26.0</v>
      </c>
      <c r="C199" s="2" t="s">
        <v>43</v>
      </c>
      <c r="D199" s="2" t="s">
        <v>28</v>
      </c>
      <c r="E199" s="2" t="s">
        <v>60</v>
      </c>
      <c r="F199" s="2" t="s">
        <v>30</v>
      </c>
      <c r="G199" s="2" t="s">
        <v>30</v>
      </c>
      <c r="H199" s="2" t="s">
        <v>30</v>
      </c>
      <c r="I199" s="2" t="s">
        <v>40</v>
      </c>
      <c r="J199" s="2" t="s">
        <v>41</v>
      </c>
      <c r="K199" s="2" t="s">
        <v>30</v>
      </c>
      <c r="L199" s="2" t="s">
        <v>31</v>
      </c>
      <c r="M199" s="2" t="s">
        <v>31</v>
      </c>
      <c r="N199" s="2" t="s">
        <v>30</v>
      </c>
      <c r="O199" s="2" t="s">
        <v>30</v>
      </c>
      <c r="P199" s="2" t="s">
        <v>30</v>
      </c>
      <c r="Q199" s="2" t="s">
        <v>31</v>
      </c>
      <c r="R199" s="2" t="s">
        <v>35</v>
      </c>
      <c r="S199" s="2" t="s">
        <v>30</v>
      </c>
      <c r="T199" s="2" t="s">
        <v>30</v>
      </c>
      <c r="U199" s="2" t="s">
        <v>36</v>
      </c>
      <c r="V199" s="2" t="s">
        <v>31</v>
      </c>
      <c r="W199" s="2" t="s">
        <v>30</v>
      </c>
      <c r="X199" s="2" t="s">
        <v>37</v>
      </c>
      <c r="Y199" s="2" t="s">
        <v>30</v>
      </c>
      <c r="Z199" s="2" t="s">
        <v>30</v>
      </c>
    </row>
    <row r="200">
      <c r="A200" s="1">
        <v>41878.53904388889</v>
      </c>
      <c r="B200" s="2">
        <v>27.0</v>
      </c>
      <c r="C200" s="2" t="s">
        <v>43</v>
      </c>
      <c r="D200" s="2" t="s">
        <v>28</v>
      </c>
      <c r="E200" s="2" t="s">
        <v>51</v>
      </c>
      <c r="F200" s="2" t="s">
        <v>30</v>
      </c>
      <c r="G200" s="2" t="s">
        <v>31</v>
      </c>
      <c r="H200" s="2" t="s">
        <v>30</v>
      </c>
      <c r="J200" s="3" t="s">
        <v>33</v>
      </c>
      <c r="K200" s="2" t="s">
        <v>31</v>
      </c>
      <c r="L200" s="2" t="s">
        <v>31</v>
      </c>
      <c r="M200" s="2" t="s">
        <v>31</v>
      </c>
      <c r="N200" s="2" t="s">
        <v>31</v>
      </c>
      <c r="O200" s="2" t="s">
        <v>30</v>
      </c>
      <c r="P200" s="2" t="s">
        <v>30</v>
      </c>
      <c r="Q200" s="2" t="s">
        <v>42</v>
      </c>
      <c r="R200" s="2" t="s">
        <v>35</v>
      </c>
      <c r="S200" s="2" t="s">
        <v>37</v>
      </c>
      <c r="T200" s="2" t="s">
        <v>37</v>
      </c>
      <c r="U200" s="2" t="s">
        <v>36</v>
      </c>
      <c r="V200" s="2" t="s">
        <v>36</v>
      </c>
      <c r="W200" s="2" t="s">
        <v>30</v>
      </c>
      <c r="X200" s="2" t="s">
        <v>37</v>
      </c>
      <c r="Y200" s="2" t="s">
        <v>31</v>
      </c>
      <c r="Z200" s="2" t="s">
        <v>30</v>
      </c>
    </row>
    <row r="201">
      <c r="A201" s="1">
        <v>41878.53954651621</v>
      </c>
      <c r="B201" s="2">
        <v>28.0</v>
      </c>
      <c r="C201" s="2" t="s">
        <v>43</v>
      </c>
      <c r="D201" s="2" t="s">
        <v>46</v>
      </c>
      <c r="F201" s="2" t="s">
        <v>30</v>
      </c>
      <c r="G201" s="2" t="s">
        <v>31</v>
      </c>
      <c r="H201" s="2" t="s">
        <v>31</v>
      </c>
      <c r="I201" s="2" t="s">
        <v>52</v>
      </c>
      <c r="J201" s="2" t="s">
        <v>41</v>
      </c>
      <c r="K201" s="2" t="s">
        <v>30</v>
      </c>
      <c r="L201" s="2" t="s">
        <v>31</v>
      </c>
      <c r="M201" s="2" t="s">
        <v>42</v>
      </c>
      <c r="N201" s="2" t="s">
        <v>30</v>
      </c>
      <c r="O201" s="2" t="s">
        <v>30</v>
      </c>
      <c r="P201" s="2" t="s">
        <v>30</v>
      </c>
      <c r="Q201" s="2" t="s">
        <v>42</v>
      </c>
      <c r="R201" s="2" t="s">
        <v>42</v>
      </c>
      <c r="S201" s="2" t="s">
        <v>37</v>
      </c>
      <c r="T201" s="2" t="s">
        <v>37</v>
      </c>
      <c r="U201" s="2" t="s">
        <v>36</v>
      </c>
      <c r="V201" s="2" t="s">
        <v>30</v>
      </c>
      <c r="W201" s="2" t="s">
        <v>30</v>
      </c>
      <c r="X201" s="2" t="s">
        <v>37</v>
      </c>
      <c r="Y201" s="2" t="s">
        <v>42</v>
      </c>
      <c r="Z201" s="2" t="s">
        <v>30</v>
      </c>
    </row>
    <row r="202">
      <c r="A202" s="1">
        <v>41878.540023229165</v>
      </c>
      <c r="B202" s="2">
        <v>27.0</v>
      </c>
      <c r="C202" s="2" t="s">
        <v>27</v>
      </c>
      <c r="D202" s="2" t="s">
        <v>28</v>
      </c>
      <c r="E202" s="2" t="s">
        <v>96</v>
      </c>
      <c r="F202" s="2" t="s">
        <v>30</v>
      </c>
      <c r="G202" s="2" t="s">
        <v>31</v>
      </c>
      <c r="H202" s="2" t="s">
        <v>31</v>
      </c>
      <c r="I202" s="2" t="s">
        <v>52</v>
      </c>
      <c r="J202" s="2" t="s">
        <v>47</v>
      </c>
      <c r="K202" s="2" t="s">
        <v>30</v>
      </c>
      <c r="L202" s="2" t="s">
        <v>31</v>
      </c>
      <c r="M202" s="2" t="s">
        <v>31</v>
      </c>
      <c r="N202" s="2" t="s">
        <v>30</v>
      </c>
      <c r="O202" s="2" t="s">
        <v>30</v>
      </c>
      <c r="P202" s="2" t="s">
        <v>30</v>
      </c>
      <c r="Q202" s="2" t="s">
        <v>42</v>
      </c>
      <c r="R202" s="2" t="s">
        <v>65</v>
      </c>
      <c r="S202" s="2" t="s">
        <v>30</v>
      </c>
      <c r="T202" s="2" t="s">
        <v>30</v>
      </c>
      <c r="U202" s="2" t="s">
        <v>36</v>
      </c>
      <c r="V202" s="2" t="s">
        <v>36</v>
      </c>
      <c r="W202" s="2" t="s">
        <v>30</v>
      </c>
      <c r="X202" s="2" t="s">
        <v>30</v>
      </c>
      <c r="Y202" s="2" t="s">
        <v>31</v>
      </c>
      <c r="Z202" s="2" t="s">
        <v>30</v>
      </c>
      <c r="AA202" s="2" t="s">
        <v>138</v>
      </c>
    </row>
    <row r="203">
      <c r="A203" s="1">
        <v>41878.54019413194</v>
      </c>
      <c r="B203" s="2">
        <v>34.0</v>
      </c>
      <c r="C203" s="2" t="s">
        <v>59</v>
      </c>
      <c r="D203" s="2" t="s">
        <v>28</v>
      </c>
      <c r="E203" s="2" t="s">
        <v>102</v>
      </c>
      <c r="F203" s="2" t="s">
        <v>30</v>
      </c>
      <c r="G203" s="2" t="s">
        <v>30</v>
      </c>
      <c r="H203" s="2" t="s">
        <v>31</v>
      </c>
      <c r="I203" s="2" t="s">
        <v>52</v>
      </c>
      <c r="J203" s="2" t="s">
        <v>62</v>
      </c>
      <c r="K203" s="2" t="s">
        <v>30</v>
      </c>
      <c r="L203" s="2" t="s">
        <v>30</v>
      </c>
      <c r="M203" s="2" t="s">
        <v>31</v>
      </c>
      <c r="N203" s="2" t="s">
        <v>31</v>
      </c>
      <c r="O203" s="2" t="s">
        <v>31</v>
      </c>
      <c r="P203" s="2" t="s">
        <v>31</v>
      </c>
      <c r="Q203" s="2" t="s">
        <v>31</v>
      </c>
      <c r="R203" s="2" t="s">
        <v>35</v>
      </c>
      <c r="S203" s="2" t="s">
        <v>37</v>
      </c>
      <c r="T203" s="2" t="s">
        <v>30</v>
      </c>
      <c r="U203" s="2" t="s">
        <v>36</v>
      </c>
      <c r="V203" s="2" t="s">
        <v>31</v>
      </c>
      <c r="W203" s="2" t="s">
        <v>30</v>
      </c>
      <c r="X203" s="2" t="s">
        <v>30</v>
      </c>
      <c r="Y203" s="2" t="s">
        <v>31</v>
      </c>
      <c r="Z203" s="2" t="s">
        <v>30</v>
      </c>
    </row>
    <row r="204">
      <c r="A204" s="1">
        <v>41878.54039981481</v>
      </c>
      <c r="B204" s="2">
        <v>41.0</v>
      </c>
      <c r="C204" s="2" t="s">
        <v>57</v>
      </c>
      <c r="D204" s="2" t="s">
        <v>28</v>
      </c>
      <c r="E204" s="2" t="s">
        <v>98</v>
      </c>
      <c r="F204" s="2" t="s">
        <v>30</v>
      </c>
      <c r="G204" s="2" t="s">
        <v>30</v>
      </c>
      <c r="H204" s="2" t="s">
        <v>31</v>
      </c>
      <c r="I204" s="2" t="s">
        <v>32</v>
      </c>
      <c r="J204" s="3" t="s">
        <v>33</v>
      </c>
      <c r="K204" s="2" t="s">
        <v>31</v>
      </c>
      <c r="L204" s="2" t="s">
        <v>31</v>
      </c>
      <c r="M204" s="2" t="s">
        <v>30</v>
      </c>
      <c r="N204" s="2" t="s">
        <v>34</v>
      </c>
      <c r="O204" s="2" t="s">
        <v>30</v>
      </c>
      <c r="P204" s="2" t="s">
        <v>30</v>
      </c>
      <c r="Q204" s="2" t="s">
        <v>42</v>
      </c>
      <c r="R204" s="2" t="s">
        <v>55</v>
      </c>
      <c r="S204" s="2" t="s">
        <v>37</v>
      </c>
      <c r="T204" s="2" t="s">
        <v>37</v>
      </c>
      <c r="U204" s="2" t="s">
        <v>36</v>
      </c>
      <c r="V204" s="2" t="s">
        <v>36</v>
      </c>
      <c r="W204" s="2" t="s">
        <v>37</v>
      </c>
      <c r="X204" s="2" t="s">
        <v>37</v>
      </c>
      <c r="Y204" s="2" t="s">
        <v>42</v>
      </c>
      <c r="Z204" s="2" t="s">
        <v>30</v>
      </c>
    </row>
    <row r="205">
      <c r="A205" s="1">
        <v>41878.54076899305</v>
      </c>
      <c r="B205" s="2">
        <v>37.0</v>
      </c>
      <c r="C205" s="2" t="s">
        <v>43</v>
      </c>
      <c r="D205" s="2" t="s">
        <v>120</v>
      </c>
      <c r="F205" s="2" t="s">
        <v>30</v>
      </c>
      <c r="G205" s="2" t="s">
        <v>30</v>
      </c>
      <c r="H205" s="2" t="s">
        <v>30</v>
      </c>
      <c r="I205" s="2" t="s">
        <v>52</v>
      </c>
      <c r="J205" s="3" t="s">
        <v>54</v>
      </c>
      <c r="K205" s="2" t="s">
        <v>30</v>
      </c>
      <c r="L205" s="2" t="s">
        <v>31</v>
      </c>
      <c r="M205" s="2" t="s">
        <v>30</v>
      </c>
      <c r="N205" s="2" t="s">
        <v>31</v>
      </c>
      <c r="O205" s="2" t="s">
        <v>30</v>
      </c>
      <c r="P205" s="2" t="s">
        <v>30</v>
      </c>
      <c r="Q205" s="2" t="s">
        <v>42</v>
      </c>
      <c r="R205" s="2" t="s">
        <v>55</v>
      </c>
      <c r="S205" s="2" t="s">
        <v>31</v>
      </c>
      <c r="T205" s="2" t="s">
        <v>30</v>
      </c>
      <c r="U205" s="2" t="s">
        <v>30</v>
      </c>
      <c r="V205" s="2" t="s">
        <v>30</v>
      </c>
      <c r="W205" s="2" t="s">
        <v>30</v>
      </c>
      <c r="X205" s="2" t="s">
        <v>31</v>
      </c>
      <c r="Y205" s="2" t="s">
        <v>42</v>
      </c>
      <c r="Z205" s="2" t="s">
        <v>30</v>
      </c>
      <c r="AA205" s="2" t="s">
        <v>139</v>
      </c>
    </row>
    <row r="206">
      <c r="A206" s="1">
        <v>41878.54210821759</v>
      </c>
      <c r="B206" s="2">
        <v>34.0</v>
      </c>
      <c r="C206" s="2" t="s">
        <v>57</v>
      </c>
      <c r="D206" s="2" t="s">
        <v>116</v>
      </c>
      <c r="F206" s="2" t="s">
        <v>30</v>
      </c>
      <c r="G206" s="2" t="s">
        <v>31</v>
      </c>
      <c r="H206" s="2" t="s">
        <v>30</v>
      </c>
      <c r="J206" s="2" t="s">
        <v>50</v>
      </c>
      <c r="K206" s="2" t="s">
        <v>31</v>
      </c>
      <c r="L206" s="2" t="s">
        <v>31</v>
      </c>
      <c r="M206" s="2" t="s">
        <v>42</v>
      </c>
      <c r="N206" s="2" t="s">
        <v>30</v>
      </c>
      <c r="O206" s="2" t="s">
        <v>42</v>
      </c>
      <c r="P206" s="2" t="s">
        <v>42</v>
      </c>
      <c r="Q206" s="2" t="s">
        <v>42</v>
      </c>
      <c r="R206" s="2" t="s">
        <v>65</v>
      </c>
      <c r="S206" s="2" t="s">
        <v>30</v>
      </c>
      <c r="T206" s="2" t="s">
        <v>30</v>
      </c>
      <c r="U206" s="2" t="s">
        <v>31</v>
      </c>
      <c r="V206" s="2" t="s">
        <v>31</v>
      </c>
      <c r="W206" s="2" t="s">
        <v>30</v>
      </c>
      <c r="X206" s="2" t="s">
        <v>30</v>
      </c>
      <c r="Y206" s="2" t="s">
        <v>31</v>
      </c>
      <c r="Z206" s="2" t="s">
        <v>30</v>
      </c>
    </row>
    <row r="207">
      <c r="A207" s="1">
        <v>41878.543218645835</v>
      </c>
      <c r="B207" s="2">
        <v>32.0</v>
      </c>
      <c r="C207" s="2" t="s">
        <v>43</v>
      </c>
      <c r="D207" s="2" t="s">
        <v>46</v>
      </c>
      <c r="F207" s="2" t="s">
        <v>30</v>
      </c>
      <c r="G207" s="2" t="s">
        <v>31</v>
      </c>
      <c r="H207" s="2" t="s">
        <v>31</v>
      </c>
      <c r="I207" s="2" t="s">
        <v>52</v>
      </c>
      <c r="J207" s="2" t="s">
        <v>50</v>
      </c>
      <c r="K207" s="2" t="s">
        <v>31</v>
      </c>
      <c r="L207" s="2" t="s">
        <v>31</v>
      </c>
      <c r="M207" s="2" t="s">
        <v>42</v>
      </c>
      <c r="N207" s="2" t="s">
        <v>34</v>
      </c>
      <c r="O207" s="2" t="s">
        <v>30</v>
      </c>
      <c r="P207" s="2" t="s">
        <v>30</v>
      </c>
      <c r="Q207" s="2" t="s">
        <v>42</v>
      </c>
      <c r="R207" s="2" t="s">
        <v>45</v>
      </c>
      <c r="S207" s="2" t="s">
        <v>31</v>
      </c>
      <c r="T207" s="2" t="s">
        <v>37</v>
      </c>
      <c r="U207" s="2" t="s">
        <v>30</v>
      </c>
      <c r="V207" s="2" t="s">
        <v>30</v>
      </c>
      <c r="W207" s="2" t="s">
        <v>30</v>
      </c>
      <c r="X207" s="2" t="s">
        <v>30</v>
      </c>
      <c r="Y207" s="2" t="s">
        <v>30</v>
      </c>
      <c r="Z207" s="2" t="s">
        <v>31</v>
      </c>
      <c r="AA207" s="2" t="s">
        <v>140</v>
      </c>
    </row>
    <row r="208">
      <c r="A208" s="1">
        <v>41878.54381818287</v>
      </c>
      <c r="B208" s="2">
        <v>21.0</v>
      </c>
      <c r="C208" s="2" t="s">
        <v>43</v>
      </c>
      <c r="D208" s="2" t="s">
        <v>44</v>
      </c>
      <c r="F208" s="2" t="s">
        <v>30</v>
      </c>
      <c r="G208" s="2" t="s">
        <v>30</v>
      </c>
      <c r="H208" s="2" t="s">
        <v>31</v>
      </c>
      <c r="I208" s="2" t="s">
        <v>52</v>
      </c>
      <c r="J208" s="3" t="s">
        <v>33</v>
      </c>
      <c r="K208" s="2" t="s">
        <v>31</v>
      </c>
      <c r="L208" s="2" t="s">
        <v>31</v>
      </c>
      <c r="M208" s="2" t="s">
        <v>30</v>
      </c>
      <c r="N208" s="2" t="s">
        <v>31</v>
      </c>
      <c r="O208" s="2" t="s">
        <v>30</v>
      </c>
      <c r="P208" s="2" t="s">
        <v>30</v>
      </c>
      <c r="Q208" s="2" t="s">
        <v>42</v>
      </c>
      <c r="R208" s="2" t="s">
        <v>45</v>
      </c>
      <c r="S208" s="2" t="s">
        <v>30</v>
      </c>
      <c r="T208" s="2" t="s">
        <v>30</v>
      </c>
      <c r="U208" s="2" t="s">
        <v>36</v>
      </c>
      <c r="V208" s="2" t="s">
        <v>36</v>
      </c>
      <c r="W208" s="2" t="s">
        <v>37</v>
      </c>
      <c r="X208" s="2" t="s">
        <v>37</v>
      </c>
      <c r="Y208" s="2" t="s">
        <v>31</v>
      </c>
      <c r="Z208" s="2" t="s">
        <v>30</v>
      </c>
    </row>
    <row r="209">
      <c r="A209" s="1">
        <v>41878.54465533565</v>
      </c>
      <c r="B209" s="2">
        <v>30.0</v>
      </c>
      <c r="C209" s="2" t="s">
        <v>38</v>
      </c>
      <c r="D209" s="2" t="s">
        <v>28</v>
      </c>
      <c r="E209" s="2" t="s">
        <v>71</v>
      </c>
      <c r="F209" s="2" t="s">
        <v>30</v>
      </c>
      <c r="G209" s="2" t="s">
        <v>30</v>
      </c>
      <c r="H209" s="2" t="s">
        <v>31</v>
      </c>
      <c r="I209" s="2" t="s">
        <v>32</v>
      </c>
      <c r="J209" s="2" t="s">
        <v>47</v>
      </c>
      <c r="K209" s="2" t="s">
        <v>30</v>
      </c>
      <c r="L209" s="2" t="s">
        <v>31</v>
      </c>
      <c r="M209" s="2" t="s">
        <v>30</v>
      </c>
      <c r="N209" s="2" t="s">
        <v>31</v>
      </c>
      <c r="O209" s="2" t="s">
        <v>30</v>
      </c>
      <c r="P209" s="2" t="s">
        <v>30</v>
      </c>
      <c r="Q209" s="2" t="s">
        <v>31</v>
      </c>
      <c r="R209" s="2" t="s">
        <v>35</v>
      </c>
      <c r="S209" s="2" t="s">
        <v>37</v>
      </c>
      <c r="T209" s="2" t="s">
        <v>30</v>
      </c>
      <c r="U209" s="2" t="s">
        <v>31</v>
      </c>
      <c r="V209" s="2" t="s">
        <v>31</v>
      </c>
      <c r="W209" s="2" t="s">
        <v>30</v>
      </c>
      <c r="X209" s="2" t="s">
        <v>37</v>
      </c>
      <c r="Y209" s="2" t="s">
        <v>42</v>
      </c>
      <c r="Z209" s="2" t="s">
        <v>30</v>
      </c>
    </row>
    <row r="210">
      <c r="A210" s="1">
        <v>41878.544974756944</v>
      </c>
      <c r="B210" s="2">
        <v>24.0</v>
      </c>
      <c r="C210" s="2" t="s">
        <v>57</v>
      </c>
      <c r="D210" s="2" t="s">
        <v>28</v>
      </c>
      <c r="E210" s="2" t="s">
        <v>141</v>
      </c>
      <c r="F210" s="2" t="s">
        <v>30</v>
      </c>
      <c r="G210" s="2" t="s">
        <v>30</v>
      </c>
      <c r="H210" s="2" t="s">
        <v>30</v>
      </c>
      <c r="I210" s="2" t="s">
        <v>49</v>
      </c>
      <c r="J210" s="2" t="s">
        <v>47</v>
      </c>
      <c r="K210" s="2" t="s">
        <v>30</v>
      </c>
      <c r="L210" s="2" t="s">
        <v>31</v>
      </c>
      <c r="M210" s="2" t="s">
        <v>42</v>
      </c>
      <c r="N210" s="2" t="s">
        <v>34</v>
      </c>
      <c r="O210" s="2" t="s">
        <v>30</v>
      </c>
      <c r="P210" s="2" t="s">
        <v>42</v>
      </c>
      <c r="Q210" s="2" t="s">
        <v>42</v>
      </c>
      <c r="R210" s="2" t="s">
        <v>42</v>
      </c>
      <c r="S210" s="2" t="s">
        <v>30</v>
      </c>
      <c r="T210" s="2" t="s">
        <v>30</v>
      </c>
      <c r="U210" s="2" t="s">
        <v>36</v>
      </c>
      <c r="V210" s="2" t="s">
        <v>31</v>
      </c>
      <c r="W210" s="2" t="s">
        <v>30</v>
      </c>
      <c r="X210" s="2" t="s">
        <v>30</v>
      </c>
      <c r="Y210" s="2" t="s">
        <v>42</v>
      </c>
      <c r="Z210" s="2" t="s">
        <v>30</v>
      </c>
    </row>
    <row r="211">
      <c r="A211" s="1">
        <v>41878.54566111111</v>
      </c>
      <c r="B211" s="2">
        <v>26.0</v>
      </c>
      <c r="C211" s="2" t="s">
        <v>57</v>
      </c>
      <c r="D211" s="2" t="s">
        <v>58</v>
      </c>
      <c r="F211" s="2" t="s">
        <v>30</v>
      </c>
      <c r="G211" s="2" t="s">
        <v>30</v>
      </c>
      <c r="H211" s="2" t="s">
        <v>30</v>
      </c>
      <c r="J211" s="2" t="s">
        <v>50</v>
      </c>
      <c r="K211" s="2" t="s">
        <v>30</v>
      </c>
      <c r="L211" s="2" t="s">
        <v>31</v>
      </c>
      <c r="M211" s="2" t="s">
        <v>30</v>
      </c>
      <c r="N211" s="2" t="s">
        <v>30</v>
      </c>
      <c r="O211" s="2" t="s">
        <v>30</v>
      </c>
      <c r="P211" s="2" t="s">
        <v>30</v>
      </c>
      <c r="Q211" s="2" t="s">
        <v>30</v>
      </c>
      <c r="R211" s="2" t="s">
        <v>65</v>
      </c>
      <c r="S211" s="2" t="s">
        <v>31</v>
      </c>
      <c r="T211" s="2" t="s">
        <v>37</v>
      </c>
      <c r="U211" s="2" t="s">
        <v>30</v>
      </c>
      <c r="V211" s="2" t="s">
        <v>30</v>
      </c>
      <c r="W211" s="2" t="s">
        <v>30</v>
      </c>
      <c r="X211" s="2" t="s">
        <v>37</v>
      </c>
      <c r="Y211" s="2" t="s">
        <v>42</v>
      </c>
      <c r="Z211" s="2" t="s">
        <v>30</v>
      </c>
    </row>
    <row r="212">
      <c r="A212" s="1">
        <v>41878.54583758102</v>
      </c>
      <c r="B212" s="2">
        <v>40.0</v>
      </c>
      <c r="C212" s="2" t="s">
        <v>27</v>
      </c>
      <c r="D212" s="2" t="s">
        <v>28</v>
      </c>
      <c r="E212" s="2" t="s">
        <v>112</v>
      </c>
      <c r="F212" s="2" t="s">
        <v>30</v>
      </c>
      <c r="G212" s="2" t="s">
        <v>30</v>
      </c>
      <c r="H212" s="2" t="s">
        <v>30</v>
      </c>
      <c r="J212" s="2" t="s">
        <v>47</v>
      </c>
      <c r="K212" s="2" t="s">
        <v>30</v>
      </c>
      <c r="L212" s="2" t="s">
        <v>31</v>
      </c>
      <c r="M212" s="2" t="s">
        <v>31</v>
      </c>
      <c r="N212" s="2" t="s">
        <v>31</v>
      </c>
      <c r="O212" s="2" t="s">
        <v>31</v>
      </c>
      <c r="P212" s="2" t="s">
        <v>31</v>
      </c>
      <c r="Q212" s="2" t="s">
        <v>31</v>
      </c>
      <c r="R212" s="2" t="s">
        <v>35</v>
      </c>
      <c r="S212" s="2" t="s">
        <v>30</v>
      </c>
      <c r="T212" s="2" t="s">
        <v>30</v>
      </c>
      <c r="U212" s="2" t="s">
        <v>36</v>
      </c>
      <c r="V212" s="2" t="s">
        <v>31</v>
      </c>
      <c r="W212" s="2" t="s">
        <v>30</v>
      </c>
      <c r="X212" s="2" t="s">
        <v>30</v>
      </c>
      <c r="Y212" s="2" t="s">
        <v>31</v>
      </c>
      <c r="Z212" s="2" t="s">
        <v>30</v>
      </c>
    </row>
    <row r="213">
      <c r="A213" s="1">
        <v>41878.54598189815</v>
      </c>
      <c r="B213" s="2">
        <v>37.0</v>
      </c>
      <c r="C213" s="2" t="s">
        <v>43</v>
      </c>
      <c r="D213" s="2" t="s">
        <v>46</v>
      </c>
      <c r="F213" s="2" t="s">
        <v>30</v>
      </c>
      <c r="G213" s="2" t="s">
        <v>31</v>
      </c>
      <c r="H213" s="2" t="s">
        <v>30</v>
      </c>
      <c r="I213" s="2" t="s">
        <v>52</v>
      </c>
      <c r="J213" s="2" t="s">
        <v>47</v>
      </c>
      <c r="K213" s="2" t="s">
        <v>30</v>
      </c>
      <c r="L213" s="2" t="s">
        <v>30</v>
      </c>
      <c r="M213" s="2" t="s">
        <v>30</v>
      </c>
      <c r="N213" s="2" t="s">
        <v>30</v>
      </c>
      <c r="O213" s="2" t="s">
        <v>30</v>
      </c>
      <c r="P213" s="2" t="s">
        <v>30</v>
      </c>
      <c r="Q213" s="2" t="s">
        <v>42</v>
      </c>
      <c r="R213" s="2" t="s">
        <v>42</v>
      </c>
      <c r="S213" s="2" t="s">
        <v>31</v>
      </c>
      <c r="T213" s="2" t="s">
        <v>37</v>
      </c>
      <c r="U213" s="2" t="s">
        <v>36</v>
      </c>
      <c r="V213" s="2" t="s">
        <v>31</v>
      </c>
      <c r="W213" s="2" t="s">
        <v>30</v>
      </c>
      <c r="X213" s="2" t="s">
        <v>37</v>
      </c>
      <c r="Y213" s="2" t="s">
        <v>42</v>
      </c>
      <c r="Z213" s="2" t="s">
        <v>30</v>
      </c>
    </row>
    <row r="214">
      <c r="A214" s="1">
        <v>41878.54681221065</v>
      </c>
      <c r="B214" s="2">
        <v>26.0</v>
      </c>
      <c r="C214" s="2" t="s">
        <v>43</v>
      </c>
      <c r="D214" s="2" t="s">
        <v>46</v>
      </c>
      <c r="F214" s="2" t="s">
        <v>31</v>
      </c>
      <c r="G214" s="2" t="s">
        <v>30</v>
      </c>
      <c r="H214" s="2" t="s">
        <v>31</v>
      </c>
      <c r="I214" s="2" t="s">
        <v>32</v>
      </c>
      <c r="J214" s="3" t="s">
        <v>54</v>
      </c>
      <c r="K214" s="2" t="s">
        <v>31</v>
      </c>
      <c r="L214" s="2" t="s">
        <v>31</v>
      </c>
      <c r="M214" s="2" t="s">
        <v>30</v>
      </c>
      <c r="N214" s="2" t="s">
        <v>30</v>
      </c>
      <c r="O214" s="2" t="s">
        <v>30</v>
      </c>
      <c r="P214" s="2" t="s">
        <v>30</v>
      </c>
      <c r="Q214" s="2" t="s">
        <v>42</v>
      </c>
      <c r="R214" s="2" t="s">
        <v>42</v>
      </c>
      <c r="S214" s="2" t="s">
        <v>31</v>
      </c>
      <c r="T214" s="2" t="s">
        <v>30</v>
      </c>
      <c r="U214" s="2" t="s">
        <v>30</v>
      </c>
      <c r="V214" s="2" t="s">
        <v>30</v>
      </c>
      <c r="W214" s="2" t="s">
        <v>30</v>
      </c>
      <c r="X214" s="2" t="s">
        <v>37</v>
      </c>
      <c r="Y214" s="2" t="s">
        <v>42</v>
      </c>
      <c r="Z214" s="2" t="s">
        <v>30</v>
      </c>
    </row>
    <row r="215">
      <c r="A215" s="1">
        <v>41878.54699625</v>
      </c>
      <c r="B215" s="2">
        <v>32.0</v>
      </c>
      <c r="C215" s="2" t="s">
        <v>97</v>
      </c>
      <c r="D215" s="2" t="s">
        <v>28</v>
      </c>
      <c r="E215" s="2" t="s">
        <v>48</v>
      </c>
      <c r="F215" s="2" t="s">
        <v>30</v>
      </c>
      <c r="G215" s="2" t="s">
        <v>31</v>
      </c>
      <c r="H215" s="2" t="s">
        <v>31</v>
      </c>
      <c r="I215" s="2" t="s">
        <v>52</v>
      </c>
      <c r="J215" s="3" t="s">
        <v>33</v>
      </c>
      <c r="K215" s="2" t="s">
        <v>30</v>
      </c>
      <c r="L215" s="2" t="s">
        <v>31</v>
      </c>
      <c r="M215" s="2" t="s">
        <v>42</v>
      </c>
      <c r="N215" s="2" t="s">
        <v>30</v>
      </c>
      <c r="O215" s="2" t="s">
        <v>30</v>
      </c>
      <c r="P215" s="2" t="s">
        <v>30</v>
      </c>
      <c r="Q215" s="2" t="s">
        <v>30</v>
      </c>
      <c r="R215" s="2" t="s">
        <v>42</v>
      </c>
      <c r="S215" s="2" t="s">
        <v>31</v>
      </c>
      <c r="T215" s="2" t="s">
        <v>37</v>
      </c>
      <c r="U215" s="2" t="s">
        <v>36</v>
      </c>
      <c r="V215" s="2" t="s">
        <v>36</v>
      </c>
      <c r="W215" s="2" t="s">
        <v>30</v>
      </c>
      <c r="X215" s="2" t="s">
        <v>37</v>
      </c>
      <c r="Y215" s="2" t="s">
        <v>30</v>
      </c>
      <c r="Z215" s="2" t="s">
        <v>31</v>
      </c>
    </row>
    <row r="216">
      <c r="A216" s="1">
        <v>41878.54702037037</v>
      </c>
      <c r="B216" s="2">
        <v>32.0</v>
      </c>
      <c r="C216" s="2" t="s">
        <v>133</v>
      </c>
      <c r="D216" s="2" t="s">
        <v>28</v>
      </c>
      <c r="E216" s="2" t="s">
        <v>71</v>
      </c>
      <c r="F216" s="2" t="s">
        <v>30</v>
      </c>
      <c r="G216" s="2" t="s">
        <v>30</v>
      </c>
      <c r="H216" s="2" t="s">
        <v>31</v>
      </c>
      <c r="I216" s="2" t="s">
        <v>52</v>
      </c>
      <c r="J216" s="2" t="s">
        <v>50</v>
      </c>
      <c r="K216" s="2" t="s">
        <v>30</v>
      </c>
      <c r="L216" s="2" t="s">
        <v>30</v>
      </c>
      <c r="M216" s="2" t="s">
        <v>31</v>
      </c>
      <c r="N216" s="2" t="s">
        <v>31</v>
      </c>
      <c r="O216" s="2" t="s">
        <v>42</v>
      </c>
      <c r="P216" s="2" t="s">
        <v>42</v>
      </c>
      <c r="Q216" s="2" t="s">
        <v>31</v>
      </c>
      <c r="R216" s="2" t="s">
        <v>65</v>
      </c>
      <c r="S216" s="2" t="s">
        <v>30</v>
      </c>
      <c r="T216" s="2" t="s">
        <v>30</v>
      </c>
      <c r="U216" s="2" t="s">
        <v>31</v>
      </c>
      <c r="V216" s="2" t="s">
        <v>31</v>
      </c>
      <c r="W216" s="2" t="s">
        <v>30</v>
      </c>
      <c r="X216" s="2" t="s">
        <v>31</v>
      </c>
      <c r="Y216" s="2" t="s">
        <v>31</v>
      </c>
      <c r="Z216" s="2" t="s">
        <v>30</v>
      </c>
    </row>
    <row r="217">
      <c r="A217" s="1">
        <v>41878.54706570602</v>
      </c>
      <c r="B217" s="2">
        <v>27.0</v>
      </c>
      <c r="C217" s="2" t="s">
        <v>59</v>
      </c>
      <c r="D217" s="2" t="s">
        <v>28</v>
      </c>
      <c r="E217" s="2" t="s">
        <v>53</v>
      </c>
      <c r="F217" s="2" t="s">
        <v>31</v>
      </c>
      <c r="G217" s="2" t="s">
        <v>31</v>
      </c>
      <c r="H217" s="2" t="s">
        <v>31</v>
      </c>
      <c r="I217" s="2" t="s">
        <v>52</v>
      </c>
      <c r="J217" s="3" t="s">
        <v>54</v>
      </c>
      <c r="K217" s="2" t="s">
        <v>31</v>
      </c>
      <c r="L217" s="2" t="s">
        <v>31</v>
      </c>
      <c r="M217" s="2" t="s">
        <v>30</v>
      </c>
      <c r="N217" s="2" t="s">
        <v>30</v>
      </c>
      <c r="O217" s="2" t="s">
        <v>42</v>
      </c>
      <c r="P217" s="2" t="s">
        <v>42</v>
      </c>
      <c r="Q217" s="2" t="s">
        <v>42</v>
      </c>
      <c r="R217" s="2" t="s">
        <v>55</v>
      </c>
      <c r="S217" s="2" t="s">
        <v>30</v>
      </c>
      <c r="T217" s="2" t="s">
        <v>30</v>
      </c>
      <c r="U217" s="2" t="s">
        <v>36</v>
      </c>
      <c r="V217" s="2" t="s">
        <v>30</v>
      </c>
      <c r="W217" s="2" t="s">
        <v>30</v>
      </c>
      <c r="X217" s="2" t="s">
        <v>30</v>
      </c>
      <c r="Y217" s="2" t="s">
        <v>42</v>
      </c>
      <c r="Z217" s="2" t="s">
        <v>30</v>
      </c>
      <c r="AA217" s="2" t="s">
        <v>142</v>
      </c>
    </row>
    <row r="218">
      <c r="A218" s="1">
        <v>41878.54742353009</v>
      </c>
      <c r="B218" s="2">
        <v>30.0</v>
      </c>
      <c r="C218" s="2" t="s">
        <v>43</v>
      </c>
      <c r="D218" s="2" t="s">
        <v>94</v>
      </c>
      <c r="F218" s="2" t="s">
        <v>31</v>
      </c>
      <c r="G218" s="2" t="s">
        <v>30</v>
      </c>
      <c r="H218" s="2" t="s">
        <v>31</v>
      </c>
      <c r="I218" s="2" t="s">
        <v>32</v>
      </c>
      <c r="J218" s="3" t="s">
        <v>33</v>
      </c>
      <c r="K218" s="2" t="s">
        <v>31</v>
      </c>
      <c r="L218" s="2" t="s">
        <v>31</v>
      </c>
      <c r="M218" s="2" t="s">
        <v>31</v>
      </c>
      <c r="N218" s="2" t="s">
        <v>31</v>
      </c>
      <c r="O218" s="2" t="s">
        <v>30</v>
      </c>
      <c r="P218" s="2" t="s">
        <v>30</v>
      </c>
      <c r="Q218" s="2" t="s">
        <v>31</v>
      </c>
      <c r="R218" s="2" t="s">
        <v>55</v>
      </c>
      <c r="S218" s="2" t="s">
        <v>30</v>
      </c>
      <c r="T218" s="2" t="s">
        <v>30</v>
      </c>
      <c r="U218" s="2" t="s">
        <v>36</v>
      </c>
      <c r="V218" s="2" t="s">
        <v>31</v>
      </c>
      <c r="W218" s="2" t="s">
        <v>37</v>
      </c>
      <c r="X218" s="2" t="s">
        <v>31</v>
      </c>
      <c r="Y218" s="2" t="s">
        <v>31</v>
      </c>
      <c r="Z218" s="2" t="s">
        <v>30</v>
      </c>
      <c r="AA218" s="2" t="s">
        <v>143</v>
      </c>
    </row>
    <row r="219">
      <c r="A219" s="1">
        <v>41878.5482009838</v>
      </c>
      <c r="B219" s="2">
        <v>31.0</v>
      </c>
      <c r="C219" s="2" t="s">
        <v>38</v>
      </c>
      <c r="D219" s="2" t="s">
        <v>44</v>
      </c>
      <c r="F219" s="2" t="s">
        <v>31</v>
      </c>
      <c r="G219" s="2" t="s">
        <v>30</v>
      </c>
      <c r="H219" s="2" t="s">
        <v>30</v>
      </c>
      <c r="J219" s="3" t="s">
        <v>33</v>
      </c>
      <c r="K219" s="2" t="s">
        <v>30</v>
      </c>
      <c r="L219" s="2" t="s">
        <v>31</v>
      </c>
      <c r="M219" s="2" t="s">
        <v>31</v>
      </c>
      <c r="N219" s="2" t="s">
        <v>31</v>
      </c>
      <c r="O219" s="2" t="s">
        <v>30</v>
      </c>
      <c r="P219" s="2" t="s">
        <v>42</v>
      </c>
      <c r="Q219" s="2" t="s">
        <v>31</v>
      </c>
      <c r="R219" s="2" t="s">
        <v>65</v>
      </c>
      <c r="S219" s="2" t="s">
        <v>30</v>
      </c>
      <c r="T219" s="2" t="s">
        <v>30</v>
      </c>
      <c r="U219" s="2" t="s">
        <v>36</v>
      </c>
      <c r="V219" s="2" t="s">
        <v>36</v>
      </c>
      <c r="W219" s="2" t="s">
        <v>30</v>
      </c>
      <c r="X219" s="2" t="s">
        <v>30</v>
      </c>
      <c r="Y219" s="2" t="s">
        <v>31</v>
      </c>
      <c r="Z219" s="2" t="s">
        <v>30</v>
      </c>
    </row>
    <row r="220">
      <c r="A220" s="1">
        <v>41878.548349490746</v>
      </c>
      <c r="B220" s="2">
        <v>29.0</v>
      </c>
      <c r="C220" s="2" t="s">
        <v>97</v>
      </c>
      <c r="D220" s="2" t="s">
        <v>28</v>
      </c>
      <c r="E220" s="2" t="s">
        <v>69</v>
      </c>
      <c r="F220" s="2" t="s">
        <v>30</v>
      </c>
      <c r="G220" s="2" t="s">
        <v>30</v>
      </c>
      <c r="H220" s="2" t="s">
        <v>31</v>
      </c>
      <c r="I220" s="2" t="s">
        <v>49</v>
      </c>
      <c r="J220" s="2" t="s">
        <v>62</v>
      </c>
      <c r="K220" s="2" t="s">
        <v>30</v>
      </c>
      <c r="L220" s="2" t="s">
        <v>30</v>
      </c>
      <c r="M220" s="2" t="s">
        <v>31</v>
      </c>
      <c r="N220" s="2" t="s">
        <v>30</v>
      </c>
      <c r="O220" s="2" t="s">
        <v>30</v>
      </c>
      <c r="P220" s="2" t="s">
        <v>42</v>
      </c>
      <c r="Q220" s="2" t="s">
        <v>42</v>
      </c>
      <c r="R220" s="2" t="s">
        <v>45</v>
      </c>
      <c r="S220" s="2" t="s">
        <v>37</v>
      </c>
      <c r="T220" s="2" t="s">
        <v>30</v>
      </c>
      <c r="U220" s="2" t="s">
        <v>36</v>
      </c>
      <c r="V220" s="2" t="s">
        <v>30</v>
      </c>
      <c r="W220" s="2" t="s">
        <v>30</v>
      </c>
      <c r="X220" s="2" t="s">
        <v>30</v>
      </c>
      <c r="Y220" s="2" t="s">
        <v>42</v>
      </c>
      <c r="Z220" s="2" t="s">
        <v>30</v>
      </c>
    </row>
    <row r="221">
      <c r="A221" s="1">
        <v>41878.54837074074</v>
      </c>
      <c r="B221" s="2">
        <v>41.0</v>
      </c>
      <c r="C221" s="2" t="s">
        <v>144</v>
      </c>
      <c r="D221" s="2" t="s">
        <v>28</v>
      </c>
      <c r="E221" s="2" t="s">
        <v>145</v>
      </c>
      <c r="F221" s="2" t="s">
        <v>30</v>
      </c>
      <c r="G221" s="2" t="s">
        <v>30</v>
      </c>
      <c r="H221" s="2" t="s">
        <v>30</v>
      </c>
      <c r="J221" s="2" t="s">
        <v>47</v>
      </c>
      <c r="K221" s="2" t="s">
        <v>30</v>
      </c>
      <c r="L221" s="2" t="s">
        <v>31</v>
      </c>
      <c r="M221" s="2" t="s">
        <v>31</v>
      </c>
      <c r="N221" s="2" t="s">
        <v>34</v>
      </c>
      <c r="O221" s="2" t="s">
        <v>30</v>
      </c>
      <c r="P221" s="2" t="s">
        <v>30</v>
      </c>
      <c r="Q221" s="2" t="s">
        <v>42</v>
      </c>
      <c r="R221" s="2" t="s">
        <v>65</v>
      </c>
      <c r="S221" s="2" t="s">
        <v>31</v>
      </c>
      <c r="T221" s="2" t="s">
        <v>30</v>
      </c>
      <c r="U221" s="2" t="s">
        <v>30</v>
      </c>
      <c r="V221" s="2" t="s">
        <v>36</v>
      </c>
      <c r="W221" s="2" t="s">
        <v>30</v>
      </c>
      <c r="X221" s="2" t="s">
        <v>30</v>
      </c>
      <c r="Y221" s="2" t="s">
        <v>42</v>
      </c>
      <c r="Z221" s="2" t="s">
        <v>30</v>
      </c>
    </row>
    <row r="222">
      <c r="A222" s="1">
        <v>41878.5503624537</v>
      </c>
      <c r="B222" s="2">
        <v>34.0</v>
      </c>
      <c r="C222" s="2" t="s">
        <v>59</v>
      </c>
      <c r="D222" s="2" t="s">
        <v>28</v>
      </c>
      <c r="E222" s="2" t="s">
        <v>76</v>
      </c>
      <c r="F222" s="2" t="s">
        <v>30</v>
      </c>
      <c r="G222" s="2" t="s">
        <v>30</v>
      </c>
      <c r="H222" s="2" t="s">
        <v>30</v>
      </c>
      <c r="J222" s="3" t="s">
        <v>33</v>
      </c>
      <c r="K222" s="2" t="s">
        <v>30</v>
      </c>
      <c r="L222" s="2" t="s">
        <v>31</v>
      </c>
      <c r="M222" s="2" t="s">
        <v>31</v>
      </c>
      <c r="N222" s="2" t="s">
        <v>30</v>
      </c>
      <c r="O222" s="2" t="s">
        <v>30</v>
      </c>
      <c r="P222" s="2" t="s">
        <v>30</v>
      </c>
      <c r="Q222" s="2" t="s">
        <v>42</v>
      </c>
      <c r="R222" s="2" t="s">
        <v>35</v>
      </c>
      <c r="S222" s="2" t="s">
        <v>30</v>
      </c>
      <c r="T222" s="2" t="s">
        <v>30</v>
      </c>
      <c r="U222" s="2" t="s">
        <v>31</v>
      </c>
      <c r="V222" s="2" t="s">
        <v>31</v>
      </c>
      <c r="W222" s="2" t="s">
        <v>37</v>
      </c>
      <c r="X222" s="2" t="s">
        <v>37</v>
      </c>
      <c r="Y222" s="2" t="s">
        <v>31</v>
      </c>
      <c r="Z222" s="2" t="s">
        <v>30</v>
      </c>
      <c r="AA222" s="2" t="s">
        <v>146</v>
      </c>
    </row>
    <row r="223">
      <c r="A223" s="1">
        <v>41878.55050504629</v>
      </c>
      <c r="B223" s="2">
        <v>33.0</v>
      </c>
      <c r="C223" s="2" t="s">
        <v>43</v>
      </c>
      <c r="D223" s="2" t="s">
        <v>46</v>
      </c>
      <c r="F223" s="2" t="s">
        <v>30</v>
      </c>
      <c r="G223" s="2" t="s">
        <v>30</v>
      </c>
      <c r="H223" s="2" t="s">
        <v>30</v>
      </c>
      <c r="J223" s="2" t="s">
        <v>47</v>
      </c>
      <c r="K223" s="2" t="s">
        <v>30</v>
      </c>
      <c r="L223" s="2" t="s">
        <v>31</v>
      </c>
      <c r="M223" s="2" t="s">
        <v>42</v>
      </c>
      <c r="N223" s="2" t="s">
        <v>30</v>
      </c>
      <c r="O223" s="2" t="s">
        <v>30</v>
      </c>
      <c r="P223" s="2" t="s">
        <v>30</v>
      </c>
      <c r="Q223" s="2" t="s">
        <v>42</v>
      </c>
      <c r="R223" s="2" t="s">
        <v>42</v>
      </c>
      <c r="S223" s="2" t="s">
        <v>30</v>
      </c>
      <c r="T223" s="2" t="s">
        <v>30</v>
      </c>
      <c r="U223" s="2" t="s">
        <v>31</v>
      </c>
      <c r="V223" s="2" t="s">
        <v>31</v>
      </c>
      <c r="W223" s="2" t="s">
        <v>31</v>
      </c>
      <c r="X223" s="2" t="s">
        <v>31</v>
      </c>
      <c r="Y223" s="2" t="s">
        <v>42</v>
      </c>
      <c r="Z223" s="2" t="s">
        <v>30</v>
      </c>
    </row>
    <row r="224">
      <c r="A224" s="1">
        <v>41878.55200241898</v>
      </c>
      <c r="B224" s="2">
        <v>28.0</v>
      </c>
      <c r="C224" s="2" t="s">
        <v>57</v>
      </c>
      <c r="D224" s="2" t="s">
        <v>28</v>
      </c>
      <c r="E224" s="2" t="s">
        <v>75</v>
      </c>
      <c r="F224" s="2" t="s">
        <v>30</v>
      </c>
      <c r="G224" s="2" t="s">
        <v>30</v>
      </c>
      <c r="H224" s="2" t="s">
        <v>30</v>
      </c>
      <c r="I224" s="2" t="s">
        <v>40</v>
      </c>
      <c r="J224" s="3" t="s">
        <v>33</v>
      </c>
      <c r="K224" s="2" t="s">
        <v>30</v>
      </c>
      <c r="L224" s="2" t="s">
        <v>31</v>
      </c>
      <c r="M224" s="2" t="s">
        <v>42</v>
      </c>
      <c r="N224" s="2" t="s">
        <v>30</v>
      </c>
      <c r="O224" s="2" t="s">
        <v>30</v>
      </c>
      <c r="P224" s="2" t="s">
        <v>30</v>
      </c>
      <c r="Q224" s="2" t="s">
        <v>42</v>
      </c>
      <c r="R224" s="2" t="s">
        <v>42</v>
      </c>
      <c r="S224" s="2" t="s">
        <v>30</v>
      </c>
      <c r="T224" s="2" t="s">
        <v>30</v>
      </c>
      <c r="U224" s="2" t="s">
        <v>36</v>
      </c>
      <c r="V224" s="2" t="s">
        <v>36</v>
      </c>
      <c r="W224" s="2" t="s">
        <v>30</v>
      </c>
      <c r="X224" s="2" t="s">
        <v>37</v>
      </c>
      <c r="Y224" s="2" t="s">
        <v>42</v>
      </c>
      <c r="Z224" s="2" t="s">
        <v>30</v>
      </c>
    </row>
    <row r="225">
      <c r="A225" s="1">
        <v>41878.552304293975</v>
      </c>
      <c r="B225" s="2">
        <v>28.0</v>
      </c>
      <c r="C225" s="2" t="s">
        <v>43</v>
      </c>
      <c r="D225" s="2" t="s">
        <v>28</v>
      </c>
      <c r="E225" s="2" t="s">
        <v>53</v>
      </c>
      <c r="F225" s="2" t="s">
        <v>30</v>
      </c>
      <c r="G225" s="2" t="s">
        <v>30</v>
      </c>
      <c r="H225" s="2" t="s">
        <v>31</v>
      </c>
      <c r="I225" s="2" t="s">
        <v>52</v>
      </c>
      <c r="J225" s="2" t="s">
        <v>41</v>
      </c>
      <c r="K225" s="2" t="s">
        <v>30</v>
      </c>
      <c r="L225" s="2" t="s">
        <v>31</v>
      </c>
      <c r="M225" s="2" t="s">
        <v>30</v>
      </c>
      <c r="N225" s="2" t="s">
        <v>31</v>
      </c>
      <c r="O225" s="2" t="s">
        <v>30</v>
      </c>
      <c r="P225" s="2" t="s">
        <v>30</v>
      </c>
      <c r="Q225" s="2" t="s">
        <v>31</v>
      </c>
      <c r="R225" s="2" t="s">
        <v>55</v>
      </c>
      <c r="S225" s="2" t="s">
        <v>31</v>
      </c>
      <c r="T225" s="2" t="s">
        <v>30</v>
      </c>
      <c r="U225" s="2" t="s">
        <v>30</v>
      </c>
      <c r="V225" s="2" t="s">
        <v>36</v>
      </c>
      <c r="W225" s="2" t="s">
        <v>30</v>
      </c>
      <c r="X225" s="2" t="s">
        <v>30</v>
      </c>
      <c r="Y225" s="2" t="s">
        <v>30</v>
      </c>
      <c r="Z225" s="2" t="s">
        <v>30</v>
      </c>
    </row>
    <row r="226">
      <c r="A226" s="1">
        <v>41878.552383344904</v>
      </c>
      <c r="B226" s="2">
        <v>23.0</v>
      </c>
      <c r="C226" s="2" t="s">
        <v>43</v>
      </c>
      <c r="D226" s="2" t="s">
        <v>28</v>
      </c>
      <c r="E226" s="2" t="s">
        <v>75</v>
      </c>
      <c r="F226" s="2" t="s">
        <v>30</v>
      </c>
      <c r="G226" s="2" t="s">
        <v>30</v>
      </c>
      <c r="H226" s="2" t="s">
        <v>30</v>
      </c>
      <c r="I226" s="2" t="s">
        <v>49</v>
      </c>
      <c r="J226" s="2" t="s">
        <v>47</v>
      </c>
      <c r="K226" s="2" t="s">
        <v>30</v>
      </c>
      <c r="L226" s="2" t="s">
        <v>31</v>
      </c>
      <c r="M226" s="2" t="s">
        <v>42</v>
      </c>
      <c r="N226" s="2" t="s">
        <v>34</v>
      </c>
      <c r="O226" s="2" t="s">
        <v>42</v>
      </c>
      <c r="P226" s="2" t="s">
        <v>42</v>
      </c>
      <c r="Q226" s="2" t="s">
        <v>42</v>
      </c>
      <c r="R226" s="2" t="s">
        <v>42</v>
      </c>
      <c r="S226" s="2" t="s">
        <v>30</v>
      </c>
      <c r="T226" s="2" t="s">
        <v>30</v>
      </c>
      <c r="U226" s="2" t="s">
        <v>30</v>
      </c>
      <c r="V226" s="2" t="s">
        <v>31</v>
      </c>
      <c r="W226" s="2" t="s">
        <v>30</v>
      </c>
      <c r="X226" s="2" t="s">
        <v>31</v>
      </c>
      <c r="Y226" s="2" t="s">
        <v>31</v>
      </c>
      <c r="Z226" s="2" t="s">
        <v>30</v>
      </c>
      <c r="AA226" s="2" t="s">
        <v>147</v>
      </c>
    </row>
    <row r="227">
      <c r="A227" s="1">
        <v>41878.55438230324</v>
      </c>
      <c r="B227" s="2">
        <v>24.0</v>
      </c>
      <c r="C227" s="2" t="s">
        <v>38</v>
      </c>
      <c r="D227" s="2" t="s">
        <v>28</v>
      </c>
      <c r="E227" s="2" t="s">
        <v>96</v>
      </c>
      <c r="F227" s="2" t="s">
        <v>30</v>
      </c>
      <c r="G227" s="2" t="s">
        <v>30</v>
      </c>
      <c r="H227" s="2" t="s">
        <v>30</v>
      </c>
      <c r="J227" s="3" t="s">
        <v>54</v>
      </c>
      <c r="K227" s="2" t="s">
        <v>30</v>
      </c>
      <c r="L227" s="2" t="s">
        <v>31</v>
      </c>
      <c r="M227" s="2" t="s">
        <v>42</v>
      </c>
      <c r="N227" s="2" t="s">
        <v>30</v>
      </c>
      <c r="O227" s="2" t="s">
        <v>42</v>
      </c>
      <c r="P227" s="2" t="s">
        <v>30</v>
      </c>
      <c r="Q227" s="2" t="s">
        <v>31</v>
      </c>
      <c r="R227" s="2" t="s">
        <v>65</v>
      </c>
      <c r="S227" s="2" t="s">
        <v>30</v>
      </c>
      <c r="T227" s="2" t="s">
        <v>30</v>
      </c>
      <c r="U227" s="2" t="s">
        <v>31</v>
      </c>
      <c r="V227" s="2" t="s">
        <v>31</v>
      </c>
      <c r="W227" s="2" t="s">
        <v>37</v>
      </c>
      <c r="X227" s="2" t="s">
        <v>31</v>
      </c>
      <c r="Y227" s="2" t="s">
        <v>31</v>
      </c>
      <c r="Z227" s="2" t="s">
        <v>30</v>
      </c>
      <c r="AA227" s="2" t="s">
        <v>148</v>
      </c>
    </row>
    <row r="228">
      <c r="A228" s="1">
        <v>41878.55468728009</v>
      </c>
      <c r="B228" s="2">
        <v>32.0</v>
      </c>
      <c r="C228" s="2" t="s">
        <v>57</v>
      </c>
      <c r="D228" s="2" t="s">
        <v>28</v>
      </c>
      <c r="E228" s="2" t="s">
        <v>76</v>
      </c>
      <c r="F228" s="2" t="s">
        <v>30</v>
      </c>
      <c r="G228" s="2" t="s">
        <v>30</v>
      </c>
      <c r="H228" s="2" t="s">
        <v>30</v>
      </c>
      <c r="I228" s="2" t="s">
        <v>40</v>
      </c>
      <c r="J228" s="3" t="s">
        <v>54</v>
      </c>
      <c r="K228" s="2" t="s">
        <v>31</v>
      </c>
      <c r="L228" s="2" t="s">
        <v>31</v>
      </c>
      <c r="M228" s="2" t="s">
        <v>30</v>
      </c>
      <c r="N228" s="2" t="s">
        <v>31</v>
      </c>
      <c r="O228" s="2" t="s">
        <v>30</v>
      </c>
      <c r="P228" s="2" t="s">
        <v>30</v>
      </c>
      <c r="Q228" s="2" t="s">
        <v>42</v>
      </c>
      <c r="R228" s="2" t="s">
        <v>55</v>
      </c>
      <c r="S228" s="2" t="s">
        <v>30</v>
      </c>
      <c r="T228" s="2" t="s">
        <v>30</v>
      </c>
      <c r="U228" s="2" t="s">
        <v>36</v>
      </c>
      <c r="V228" s="2" t="s">
        <v>31</v>
      </c>
      <c r="W228" s="2" t="s">
        <v>30</v>
      </c>
      <c r="X228" s="2" t="s">
        <v>37</v>
      </c>
      <c r="Y228" s="2" t="s">
        <v>31</v>
      </c>
      <c r="Z228" s="2" t="s">
        <v>30</v>
      </c>
    </row>
    <row r="229">
      <c r="A229" s="1">
        <v>41878.55532548611</v>
      </c>
      <c r="B229" s="2">
        <v>34.0</v>
      </c>
      <c r="C229" s="2" t="s">
        <v>43</v>
      </c>
      <c r="D229" s="2" t="s">
        <v>90</v>
      </c>
      <c r="F229" s="2" t="s">
        <v>31</v>
      </c>
      <c r="G229" s="2" t="s">
        <v>30</v>
      </c>
      <c r="H229" s="2" t="s">
        <v>30</v>
      </c>
      <c r="I229" s="2" t="s">
        <v>52</v>
      </c>
      <c r="J229" s="3" t="s">
        <v>54</v>
      </c>
      <c r="K229" s="2" t="s">
        <v>31</v>
      </c>
      <c r="L229" s="2" t="s">
        <v>31</v>
      </c>
      <c r="M229" s="2" t="s">
        <v>42</v>
      </c>
      <c r="N229" s="2" t="s">
        <v>34</v>
      </c>
      <c r="O229" s="2" t="s">
        <v>31</v>
      </c>
      <c r="P229" s="2" t="s">
        <v>31</v>
      </c>
      <c r="Q229" s="2" t="s">
        <v>42</v>
      </c>
      <c r="R229" s="2" t="s">
        <v>45</v>
      </c>
      <c r="S229" s="2" t="s">
        <v>31</v>
      </c>
      <c r="T229" s="2" t="s">
        <v>31</v>
      </c>
      <c r="U229" s="2" t="s">
        <v>30</v>
      </c>
      <c r="V229" s="2" t="s">
        <v>30</v>
      </c>
      <c r="W229" s="2" t="s">
        <v>30</v>
      </c>
      <c r="X229" s="2" t="s">
        <v>37</v>
      </c>
      <c r="Y229" s="2" t="s">
        <v>31</v>
      </c>
      <c r="Z229" s="2" t="s">
        <v>30</v>
      </c>
    </row>
    <row r="230">
      <c r="A230" s="1">
        <v>41878.55626013889</v>
      </c>
      <c r="B230" s="2">
        <v>24.0</v>
      </c>
      <c r="C230" s="2" t="s">
        <v>43</v>
      </c>
      <c r="D230" s="2" t="s">
        <v>28</v>
      </c>
      <c r="E230" s="2" t="s">
        <v>75</v>
      </c>
      <c r="F230" s="2" t="s">
        <v>30</v>
      </c>
      <c r="G230" s="2" t="s">
        <v>30</v>
      </c>
      <c r="H230" s="2" t="s">
        <v>30</v>
      </c>
      <c r="I230" s="2" t="s">
        <v>49</v>
      </c>
      <c r="J230" s="3" t="s">
        <v>33</v>
      </c>
      <c r="K230" s="2" t="s">
        <v>30</v>
      </c>
      <c r="L230" s="2" t="s">
        <v>31</v>
      </c>
      <c r="M230" s="2" t="s">
        <v>31</v>
      </c>
      <c r="N230" s="2" t="s">
        <v>34</v>
      </c>
      <c r="O230" s="2" t="s">
        <v>30</v>
      </c>
      <c r="P230" s="2" t="s">
        <v>42</v>
      </c>
      <c r="Q230" s="2" t="s">
        <v>42</v>
      </c>
      <c r="R230" s="2" t="s">
        <v>65</v>
      </c>
      <c r="S230" s="2" t="s">
        <v>37</v>
      </c>
      <c r="T230" s="2" t="s">
        <v>30</v>
      </c>
      <c r="U230" s="2" t="s">
        <v>36</v>
      </c>
      <c r="V230" s="2" t="s">
        <v>30</v>
      </c>
      <c r="W230" s="2" t="s">
        <v>37</v>
      </c>
      <c r="X230" s="2" t="s">
        <v>37</v>
      </c>
      <c r="Y230" s="2" t="s">
        <v>31</v>
      </c>
      <c r="Z230" s="2" t="s">
        <v>30</v>
      </c>
    </row>
    <row r="231">
      <c r="A231" s="1">
        <v>41878.557436967596</v>
      </c>
      <c r="B231" s="2">
        <v>26.0</v>
      </c>
      <c r="C231" s="2" t="s">
        <v>57</v>
      </c>
      <c r="D231" s="2" t="s">
        <v>46</v>
      </c>
      <c r="F231" s="2" t="s">
        <v>31</v>
      </c>
      <c r="G231" s="2" t="s">
        <v>30</v>
      </c>
      <c r="H231" s="2" t="s">
        <v>31</v>
      </c>
      <c r="I231" s="2" t="s">
        <v>52</v>
      </c>
      <c r="J231" s="3" t="s">
        <v>54</v>
      </c>
      <c r="K231" s="2" t="s">
        <v>30</v>
      </c>
      <c r="L231" s="2" t="s">
        <v>31</v>
      </c>
      <c r="M231" s="2" t="s">
        <v>30</v>
      </c>
      <c r="N231" s="2" t="s">
        <v>31</v>
      </c>
      <c r="O231" s="2" t="s">
        <v>30</v>
      </c>
      <c r="P231" s="2" t="s">
        <v>30</v>
      </c>
      <c r="Q231" s="2" t="s">
        <v>42</v>
      </c>
      <c r="R231" s="2" t="s">
        <v>42</v>
      </c>
      <c r="S231" s="2" t="s">
        <v>37</v>
      </c>
      <c r="T231" s="2" t="s">
        <v>30</v>
      </c>
      <c r="U231" s="2" t="s">
        <v>36</v>
      </c>
      <c r="V231" s="2" t="s">
        <v>36</v>
      </c>
      <c r="W231" s="2" t="s">
        <v>30</v>
      </c>
      <c r="X231" s="2" t="s">
        <v>37</v>
      </c>
      <c r="Y231" s="2" t="s">
        <v>31</v>
      </c>
      <c r="Z231" s="2" t="s">
        <v>30</v>
      </c>
    </row>
    <row r="232">
      <c r="A232" s="1">
        <v>41878.55751767361</v>
      </c>
      <c r="B232" s="2">
        <v>36.0</v>
      </c>
      <c r="C232" s="2" t="s">
        <v>43</v>
      </c>
      <c r="D232" s="2" t="s">
        <v>28</v>
      </c>
      <c r="E232" s="2" t="s">
        <v>56</v>
      </c>
      <c r="F232" s="2" t="s">
        <v>30</v>
      </c>
      <c r="G232" s="2" t="s">
        <v>30</v>
      </c>
      <c r="H232" s="2" t="s">
        <v>31</v>
      </c>
      <c r="I232" s="2" t="s">
        <v>52</v>
      </c>
      <c r="J232" s="2" t="s">
        <v>47</v>
      </c>
      <c r="K232" s="2" t="s">
        <v>30</v>
      </c>
      <c r="L232" s="2" t="s">
        <v>31</v>
      </c>
      <c r="M232" s="2" t="s">
        <v>31</v>
      </c>
      <c r="N232" s="2" t="s">
        <v>30</v>
      </c>
      <c r="O232" s="2" t="s">
        <v>30</v>
      </c>
      <c r="P232" s="2" t="s">
        <v>31</v>
      </c>
      <c r="Q232" s="2" t="s">
        <v>42</v>
      </c>
      <c r="R232" s="2" t="s">
        <v>42</v>
      </c>
      <c r="S232" s="2" t="s">
        <v>37</v>
      </c>
      <c r="T232" s="2" t="s">
        <v>30</v>
      </c>
      <c r="U232" s="2" t="s">
        <v>36</v>
      </c>
      <c r="V232" s="2" t="s">
        <v>36</v>
      </c>
      <c r="W232" s="2" t="s">
        <v>30</v>
      </c>
      <c r="X232" s="2" t="s">
        <v>37</v>
      </c>
      <c r="Y232" s="2" t="s">
        <v>42</v>
      </c>
      <c r="Z232" s="2" t="s">
        <v>31</v>
      </c>
    </row>
    <row r="233">
      <c r="A233" s="1">
        <v>41878.55808944444</v>
      </c>
      <c r="B233" s="2">
        <v>41.0</v>
      </c>
      <c r="C233" s="2" t="s">
        <v>43</v>
      </c>
      <c r="D233" s="2" t="s">
        <v>28</v>
      </c>
      <c r="E233" s="2" t="s">
        <v>48</v>
      </c>
      <c r="F233" s="2" t="s">
        <v>30</v>
      </c>
      <c r="G233" s="2" t="s">
        <v>30</v>
      </c>
      <c r="H233" s="2" t="s">
        <v>31</v>
      </c>
      <c r="I233" s="2" t="s">
        <v>40</v>
      </c>
      <c r="J233" s="2" t="s">
        <v>62</v>
      </c>
      <c r="K233" s="2" t="s">
        <v>31</v>
      </c>
      <c r="L233" s="2" t="s">
        <v>31</v>
      </c>
      <c r="M233" s="2" t="s">
        <v>31</v>
      </c>
      <c r="N233" s="2" t="s">
        <v>31</v>
      </c>
      <c r="O233" s="2" t="s">
        <v>30</v>
      </c>
      <c r="P233" s="2" t="s">
        <v>42</v>
      </c>
      <c r="Q233" s="2" t="s">
        <v>42</v>
      </c>
      <c r="R233" s="2" t="s">
        <v>42</v>
      </c>
      <c r="S233" s="2" t="s">
        <v>37</v>
      </c>
      <c r="T233" s="2" t="s">
        <v>37</v>
      </c>
      <c r="U233" s="2" t="s">
        <v>36</v>
      </c>
      <c r="V233" s="2" t="s">
        <v>30</v>
      </c>
      <c r="W233" s="2" t="s">
        <v>37</v>
      </c>
      <c r="X233" s="2" t="s">
        <v>37</v>
      </c>
      <c r="Y233" s="2" t="s">
        <v>30</v>
      </c>
      <c r="Z233" s="2" t="s">
        <v>30</v>
      </c>
      <c r="AA233" s="2" t="s">
        <v>149</v>
      </c>
    </row>
    <row r="234">
      <c r="A234" s="1">
        <v>41878.5587289699</v>
      </c>
      <c r="B234" s="2">
        <v>38.0</v>
      </c>
      <c r="C234" s="2" t="s">
        <v>43</v>
      </c>
      <c r="D234" s="2" t="s">
        <v>46</v>
      </c>
      <c r="F234" s="2" t="s">
        <v>30</v>
      </c>
      <c r="G234" s="2" t="s">
        <v>30</v>
      </c>
      <c r="H234" s="2" t="s">
        <v>31</v>
      </c>
      <c r="I234" s="2" t="s">
        <v>52</v>
      </c>
      <c r="J234" s="2" t="s">
        <v>41</v>
      </c>
      <c r="K234" s="2" t="s">
        <v>30</v>
      </c>
      <c r="L234" s="2" t="s">
        <v>30</v>
      </c>
      <c r="M234" s="2" t="s">
        <v>42</v>
      </c>
      <c r="N234" s="2" t="s">
        <v>34</v>
      </c>
      <c r="O234" s="2" t="s">
        <v>42</v>
      </c>
      <c r="P234" s="2" t="s">
        <v>42</v>
      </c>
      <c r="Q234" s="2" t="s">
        <v>42</v>
      </c>
      <c r="R234" s="2" t="s">
        <v>55</v>
      </c>
      <c r="S234" s="2" t="s">
        <v>31</v>
      </c>
      <c r="T234" s="2" t="s">
        <v>30</v>
      </c>
      <c r="U234" s="2" t="s">
        <v>30</v>
      </c>
      <c r="V234" s="2" t="s">
        <v>30</v>
      </c>
      <c r="W234" s="2" t="s">
        <v>30</v>
      </c>
      <c r="X234" s="2" t="s">
        <v>37</v>
      </c>
      <c r="Y234" s="2" t="s">
        <v>30</v>
      </c>
      <c r="Z234" s="2" t="s">
        <v>30</v>
      </c>
    </row>
    <row r="235">
      <c r="A235" s="1">
        <v>41878.55900339121</v>
      </c>
      <c r="B235" s="2">
        <v>38.0</v>
      </c>
      <c r="C235" s="2" t="s">
        <v>43</v>
      </c>
      <c r="D235" s="2" t="s">
        <v>28</v>
      </c>
      <c r="E235" s="2" t="s">
        <v>150</v>
      </c>
      <c r="F235" s="2" t="s">
        <v>30</v>
      </c>
      <c r="G235" s="2" t="s">
        <v>30</v>
      </c>
      <c r="H235" s="2" t="s">
        <v>30</v>
      </c>
      <c r="I235" s="2" t="s">
        <v>52</v>
      </c>
      <c r="J235" s="2" t="s">
        <v>47</v>
      </c>
      <c r="K235" s="2" t="s">
        <v>31</v>
      </c>
      <c r="L235" s="2" t="s">
        <v>31</v>
      </c>
      <c r="M235" s="2" t="s">
        <v>42</v>
      </c>
      <c r="N235" s="2" t="s">
        <v>34</v>
      </c>
      <c r="O235" s="2" t="s">
        <v>30</v>
      </c>
      <c r="P235" s="2" t="s">
        <v>42</v>
      </c>
      <c r="Q235" s="2" t="s">
        <v>42</v>
      </c>
      <c r="R235" s="2" t="s">
        <v>42</v>
      </c>
      <c r="S235" s="2" t="s">
        <v>37</v>
      </c>
      <c r="T235" s="2" t="s">
        <v>37</v>
      </c>
      <c r="U235" s="2" t="s">
        <v>36</v>
      </c>
      <c r="V235" s="2" t="s">
        <v>31</v>
      </c>
      <c r="W235" s="2" t="s">
        <v>30</v>
      </c>
      <c r="X235" s="2" t="s">
        <v>37</v>
      </c>
      <c r="Y235" s="2" t="s">
        <v>30</v>
      </c>
      <c r="Z235" s="2" t="s">
        <v>30</v>
      </c>
    </row>
    <row r="236">
      <c r="A236" s="1">
        <v>41878.56013185185</v>
      </c>
      <c r="B236" s="2">
        <v>30.0</v>
      </c>
      <c r="C236" s="2" t="s">
        <v>57</v>
      </c>
      <c r="D236" s="2" t="s">
        <v>80</v>
      </c>
      <c r="F236" s="2" t="s">
        <v>30</v>
      </c>
      <c r="G236" s="2" t="s">
        <v>30</v>
      </c>
      <c r="H236" s="2" t="s">
        <v>30</v>
      </c>
      <c r="J236" s="2" t="s">
        <v>47</v>
      </c>
      <c r="K236" s="2" t="s">
        <v>30</v>
      </c>
      <c r="L236" s="2" t="s">
        <v>31</v>
      </c>
      <c r="M236" s="2" t="s">
        <v>42</v>
      </c>
      <c r="N236" s="2" t="s">
        <v>30</v>
      </c>
      <c r="O236" s="2" t="s">
        <v>42</v>
      </c>
      <c r="P236" s="2" t="s">
        <v>42</v>
      </c>
      <c r="Q236" s="2" t="s">
        <v>31</v>
      </c>
      <c r="R236" s="2" t="s">
        <v>35</v>
      </c>
      <c r="S236" s="2" t="s">
        <v>30</v>
      </c>
      <c r="T236" s="2" t="s">
        <v>30</v>
      </c>
      <c r="U236" s="2" t="s">
        <v>36</v>
      </c>
      <c r="V236" s="2" t="s">
        <v>36</v>
      </c>
      <c r="W236" s="2" t="s">
        <v>30</v>
      </c>
      <c r="X236" s="2" t="s">
        <v>30</v>
      </c>
      <c r="Y236" s="2" t="s">
        <v>31</v>
      </c>
      <c r="Z236" s="2" t="s">
        <v>30</v>
      </c>
    </row>
    <row r="237">
      <c r="A237" s="1">
        <v>41878.560348125</v>
      </c>
      <c r="B237" s="2">
        <v>25.0</v>
      </c>
      <c r="C237" s="2" t="s">
        <v>43</v>
      </c>
      <c r="D237" s="2" t="s">
        <v>46</v>
      </c>
      <c r="F237" s="2" t="s">
        <v>30</v>
      </c>
      <c r="G237" s="2" t="s">
        <v>30</v>
      </c>
      <c r="H237" s="2" t="s">
        <v>30</v>
      </c>
      <c r="I237" s="2" t="s">
        <v>49</v>
      </c>
      <c r="J237" s="2" t="s">
        <v>47</v>
      </c>
      <c r="K237" s="2" t="s">
        <v>30</v>
      </c>
      <c r="L237" s="2" t="s">
        <v>31</v>
      </c>
      <c r="M237" s="2" t="s">
        <v>30</v>
      </c>
      <c r="N237" s="2" t="s">
        <v>30</v>
      </c>
      <c r="O237" s="2" t="s">
        <v>30</v>
      </c>
      <c r="P237" s="2" t="s">
        <v>30</v>
      </c>
      <c r="Q237" s="2" t="s">
        <v>42</v>
      </c>
      <c r="R237" s="2" t="s">
        <v>45</v>
      </c>
      <c r="S237" s="2" t="s">
        <v>31</v>
      </c>
      <c r="T237" s="2" t="s">
        <v>37</v>
      </c>
      <c r="U237" s="2" t="s">
        <v>30</v>
      </c>
      <c r="V237" s="2" t="s">
        <v>30</v>
      </c>
      <c r="W237" s="2" t="s">
        <v>30</v>
      </c>
      <c r="X237" s="2" t="s">
        <v>37</v>
      </c>
      <c r="Y237" s="2" t="s">
        <v>30</v>
      </c>
      <c r="Z237" s="2" t="s">
        <v>30</v>
      </c>
    </row>
    <row r="238">
      <c r="A238" s="1">
        <v>41878.56063483796</v>
      </c>
      <c r="B238" s="2">
        <v>37.0</v>
      </c>
      <c r="C238" s="2" t="s">
        <v>43</v>
      </c>
      <c r="D238" s="2" t="s">
        <v>44</v>
      </c>
      <c r="F238" s="2" t="s">
        <v>30</v>
      </c>
      <c r="G238" s="2" t="s">
        <v>31</v>
      </c>
      <c r="H238" s="2" t="s">
        <v>31</v>
      </c>
      <c r="I238" s="2" t="s">
        <v>32</v>
      </c>
      <c r="J238" s="2" t="s">
        <v>47</v>
      </c>
      <c r="K238" s="2" t="s">
        <v>30</v>
      </c>
      <c r="L238" s="2" t="s">
        <v>31</v>
      </c>
      <c r="M238" s="2" t="s">
        <v>31</v>
      </c>
      <c r="N238" s="2" t="s">
        <v>31</v>
      </c>
      <c r="O238" s="2" t="s">
        <v>30</v>
      </c>
      <c r="P238" s="2" t="s">
        <v>42</v>
      </c>
      <c r="Q238" s="2" t="s">
        <v>42</v>
      </c>
      <c r="R238" s="2" t="s">
        <v>42</v>
      </c>
      <c r="S238" s="2" t="s">
        <v>37</v>
      </c>
      <c r="T238" s="2" t="s">
        <v>30</v>
      </c>
      <c r="U238" s="2" t="s">
        <v>36</v>
      </c>
      <c r="V238" s="2" t="s">
        <v>36</v>
      </c>
      <c r="W238" s="2" t="s">
        <v>30</v>
      </c>
      <c r="X238" s="2" t="s">
        <v>31</v>
      </c>
      <c r="Y238" s="2" t="s">
        <v>42</v>
      </c>
      <c r="Z238" s="2" t="s">
        <v>30</v>
      </c>
    </row>
    <row r="239">
      <c r="A239" s="1">
        <v>41878.56233237268</v>
      </c>
      <c r="B239" s="2">
        <v>34.0</v>
      </c>
      <c r="C239" s="2" t="s">
        <v>43</v>
      </c>
      <c r="D239" s="2" t="s">
        <v>46</v>
      </c>
      <c r="F239" s="2" t="s">
        <v>30</v>
      </c>
      <c r="G239" s="2" t="s">
        <v>31</v>
      </c>
      <c r="H239" s="2" t="s">
        <v>30</v>
      </c>
      <c r="J239" s="3" t="s">
        <v>33</v>
      </c>
      <c r="K239" s="2" t="s">
        <v>30</v>
      </c>
      <c r="L239" s="2" t="s">
        <v>31</v>
      </c>
      <c r="M239" s="2" t="s">
        <v>30</v>
      </c>
      <c r="N239" s="2" t="s">
        <v>30</v>
      </c>
      <c r="O239" s="2" t="s">
        <v>30</v>
      </c>
      <c r="P239" s="2" t="s">
        <v>30</v>
      </c>
      <c r="Q239" s="2" t="s">
        <v>31</v>
      </c>
      <c r="R239" s="2" t="s">
        <v>45</v>
      </c>
      <c r="S239" s="2" t="s">
        <v>30</v>
      </c>
      <c r="T239" s="2" t="s">
        <v>30</v>
      </c>
      <c r="U239" s="2" t="s">
        <v>36</v>
      </c>
      <c r="V239" s="2" t="s">
        <v>31</v>
      </c>
      <c r="W239" s="2" t="s">
        <v>30</v>
      </c>
      <c r="X239" s="2" t="s">
        <v>31</v>
      </c>
      <c r="Y239" s="2" t="s">
        <v>30</v>
      </c>
      <c r="Z239" s="2" t="s">
        <v>31</v>
      </c>
    </row>
    <row r="240">
      <c r="A240" s="1">
        <v>41878.56246988426</v>
      </c>
      <c r="B240" s="2">
        <v>37.0</v>
      </c>
      <c r="C240" s="2" t="s">
        <v>97</v>
      </c>
      <c r="D240" s="2" t="s">
        <v>28</v>
      </c>
      <c r="E240" s="2" t="s">
        <v>70</v>
      </c>
      <c r="F240" s="2" t="s">
        <v>30</v>
      </c>
      <c r="G240" s="2" t="s">
        <v>31</v>
      </c>
      <c r="H240" s="2" t="s">
        <v>31</v>
      </c>
      <c r="I240" s="2" t="s">
        <v>52</v>
      </c>
      <c r="J240" s="2" t="s">
        <v>41</v>
      </c>
      <c r="K240" s="2" t="s">
        <v>30</v>
      </c>
      <c r="L240" s="2" t="s">
        <v>30</v>
      </c>
      <c r="M240" s="2" t="s">
        <v>31</v>
      </c>
      <c r="N240" s="2" t="s">
        <v>31</v>
      </c>
      <c r="O240" s="2" t="s">
        <v>31</v>
      </c>
      <c r="P240" s="2" t="s">
        <v>31</v>
      </c>
      <c r="Q240" s="2" t="s">
        <v>31</v>
      </c>
      <c r="R240" s="2" t="s">
        <v>35</v>
      </c>
      <c r="S240" s="2" t="s">
        <v>30</v>
      </c>
      <c r="T240" s="2" t="s">
        <v>30</v>
      </c>
      <c r="U240" s="2" t="s">
        <v>36</v>
      </c>
      <c r="V240" s="2" t="s">
        <v>36</v>
      </c>
      <c r="W240" s="2" t="s">
        <v>30</v>
      </c>
      <c r="X240" s="2" t="s">
        <v>37</v>
      </c>
      <c r="Y240" s="2" t="s">
        <v>31</v>
      </c>
      <c r="Z240" s="2" t="s">
        <v>30</v>
      </c>
    </row>
    <row r="241">
      <c r="A241" s="1">
        <v>41878.5632341088</v>
      </c>
      <c r="B241" s="2">
        <v>28.0</v>
      </c>
      <c r="C241" s="2" t="s">
        <v>27</v>
      </c>
      <c r="D241" s="2" t="s">
        <v>44</v>
      </c>
      <c r="F241" s="2" t="s">
        <v>30</v>
      </c>
      <c r="G241" s="2" t="s">
        <v>31</v>
      </c>
      <c r="H241" s="2" t="s">
        <v>31</v>
      </c>
      <c r="I241" s="2" t="s">
        <v>52</v>
      </c>
      <c r="J241" s="3" t="s">
        <v>33</v>
      </c>
      <c r="K241" s="2" t="s">
        <v>30</v>
      </c>
      <c r="L241" s="2" t="s">
        <v>30</v>
      </c>
      <c r="M241" s="2" t="s">
        <v>31</v>
      </c>
      <c r="N241" s="2" t="s">
        <v>31</v>
      </c>
      <c r="O241" s="2" t="s">
        <v>31</v>
      </c>
      <c r="P241" s="2" t="s">
        <v>31</v>
      </c>
      <c r="Q241" s="2" t="s">
        <v>31</v>
      </c>
      <c r="R241" s="2" t="s">
        <v>42</v>
      </c>
      <c r="S241" s="2" t="s">
        <v>30</v>
      </c>
      <c r="T241" s="2" t="s">
        <v>30</v>
      </c>
      <c r="U241" s="2" t="s">
        <v>36</v>
      </c>
      <c r="V241" s="2" t="s">
        <v>31</v>
      </c>
      <c r="W241" s="2" t="s">
        <v>30</v>
      </c>
      <c r="X241" s="2" t="s">
        <v>30</v>
      </c>
      <c r="Y241" s="2" t="s">
        <v>30</v>
      </c>
      <c r="Z241" s="2" t="s">
        <v>31</v>
      </c>
    </row>
    <row r="242">
      <c r="A242" s="1">
        <v>41878.563604236115</v>
      </c>
      <c r="B242" s="2">
        <v>22.0</v>
      </c>
      <c r="C242" s="2" t="s">
        <v>43</v>
      </c>
      <c r="D242" s="2" t="s">
        <v>151</v>
      </c>
      <c r="F242" s="2" t="s">
        <v>30</v>
      </c>
      <c r="G242" s="2" t="s">
        <v>30</v>
      </c>
      <c r="H242" s="2" t="s">
        <v>30</v>
      </c>
      <c r="J242" s="3" t="s">
        <v>33</v>
      </c>
      <c r="K242" s="2" t="s">
        <v>30</v>
      </c>
      <c r="L242" s="2" t="s">
        <v>31</v>
      </c>
      <c r="M242" s="2" t="s">
        <v>42</v>
      </c>
      <c r="N242" s="2" t="s">
        <v>30</v>
      </c>
      <c r="O242" s="2" t="s">
        <v>30</v>
      </c>
      <c r="P242" s="2" t="s">
        <v>30</v>
      </c>
      <c r="Q242" s="2" t="s">
        <v>42</v>
      </c>
      <c r="R242" s="2" t="s">
        <v>42</v>
      </c>
      <c r="S242" s="2" t="s">
        <v>30</v>
      </c>
      <c r="T242" s="2" t="s">
        <v>30</v>
      </c>
      <c r="U242" s="2" t="s">
        <v>36</v>
      </c>
      <c r="V242" s="2" t="s">
        <v>31</v>
      </c>
      <c r="W242" s="2" t="s">
        <v>37</v>
      </c>
      <c r="X242" s="2" t="s">
        <v>37</v>
      </c>
      <c r="Y242" s="2" t="s">
        <v>30</v>
      </c>
      <c r="Z242" s="2" t="s">
        <v>30</v>
      </c>
    </row>
    <row r="243">
      <c r="A243" s="1">
        <v>41878.564248807874</v>
      </c>
      <c r="B243" s="2">
        <v>34.0</v>
      </c>
      <c r="C243" s="2" t="s">
        <v>57</v>
      </c>
      <c r="D243" s="2" t="s">
        <v>28</v>
      </c>
      <c r="E243" s="2" t="s">
        <v>98</v>
      </c>
      <c r="F243" s="2" t="s">
        <v>30</v>
      </c>
      <c r="G243" s="2" t="s">
        <v>31</v>
      </c>
      <c r="H243" s="2" t="s">
        <v>31</v>
      </c>
      <c r="I243" s="2" t="s">
        <v>52</v>
      </c>
      <c r="J243" s="3" t="s">
        <v>54</v>
      </c>
      <c r="K243" s="2" t="s">
        <v>30</v>
      </c>
      <c r="L243" s="2" t="s">
        <v>31</v>
      </c>
      <c r="M243" s="2" t="s">
        <v>30</v>
      </c>
      <c r="N243" s="2" t="s">
        <v>30</v>
      </c>
      <c r="O243" s="2" t="s">
        <v>30</v>
      </c>
      <c r="P243" s="2" t="s">
        <v>30</v>
      </c>
      <c r="Q243" s="2" t="s">
        <v>42</v>
      </c>
      <c r="R243" s="2" t="s">
        <v>45</v>
      </c>
      <c r="S243" s="2" t="s">
        <v>37</v>
      </c>
      <c r="T243" s="2" t="s">
        <v>30</v>
      </c>
      <c r="U243" s="2" t="s">
        <v>36</v>
      </c>
      <c r="V243" s="2" t="s">
        <v>36</v>
      </c>
      <c r="W243" s="2" t="s">
        <v>30</v>
      </c>
      <c r="X243" s="2" t="s">
        <v>37</v>
      </c>
      <c r="Y243" s="2" t="s">
        <v>30</v>
      </c>
      <c r="Z243" s="2" t="s">
        <v>31</v>
      </c>
    </row>
    <row r="244">
      <c r="A244" s="1">
        <v>41878.56444979167</v>
      </c>
      <c r="B244" s="2">
        <v>33.0</v>
      </c>
      <c r="C244" s="2" t="s">
        <v>38</v>
      </c>
      <c r="D244" s="2" t="s">
        <v>28</v>
      </c>
      <c r="E244" s="2" t="s">
        <v>60</v>
      </c>
      <c r="F244" s="2" t="s">
        <v>30</v>
      </c>
      <c r="G244" s="2" t="s">
        <v>31</v>
      </c>
      <c r="H244" s="2" t="s">
        <v>31</v>
      </c>
      <c r="I244" s="2" t="s">
        <v>52</v>
      </c>
      <c r="J244" s="2" t="s">
        <v>47</v>
      </c>
      <c r="K244" s="2" t="s">
        <v>30</v>
      </c>
      <c r="L244" s="2" t="s">
        <v>31</v>
      </c>
      <c r="M244" s="2" t="s">
        <v>31</v>
      </c>
      <c r="N244" s="2" t="s">
        <v>31</v>
      </c>
      <c r="O244" s="2" t="s">
        <v>31</v>
      </c>
      <c r="P244" s="2" t="s">
        <v>31</v>
      </c>
      <c r="Q244" s="2" t="s">
        <v>31</v>
      </c>
      <c r="R244" s="2" t="s">
        <v>35</v>
      </c>
      <c r="S244" s="2" t="s">
        <v>30</v>
      </c>
      <c r="T244" s="2" t="s">
        <v>30</v>
      </c>
      <c r="U244" s="2" t="s">
        <v>36</v>
      </c>
      <c r="V244" s="2" t="s">
        <v>31</v>
      </c>
      <c r="W244" s="2" t="s">
        <v>30</v>
      </c>
      <c r="X244" s="2" t="s">
        <v>30</v>
      </c>
      <c r="Y244" s="2" t="s">
        <v>42</v>
      </c>
      <c r="Z244" s="2" t="s">
        <v>30</v>
      </c>
    </row>
    <row r="245">
      <c r="A245" s="1">
        <v>41878.56495609954</v>
      </c>
      <c r="B245" s="2">
        <v>25.0</v>
      </c>
      <c r="C245" s="2" t="s">
        <v>43</v>
      </c>
      <c r="D245" s="2" t="s">
        <v>134</v>
      </c>
      <c r="F245" s="2" t="s">
        <v>30</v>
      </c>
      <c r="G245" s="2" t="s">
        <v>30</v>
      </c>
      <c r="H245" s="2" t="s">
        <v>30</v>
      </c>
      <c r="J245" s="3" t="s">
        <v>33</v>
      </c>
      <c r="K245" s="2" t="s">
        <v>30</v>
      </c>
      <c r="L245" s="2" t="s">
        <v>31</v>
      </c>
      <c r="M245" s="2" t="s">
        <v>30</v>
      </c>
      <c r="N245" s="2" t="s">
        <v>30</v>
      </c>
      <c r="O245" s="2" t="s">
        <v>30</v>
      </c>
      <c r="P245" s="2" t="s">
        <v>30</v>
      </c>
      <c r="Q245" s="2" t="s">
        <v>31</v>
      </c>
      <c r="R245" s="2" t="s">
        <v>45</v>
      </c>
      <c r="S245" s="2" t="s">
        <v>37</v>
      </c>
      <c r="T245" s="2" t="s">
        <v>30</v>
      </c>
      <c r="U245" s="2" t="s">
        <v>36</v>
      </c>
      <c r="V245" s="2" t="s">
        <v>31</v>
      </c>
      <c r="W245" s="2" t="s">
        <v>30</v>
      </c>
      <c r="X245" s="2" t="s">
        <v>31</v>
      </c>
      <c r="Y245" s="2" t="s">
        <v>30</v>
      </c>
      <c r="Z245" s="2" t="s">
        <v>30</v>
      </c>
    </row>
    <row r="246">
      <c r="A246" s="1">
        <v>41878.565316886576</v>
      </c>
      <c r="B246" s="2">
        <v>27.0</v>
      </c>
      <c r="C246" s="2" t="s">
        <v>43</v>
      </c>
      <c r="D246" s="2" t="s">
        <v>28</v>
      </c>
      <c r="E246" s="2" t="s">
        <v>111</v>
      </c>
      <c r="F246" s="2" t="s">
        <v>30</v>
      </c>
      <c r="G246" s="2" t="s">
        <v>30</v>
      </c>
      <c r="H246" s="2" t="s">
        <v>30</v>
      </c>
      <c r="I246" s="2" t="s">
        <v>49</v>
      </c>
      <c r="J246" s="2" t="s">
        <v>41</v>
      </c>
      <c r="K246" s="2" t="s">
        <v>31</v>
      </c>
      <c r="L246" s="2" t="s">
        <v>31</v>
      </c>
      <c r="M246" s="2" t="s">
        <v>31</v>
      </c>
      <c r="N246" s="2" t="s">
        <v>31</v>
      </c>
      <c r="O246" s="2" t="s">
        <v>42</v>
      </c>
      <c r="P246" s="2" t="s">
        <v>42</v>
      </c>
      <c r="Q246" s="2" t="s">
        <v>31</v>
      </c>
      <c r="R246" s="2" t="s">
        <v>35</v>
      </c>
      <c r="S246" s="2" t="s">
        <v>30</v>
      </c>
      <c r="T246" s="2" t="s">
        <v>30</v>
      </c>
      <c r="U246" s="2" t="s">
        <v>36</v>
      </c>
      <c r="V246" s="2" t="s">
        <v>31</v>
      </c>
      <c r="W246" s="2" t="s">
        <v>37</v>
      </c>
      <c r="X246" s="2" t="s">
        <v>37</v>
      </c>
      <c r="Y246" s="2" t="s">
        <v>31</v>
      </c>
      <c r="Z246" s="2" t="s">
        <v>30</v>
      </c>
    </row>
    <row r="247">
      <c r="A247" s="1">
        <v>41878.56624163195</v>
      </c>
      <c r="B247" s="2">
        <v>40.0</v>
      </c>
      <c r="C247" s="2" t="s">
        <v>38</v>
      </c>
      <c r="D247" s="2" t="s">
        <v>28</v>
      </c>
      <c r="E247" s="2" t="s">
        <v>56</v>
      </c>
      <c r="F247" s="2" t="s">
        <v>30</v>
      </c>
      <c r="G247" s="2" t="s">
        <v>30</v>
      </c>
      <c r="H247" s="2" t="s">
        <v>31</v>
      </c>
      <c r="I247" s="2" t="s">
        <v>52</v>
      </c>
      <c r="J247" s="2" t="s">
        <v>41</v>
      </c>
      <c r="K247" s="2" t="s">
        <v>31</v>
      </c>
      <c r="L247" s="2" t="s">
        <v>31</v>
      </c>
      <c r="M247" s="2" t="s">
        <v>31</v>
      </c>
      <c r="N247" s="2" t="s">
        <v>31</v>
      </c>
      <c r="O247" s="2" t="s">
        <v>31</v>
      </c>
      <c r="P247" s="2" t="s">
        <v>31</v>
      </c>
      <c r="Q247" s="2" t="s">
        <v>31</v>
      </c>
      <c r="R247" s="2" t="s">
        <v>42</v>
      </c>
      <c r="S247" s="2" t="s">
        <v>31</v>
      </c>
      <c r="T247" s="2" t="s">
        <v>37</v>
      </c>
      <c r="U247" s="2" t="s">
        <v>30</v>
      </c>
      <c r="V247" s="2" t="s">
        <v>30</v>
      </c>
      <c r="W247" s="2" t="s">
        <v>30</v>
      </c>
      <c r="X247" s="2" t="s">
        <v>37</v>
      </c>
      <c r="Y247" s="2" t="s">
        <v>30</v>
      </c>
      <c r="Z247" s="2" t="s">
        <v>31</v>
      </c>
      <c r="AA247" s="2" t="s">
        <v>152</v>
      </c>
    </row>
    <row r="248">
      <c r="A248" s="1">
        <v>41878.566442083335</v>
      </c>
      <c r="B248" s="2">
        <v>21.0</v>
      </c>
      <c r="C248" s="2" t="s">
        <v>43</v>
      </c>
      <c r="D248" s="2" t="s">
        <v>28</v>
      </c>
      <c r="E248" s="2" t="s">
        <v>153</v>
      </c>
      <c r="F248" s="2" t="s">
        <v>30</v>
      </c>
      <c r="G248" s="2" t="s">
        <v>30</v>
      </c>
      <c r="H248" s="2" t="s">
        <v>31</v>
      </c>
      <c r="I248" s="2" t="s">
        <v>32</v>
      </c>
      <c r="J248" s="3" t="s">
        <v>33</v>
      </c>
      <c r="K248" s="2" t="s">
        <v>30</v>
      </c>
      <c r="L248" s="2" t="s">
        <v>30</v>
      </c>
      <c r="M248" s="2" t="s">
        <v>42</v>
      </c>
      <c r="N248" s="2" t="s">
        <v>30</v>
      </c>
      <c r="O248" s="2" t="s">
        <v>30</v>
      </c>
      <c r="P248" s="2" t="s">
        <v>42</v>
      </c>
      <c r="Q248" s="2" t="s">
        <v>42</v>
      </c>
      <c r="R248" s="2" t="s">
        <v>42</v>
      </c>
      <c r="S248" s="2" t="s">
        <v>37</v>
      </c>
      <c r="T248" s="2" t="s">
        <v>30</v>
      </c>
      <c r="U248" s="2" t="s">
        <v>30</v>
      </c>
      <c r="V248" s="2" t="s">
        <v>30</v>
      </c>
      <c r="W248" s="2" t="s">
        <v>30</v>
      </c>
      <c r="X248" s="2" t="s">
        <v>37</v>
      </c>
      <c r="Y248" s="2" t="s">
        <v>42</v>
      </c>
      <c r="Z248" s="2" t="s">
        <v>30</v>
      </c>
    </row>
    <row r="249">
      <c r="A249" s="1">
        <v>41878.56757006944</v>
      </c>
      <c r="B249" s="2">
        <v>29.0</v>
      </c>
      <c r="C249" s="2" t="s">
        <v>43</v>
      </c>
      <c r="D249" s="2" t="s">
        <v>46</v>
      </c>
      <c r="F249" s="2" t="s">
        <v>30</v>
      </c>
      <c r="G249" s="2" t="s">
        <v>30</v>
      </c>
      <c r="H249" s="2" t="s">
        <v>30</v>
      </c>
      <c r="J249" s="3" t="s">
        <v>33</v>
      </c>
      <c r="K249" s="2" t="s">
        <v>30</v>
      </c>
      <c r="L249" s="2" t="s">
        <v>30</v>
      </c>
      <c r="M249" s="2" t="s">
        <v>30</v>
      </c>
      <c r="N249" s="2" t="s">
        <v>30</v>
      </c>
      <c r="O249" s="2" t="s">
        <v>30</v>
      </c>
      <c r="P249" s="2" t="s">
        <v>30</v>
      </c>
      <c r="Q249" s="2" t="s">
        <v>31</v>
      </c>
      <c r="R249" s="2" t="s">
        <v>65</v>
      </c>
      <c r="S249" s="2" t="s">
        <v>30</v>
      </c>
      <c r="T249" s="2" t="s">
        <v>30</v>
      </c>
      <c r="U249" s="2" t="s">
        <v>31</v>
      </c>
      <c r="V249" s="2" t="s">
        <v>31</v>
      </c>
      <c r="W249" s="2" t="s">
        <v>37</v>
      </c>
      <c r="X249" s="2" t="s">
        <v>31</v>
      </c>
      <c r="Y249" s="2" t="s">
        <v>31</v>
      </c>
      <c r="Z249" s="2" t="s">
        <v>30</v>
      </c>
    </row>
    <row r="250">
      <c r="A250" s="1">
        <v>41878.56790616898</v>
      </c>
      <c r="B250" s="2">
        <v>32.0</v>
      </c>
      <c r="C250" s="2" t="s">
        <v>38</v>
      </c>
      <c r="D250" s="2" t="s">
        <v>28</v>
      </c>
      <c r="E250" s="2" t="s">
        <v>70</v>
      </c>
      <c r="F250" s="2" t="s">
        <v>30</v>
      </c>
      <c r="G250" s="2" t="s">
        <v>31</v>
      </c>
      <c r="H250" s="2" t="s">
        <v>31</v>
      </c>
      <c r="I250" s="2" t="s">
        <v>52</v>
      </c>
      <c r="J250" s="3" t="s">
        <v>54</v>
      </c>
      <c r="K250" s="2" t="s">
        <v>31</v>
      </c>
      <c r="L250" s="2" t="s">
        <v>31</v>
      </c>
      <c r="M250" s="2" t="s">
        <v>30</v>
      </c>
      <c r="N250" s="2" t="s">
        <v>30</v>
      </c>
      <c r="O250" s="2" t="s">
        <v>30</v>
      </c>
      <c r="P250" s="2" t="s">
        <v>30</v>
      </c>
      <c r="Q250" s="2" t="s">
        <v>42</v>
      </c>
      <c r="R250" s="2" t="s">
        <v>42</v>
      </c>
      <c r="S250" s="2" t="s">
        <v>37</v>
      </c>
      <c r="T250" s="2" t="s">
        <v>30</v>
      </c>
      <c r="U250" s="2" t="s">
        <v>31</v>
      </c>
      <c r="V250" s="2" t="s">
        <v>31</v>
      </c>
      <c r="W250" s="2" t="s">
        <v>30</v>
      </c>
      <c r="X250" s="2" t="s">
        <v>31</v>
      </c>
      <c r="Y250" s="2" t="s">
        <v>42</v>
      </c>
      <c r="Z250" s="2" t="s">
        <v>30</v>
      </c>
    </row>
    <row r="251">
      <c r="A251" s="1">
        <v>41878.568252893514</v>
      </c>
      <c r="B251" s="2">
        <v>29.0</v>
      </c>
      <c r="C251" s="2" t="s">
        <v>133</v>
      </c>
      <c r="D251" s="2" t="s">
        <v>28</v>
      </c>
      <c r="E251" s="2" t="s">
        <v>69</v>
      </c>
      <c r="F251" s="2" t="s">
        <v>30</v>
      </c>
      <c r="G251" s="2" t="s">
        <v>31</v>
      </c>
      <c r="H251" s="2" t="s">
        <v>31</v>
      </c>
      <c r="I251" s="2" t="s">
        <v>40</v>
      </c>
      <c r="J251" s="2" t="s">
        <v>62</v>
      </c>
      <c r="K251" s="2" t="s">
        <v>31</v>
      </c>
      <c r="L251" s="2" t="s">
        <v>30</v>
      </c>
      <c r="M251" s="2" t="s">
        <v>31</v>
      </c>
      <c r="N251" s="2" t="s">
        <v>31</v>
      </c>
      <c r="O251" s="2" t="s">
        <v>31</v>
      </c>
      <c r="P251" s="2" t="s">
        <v>42</v>
      </c>
      <c r="Q251" s="2" t="s">
        <v>31</v>
      </c>
      <c r="R251" s="2" t="s">
        <v>42</v>
      </c>
      <c r="S251" s="2" t="s">
        <v>37</v>
      </c>
      <c r="T251" s="2" t="s">
        <v>30</v>
      </c>
      <c r="U251" s="2" t="s">
        <v>36</v>
      </c>
      <c r="V251" s="2" t="s">
        <v>30</v>
      </c>
      <c r="W251" s="2" t="s">
        <v>37</v>
      </c>
      <c r="X251" s="2" t="s">
        <v>31</v>
      </c>
      <c r="Y251" s="2" t="s">
        <v>42</v>
      </c>
      <c r="Z251" s="2" t="s">
        <v>30</v>
      </c>
    </row>
    <row r="252">
      <c r="A252" s="1">
        <v>41878.568750266204</v>
      </c>
      <c r="B252" s="2">
        <v>23.0</v>
      </c>
      <c r="C252" s="2" t="s">
        <v>43</v>
      </c>
      <c r="D252" s="2" t="s">
        <v>28</v>
      </c>
      <c r="E252" s="2" t="s">
        <v>154</v>
      </c>
      <c r="F252" s="2" t="s">
        <v>30</v>
      </c>
      <c r="G252" s="2" t="s">
        <v>31</v>
      </c>
      <c r="H252" s="2" t="s">
        <v>31</v>
      </c>
      <c r="I252" s="2" t="s">
        <v>52</v>
      </c>
      <c r="J252" s="2" t="s">
        <v>47</v>
      </c>
      <c r="K252" s="2" t="s">
        <v>31</v>
      </c>
      <c r="L252" s="2" t="s">
        <v>30</v>
      </c>
      <c r="M252" s="2" t="s">
        <v>42</v>
      </c>
      <c r="N252" s="2" t="s">
        <v>30</v>
      </c>
      <c r="O252" s="2" t="s">
        <v>30</v>
      </c>
      <c r="P252" s="2" t="s">
        <v>42</v>
      </c>
      <c r="Q252" s="2" t="s">
        <v>31</v>
      </c>
      <c r="R252" s="2" t="s">
        <v>35</v>
      </c>
      <c r="S252" s="2" t="s">
        <v>37</v>
      </c>
      <c r="T252" s="2" t="s">
        <v>30</v>
      </c>
      <c r="U252" s="2" t="s">
        <v>36</v>
      </c>
      <c r="V252" s="2" t="s">
        <v>36</v>
      </c>
      <c r="W252" s="2" t="s">
        <v>30</v>
      </c>
      <c r="X252" s="2" t="s">
        <v>31</v>
      </c>
      <c r="Y252" s="2" t="s">
        <v>31</v>
      </c>
      <c r="Z252" s="2" t="s">
        <v>30</v>
      </c>
    </row>
    <row r="253">
      <c r="A253" s="1">
        <v>41878.570116724535</v>
      </c>
      <c r="B253" s="2">
        <v>28.0</v>
      </c>
      <c r="C253" s="2" t="s">
        <v>43</v>
      </c>
      <c r="D253" s="2" t="s">
        <v>28</v>
      </c>
      <c r="E253" s="2" t="s">
        <v>111</v>
      </c>
      <c r="F253" s="2" t="s">
        <v>30</v>
      </c>
      <c r="G253" s="2" t="s">
        <v>31</v>
      </c>
      <c r="H253" s="2" t="s">
        <v>30</v>
      </c>
      <c r="J253" s="2" t="s">
        <v>50</v>
      </c>
      <c r="K253" s="2" t="s">
        <v>30</v>
      </c>
      <c r="L253" s="2" t="s">
        <v>31</v>
      </c>
      <c r="M253" s="2" t="s">
        <v>31</v>
      </c>
      <c r="N253" s="2" t="s">
        <v>30</v>
      </c>
      <c r="O253" s="2" t="s">
        <v>30</v>
      </c>
      <c r="P253" s="2" t="s">
        <v>42</v>
      </c>
      <c r="Q253" s="2" t="s">
        <v>31</v>
      </c>
      <c r="R253" s="2" t="s">
        <v>35</v>
      </c>
      <c r="S253" s="2" t="s">
        <v>30</v>
      </c>
      <c r="T253" s="2" t="s">
        <v>30</v>
      </c>
      <c r="U253" s="2" t="s">
        <v>36</v>
      </c>
      <c r="V253" s="2" t="s">
        <v>31</v>
      </c>
      <c r="W253" s="2" t="s">
        <v>30</v>
      </c>
      <c r="X253" s="2" t="s">
        <v>37</v>
      </c>
      <c r="Y253" s="2" t="s">
        <v>31</v>
      </c>
      <c r="Z253" s="2" t="s">
        <v>31</v>
      </c>
    </row>
    <row r="254">
      <c r="A254" s="1">
        <v>41878.57127912037</v>
      </c>
      <c r="B254" s="2">
        <v>31.0</v>
      </c>
      <c r="C254" s="2" t="s">
        <v>57</v>
      </c>
      <c r="D254" s="2" t="s">
        <v>28</v>
      </c>
      <c r="E254" s="2" t="s">
        <v>60</v>
      </c>
      <c r="F254" s="2" t="s">
        <v>30</v>
      </c>
      <c r="G254" s="2" t="s">
        <v>31</v>
      </c>
      <c r="H254" s="2" t="s">
        <v>31</v>
      </c>
      <c r="I254" s="2" t="s">
        <v>40</v>
      </c>
      <c r="J254" s="2" t="s">
        <v>50</v>
      </c>
      <c r="K254" s="2" t="s">
        <v>31</v>
      </c>
      <c r="L254" s="2" t="s">
        <v>31</v>
      </c>
      <c r="M254" s="2" t="s">
        <v>31</v>
      </c>
      <c r="N254" s="2" t="s">
        <v>31</v>
      </c>
      <c r="O254" s="2" t="s">
        <v>31</v>
      </c>
      <c r="P254" s="2" t="s">
        <v>42</v>
      </c>
      <c r="Q254" s="2" t="s">
        <v>31</v>
      </c>
      <c r="R254" s="2" t="s">
        <v>65</v>
      </c>
      <c r="S254" s="2" t="s">
        <v>30</v>
      </c>
      <c r="T254" s="2" t="s">
        <v>30</v>
      </c>
      <c r="U254" s="2" t="s">
        <v>36</v>
      </c>
      <c r="V254" s="2" t="s">
        <v>31</v>
      </c>
      <c r="W254" s="2" t="s">
        <v>30</v>
      </c>
      <c r="X254" s="2" t="s">
        <v>37</v>
      </c>
      <c r="Y254" s="2" t="s">
        <v>31</v>
      </c>
      <c r="Z254" s="2" t="s">
        <v>30</v>
      </c>
    </row>
    <row r="255">
      <c r="A255" s="1">
        <v>41878.57228811343</v>
      </c>
      <c r="B255" s="2">
        <v>27.0</v>
      </c>
      <c r="C255" s="2" t="s">
        <v>43</v>
      </c>
      <c r="D255" s="2" t="s">
        <v>46</v>
      </c>
      <c r="F255" s="2" t="s">
        <v>30</v>
      </c>
      <c r="G255" s="2" t="s">
        <v>30</v>
      </c>
      <c r="H255" s="2" t="s">
        <v>30</v>
      </c>
      <c r="J255" s="2" t="s">
        <v>50</v>
      </c>
      <c r="K255" s="2" t="s">
        <v>30</v>
      </c>
      <c r="L255" s="2" t="s">
        <v>30</v>
      </c>
      <c r="M255" s="2" t="s">
        <v>42</v>
      </c>
      <c r="N255" s="2" t="s">
        <v>34</v>
      </c>
      <c r="O255" s="2" t="s">
        <v>42</v>
      </c>
      <c r="P255" s="2" t="s">
        <v>42</v>
      </c>
      <c r="Q255" s="2" t="s">
        <v>30</v>
      </c>
      <c r="R255" s="2" t="s">
        <v>65</v>
      </c>
      <c r="S255" s="2" t="s">
        <v>37</v>
      </c>
      <c r="T255" s="2" t="s">
        <v>37</v>
      </c>
      <c r="U255" s="2" t="s">
        <v>31</v>
      </c>
      <c r="V255" s="2" t="s">
        <v>31</v>
      </c>
      <c r="W255" s="2" t="s">
        <v>30</v>
      </c>
      <c r="X255" s="2" t="s">
        <v>30</v>
      </c>
      <c r="Y255" s="2" t="s">
        <v>42</v>
      </c>
      <c r="Z255" s="2" t="s">
        <v>30</v>
      </c>
    </row>
    <row r="256">
      <c r="A256" s="1">
        <v>41878.57276699074</v>
      </c>
      <c r="B256" s="2">
        <v>24.0</v>
      </c>
      <c r="C256" s="2" t="s">
        <v>43</v>
      </c>
      <c r="D256" s="2" t="s">
        <v>28</v>
      </c>
      <c r="E256" s="2" t="s">
        <v>145</v>
      </c>
      <c r="F256" s="2" t="s">
        <v>30</v>
      </c>
      <c r="G256" s="2" t="s">
        <v>30</v>
      </c>
      <c r="H256" s="2" t="s">
        <v>30</v>
      </c>
      <c r="I256" s="2" t="s">
        <v>52</v>
      </c>
      <c r="J256" s="3" t="s">
        <v>33</v>
      </c>
      <c r="K256" s="2" t="s">
        <v>30</v>
      </c>
      <c r="L256" s="2" t="s">
        <v>31</v>
      </c>
      <c r="M256" s="2" t="s">
        <v>42</v>
      </c>
      <c r="N256" s="2" t="s">
        <v>30</v>
      </c>
      <c r="O256" s="2" t="s">
        <v>42</v>
      </c>
      <c r="P256" s="2" t="s">
        <v>42</v>
      </c>
      <c r="Q256" s="2" t="s">
        <v>42</v>
      </c>
      <c r="R256" s="2" t="s">
        <v>42</v>
      </c>
      <c r="S256" s="2" t="s">
        <v>30</v>
      </c>
      <c r="T256" s="2" t="s">
        <v>30</v>
      </c>
      <c r="U256" s="2" t="s">
        <v>31</v>
      </c>
      <c r="V256" s="2" t="s">
        <v>31</v>
      </c>
      <c r="W256" s="2" t="s">
        <v>37</v>
      </c>
      <c r="X256" s="2" t="s">
        <v>37</v>
      </c>
      <c r="Y256" s="2" t="s">
        <v>42</v>
      </c>
      <c r="Z256" s="2" t="s">
        <v>30</v>
      </c>
    </row>
    <row r="257">
      <c r="A257" s="1">
        <v>41878.57365114583</v>
      </c>
      <c r="B257" s="2">
        <v>29.0</v>
      </c>
      <c r="C257" s="2" t="s">
        <v>43</v>
      </c>
      <c r="D257" s="2" t="s">
        <v>44</v>
      </c>
      <c r="F257" s="2" t="s">
        <v>30</v>
      </c>
      <c r="G257" s="2" t="s">
        <v>30</v>
      </c>
      <c r="H257" s="2" t="s">
        <v>30</v>
      </c>
      <c r="I257" s="2" t="s">
        <v>32</v>
      </c>
      <c r="J257" s="3" t="s">
        <v>33</v>
      </c>
      <c r="K257" s="2" t="s">
        <v>30</v>
      </c>
      <c r="L257" s="2" t="s">
        <v>31</v>
      </c>
      <c r="M257" s="2" t="s">
        <v>30</v>
      </c>
      <c r="N257" s="2" t="s">
        <v>30</v>
      </c>
      <c r="O257" s="2" t="s">
        <v>30</v>
      </c>
      <c r="P257" s="2" t="s">
        <v>30</v>
      </c>
      <c r="Q257" s="2" t="s">
        <v>42</v>
      </c>
      <c r="R257" s="2" t="s">
        <v>45</v>
      </c>
      <c r="S257" s="2" t="s">
        <v>31</v>
      </c>
      <c r="T257" s="2" t="s">
        <v>30</v>
      </c>
      <c r="U257" s="2" t="s">
        <v>30</v>
      </c>
      <c r="V257" s="2" t="s">
        <v>30</v>
      </c>
      <c r="W257" s="2" t="s">
        <v>30</v>
      </c>
      <c r="X257" s="2" t="s">
        <v>37</v>
      </c>
      <c r="Y257" s="2" t="s">
        <v>42</v>
      </c>
      <c r="Z257" s="2" t="s">
        <v>30</v>
      </c>
    </row>
    <row r="258">
      <c r="A258" s="1">
        <v>41878.57437314815</v>
      </c>
      <c r="B258" s="2">
        <v>23.0</v>
      </c>
      <c r="C258" s="2" t="s">
        <v>27</v>
      </c>
      <c r="D258" s="2" t="s">
        <v>46</v>
      </c>
      <c r="F258" s="2" t="s">
        <v>30</v>
      </c>
      <c r="G258" s="2" t="s">
        <v>30</v>
      </c>
      <c r="H258" s="2" t="s">
        <v>31</v>
      </c>
      <c r="I258" s="2" t="s">
        <v>52</v>
      </c>
      <c r="J258" s="3" t="s">
        <v>33</v>
      </c>
      <c r="K258" s="2" t="s">
        <v>30</v>
      </c>
      <c r="L258" s="2" t="s">
        <v>31</v>
      </c>
      <c r="M258" s="2" t="s">
        <v>42</v>
      </c>
      <c r="N258" s="2" t="s">
        <v>34</v>
      </c>
      <c r="O258" s="2" t="s">
        <v>42</v>
      </c>
      <c r="P258" s="2" t="s">
        <v>42</v>
      </c>
      <c r="Q258" s="2" t="s">
        <v>42</v>
      </c>
      <c r="R258" s="2" t="s">
        <v>42</v>
      </c>
      <c r="S258" s="2" t="s">
        <v>37</v>
      </c>
      <c r="T258" s="2" t="s">
        <v>37</v>
      </c>
      <c r="U258" s="2" t="s">
        <v>36</v>
      </c>
      <c r="V258" s="2" t="s">
        <v>36</v>
      </c>
      <c r="W258" s="2" t="s">
        <v>30</v>
      </c>
      <c r="X258" s="2" t="s">
        <v>37</v>
      </c>
      <c r="Y258" s="2" t="s">
        <v>31</v>
      </c>
      <c r="Z258" s="2" t="s">
        <v>30</v>
      </c>
    </row>
    <row r="259">
      <c r="A259" s="1">
        <v>41878.57462484954</v>
      </c>
      <c r="B259" s="2">
        <v>42.0</v>
      </c>
      <c r="C259" s="2" t="s">
        <v>43</v>
      </c>
      <c r="D259" s="2" t="s">
        <v>28</v>
      </c>
      <c r="E259" s="2" t="s">
        <v>76</v>
      </c>
      <c r="F259" s="2" t="s">
        <v>30</v>
      </c>
      <c r="G259" s="2" t="s">
        <v>30</v>
      </c>
      <c r="H259" s="2" t="s">
        <v>30</v>
      </c>
      <c r="I259" s="2" t="s">
        <v>49</v>
      </c>
      <c r="J259" s="3" t="s">
        <v>33</v>
      </c>
      <c r="K259" s="2" t="s">
        <v>31</v>
      </c>
      <c r="L259" s="2" t="s">
        <v>31</v>
      </c>
      <c r="M259" s="2" t="s">
        <v>30</v>
      </c>
      <c r="N259" s="2" t="s">
        <v>31</v>
      </c>
      <c r="O259" s="2" t="s">
        <v>30</v>
      </c>
      <c r="P259" s="2" t="s">
        <v>31</v>
      </c>
      <c r="Q259" s="2" t="s">
        <v>42</v>
      </c>
      <c r="R259" s="2" t="s">
        <v>35</v>
      </c>
      <c r="S259" s="2" t="s">
        <v>30</v>
      </c>
      <c r="T259" s="2" t="s">
        <v>30</v>
      </c>
      <c r="U259" s="2" t="s">
        <v>36</v>
      </c>
      <c r="V259" s="2" t="s">
        <v>31</v>
      </c>
      <c r="W259" s="2" t="s">
        <v>30</v>
      </c>
      <c r="X259" s="2" t="s">
        <v>30</v>
      </c>
      <c r="Y259" s="2" t="s">
        <v>31</v>
      </c>
      <c r="Z259" s="2" t="s">
        <v>30</v>
      </c>
      <c r="AA259" s="2" t="s">
        <v>155</v>
      </c>
    </row>
    <row r="260">
      <c r="A260" s="1">
        <v>41878.575016331015</v>
      </c>
      <c r="B260" s="2">
        <v>24.0</v>
      </c>
      <c r="C260" s="2" t="s">
        <v>43</v>
      </c>
      <c r="D260" s="2" t="s">
        <v>46</v>
      </c>
      <c r="F260" s="2" t="s">
        <v>30</v>
      </c>
      <c r="G260" s="2" t="s">
        <v>30</v>
      </c>
      <c r="H260" s="2" t="s">
        <v>30</v>
      </c>
      <c r="J260" s="3" t="s">
        <v>54</v>
      </c>
      <c r="K260" s="2" t="s">
        <v>30</v>
      </c>
      <c r="L260" s="2" t="s">
        <v>31</v>
      </c>
      <c r="M260" s="2" t="s">
        <v>30</v>
      </c>
      <c r="N260" s="2" t="s">
        <v>30</v>
      </c>
      <c r="O260" s="2" t="s">
        <v>30</v>
      </c>
      <c r="P260" s="2" t="s">
        <v>30</v>
      </c>
      <c r="Q260" s="2" t="s">
        <v>42</v>
      </c>
      <c r="R260" s="2" t="s">
        <v>42</v>
      </c>
      <c r="S260" s="2" t="s">
        <v>31</v>
      </c>
      <c r="T260" s="2" t="s">
        <v>30</v>
      </c>
      <c r="U260" s="2" t="s">
        <v>36</v>
      </c>
      <c r="V260" s="2" t="s">
        <v>36</v>
      </c>
      <c r="W260" s="2" t="s">
        <v>30</v>
      </c>
      <c r="X260" s="2" t="s">
        <v>31</v>
      </c>
      <c r="Y260" s="2" t="s">
        <v>30</v>
      </c>
      <c r="Z260" s="2" t="s">
        <v>30</v>
      </c>
    </row>
    <row r="261">
      <c r="A261" s="1">
        <v>41878.57587810185</v>
      </c>
      <c r="B261" s="2">
        <v>25.0</v>
      </c>
      <c r="C261" s="2" t="s">
        <v>43</v>
      </c>
      <c r="D261" s="2" t="s">
        <v>90</v>
      </c>
      <c r="F261" s="2" t="s">
        <v>30</v>
      </c>
      <c r="G261" s="2" t="s">
        <v>31</v>
      </c>
      <c r="H261" s="2" t="s">
        <v>31</v>
      </c>
      <c r="I261" s="2" t="s">
        <v>32</v>
      </c>
      <c r="J261" s="3" t="s">
        <v>33</v>
      </c>
      <c r="K261" s="2" t="s">
        <v>30</v>
      </c>
      <c r="L261" s="2" t="s">
        <v>31</v>
      </c>
      <c r="M261" s="2" t="s">
        <v>30</v>
      </c>
      <c r="N261" s="2" t="s">
        <v>31</v>
      </c>
      <c r="O261" s="2" t="s">
        <v>30</v>
      </c>
      <c r="P261" s="2" t="s">
        <v>30</v>
      </c>
      <c r="Q261" s="2" t="s">
        <v>30</v>
      </c>
      <c r="R261" s="2" t="s">
        <v>55</v>
      </c>
      <c r="S261" s="2" t="s">
        <v>31</v>
      </c>
      <c r="T261" s="2" t="s">
        <v>37</v>
      </c>
      <c r="U261" s="2" t="s">
        <v>30</v>
      </c>
      <c r="V261" s="2" t="s">
        <v>30</v>
      </c>
      <c r="W261" s="2" t="s">
        <v>30</v>
      </c>
      <c r="X261" s="2" t="s">
        <v>31</v>
      </c>
      <c r="Y261" s="2" t="s">
        <v>30</v>
      </c>
      <c r="Z261" s="2" t="s">
        <v>31</v>
      </c>
    </row>
    <row r="262">
      <c r="A262" s="1">
        <v>41878.57607141203</v>
      </c>
      <c r="B262" s="2">
        <v>27.0</v>
      </c>
      <c r="C262" s="2" t="s">
        <v>27</v>
      </c>
      <c r="D262" s="2" t="s">
        <v>28</v>
      </c>
      <c r="E262" s="2" t="s">
        <v>48</v>
      </c>
      <c r="F262" s="2" t="s">
        <v>30</v>
      </c>
      <c r="G262" s="2" t="s">
        <v>30</v>
      </c>
      <c r="H262" s="2" t="s">
        <v>31</v>
      </c>
      <c r="I262" s="2" t="s">
        <v>40</v>
      </c>
      <c r="J262" s="3" t="s">
        <v>33</v>
      </c>
      <c r="K262" s="2" t="s">
        <v>30</v>
      </c>
      <c r="L262" s="2" t="s">
        <v>31</v>
      </c>
      <c r="M262" s="2" t="s">
        <v>31</v>
      </c>
      <c r="N262" s="2" t="s">
        <v>30</v>
      </c>
      <c r="O262" s="2" t="s">
        <v>30</v>
      </c>
      <c r="P262" s="2" t="s">
        <v>30</v>
      </c>
      <c r="Q262" s="2" t="s">
        <v>31</v>
      </c>
      <c r="R262" s="2" t="s">
        <v>42</v>
      </c>
      <c r="S262" s="2" t="s">
        <v>37</v>
      </c>
      <c r="T262" s="2" t="s">
        <v>37</v>
      </c>
      <c r="U262" s="2" t="s">
        <v>31</v>
      </c>
      <c r="V262" s="2" t="s">
        <v>30</v>
      </c>
      <c r="W262" s="2" t="s">
        <v>30</v>
      </c>
      <c r="X262" s="2" t="s">
        <v>37</v>
      </c>
      <c r="Y262" s="2" t="s">
        <v>42</v>
      </c>
      <c r="Z262" s="2" t="s">
        <v>30</v>
      </c>
    </row>
    <row r="263">
      <c r="A263" s="1">
        <v>41878.5778441088</v>
      </c>
      <c r="B263" s="2">
        <v>27.0</v>
      </c>
      <c r="C263" s="2" t="s">
        <v>43</v>
      </c>
      <c r="D263" s="2" t="s">
        <v>44</v>
      </c>
      <c r="F263" s="2" t="s">
        <v>30</v>
      </c>
      <c r="G263" s="2" t="s">
        <v>30</v>
      </c>
      <c r="H263" s="2" t="s">
        <v>30</v>
      </c>
      <c r="I263" s="2" t="s">
        <v>52</v>
      </c>
      <c r="J263" s="3" t="s">
        <v>33</v>
      </c>
      <c r="K263" s="2" t="s">
        <v>31</v>
      </c>
      <c r="L263" s="2" t="s">
        <v>31</v>
      </c>
      <c r="M263" s="2" t="s">
        <v>30</v>
      </c>
      <c r="N263" s="2" t="s">
        <v>31</v>
      </c>
      <c r="O263" s="2" t="s">
        <v>30</v>
      </c>
      <c r="P263" s="2" t="s">
        <v>30</v>
      </c>
      <c r="Q263" s="2" t="s">
        <v>30</v>
      </c>
      <c r="R263" s="2" t="s">
        <v>55</v>
      </c>
      <c r="S263" s="2" t="s">
        <v>31</v>
      </c>
      <c r="T263" s="2" t="s">
        <v>31</v>
      </c>
      <c r="U263" s="2" t="s">
        <v>36</v>
      </c>
      <c r="V263" s="2" t="s">
        <v>36</v>
      </c>
      <c r="W263" s="2" t="s">
        <v>30</v>
      </c>
      <c r="X263" s="2" t="s">
        <v>37</v>
      </c>
      <c r="Y263" s="2" t="s">
        <v>30</v>
      </c>
      <c r="Z263" s="2" t="s">
        <v>30</v>
      </c>
    </row>
    <row r="264">
      <c r="A264" s="1">
        <v>41878.57844603009</v>
      </c>
      <c r="B264" s="2">
        <v>30.0</v>
      </c>
      <c r="C264" s="2" t="s">
        <v>43</v>
      </c>
      <c r="D264" s="2" t="s">
        <v>28</v>
      </c>
      <c r="E264" s="2" t="s">
        <v>98</v>
      </c>
      <c r="F264" s="2" t="s">
        <v>30</v>
      </c>
      <c r="G264" s="2" t="s">
        <v>30</v>
      </c>
      <c r="H264" s="2" t="s">
        <v>31</v>
      </c>
      <c r="I264" s="2" t="s">
        <v>52</v>
      </c>
      <c r="J264" s="2" t="s">
        <v>50</v>
      </c>
      <c r="K264" s="2" t="s">
        <v>31</v>
      </c>
      <c r="L264" s="2" t="s">
        <v>31</v>
      </c>
      <c r="M264" s="2" t="s">
        <v>31</v>
      </c>
      <c r="N264" s="2" t="s">
        <v>31</v>
      </c>
      <c r="O264" s="2" t="s">
        <v>30</v>
      </c>
      <c r="P264" s="2" t="s">
        <v>31</v>
      </c>
      <c r="Q264" s="2" t="s">
        <v>31</v>
      </c>
      <c r="R264" s="2" t="s">
        <v>42</v>
      </c>
      <c r="S264" s="2" t="s">
        <v>30</v>
      </c>
      <c r="T264" s="2" t="s">
        <v>30</v>
      </c>
      <c r="U264" s="2" t="s">
        <v>31</v>
      </c>
      <c r="V264" s="2" t="s">
        <v>31</v>
      </c>
      <c r="W264" s="2" t="s">
        <v>37</v>
      </c>
      <c r="X264" s="2" t="s">
        <v>30</v>
      </c>
      <c r="Y264" s="2" t="s">
        <v>31</v>
      </c>
      <c r="Z264" s="2" t="s">
        <v>30</v>
      </c>
    </row>
    <row r="265">
      <c r="A265" s="1">
        <v>41878.57872275463</v>
      </c>
      <c r="B265" s="2">
        <v>29.0</v>
      </c>
      <c r="C265" s="2" t="s">
        <v>57</v>
      </c>
      <c r="D265" s="2" t="s">
        <v>89</v>
      </c>
      <c r="F265" s="2" t="s">
        <v>30</v>
      </c>
      <c r="G265" s="2" t="s">
        <v>31</v>
      </c>
      <c r="H265" s="2" t="s">
        <v>31</v>
      </c>
      <c r="I265" s="2" t="s">
        <v>40</v>
      </c>
      <c r="J265" s="3" t="s">
        <v>33</v>
      </c>
      <c r="K265" s="2" t="s">
        <v>30</v>
      </c>
      <c r="L265" s="2" t="s">
        <v>31</v>
      </c>
      <c r="M265" s="2" t="s">
        <v>30</v>
      </c>
      <c r="N265" s="2" t="s">
        <v>31</v>
      </c>
      <c r="O265" s="2" t="s">
        <v>30</v>
      </c>
      <c r="P265" s="2" t="s">
        <v>30</v>
      </c>
      <c r="Q265" s="2" t="s">
        <v>31</v>
      </c>
      <c r="R265" s="2" t="s">
        <v>55</v>
      </c>
      <c r="S265" s="2" t="s">
        <v>37</v>
      </c>
      <c r="T265" s="2" t="s">
        <v>30</v>
      </c>
      <c r="U265" s="2" t="s">
        <v>36</v>
      </c>
      <c r="V265" s="2" t="s">
        <v>36</v>
      </c>
      <c r="W265" s="2" t="s">
        <v>30</v>
      </c>
      <c r="X265" s="2" t="s">
        <v>31</v>
      </c>
      <c r="Y265" s="2" t="s">
        <v>30</v>
      </c>
      <c r="Z265" s="2" t="s">
        <v>30</v>
      </c>
    </row>
    <row r="266">
      <c r="A266" s="1">
        <v>41878.578983148145</v>
      </c>
      <c r="B266" s="2">
        <v>43.0</v>
      </c>
      <c r="C266" s="2" t="s">
        <v>43</v>
      </c>
      <c r="D266" s="2" t="s">
        <v>44</v>
      </c>
      <c r="F266" s="2" t="s">
        <v>31</v>
      </c>
      <c r="G266" s="2" t="s">
        <v>30</v>
      </c>
      <c r="H266" s="2" t="s">
        <v>30</v>
      </c>
      <c r="J266" s="3" t="s">
        <v>33</v>
      </c>
      <c r="K266" s="2" t="s">
        <v>31</v>
      </c>
      <c r="L266" s="2" t="s">
        <v>31</v>
      </c>
      <c r="M266" s="2" t="s">
        <v>30</v>
      </c>
      <c r="N266" s="2" t="s">
        <v>34</v>
      </c>
      <c r="O266" s="2" t="s">
        <v>30</v>
      </c>
      <c r="P266" s="2" t="s">
        <v>30</v>
      </c>
      <c r="Q266" s="2" t="s">
        <v>42</v>
      </c>
      <c r="R266" s="2" t="s">
        <v>35</v>
      </c>
      <c r="S266" s="2" t="s">
        <v>37</v>
      </c>
      <c r="T266" s="2" t="s">
        <v>30</v>
      </c>
      <c r="U266" s="2" t="s">
        <v>31</v>
      </c>
      <c r="V266" s="2" t="s">
        <v>31</v>
      </c>
      <c r="W266" s="2" t="s">
        <v>31</v>
      </c>
      <c r="X266" s="2" t="s">
        <v>31</v>
      </c>
      <c r="Y266" s="2" t="s">
        <v>42</v>
      </c>
      <c r="Z266" s="2" t="s">
        <v>30</v>
      </c>
    </row>
    <row r="267">
      <c r="A267" s="1">
        <v>41878.57906568287</v>
      </c>
      <c r="B267" s="2">
        <v>32.0</v>
      </c>
      <c r="C267" s="2" t="s">
        <v>57</v>
      </c>
      <c r="D267" s="2" t="s">
        <v>28</v>
      </c>
      <c r="E267" s="2" t="s">
        <v>156</v>
      </c>
      <c r="F267" s="2" t="s">
        <v>30</v>
      </c>
      <c r="G267" s="2" t="s">
        <v>30</v>
      </c>
      <c r="H267" s="2" t="s">
        <v>30</v>
      </c>
      <c r="J267" s="3" t="s">
        <v>33</v>
      </c>
      <c r="K267" s="2" t="s">
        <v>30</v>
      </c>
      <c r="L267" s="2" t="s">
        <v>31</v>
      </c>
      <c r="M267" s="2" t="s">
        <v>30</v>
      </c>
      <c r="N267" s="2" t="s">
        <v>31</v>
      </c>
      <c r="O267" s="2" t="s">
        <v>30</v>
      </c>
      <c r="P267" s="2" t="s">
        <v>42</v>
      </c>
      <c r="Q267" s="2" t="s">
        <v>42</v>
      </c>
      <c r="R267" s="2" t="s">
        <v>65</v>
      </c>
      <c r="S267" s="2" t="s">
        <v>30</v>
      </c>
      <c r="T267" s="2" t="s">
        <v>30</v>
      </c>
      <c r="U267" s="2" t="s">
        <v>36</v>
      </c>
      <c r="V267" s="2" t="s">
        <v>31</v>
      </c>
      <c r="W267" s="2" t="s">
        <v>30</v>
      </c>
      <c r="X267" s="2" t="s">
        <v>37</v>
      </c>
      <c r="Y267" s="2" t="s">
        <v>42</v>
      </c>
      <c r="Z267" s="2" t="s">
        <v>30</v>
      </c>
    </row>
    <row r="268">
      <c r="A268" s="1">
        <v>41878.57917561342</v>
      </c>
      <c r="B268" s="2">
        <v>41.0</v>
      </c>
      <c r="C268" s="2" t="s">
        <v>43</v>
      </c>
      <c r="D268" s="2" t="s">
        <v>28</v>
      </c>
      <c r="E268" s="2" t="s">
        <v>154</v>
      </c>
      <c r="F268" s="2" t="s">
        <v>30</v>
      </c>
      <c r="G268" s="2" t="s">
        <v>30</v>
      </c>
      <c r="H268" s="2" t="s">
        <v>31</v>
      </c>
      <c r="I268" s="2" t="s">
        <v>52</v>
      </c>
      <c r="J268" s="2" t="s">
        <v>47</v>
      </c>
      <c r="K268" s="2" t="s">
        <v>31</v>
      </c>
      <c r="L268" s="2" t="s">
        <v>31</v>
      </c>
      <c r="M268" s="2" t="s">
        <v>31</v>
      </c>
      <c r="N268" s="2" t="s">
        <v>31</v>
      </c>
      <c r="O268" s="2" t="s">
        <v>42</v>
      </c>
      <c r="P268" s="2" t="s">
        <v>30</v>
      </c>
      <c r="Q268" s="2" t="s">
        <v>42</v>
      </c>
      <c r="R268" s="2" t="s">
        <v>65</v>
      </c>
      <c r="S268" s="2" t="s">
        <v>30</v>
      </c>
      <c r="T268" s="2" t="s">
        <v>30</v>
      </c>
      <c r="U268" s="2" t="s">
        <v>31</v>
      </c>
      <c r="V268" s="2" t="s">
        <v>31</v>
      </c>
      <c r="W268" s="2" t="s">
        <v>31</v>
      </c>
      <c r="X268" s="2" t="s">
        <v>31</v>
      </c>
      <c r="Y268" s="2" t="s">
        <v>31</v>
      </c>
      <c r="Z268" s="2" t="s">
        <v>30</v>
      </c>
      <c r="AA268" s="2" t="s">
        <v>157</v>
      </c>
    </row>
    <row r="269">
      <c r="A269" s="1">
        <v>41878.57944483797</v>
      </c>
      <c r="B269" s="2">
        <v>32.0</v>
      </c>
      <c r="C269" s="2" t="s">
        <v>43</v>
      </c>
      <c r="D269" s="2" t="s">
        <v>46</v>
      </c>
      <c r="F269" s="2" t="s">
        <v>31</v>
      </c>
      <c r="G269" s="2" t="s">
        <v>31</v>
      </c>
      <c r="H269" s="2" t="s">
        <v>31</v>
      </c>
      <c r="I269" s="2" t="s">
        <v>52</v>
      </c>
      <c r="J269" s="3" t="s">
        <v>54</v>
      </c>
      <c r="K269" s="2" t="s">
        <v>31</v>
      </c>
      <c r="L269" s="2" t="s">
        <v>31</v>
      </c>
      <c r="M269" s="2" t="s">
        <v>42</v>
      </c>
      <c r="N269" s="2" t="s">
        <v>34</v>
      </c>
      <c r="O269" s="2" t="s">
        <v>42</v>
      </c>
      <c r="P269" s="2" t="s">
        <v>42</v>
      </c>
      <c r="Q269" s="2" t="s">
        <v>42</v>
      </c>
      <c r="R269" s="2" t="s">
        <v>65</v>
      </c>
      <c r="S269" s="2" t="s">
        <v>37</v>
      </c>
      <c r="T269" s="2" t="s">
        <v>37</v>
      </c>
      <c r="U269" s="2" t="s">
        <v>31</v>
      </c>
      <c r="V269" s="2" t="s">
        <v>36</v>
      </c>
      <c r="W269" s="2" t="s">
        <v>37</v>
      </c>
      <c r="X269" s="2" t="s">
        <v>37</v>
      </c>
      <c r="Y269" s="2" t="s">
        <v>42</v>
      </c>
      <c r="Z269" s="2" t="s">
        <v>31</v>
      </c>
      <c r="AA269" s="2" t="s">
        <v>158</v>
      </c>
    </row>
    <row r="270">
      <c r="A270" s="1">
        <v>41878.580050219905</v>
      </c>
      <c r="B270" s="2">
        <v>37.0</v>
      </c>
      <c r="C270" s="2" t="s">
        <v>27</v>
      </c>
      <c r="D270" s="2" t="s">
        <v>28</v>
      </c>
      <c r="E270" s="2" t="s">
        <v>60</v>
      </c>
      <c r="F270" s="2" t="s">
        <v>30</v>
      </c>
      <c r="G270" s="2" t="s">
        <v>31</v>
      </c>
      <c r="H270" s="2" t="s">
        <v>31</v>
      </c>
      <c r="I270" s="2" t="s">
        <v>32</v>
      </c>
      <c r="J270" s="2" t="s">
        <v>47</v>
      </c>
      <c r="K270" s="2" t="s">
        <v>30</v>
      </c>
      <c r="L270" s="2" t="s">
        <v>31</v>
      </c>
      <c r="M270" s="2" t="s">
        <v>31</v>
      </c>
      <c r="N270" s="2" t="s">
        <v>31</v>
      </c>
      <c r="O270" s="2" t="s">
        <v>30</v>
      </c>
      <c r="P270" s="2" t="s">
        <v>30</v>
      </c>
      <c r="Q270" s="2" t="s">
        <v>31</v>
      </c>
      <c r="R270" s="2" t="s">
        <v>42</v>
      </c>
      <c r="S270" s="2" t="s">
        <v>37</v>
      </c>
      <c r="T270" s="2" t="s">
        <v>30</v>
      </c>
      <c r="U270" s="2" t="s">
        <v>36</v>
      </c>
      <c r="V270" s="2" t="s">
        <v>36</v>
      </c>
      <c r="W270" s="2" t="s">
        <v>30</v>
      </c>
      <c r="X270" s="2" t="s">
        <v>31</v>
      </c>
      <c r="Y270" s="2" t="s">
        <v>42</v>
      </c>
      <c r="Z270" s="2" t="s">
        <v>30</v>
      </c>
    </row>
    <row r="271">
      <c r="A271" s="1">
        <v>41878.58012017361</v>
      </c>
      <c r="B271" s="2">
        <v>32.0</v>
      </c>
      <c r="C271" s="2" t="s">
        <v>43</v>
      </c>
      <c r="D271" s="2" t="s">
        <v>28</v>
      </c>
      <c r="E271" s="2" t="s">
        <v>110</v>
      </c>
      <c r="F271" s="2" t="s">
        <v>30</v>
      </c>
      <c r="G271" s="2" t="s">
        <v>30</v>
      </c>
      <c r="H271" s="2" t="s">
        <v>30</v>
      </c>
      <c r="I271" s="2" t="s">
        <v>49</v>
      </c>
      <c r="J271" s="3" t="s">
        <v>33</v>
      </c>
      <c r="K271" s="2" t="s">
        <v>31</v>
      </c>
      <c r="L271" s="2" t="s">
        <v>31</v>
      </c>
      <c r="M271" s="2" t="s">
        <v>30</v>
      </c>
      <c r="N271" s="2" t="s">
        <v>30</v>
      </c>
      <c r="O271" s="2" t="s">
        <v>30</v>
      </c>
      <c r="P271" s="2" t="s">
        <v>30</v>
      </c>
      <c r="Q271" s="2" t="s">
        <v>42</v>
      </c>
      <c r="R271" s="2" t="s">
        <v>65</v>
      </c>
      <c r="S271" s="2" t="s">
        <v>30</v>
      </c>
      <c r="T271" s="2" t="s">
        <v>30</v>
      </c>
      <c r="U271" s="2" t="s">
        <v>31</v>
      </c>
      <c r="V271" s="2" t="s">
        <v>31</v>
      </c>
      <c r="W271" s="2" t="s">
        <v>30</v>
      </c>
      <c r="X271" s="2" t="s">
        <v>30</v>
      </c>
      <c r="Y271" s="2" t="s">
        <v>42</v>
      </c>
      <c r="Z271" s="2" t="s">
        <v>30</v>
      </c>
    </row>
    <row r="272">
      <c r="A272" s="1">
        <v>41878.58031157407</v>
      </c>
      <c r="B272" s="2">
        <v>30.0</v>
      </c>
      <c r="C272" s="2" t="s">
        <v>43</v>
      </c>
      <c r="D272" s="2" t="s">
        <v>120</v>
      </c>
      <c r="F272" s="2" t="s">
        <v>31</v>
      </c>
      <c r="G272" s="2" t="s">
        <v>30</v>
      </c>
      <c r="H272" s="2" t="s">
        <v>30</v>
      </c>
      <c r="I272" s="2" t="s">
        <v>52</v>
      </c>
      <c r="J272" s="3" t="s">
        <v>54</v>
      </c>
      <c r="K272" s="2" t="s">
        <v>31</v>
      </c>
      <c r="L272" s="2" t="s">
        <v>31</v>
      </c>
      <c r="M272" s="2" t="s">
        <v>30</v>
      </c>
      <c r="N272" s="2" t="s">
        <v>30</v>
      </c>
      <c r="O272" s="2" t="s">
        <v>30</v>
      </c>
      <c r="P272" s="2" t="s">
        <v>30</v>
      </c>
      <c r="Q272" s="2" t="s">
        <v>42</v>
      </c>
      <c r="R272" s="2" t="s">
        <v>45</v>
      </c>
      <c r="S272" s="2" t="s">
        <v>30</v>
      </c>
      <c r="T272" s="2" t="s">
        <v>30</v>
      </c>
      <c r="U272" s="2" t="s">
        <v>36</v>
      </c>
      <c r="V272" s="2" t="s">
        <v>36</v>
      </c>
      <c r="W272" s="2" t="s">
        <v>30</v>
      </c>
      <c r="X272" s="2" t="s">
        <v>37</v>
      </c>
      <c r="Y272" s="2" t="s">
        <v>30</v>
      </c>
      <c r="Z272" s="2" t="s">
        <v>30</v>
      </c>
    </row>
    <row r="273">
      <c r="A273" s="1">
        <v>41878.58087024306</v>
      </c>
      <c r="B273" s="2">
        <v>23.0</v>
      </c>
      <c r="C273" s="2" t="s">
        <v>59</v>
      </c>
      <c r="D273" s="2" t="s">
        <v>28</v>
      </c>
      <c r="E273" s="2" t="s">
        <v>102</v>
      </c>
      <c r="F273" s="2" t="s">
        <v>30</v>
      </c>
      <c r="G273" s="2" t="s">
        <v>31</v>
      </c>
      <c r="H273" s="2" t="s">
        <v>31</v>
      </c>
      <c r="I273" s="2" t="s">
        <v>49</v>
      </c>
      <c r="J273" s="2" t="s">
        <v>50</v>
      </c>
      <c r="K273" s="2" t="s">
        <v>30</v>
      </c>
      <c r="L273" s="2" t="s">
        <v>30</v>
      </c>
      <c r="M273" s="2" t="s">
        <v>31</v>
      </c>
      <c r="N273" s="2" t="s">
        <v>30</v>
      </c>
      <c r="O273" s="2" t="s">
        <v>42</v>
      </c>
      <c r="P273" s="2" t="s">
        <v>42</v>
      </c>
      <c r="Q273" s="2" t="s">
        <v>31</v>
      </c>
      <c r="R273" s="2" t="s">
        <v>42</v>
      </c>
      <c r="S273" s="2" t="s">
        <v>30</v>
      </c>
      <c r="T273" s="2" t="s">
        <v>30</v>
      </c>
      <c r="U273" s="2" t="s">
        <v>36</v>
      </c>
      <c r="V273" s="2" t="s">
        <v>31</v>
      </c>
      <c r="W273" s="2" t="s">
        <v>37</v>
      </c>
      <c r="X273" s="2" t="s">
        <v>37</v>
      </c>
      <c r="Y273" s="2" t="s">
        <v>31</v>
      </c>
      <c r="Z273" s="2" t="s">
        <v>30</v>
      </c>
    </row>
    <row r="274">
      <c r="A274" s="1">
        <v>41878.580962106484</v>
      </c>
      <c r="B274" s="2">
        <v>30.0</v>
      </c>
      <c r="C274" s="2" t="s">
        <v>43</v>
      </c>
      <c r="D274" s="2" t="s">
        <v>28</v>
      </c>
      <c r="E274" s="2" t="s">
        <v>159</v>
      </c>
      <c r="F274" s="2" t="s">
        <v>30</v>
      </c>
      <c r="G274" s="2" t="s">
        <v>30</v>
      </c>
      <c r="H274" s="2" t="s">
        <v>30</v>
      </c>
      <c r="J274" s="2" t="s">
        <v>41</v>
      </c>
      <c r="K274" s="2" t="s">
        <v>30</v>
      </c>
      <c r="L274" s="2" t="s">
        <v>31</v>
      </c>
      <c r="M274" s="2" t="s">
        <v>31</v>
      </c>
      <c r="N274" s="2" t="s">
        <v>31</v>
      </c>
      <c r="O274" s="2" t="s">
        <v>31</v>
      </c>
      <c r="P274" s="2" t="s">
        <v>31</v>
      </c>
      <c r="Q274" s="2" t="s">
        <v>31</v>
      </c>
      <c r="R274" s="2" t="s">
        <v>65</v>
      </c>
      <c r="S274" s="2" t="s">
        <v>30</v>
      </c>
      <c r="T274" s="2" t="s">
        <v>30</v>
      </c>
      <c r="U274" s="2" t="s">
        <v>36</v>
      </c>
      <c r="V274" s="2" t="s">
        <v>31</v>
      </c>
      <c r="W274" s="2" t="s">
        <v>30</v>
      </c>
      <c r="X274" s="2" t="s">
        <v>30</v>
      </c>
      <c r="Y274" s="2" t="s">
        <v>31</v>
      </c>
      <c r="Z274" s="2" t="s">
        <v>30</v>
      </c>
    </row>
    <row r="275">
      <c r="A275" s="1">
        <v>41878.582917604166</v>
      </c>
      <c r="B275" s="2">
        <v>34.0</v>
      </c>
      <c r="C275" s="2" t="s">
        <v>57</v>
      </c>
      <c r="D275" s="2" t="s">
        <v>46</v>
      </c>
      <c r="F275" s="2" t="s">
        <v>30</v>
      </c>
      <c r="G275" s="2" t="s">
        <v>30</v>
      </c>
      <c r="H275" s="2" t="s">
        <v>30</v>
      </c>
      <c r="I275" s="2" t="s">
        <v>52</v>
      </c>
      <c r="J275" s="2" t="s">
        <v>47</v>
      </c>
      <c r="K275" s="2" t="s">
        <v>30</v>
      </c>
      <c r="L275" s="2" t="s">
        <v>31</v>
      </c>
      <c r="M275" s="2" t="s">
        <v>30</v>
      </c>
      <c r="N275" s="2" t="s">
        <v>31</v>
      </c>
      <c r="O275" s="2" t="s">
        <v>30</v>
      </c>
      <c r="P275" s="2" t="s">
        <v>30</v>
      </c>
      <c r="Q275" s="2" t="s">
        <v>42</v>
      </c>
      <c r="R275" s="2" t="s">
        <v>35</v>
      </c>
      <c r="S275" s="2" t="s">
        <v>37</v>
      </c>
      <c r="T275" s="2" t="s">
        <v>37</v>
      </c>
      <c r="U275" s="2" t="s">
        <v>31</v>
      </c>
      <c r="V275" s="2" t="s">
        <v>36</v>
      </c>
      <c r="W275" s="2" t="s">
        <v>30</v>
      </c>
      <c r="X275" s="2" t="s">
        <v>30</v>
      </c>
      <c r="Y275" s="2" t="s">
        <v>42</v>
      </c>
      <c r="Z275" s="2" t="s">
        <v>30</v>
      </c>
    </row>
    <row r="276">
      <c r="A276" s="1">
        <v>41878.583052222224</v>
      </c>
      <c r="B276" s="2">
        <v>38.0</v>
      </c>
      <c r="C276" s="2" t="s">
        <v>43</v>
      </c>
      <c r="D276" s="2" t="s">
        <v>28</v>
      </c>
      <c r="E276" s="2" t="s">
        <v>75</v>
      </c>
      <c r="F276" s="2" t="s">
        <v>30</v>
      </c>
      <c r="G276" s="2" t="s">
        <v>30</v>
      </c>
      <c r="H276" s="2" t="s">
        <v>31</v>
      </c>
      <c r="I276" s="2" t="s">
        <v>40</v>
      </c>
      <c r="J276" s="2" t="s">
        <v>47</v>
      </c>
      <c r="K276" s="2" t="s">
        <v>31</v>
      </c>
      <c r="L276" s="2" t="s">
        <v>31</v>
      </c>
      <c r="M276" s="2" t="s">
        <v>31</v>
      </c>
      <c r="N276" s="2" t="s">
        <v>30</v>
      </c>
      <c r="O276" s="2" t="s">
        <v>30</v>
      </c>
      <c r="P276" s="2" t="s">
        <v>30</v>
      </c>
      <c r="Q276" s="2" t="s">
        <v>42</v>
      </c>
      <c r="R276" s="2" t="s">
        <v>42</v>
      </c>
      <c r="S276" s="2" t="s">
        <v>31</v>
      </c>
      <c r="T276" s="2" t="s">
        <v>30</v>
      </c>
      <c r="U276" s="2" t="s">
        <v>30</v>
      </c>
      <c r="V276" s="2" t="s">
        <v>30</v>
      </c>
      <c r="W276" s="2" t="s">
        <v>30</v>
      </c>
      <c r="X276" s="2" t="s">
        <v>37</v>
      </c>
      <c r="Y276" s="2" t="s">
        <v>30</v>
      </c>
      <c r="Z276" s="2" t="s">
        <v>30</v>
      </c>
    </row>
    <row r="277">
      <c r="A277" s="1">
        <v>41878.5843247338</v>
      </c>
      <c r="B277" s="2">
        <v>33.0</v>
      </c>
      <c r="C277" s="2" t="s">
        <v>43</v>
      </c>
      <c r="D277" s="2" t="s">
        <v>44</v>
      </c>
      <c r="F277" s="2" t="s">
        <v>30</v>
      </c>
      <c r="G277" s="2" t="s">
        <v>30</v>
      </c>
      <c r="H277" s="2" t="s">
        <v>30</v>
      </c>
      <c r="J277" s="2" t="s">
        <v>50</v>
      </c>
      <c r="K277" s="2" t="s">
        <v>30</v>
      </c>
      <c r="L277" s="2" t="s">
        <v>31</v>
      </c>
      <c r="M277" s="2" t="s">
        <v>31</v>
      </c>
      <c r="N277" s="2" t="s">
        <v>30</v>
      </c>
      <c r="O277" s="2" t="s">
        <v>31</v>
      </c>
      <c r="P277" s="2" t="s">
        <v>31</v>
      </c>
      <c r="Q277" s="2" t="s">
        <v>31</v>
      </c>
      <c r="R277" s="2" t="s">
        <v>42</v>
      </c>
      <c r="S277" s="2" t="s">
        <v>30</v>
      </c>
      <c r="T277" s="2" t="s">
        <v>30</v>
      </c>
      <c r="U277" s="2" t="s">
        <v>36</v>
      </c>
      <c r="V277" s="2" t="s">
        <v>31</v>
      </c>
      <c r="W277" s="2" t="s">
        <v>30</v>
      </c>
      <c r="X277" s="2" t="s">
        <v>30</v>
      </c>
      <c r="Y277" s="2" t="s">
        <v>42</v>
      </c>
      <c r="Z277" s="2" t="s">
        <v>30</v>
      </c>
    </row>
    <row r="278">
      <c r="A278" s="1">
        <v>41878.58444009259</v>
      </c>
      <c r="B278" s="2">
        <v>34.0</v>
      </c>
      <c r="C278" s="2" t="s">
        <v>57</v>
      </c>
      <c r="D278" s="2" t="s">
        <v>28</v>
      </c>
      <c r="E278" s="2" t="s">
        <v>103</v>
      </c>
      <c r="F278" s="2" t="s">
        <v>30</v>
      </c>
      <c r="G278" s="2" t="s">
        <v>30</v>
      </c>
      <c r="H278" s="2" t="s">
        <v>30</v>
      </c>
      <c r="J278" s="2" t="s">
        <v>47</v>
      </c>
      <c r="K278" s="2" t="s">
        <v>30</v>
      </c>
      <c r="L278" s="2" t="s">
        <v>30</v>
      </c>
      <c r="M278" s="2" t="s">
        <v>31</v>
      </c>
      <c r="N278" s="2" t="s">
        <v>30</v>
      </c>
      <c r="O278" s="2" t="s">
        <v>30</v>
      </c>
      <c r="P278" s="2" t="s">
        <v>30</v>
      </c>
      <c r="Q278" s="2" t="s">
        <v>42</v>
      </c>
      <c r="R278" s="2" t="s">
        <v>42</v>
      </c>
      <c r="S278" s="2" t="s">
        <v>37</v>
      </c>
      <c r="T278" s="2" t="s">
        <v>30</v>
      </c>
      <c r="U278" s="2" t="s">
        <v>36</v>
      </c>
      <c r="V278" s="2" t="s">
        <v>30</v>
      </c>
      <c r="W278" s="2" t="s">
        <v>30</v>
      </c>
      <c r="X278" s="2" t="s">
        <v>30</v>
      </c>
      <c r="Y278" s="2" t="s">
        <v>42</v>
      </c>
      <c r="Z278" s="2" t="s">
        <v>30</v>
      </c>
    </row>
    <row r="279">
      <c r="A279" s="1">
        <v>41878.5846625</v>
      </c>
      <c r="B279" s="2">
        <v>28.0</v>
      </c>
      <c r="C279" s="2" t="s">
        <v>57</v>
      </c>
      <c r="D279" s="2" t="s">
        <v>160</v>
      </c>
      <c r="F279" s="2" t="s">
        <v>30</v>
      </c>
      <c r="G279" s="2" t="s">
        <v>30</v>
      </c>
      <c r="H279" s="2" t="s">
        <v>30</v>
      </c>
      <c r="I279" s="2" t="s">
        <v>52</v>
      </c>
      <c r="J279" s="3" t="s">
        <v>33</v>
      </c>
      <c r="K279" s="2" t="s">
        <v>30</v>
      </c>
      <c r="L279" s="2" t="s">
        <v>31</v>
      </c>
      <c r="M279" s="2" t="s">
        <v>30</v>
      </c>
      <c r="N279" s="2" t="s">
        <v>31</v>
      </c>
      <c r="O279" s="2" t="s">
        <v>30</v>
      </c>
      <c r="P279" s="2" t="s">
        <v>30</v>
      </c>
      <c r="Q279" s="2" t="s">
        <v>42</v>
      </c>
      <c r="R279" s="2" t="s">
        <v>35</v>
      </c>
      <c r="S279" s="2" t="s">
        <v>37</v>
      </c>
      <c r="T279" s="2" t="s">
        <v>37</v>
      </c>
      <c r="U279" s="2" t="s">
        <v>30</v>
      </c>
      <c r="V279" s="2" t="s">
        <v>36</v>
      </c>
      <c r="W279" s="2" t="s">
        <v>30</v>
      </c>
      <c r="X279" s="2" t="s">
        <v>30</v>
      </c>
      <c r="Y279" s="2" t="s">
        <v>42</v>
      </c>
      <c r="Z279" s="2" t="s">
        <v>30</v>
      </c>
    </row>
    <row r="280">
      <c r="A280" s="1">
        <v>41878.58560341435</v>
      </c>
      <c r="B280" s="2">
        <v>28.0</v>
      </c>
      <c r="C280" s="2" t="s">
        <v>57</v>
      </c>
      <c r="D280" s="2" t="s">
        <v>28</v>
      </c>
      <c r="E280" s="2" t="s">
        <v>102</v>
      </c>
      <c r="F280" s="2" t="s">
        <v>30</v>
      </c>
      <c r="G280" s="2" t="s">
        <v>30</v>
      </c>
      <c r="H280" s="2" t="s">
        <v>31</v>
      </c>
      <c r="I280" s="2" t="s">
        <v>40</v>
      </c>
      <c r="J280" s="2" t="s">
        <v>50</v>
      </c>
      <c r="K280" s="2" t="s">
        <v>30</v>
      </c>
      <c r="L280" s="2" t="s">
        <v>30</v>
      </c>
      <c r="M280" s="2" t="s">
        <v>31</v>
      </c>
      <c r="N280" s="2" t="s">
        <v>31</v>
      </c>
      <c r="O280" s="2" t="s">
        <v>31</v>
      </c>
      <c r="P280" s="2" t="s">
        <v>42</v>
      </c>
      <c r="Q280" s="2" t="s">
        <v>42</v>
      </c>
      <c r="R280" s="2" t="s">
        <v>65</v>
      </c>
      <c r="S280" s="2" t="s">
        <v>37</v>
      </c>
      <c r="T280" s="2" t="s">
        <v>30</v>
      </c>
      <c r="U280" s="2" t="s">
        <v>36</v>
      </c>
      <c r="V280" s="2" t="s">
        <v>36</v>
      </c>
      <c r="W280" s="2" t="s">
        <v>30</v>
      </c>
      <c r="X280" s="2" t="s">
        <v>30</v>
      </c>
      <c r="Y280" s="2" t="s">
        <v>31</v>
      </c>
      <c r="Z280" s="2" t="s">
        <v>30</v>
      </c>
    </row>
    <row r="281">
      <c r="A281" s="1">
        <v>41878.58604216435</v>
      </c>
      <c r="B281" s="2">
        <v>23.0</v>
      </c>
      <c r="C281" s="2" t="s">
        <v>43</v>
      </c>
      <c r="D281" s="2" t="s">
        <v>28</v>
      </c>
      <c r="E281" s="2" t="s">
        <v>75</v>
      </c>
      <c r="F281" s="2" t="s">
        <v>30</v>
      </c>
      <c r="G281" s="2" t="s">
        <v>31</v>
      </c>
      <c r="H281" s="2" t="s">
        <v>30</v>
      </c>
      <c r="I281" s="2" t="s">
        <v>52</v>
      </c>
      <c r="J281" s="2" t="s">
        <v>50</v>
      </c>
      <c r="K281" s="2" t="s">
        <v>30</v>
      </c>
      <c r="L281" s="2" t="s">
        <v>31</v>
      </c>
      <c r="M281" s="2" t="s">
        <v>42</v>
      </c>
      <c r="N281" s="2" t="s">
        <v>30</v>
      </c>
      <c r="O281" s="2" t="s">
        <v>30</v>
      </c>
      <c r="P281" s="2" t="s">
        <v>42</v>
      </c>
      <c r="Q281" s="2" t="s">
        <v>42</v>
      </c>
      <c r="R281" s="2" t="s">
        <v>42</v>
      </c>
      <c r="S281" s="2" t="s">
        <v>37</v>
      </c>
      <c r="T281" s="2" t="s">
        <v>30</v>
      </c>
      <c r="U281" s="2" t="s">
        <v>36</v>
      </c>
      <c r="V281" s="2" t="s">
        <v>30</v>
      </c>
      <c r="W281" s="2" t="s">
        <v>30</v>
      </c>
      <c r="X281" s="2" t="s">
        <v>37</v>
      </c>
      <c r="Y281" s="2" t="s">
        <v>30</v>
      </c>
      <c r="Z281" s="2" t="s">
        <v>30</v>
      </c>
    </row>
    <row r="282">
      <c r="A282" s="1">
        <v>41878.586101817134</v>
      </c>
      <c r="B282" s="2">
        <v>22.0</v>
      </c>
      <c r="C282" s="2" t="s">
        <v>43</v>
      </c>
      <c r="D282" s="2" t="s">
        <v>90</v>
      </c>
      <c r="F282" s="2" t="s">
        <v>31</v>
      </c>
      <c r="G282" s="2" t="s">
        <v>31</v>
      </c>
      <c r="H282" s="2" t="s">
        <v>31</v>
      </c>
      <c r="I282" s="2" t="s">
        <v>52</v>
      </c>
      <c r="J282" s="3" t="s">
        <v>33</v>
      </c>
      <c r="K282" s="2" t="s">
        <v>31</v>
      </c>
      <c r="L282" s="2" t="s">
        <v>31</v>
      </c>
      <c r="M282" s="2" t="s">
        <v>42</v>
      </c>
      <c r="N282" s="2" t="s">
        <v>34</v>
      </c>
      <c r="O282" s="2" t="s">
        <v>31</v>
      </c>
      <c r="P282" s="2" t="s">
        <v>31</v>
      </c>
      <c r="Q282" s="2" t="s">
        <v>42</v>
      </c>
      <c r="R282" s="2" t="s">
        <v>35</v>
      </c>
      <c r="S282" s="2" t="s">
        <v>37</v>
      </c>
      <c r="T282" s="2" t="s">
        <v>30</v>
      </c>
      <c r="U282" s="2" t="s">
        <v>36</v>
      </c>
      <c r="V282" s="2" t="s">
        <v>31</v>
      </c>
      <c r="W282" s="2" t="s">
        <v>30</v>
      </c>
      <c r="X282" s="2" t="s">
        <v>31</v>
      </c>
      <c r="Y282" s="2" t="s">
        <v>30</v>
      </c>
      <c r="Z282" s="2" t="s">
        <v>31</v>
      </c>
    </row>
    <row r="283">
      <c r="A283" s="1">
        <v>41878.58780302083</v>
      </c>
      <c r="B283" s="2">
        <v>27.0</v>
      </c>
      <c r="C283" s="2" t="s">
        <v>57</v>
      </c>
      <c r="D283" s="2" t="s">
        <v>79</v>
      </c>
      <c r="F283" s="2" t="s">
        <v>30</v>
      </c>
      <c r="G283" s="2" t="s">
        <v>30</v>
      </c>
      <c r="H283" s="2" t="s">
        <v>30</v>
      </c>
      <c r="I283" s="2" t="s">
        <v>49</v>
      </c>
      <c r="J283" s="3" t="s">
        <v>33</v>
      </c>
      <c r="K283" s="2" t="s">
        <v>30</v>
      </c>
      <c r="L283" s="2" t="s">
        <v>31</v>
      </c>
      <c r="M283" s="2" t="s">
        <v>30</v>
      </c>
      <c r="N283" s="2" t="s">
        <v>30</v>
      </c>
      <c r="O283" s="2" t="s">
        <v>30</v>
      </c>
      <c r="P283" s="2" t="s">
        <v>30</v>
      </c>
      <c r="Q283" s="2" t="s">
        <v>31</v>
      </c>
      <c r="R283" s="2" t="s">
        <v>42</v>
      </c>
      <c r="S283" s="2" t="s">
        <v>31</v>
      </c>
      <c r="T283" s="2" t="s">
        <v>30</v>
      </c>
      <c r="U283" s="2" t="s">
        <v>30</v>
      </c>
      <c r="V283" s="2" t="s">
        <v>30</v>
      </c>
      <c r="W283" s="2" t="s">
        <v>30</v>
      </c>
      <c r="X283" s="2" t="s">
        <v>37</v>
      </c>
      <c r="Y283" s="2" t="s">
        <v>42</v>
      </c>
      <c r="Z283" s="2" t="s">
        <v>30</v>
      </c>
      <c r="AA283" s="2" t="s">
        <v>161</v>
      </c>
    </row>
    <row r="284">
      <c r="A284" s="1">
        <v>41878.59045949074</v>
      </c>
      <c r="B284" s="2">
        <v>18.0</v>
      </c>
      <c r="C284" s="2" t="s">
        <v>57</v>
      </c>
      <c r="D284" s="2" t="s">
        <v>28</v>
      </c>
      <c r="E284" s="2" t="s">
        <v>48</v>
      </c>
      <c r="F284" s="2" t="s">
        <v>30</v>
      </c>
      <c r="G284" s="2" t="s">
        <v>30</v>
      </c>
      <c r="H284" s="2" t="s">
        <v>31</v>
      </c>
      <c r="I284" s="2" t="s">
        <v>52</v>
      </c>
      <c r="J284" s="3" t="s">
        <v>33</v>
      </c>
      <c r="K284" s="2" t="s">
        <v>30</v>
      </c>
      <c r="L284" s="2" t="s">
        <v>31</v>
      </c>
      <c r="M284" s="2" t="s">
        <v>42</v>
      </c>
      <c r="N284" s="2" t="s">
        <v>30</v>
      </c>
      <c r="O284" s="2" t="s">
        <v>30</v>
      </c>
      <c r="P284" s="2" t="s">
        <v>42</v>
      </c>
      <c r="Q284" s="2" t="s">
        <v>42</v>
      </c>
      <c r="R284" s="2" t="s">
        <v>42</v>
      </c>
      <c r="S284" s="2" t="s">
        <v>31</v>
      </c>
      <c r="T284" s="2" t="s">
        <v>30</v>
      </c>
      <c r="U284" s="2" t="s">
        <v>30</v>
      </c>
      <c r="V284" s="2" t="s">
        <v>30</v>
      </c>
      <c r="W284" s="2" t="s">
        <v>30</v>
      </c>
      <c r="X284" s="2" t="s">
        <v>37</v>
      </c>
      <c r="Y284" s="2" t="s">
        <v>42</v>
      </c>
      <c r="Z284" s="2" t="s">
        <v>30</v>
      </c>
    </row>
    <row r="285">
      <c r="A285" s="1">
        <v>41878.59082640046</v>
      </c>
      <c r="B285" s="2">
        <v>35.0</v>
      </c>
      <c r="C285" s="2" t="s">
        <v>57</v>
      </c>
      <c r="D285" s="2" t="s">
        <v>28</v>
      </c>
      <c r="E285" s="2" t="s">
        <v>69</v>
      </c>
      <c r="F285" s="2" t="s">
        <v>30</v>
      </c>
      <c r="G285" s="2" t="s">
        <v>31</v>
      </c>
      <c r="H285" s="2" t="s">
        <v>31</v>
      </c>
      <c r="I285" s="2" t="s">
        <v>52</v>
      </c>
      <c r="J285" s="2" t="s">
        <v>47</v>
      </c>
      <c r="K285" s="2" t="s">
        <v>30</v>
      </c>
      <c r="L285" s="2" t="s">
        <v>31</v>
      </c>
      <c r="M285" s="2" t="s">
        <v>31</v>
      </c>
      <c r="N285" s="2" t="s">
        <v>31</v>
      </c>
      <c r="O285" s="2" t="s">
        <v>30</v>
      </c>
      <c r="P285" s="2" t="s">
        <v>30</v>
      </c>
      <c r="Q285" s="2" t="s">
        <v>31</v>
      </c>
      <c r="R285" s="2" t="s">
        <v>45</v>
      </c>
      <c r="S285" s="2" t="s">
        <v>31</v>
      </c>
      <c r="T285" s="2" t="s">
        <v>30</v>
      </c>
      <c r="U285" s="2" t="s">
        <v>30</v>
      </c>
      <c r="V285" s="2" t="s">
        <v>36</v>
      </c>
      <c r="W285" s="2" t="s">
        <v>30</v>
      </c>
      <c r="X285" s="2" t="s">
        <v>37</v>
      </c>
      <c r="Y285" s="2" t="s">
        <v>42</v>
      </c>
      <c r="Z285" s="2" t="s">
        <v>30</v>
      </c>
    </row>
    <row r="286">
      <c r="A286" s="1">
        <v>41878.59090243056</v>
      </c>
      <c r="B286" s="2">
        <v>25.0</v>
      </c>
      <c r="C286" s="2" t="s">
        <v>43</v>
      </c>
      <c r="D286" s="2" t="s">
        <v>44</v>
      </c>
      <c r="F286" s="2" t="s">
        <v>30</v>
      </c>
      <c r="G286" s="2" t="s">
        <v>30</v>
      </c>
      <c r="H286" s="2" t="s">
        <v>30</v>
      </c>
      <c r="J286" s="2" t="s">
        <v>50</v>
      </c>
      <c r="K286" s="2" t="s">
        <v>30</v>
      </c>
      <c r="L286" s="2" t="s">
        <v>30</v>
      </c>
      <c r="M286" s="2" t="s">
        <v>42</v>
      </c>
      <c r="N286" s="2" t="s">
        <v>34</v>
      </c>
      <c r="O286" s="2" t="s">
        <v>30</v>
      </c>
      <c r="P286" s="2" t="s">
        <v>30</v>
      </c>
      <c r="Q286" s="2" t="s">
        <v>42</v>
      </c>
      <c r="R286" s="2" t="s">
        <v>42</v>
      </c>
      <c r="S286" s="2" t="s">
        <v>30</v>
      </c>
      <c r="T286" s="2" t="s">
        <v>30</v>
      </c>
      <c r="U286" s="2" t="s">
        <v>36</v>
      </c>
      <c r="V286" s="2" t="s">
        <v>36</v>
      </c>
      <c r="W286" s="2" t="s">
        <v>30</v>
      </c>
      <c r="X286" s="2" t="s">
        <v>31</v>
      </c>
      <c r="Y286" s="2" t="s">
        <v>30</v>
      </c>
      <c r="Z286" s="2" t="s">
        <v>30</v>
      </c>
    </row>
    <row r="287">
      <c r="A287" s="1">
        <v>41878.591514513886</v>
      </c>
      <c r="B287" s="2">
        <v>27.0</v>
      </c>
      <c r="C287" s="2" t="s">
        <v>43</v>
      </c>
      <c r="D287" s="2" t="s">
        <v>46</v>
      </c>
      <c r="F287" s="2" t="s">
        <v>30</v>
      </c>
      <c r="G287" s="2" t="s">
        <v>31</v>
      </c>
      <c r="H287" s="2" t="s">
        <v>31</v>
      </c>
      <c r="I287" s="2" t="s">
        <v>52</v>
      </c>
      <c r="J287" s="3" t="s">
        <v>33</v>
      </c>
      <c r="K287" s="2" t="s">
        <v>30</v>
      </c>
      <c r="L287" s="2" t="s">
        <v>31</v>
      </c>
      <c r="M287" s="2" t="s">
        <v>30</v>
      </c>
      <c r="N287" s="2" t="s">
        <v>30</v>
      </c>
      <c r="O287" s="2" t="s">
        <v>30</v>
      </c>
      <c r="P287" s="2" t="s">
        <v>30</v>
      </c>
      <c r="Q287" s="2" t="s">
        <v>31</v>
      </c>
      <c r="R287" s="2" t="s">
        <v>35</v>
      </c>
      <c r="S287" s="2" t="s">
        <v>37</v>
      </c>
      <c r="T287" s="2" t="s">
        <v>37</v>
      </c>
      <c r="U287" s="2" t="s">
        <v>31</v>
      </c>
      <c r="V287" s="2" t="s">
        <v>31</v>
      </c>
      <c r="W287" s="2" t="s">
        <v>31</v>
      </c>
      <c r="X287" s="2" t="s">
        <v>31</v>
      </c>
      <c r="Y287" s="2" t="s">
        <v>31</v>
      </c>
      <c r="Z287" s="2" t="s">
        <v>30</v>
      </c>
      <c r="AA287" s="2" t="s">
        <v>162</v>
      </c>
    </row>
    <row r="288">
      <c r="A288" s="1">
        <v>41878.59158219907</v>
      </c>
      <c r="B288" s="2">
        <v>26.0</v>
      </c>
      <c r="C288" s="2" t="s">
        <v>27</v>
      </c>
      <c r="D288" s="2" t="s">
        <v>28</v>
      </c>
      <c r="E288" s="2" t="s">
        <v>76</v>
      </c>
      <c r="F288" s="2" t="s">
        <v>30</v>
      </c>
      <c r="G288" s="2" t="s">
        <v>31</v>
      </c>
      <c r="H288" s="2" t="s">
        <v>31</v>
      </c>
      <c r="I288" s="2" t="s">
        <v>40</v>
      </c>
      <c r="J288" s="2" t="s">
        <v>41</v>
      </c>
      <c r="K288" s="2" t="s">
        <v>30</v>
      </c>
      <c r="L288" s="2" t="s">
        <v>31</v>
      </c>
      <c r="M288" s="2" t="s">
        <v>31</v>
      </c>
      <c r="N288" s="2" t="s">
        <v>34</v>
      </c>
      <c r="O288" s="2" t="s">
        <v>42</v>
      </c>
      <c r="P288" s="2" t="s">
        <v>42</v>
      </c>
      <c r="Q288" s="2" t="s">
        <v>42</v>
      </c>
      <c r="R288" s="2" t="s">
        <v>42</v>
      </c>
      <c r="S288" s="2" t="s">
        <v>37</v>
      </c>
      <c r="T288" s="2" t="s">
        <v>30</v>
      </c>
      <c r="U288" s="2" t="s">
        <v>36</v>
      </c>
      <c r="V288" s="2" t="s">
        <v>36</v>
      </c>
      <c r="W288" s="2" t="s">
        <v>30</v>
      </c>
      <c r="X288" s="2" t="s">
        <v>30</v>
      </c>
      <c r="Y288" s="2" t="s">
        <v>42</v>
      </c>
      <c r="Z288" s="2" t="s">
        <v>30</v>
      </c>
    </row>
    <row r="289">
      <c r="A289" s="1">
        <v>41878.59161650463</v>
      </c>
      <c r="B289" s="2">
        <v>18.0</v>
      </c>
      <c r="C289" s="2" t="s">
        <v>43</v>
      </c>
      <c r="D289" s="2" t="s">
        <v>28</v>
      </c>
      <c r="E289" s="2" t="s">
        <v>76</v>
      </c>
      <c r="F289" s="2" t="s">
        <v>30</v>
      </c>
      <c r="G289" s="2" t="s">
        <v>30</v>
      </c>
      <c r="H289" s="2" t="s">
        <v>30</v>
      </c>
      <c r="I289" s="2" t="s">
        <v>49</v>
      </c>
      <c r="J289" s="2" t="s">
        <v>47</v>
      </c>
      <c r="K289" s="2" t="s">
        <v>30</v>
      </c>
      <c r="L289" s="2" t="s">
        <v>31</v>
      </c>
      <c r="M289" s="2" t="s">
        <v>42</v>
      </c>
      <c r="N289" s="2" t="s">
        <v>34</v>
      </c>
      <c r="O289" s="2" t="s">
        <v>42</v>
      </c>
      <c r="P289" s="2" t="s">
        <v>42</v>
      </c>
      <c r="Q289" s="2" t="s">
        <v>42</v>
      </c>
      <c r="R289" s="2" t="s">
        <v>65</v>
      </c>
      <c r="S289" s="2" t="s">
        <v>30</v>
      </c>
      <c r="T289" s="2" t="s">
        <v>30</v>
      </c>
      <c r="U289" s="2" t="s">
        <v>36</v>
      </c>
      <c r="V289" s="2" t="s">
        <v>36</v>
      </c>
      <c r="W289" s="2" t="s">
        <v>30</v>
      </c>
      <c r="X289" s="2" t="s">
        <v>37</v>
      </c>
      <c r="Y289" s="2" t="s">
        <v>31</v>
      </c>
      <c r="Z289" s="2" t="s">
        <v>30</v>
      </c>
    </row>
    <row r="290">
      <c r="A290" s="1">
        <v>41878.592388958336</v>
      </c>
      <c r="B290" s="2">
        <v>38.0</v>
      </c>
      <c r="C290" s="2" t="s">
        <v>27</v>
      </c>
      <c r="D290" s="2" t="s">
        <v>28</v>
      </c>
      <c r="E290" s="2" t="s">
        <v>48</v>
      </c>
      <c r="F290" s="2" t="s">
        <v>30</v>
      </c>
      <c r="G290" s="2" t="s">
        <v>30</v>
      </c>
      <c r="H290" s="2" t="s">
        <v>31</v>
      </c>
      <c r="I290" s="2" t="s">
        <v>52</v>
      </c>
      <c r="J290" s="3" t="s">
        <v>54</v>
      </c>
      <c r="K290" s="2" t="s">
        <v>30</v>
      </c>
      <c r="L290" s="2" t="s">
        <v>31</v>
      </c>
      <c r="M290" s="2" t="s">
        <v>30</v>
      </c>
      <c r="N290" s="2" t="s">
        <v>31</v>
      </c>
      <c r="O290" s="2" t="s">
        <v>30</v>
      </c>
      <c r="P290" s="2" t="s">
        <v>30</v>
      </c>
      <c r="Q290" s="2" t="s">
        <v>42</v>
      </c>
      <c r="R290" s="2" t="s">
        <v>42</v>
      </c>
      <c r="S290" s="2" t="s">
        <v>30</v>
      </c>
      <c r="T290" s="2" t="s">
        <v>37</v>
      </c>
      <c r="U290" s="2" t="s">
        <v>36</v>
      </c>
      <c r="V290" s="2" t="s">
        <v>30</v>
      </c>
      <c r="W290" s="2" t="s">
        <v>30</v>
      </c>
      <c r="X290" s="2" t="s">
        <v>30</v>
      </c>
      <c r="Y290" s="2" t="s">
        <v>42</v>
      </c>
      <c r="Z290" s="2" t="s">
        <v>31</v>
      </c>
      <c r="AA290" s="2" t="s">
        <v>163</v>
      </c>
    </row>
    <row r="291">
      <c r="A291" s="1">
        <v>41878.592548321765</v>
      </c>
      <c r="B291" s="2">
        <v>26.0</v>
      </c>
      <c r="C291" s="2" t="s">
        <v>27</v>
      </c>
      <c r="D291" s="2" t="s">
        <v>28</v>
      </c>
      <c r="E291" s="2" t="s">
        <v>48</v>
      </c>
      <c r="F291" s="2" t="s">
        <v>30</v>
      </c>
      <c r="G291" s="2" t="s">
        <v>31</v>
      </c>
      <c r="H291" s="2" t="s">
        <v>31</v>
      </c>
      <c r="I291" s="2" t="s">
        <v>40</v>
      </c>
      <c r="J291" s="2" t="s">
        <v>41</v>
      </c>
      <c r="K291" s="2" t="s">
        <v>31</v>
      </c>
      <c r="L291" s="2" t="s">
        <v>31</v>
      </c>
      <c r="M291" s="2" t="s">
        <v>31</v>
      </c>
      <c r="N291" s="2" t="s">
        <v>31</v>
      </c>
      <c r="O291" s="2" t="s">
        <v>31</v>
      </c>
      <c r="P291" s="2" t="s">
        <v>42</v>
      </c>
      <c r="Q291" s="2" t="s">
        <v>42</v>
      </c>
      <c r="R291" s="2" t="s">
        <v>35</v>
      </c>
      <c r="S291" s="2" t="s">
        <v>37</v>
      </c>
      <c r="T291" s="2" t="s">
        <v>30</v>
      </c>
      <c r="U291" s="2" t="s">
        <v>36</v>
      </c>
      <c r="V291" s="2" t="s">
        <v>30</v>
      </c>
      <c r="W291" s="2" t="s">
        <v>30</v>
      </c>
      <c r="X291" s="2" t="s">
        <v>30</v>
      </c>
      <c r="Y291" s="2" t="s">
        <v>42</v>
      </c>
      <c r="Z291" s="2" t="s">
        <v>30</v>
      </c>
    </row>
    <row r="292">
      <c r="A292" s="1">
        <v>41878.592648888894</v>
      </c>
      <c r="B292" s="2">
        <v>30.0</v>
      </c>
      <c r="C292" s="2" t="s">
        <v>43</v>
      </c>
      <c r="D292" s="2" t="s">
        <v>85</v>
      </c>
      <c r="F292" s="2" t="s">
        <v>31</v>
      </c>
      <c r="G292" s="2" t="s">
        <v>30</v>
      </c>
      <c r="H292" s="2" t="s">
        <v>30</v>
      </c>
      <c r="I292" s="2" t="s">
        <v>49</v>
      </c>
      <c r="J292" s="3" t="s">
        <v>54</v>
      </c>
      <c r="K292" s="2" t="s">
        <v>30</v>
      </c>
      <c r="L292" s="2" t="s">
        <v>31</v>
      </c>
      <c r="M292" s="2" t="s">
        <v>30</v>
      </c>
      <c r="N292" s="2" t="s">
        <v>30</v>
      </c>
      <c r="O292" s="2" t="s">
        <v>30</v>
      </c>
      <c r="P292" s="2" t="s">
        <v>30</v>
      </c>
      <c r="Q292" s="2" t="s">
        <v>30</v>
      </c>
      <c r="R292" s="2" t="s">
        <v>35</v>
      </c>
      <c r="S292" s="2" t="s">
        <v>30</v>
      </c>
      <c r="T292" s="2" t="s">
        <v>30</v>
      </c>
      <c r="U292" s="2" t="s">
        <v>31</v>
      </c>
      <c r="V292" s="2" t="s">
        <v>31</v>
      </c>
      <c r="W292" s="2" t="s">
        <v>30</v>
      </c>
      <c r="X292" s="2" t="s">
        <v>30</v>
      </c>
      <c r="Y292" s="2" t="s">
        <v>31</v>
      </c>
      <c r="Z292" s="2" t="s">
        <v>30</v>
      </c>
    </row>
    <row r="293">
      <c r="A293" s="1">
        <v>41878.59366211806</v>
      </c>
      <c r="B293" s="2">
        <v>35.0</v>
      </c>
      <c r="C293" s="2" t="s">
        <v>57</v>
      </c>
      <c r="D293" s="2" t="s">
        <v>28</v>
      </c>
      <c r="E293" s="2" t="s">
        <v>60</v>
      </c>
      <c r="F293" s="2" t="s">
        <v>30</v>
      </c>
      <c r="G293" s="2" t="s">
        <v>30</v>
      </c>
      <c r="H293" s="2" t="s">
        <v>30</v>
      </c>
      <c r="I293" s="2" t="s">
        <v>49</v>
      </c>
      <c r="J293" s="2" t="s">
        <v>41</v>
      </c>
      <c r="K293" s="2" t="s">
        <v>30</v>
      </c>
      <c r="L293" s="2" t="s">
        <v>31</v>
      </c>
      <c r="M293" s="2" t="s">
        <v>42</v>
      </c>
      <c r="N293" s="2" t="s">
        <v>30</v>
      </c>
      <c r="O293" s="2" t="s">
        <v>30</v>
      </c>
      <c r="P293" s="2" t="s">
        <v>42</v>
      </c>
      <c r="Q293" s="2" t="s">
        <v>42</v>
      </c>
      <c r="R293" s="2" t="s">
        <v>42</v>
      </c>
      <c r="S293" s="2" t="s">
        <v>31</v>
      </c>
      <c r="T293" s="2" t="s">
        <v>37</v>
      </c>
      <c r="U293" s="2" t="s">
        <v>36</v>
      </c>
      <c r="V293" s="2" t="s">
        <v>36</v>
      </c>
      <c r="W293" s="2" t="s">
        <v>30</v>
      </c>
      <c r="X293" s="2" t="s">
        <v>30</v>
      </c>
      <c r="Y293" s="2" t="s">
        <v>42</v>
      </c>
      <c r="Z293" s="2" t="s">
        <v>30</v>
      </c>
    </row>
    <row r="294">
      <c r="A294" s="1">
        <v>41878.593902291665</v>
      </c>
      <c r="B294" s="2">
        <v>45.0</v>
      </c>
      <c r="C294" s="2" t="s">
        <v>57</v>
      </c>
      <c r="D294" s="2" t="s">
        <v>28</v>
      </c>
      <c r="E294" s="2" t="s">
        <v>69</v>
      </c>
      <c r="F294" s="2" t="s">
        <v>30</v>
      </c>
      <c r="G294" s="2" t="s">
        <v>31</v>
      </c>
      <c r="H294" s="2" t="s">
        <v>31</v>
      </c>
      <c r="I294" s="2" t="s">
        <v>52</v>
      </c>
      <c r="J294" s="2" t="s">
        <v>41</v>
      </c>
      <c r="K294" s="2" t="s">
        <v>30</v>
      </c>
      <c r="L294" s="2" t="s">
        <v>31</v>
      </c>
      <c r="M294" s="2" t="s">
        <v>31</v>
      </c>
      <c r="N294" s="2" t="s">
        <v>31</v>
      </c>
      <c r="O294" s="2" t="s">
        <v>42</v>
      </c>
      <c r="P294" s="2" t="s">
        <v>42</v>
      </c>
      <c r="Q294" s="2" t="s">
        <v>31</v>
      </c>
      <c r="R294" s="2" t="s">
        <v>42</v>
      </c>
      <c r="S294" s="2" t="s">
        <v>37</v>
      </c>
      <c r="T294" s="2" t="s">
        <v>30</v>
      </c>
      <c r="U294" s="2" t="s">
        <v>36</v>
      </c>
      <c r="V294" s="2" t="s">
        <v>36</v>
      </c>
      <c r="W294" s="2" t="s">
        <v>30</v>
      </c>
      <c r="X294" s="2" t="s">
        <v>37</v>
      </c>
      <c r="Y294" s="2" t="s">
        <v>42</v>
      </c>
      <c r="Z294" s="2" t="s">
        <v>30</v>
      </c>
    </row>
    <row r="295">
      <c r="A295" s="1">
        <v>41878.593999502315</v>
      </c>
      <c r="B295" s="2">
        <v>32.0</v>
      </c>
      <c r="C295" s="2" t="s">
        <v>43</v>
      </c>
      <c r="D295" s="2" t="s">
        <v>28</v>
      </c>
      <c r="E295" s="2" t="s">
        <v>60</v>
      </c>
      <c r="F295" s="2" t="s">
        <v>30</v>
      </c>
      <c r="G295" s="2" t="s">
        <v>30</v>
      </c>
      <c r="H295" s="2" t="s">
        <v>30</v>
      </c>
      <c r="I295" s="2" t="s">
        <v>49</v>
      </c>
      <c r="J295" s="2" t="s">
        <v>41</v>
      </c>
      <c r="K295" s="2" t="s">
        <v>30</v>
      </c>
      <c r="L295" s="2" t="s">
        <v>31</v>
      </c>
      <c r="M295" s="2" t="s">
        <v>31</v>
      </c>
      <c r="N295" s="2" t="s">
        <v>30</v>
      </c>
      <c r="O295" s="2" t="s">
        <v>30</v>
      </c>
      <c r="P295" s="2" t="s">
        <v>42</v>
      </c>
      <c r="Q295" s="2" t="s">
        <v>42</v>
      </c>
      <c r="R295" s="2" t="s">
        <v>42</v>
      </c>
      <c r="S295" s="2" t="s">
        <v>37</v>
      </c>
      <c r="T295" s="2" t="s">
        <v>30</v>
      </c>
      <c r="U295" s="2" t="s">
        <v>36</v>
      </c>
      <c r="V295" s="2" t="s">
        <v>36</v>
      </c>
      <c r="W295" s="2" t="s">
        <v>30</v>
      </c>
      <c r="X295" s="2" t="s">
        <v>30</v>
      </c>
      <c r="Y295" s="2" t="s">
        <v>42</v>
      </c>
      <c r="Z295" s="2" t="s">
        <v>30</v>
      </c>
    </row>
    <row r="296">
      <c r="A296" s="1">
        <v>41878.59441600695</v>
      </c>
      <c r="B296" s="2">
        <v>56.0</v>
      </c>
      <c r="C296" s="2" t="s">
        <v>43</v>
      </c>
      <c r="D296" s="2" t="s">
        <v>28</v>
      </c>
      <c r="F296" s="2" t="s">
        <v>30</v>
      </c>
      <c r="G296" s="2" t="s">
        <v>30</v>
      </c>
      <c r="H296" s="2" t="s">
        <v>31</v>
      </c>
      <c r="I296" s="2" t="s">
        <v>49</v>
      </c>
      <c r="J296" s="2" t="s">
        <v>41</v>
      </c>
      <c r="K296" s="2" t="s">
        <v>30</v>
      </c>
      <c r="L296" s="2" t="s">
        <v>31</v>
      </c>
      <c r="M296" s="2" t="s">
        <v>31</v>
      </c>
      <c r="N296" s="2" t="s">
        <v>34</v>
      </c>
      <c r="O296" s="2" t="s">
        <v>42</v>
      </c>
      <c r="P296" s="2" t="s">
        <v>42</v>
      </c>
      <c r="Q296" s="2" t="s">
        <v>42</v>
      </c>
      <c r="R296" s="2" t="s">
        <v>42</v>
      </c>
      <c r="S296" s="2" t="s">
        <v>30</v>
      </c>
      <c r="T296" s="2" t="s">
        <v>37</v>
      </c>
      <c r="U296" s="2" t="s">
        <v>31</v>
      </c>
      <c r="V296" s="2" t="s">
        <v>36</v>
      </c>
      <c r="W296" s="2" t="s">
        <v>30</v>
      </c>
      <c r="X296" s="2" t="s">
        <v>37</v>
      </c>
      <c r="Y296" s="2" t="s">
        <v>42</v>
      </c>
      <c r="Z296" s="2" t="s">
        <v>30</v>
      </c>
    </row>
    <row r="297">
      <c r="A297" s="1">
        <v>41878.59445464121</v>
      </c>
      <c r="B297" s="2">
        <v>24.0</v>
      </c>
      <c r="C297" s="2" t="s">
        <v>27</v>
      </c>
      <c r="D297" s="2" t="s">
        <v>28</v>
      </c>
      <c r="E297" s="2" t="s">
        <v>60</v>
      </c>
      <c r="F297" s="2" t="s">
        <v>30</v>
      </c>
      <c r="G297" s="2" t="s">
        <v>30</v>
      </c>
      <c r="H297" s="2" t="s">
        <v>30</v>
      </c>
      <c r="J297" s="2" t="s">
        <v>62</v>
      </c>
      <c r="K297" s="2" t="s">
        <v>30</v>
      </c>
      <c r="L297" s="2" t="s">
        <v>31</v>
      </c>
      <c r="M297" s="2" t="s">
        <v>42</v>
      </c>
      <c r="N297" s="2" t="s">
        <v>34</v>
      </c>
      <c r="O297" s="2" t="s">
        <v>30</v>
      </c>
      <c r="P297" s="2" t="s">
        <v>42</v>
      </c>
      <c r="Q297" s="2" t="s">
        <v>42</v>
      </c>
      <c r="R297" s="2" t="s">
        <v>42</v>
      </c>
      <c r="S297" s="2" t="s">
        <v>37</v>
      </c>
      <c r="T297" s="2" t="s">
        <v>37</v>
      </c>
      <c r="U297" s="2" t="s">
        <v>36</v>
      </c>
      <c r="V297" s="2" t="s">
        <v>30</v>
      </c>
      <c r="W297" s="2" t="s">
        <v>30</v>
      </c>
      <c r="X297" s="2" t="s">
        <v>37</v>
      </c>
      <c r="Y297" s="2" t="s">
        <v>30</v>
      </c>
      <c r="Z297" s="2" t="s">
        <v>30</v>
      </c>
    </row>
    <row r="298">
      <c r="A298" s="1">
        <v>41878.596073252316</v>
      </c>
      <c r="B298" s="2">
        <v>30.0</v>
      </c>
      <c r="C298" s="2" t="s">
        <v>97</v>
      </c>
      <c r="D298" s="2" t="s">
        <v>28</v>
      </c>
      <c r="E298" s="2" t="s">
        <v>164</v>
      </c>
      <c r="F298" s="2" t="s">
        <v>30</v>
      </c>
      <c r="G298" s="2" t="s">
        <v>31</v>
      </c>
      <c r="H298" s="2" t="s">
        <v>31</v>
      </c>
      <c r="I298" s="2" t="s">
        <v>52</v>
      </c>
      <c r="J298" s="2" t="s">
        <v>47</v>
      </c>
      <c r="K298" s="2" t="s">
        <v>30</v>
      </c>
      <c r="L298" s="2" t="s">
        <v>31</v>
      </c>
      <c r="M298" s="2" t="s">
        <v>31</v>
      </c>
      <c r="N298" s="2" t="s">
        <v>31</v>
      </c>
      <c r="O298" s="2" t="s">
        <v>31</v>
      </c>
      <c r="P298" s="2" t="s">
        <v>42</v>
      </c>
      <c r="Q298" s="2" t="s">
        <v>42</v>
      </c>
      <c r="R298" s="2" t="s">
        <v>65</v>
      </c>
      <c r="S298" s="2" t="s">
        <v>30</v>
      </c>
      <c r="T298" s="2" t="s">
        <v>30</v>
      </c>
      <c r="U298" s="2" t="s">
        <v>31</v>
      </c>
      <c r="V298" s="2" t="s">
        <v>31</v>
      </c>
      <c r="W298" s="2" t="s">
        <v>30</v>
      </c>
      <c r="X298" s="2" t="s">
        <v>31</v>
      </c>
      <c r="Y298" s="2" t="s">
        <v>31</v>
      </c>
      <c r="Z298" s="2" t="s">
        <v>30</v>
      </c>
    </row>
    <row r="299">
      <c r="A299" s="1">
        <v>41878.59630878473</v>
      </c>
      <c r="B299" s="2">
        <v>60.0</v>
      </c>
      <c r="C299" s="2" t="s">
        <v>57</v>
      </c>
      <c r="D299" s="2" t="s">
        <v>28</v>
      </c>
      <c r="E299" s="2" t="s">
        <v>60</v>
      </c>
      <c r="F299" s="2" t="s">
        <v>30</v>
      </c>
      <c r="G299" s="2" t="s">
        <v>30</v>
      </c>
      <c r="H299" s="2" t="s">
        <v>30</v>
      </c>
      <c r="J299" s="2" t="s">
        <v>41</v>
      </c>
      <c r="K299" s="2" t="s">
        <v>30</v>
      </c>
      <c r="L299" s="2" t="s">
        <v>31</v>
      </c>
      <c r="M299" s="2" t="s">
        <v>31</v>
      </c>
      <c r="N299" s="2" t="s">
        <v>30</v>
      </c>
      <c r="O299" s="2" t="s">
        <v>42</v>
      </c>
      <c r="P299" s="2" t="s">
        <v>31</v>
      </c>
      <c r="Q299" s="2" t="s">
        <v>42</v>
      </c>
      <c r="R299" s="2" t="s">
        <v>42</v>
      </c>
      <c r="S299" s="2" t="s">
        <v>30</v>
      </c>
      <c r="T299" s="2" t="s">
        <v>30</v>
      </c>
      <c r="U299" s="2" t="s">
        <v>36</v>
      </c>
      <c r="V299" s="2" t="s">
        <v>31</v>
      </c>
      <c r="W299" s="2" t="s">
        <v>37</v>
      </c>
      <c r="X299" s="2" t="s">
        <v>37</v>
      </c>
      <c r="Y299" s="2" t="s">
        <v>31</v>
      </c>
      <c r="Z299" s="2" t="s">
        <v>30</v>
      </c>
    </row>
    <row r="300">
      <c r="A300" s="1">
        <v>41878.59635216436</v>
      </c>
      <c r="B300" s="2">
        <v>33.0</v>
      </c>
      <c r="C300" s="2" t="s">
        <v>43</v>
      </c>
      <c r="D300" s="2" t="s">
        <v>28</v>
      </c>
      <c r="E300" s="2" t="s">
        <v>60</v>
      </c>
      <c r="F300" s="2" t="s">
        <v>30</v>
      </c>
      <c r="G300" s="2" t="s">
        <v>31</v>
      </c>
      <c r="H300" s="2" t="s">
        <v>31</v>
      </c>
      <c r="I300" s="2" t="s">
        <v>52</v>
      </c>
      <c r="J300" s="2" t="s">
        <v>41</v>
      </c>
      <c r="K300" s="2" t="s">
        <v>30</v>
      </c>
      <c r="L300" s="2" t="s">
        <v>31</v>
      </c>
      <c r="M300" s="2" t="s">
        <v>31</v>
      </c>
      <c r="N300" s="2" t="s">
        <v>30</v>
      </c>
      <c r="O300" s="2" t="s">
        <v>31</v>
      </c>
      <c r="P300" s="2" t="s">
        <v>31</v>
      </c>
      <c r="Q300" s="2" t="s">
        <v>42</v>
      </c>
      <c r="R300" s="2" t="s">
        <v>42</v>
      </c>
      <c r="S300" s="2" t="s">
        <v>31</v>
      </c>
      <c r="T300" s="2" t="s">
        <v>30</v>
      </c>
      <c r="U300" s="2" t="s">
        <v>30</v>
      </c>
      <c r="V300" s="2" t="s">
        <v>30</v>
      </c>
      <c r="W300" s="2" t="s">
        <v>30</v>
      </c>
      <c r="X300" s="2" t="s">
        <v>37</v>
      </c>
      <c r="Y300" s="2" t="s">
        <v>42</v>
      </c>
      <c r="Z300" s="2" t="s">
        <v>30</v>
      </c>
    </row>
    <row r="301">
      <c r="A301" s="1">
        <v>41878.59662546297</v>
      </c>
      <c r="B301" s="2">
        <v>37.0</v>
      </c>
      <c r="C301" s="2" t="s">
        <v>38</v>
      </c>
      <c r="D301" s="2" t="s">
        <v>28</v>
      </c>
      <c r="E301" s="2" t="s">
        <v>69</v>
      </c>
      <c r="F301" s="2" t="s">
        <v>30</v>
      </c>
      <c r="G301" s="2" t="s">
        <v>30</v>
      </c>
      <c r="H301" s="2" t="s">
        <v>30</v>
      </c>
      <c r="I301" s="2" t="s">
        <v>49</v>
      </c>
      <c r="J301" s="2" t="s">
        <v>41</v>
      </c>
      <c r="K301" s="2" t="s">
        <v>30</v>
      </c>
      <c r="L301" s="2" t="s">
        <v>31</v>
      </c>
      <c r="M301" s="2" t="s">
        <v>31</v>
      </c>
      <c r="N301" s="2" t="s">
        <v>31</v>
      </c>
      <c r="O301" s="2" t="s">
        <v>31</v>
      </c>
      <c r="P301" s="2" t="s">
        <v>31</v>
      </c>
      <c r="Q301" s="2" t="s">
        <v>42</v>
      </c>
      <c r="R301" s="2" t="s">
        <v>42</v>
      </c>
      <c r="S301" s="2" t="s">
        <v>30</v>
      </c>
      <c r="T301" s="2" t="s">
        <v>30</v>
      </c>
      <c r="U301" s="2" t="s">
        <v>36</v>
      </c>
      <c r="V301" s="2" t="s">
        <v>31</v>
      </c>
      <c r="W301" s="2" t="s">
        <v>37</v>
      </c>
      <c r="X301" s="2" t="s">
        <v>37</v>
      </c>
      <c r="Y301" s="2" t="s">
        <v>42</v>
      </c>
      <c r="Z301" s="2" t="s">
        <v>30</v>
      </c>
    </row>
    <row r="302">
      <c r="A302" s="1">
        <v>41878.596666736106</v>
      </c>
      <c r="B302" s="2">
        <v>23.0</v>
      </c>
      <c r="C302" s="2" t="s">
        <v>27</v>
      </c>
      <c r="D302" s="2" t="s">
        <v>28</v>
      </c>
      <c r="E302" s="2" t="s">
        <v>69</v>
      </c>
      <c r="F302" s="2" t="s">
        <v>30</v>
      </c>
      <c r="G302" s="2" t="s">
        <v>30</v>
      </c>
      <c r="H302" s="2" t="s">
        <v>31</v>
      </c>
      <c r="I302" s="2" t="s">
        <v>52</v>
      </c>
      <c r="J302" s="2" t="s">
        <v>41</v>
      </c>
      <c r="K302" s="2" t="s">
        <v>30</v>
      </c>
      <c r="L302" s="2" t="s">
        <v>31</v>
      </c>
      <c r="M302" s="2" t="s">
        <v>31</v>
      </c>
      <c r="N302" s="2" t="s">
        <v>31</v>
      </c>
      <c r="O302" s="2" t="s">
        <v>31</v>
      </c>
      <c r="P302" s="2" t="s">
        <v>31</v>
      </c>
      <c r="Q302" s="2" t="s">
        <v>42</v>
      </c>
      <c r="R302" s="2" t="s">
        <v>42</v>
      </c>
      <c r="S302" s="2" t="s">
        <v>30</v>
      </c>
      <c r="T302" s="2" t="s">
        <v>30</v>
      </c>
      <c r="U302" s="2" t="s">
        <v>36</v>
      </c>
      <c r="V302" s="2" t="s">
        <v>36</v>
      </c>
      <c r="W302" s="2" t="s">
        <v>30</v>
      </c>
      <c r="X302" s="2" t="s">
        <v>30</v>
      </c>
      <c r="Y302" s="2" t="s">
        <v>31</v>
      </c>
      <c r="Z302" s="2" t="s">
        <v>30</v>
      </c>
    </row>
    <row r="303">
      <c r="A303" s="1">
        <v>41878.5973204051</v>
      </c>
      <c r="B303" s="2">
        <v>31.0</v>
      </c>
      <c r="C303" s="2" t="s">
        <v>133</v>
      </c>
      <c r="D303" s="2" t="s">
        <v>28</v>
      </c>
      <c r="E303" s="2" t="s">
        <v>60</v>
      </c>
      <c r="F303" s="2" t="s">
        <v>30</v>
      </c>
      <c r="G303" s="2" t="s">
        <v>30</v>
      </c>
      <c r="H303" s="2" t="s">
        <v>31</v>
      </c>
      <c r="I303" s="2" t="s">
        <v>52</v>
      </c>
      <c r="J303" s="2" t="s">
        <v>41</v>
      </c>
      <c r="K303" s="2" t="s">
        <v>30</v>
      </c>
      <c r="L303" s="2" t="s">
        <v>31</v>
      </c>
      <c r="M303" s="2" t="s">
        <v>31</v>
      </c>
      <c r="N303" s="2" t="s">
        <v>34</v>
      </c>
      <c r="O303" s="2" t="s">
        <v>42</v>
      </c>
      <c r="P303" s="2" t="s">
        <v>42</v>
      </c>
      <c r="Q303" s="2" t="s">
        <v>31</v>
      </c>
      <c r="R303" s="2" t="s">
        <v>35</v>
      </c>
      <c r="S303" s="2" t="s">
        <v>30</v>
      </c>
      <c r="T303" s="2" t="s">
        <v>30</v>
      </c>
      <c r="U303" s="2" t="s">
        <v>31</v>
      </c>
      <c r="V303" s="2" t="s">
        <v>31</v>
      </c>
      <c r="W303" s="2" t="s">
        <v>30</v>
      </c>
      <c r="X303" s="2" t="s">
        <v>30</v>
      </c>
      <c r="Y303" s="2" t="s">
        <v>31</v>
      </c>
      <c r="Z303" s="2" t="s">
        <v>30</v>
      </c>
    </row>
    <row r="304">
      <c r="A304" s="1">
        <v>41878.5977275463</v>
      </c>
      <c r="B304" s="2">
        <v>26.0</v>
      </c>
      <c r="C304" s="2" t="s">
        <v>43</v>
      </c>
      <c r="D304" s="2" t="s">
        <v>28</v>
      </c>
      <c r="E304" s="2" t="s">
        <v>71</v>
      </c>
      <c r="F304" s="2" t="s">
        <v>30</v>
      </c>
      <c r="G304" s="2" t="s">
        <v>30</v>
      </c>
      <c r="H304" s="2" t="s">
        <v>30</v>
      </c>
      <c r="I304" s="2" t="s">
        <v>40</v>
      </c>
      <c r="J304" s="2" t="s">
        <v>50</v>
      </c>
      <c r="K304" s="2" t="s">
        <v>30</v>
      </c>
      <c r="L304" s="2" t="s">
        <v>31</v>
      </c>
      <c r="M304" s="2" t="s">
        <v>31</v>
      </c>
      <c r="N304" s="2" t="s">
        <v>34</v>
      </c>
      <c r="O304" s="2" t="s">
        <v>30</v>
      </c>
      <c r="P304" s="2" t="s">
        <v>42</v>
      </c>
      <c r="Q304" s="2" t="s">
        <v>42</v>
      </c>
      <c r="R304" s="2" t="s">
        <v>42</v>
      </c>
      <c r="S304" s="2" t="s">
        <v>30</v>
      </c>
      <c r="T304" s="2" t="s">
        <v>30</v>
      </c>
      <c r="U304" s="2" t="s">
        <v>36</v>
      </c>
      <c r="V304" s="2" t="s">
        <v>31</v>
      </c>
      <c r="W304" s="2" t="s">
        <v>30</v>
      </c>
      <c r="X304" s="2" t="s">
        <v>37</v>
      </c>
      <c r="Y304" s="2" t="s">
        <v>42</v>
      </c>
      <c r="Z304" s="2" t="s">
        <v>30</v>
      </c>
    </row>
    <row r="305">
      <c r="A305" s="1">
        <v>41878.59835170139</v>
      </c>
      <c r="B305" s="2">
        <v>28.0</v>
      </c>
      <c r="C305" s="2" t="s">
        <v>59</v>
      </c>
      <c r="D305" s="2" t="s">
        <v>28</v>
      </c>
      <c r="E305" s="2" t="s">
        <v>76</v>
      </c>
      <c r="F305" s="2" t="s">
        <v>30</v>
      </c>
      <c r="G305" s="2" t="s">
        <v>31</v>
      </c>
      <c r="H305" s="2" t="s">
        <v>31</v>
      </c>
      <c r="I305" s="2" t="s">
        <v>32</v>
      </c>
      <c r="J305" s="2" t="s">
        <v>50</v>
      </c>
      <c r="K305" s="2" t="s">
        <v>31</v>
      </c>
      <c r="L305" s="2" t="s">
        <v>30</v>
      </c>
      <c r="M305" s="2" t="s">
        <v>31</v>
      </c>
      <c r="N305" s="2" t="s">
        <v>31</v>
      </c>
      <c r="O305" s="2" t="s">
        <v>31</v>
      </c>
      <c r="P305" s="2" t="s">
        <v>31</v>
      </c>
      <c r="Q305" s="2" t="s">
        <v>31</v>
      </c>
      <c r="R305" s="2" t="s">
        <v>35</v>
      </c>
      <c r="S305" s="2" t="s">
        <v>31</v>
      </c>
      <c r="T305" s="2" t="s">
        <v>30</v>
      </c>
      <c r="U305" s="2" t="s">
        <v>36</v>
      </c>
      <c r="V305" s="2" t="s">
        <v>31</v>
      </c>
      <c r="W305" s="2" t="s">
        <v>30</v>
      </c>
      <c r="X305" s="2" t="s">
        <v>30</v>
      </c>
      <c r="Y305" s="2" t="s">
        <v>31</v>
      </c>
      <c r="Z305" s="2" t="s">
        <v>30</v>
      </c>
    </row>
    <row r="306">
      <c r="A306" s="1">
        <v>41878.59840391203</v>
      </c>
      <c r="B306" s="2">
        <v>37.0</v>
      </c>
      <c r="C306" s="2" t="s">
        <v>97</v>
      </c>
      <c r="D306" s="2" t="s">
        <v>28</v>
      </c>
      <c r="E306" s="2" t="s">
        <v>60</v>
      </c>
      <c r="F306" s="2" t="s">
        <v>30</v>
      </c>
      <c r="G306" s="2" t="s">
        <v>30</v>
      </c>
      <c r="H306" s="2" t="s">
        <v>31</v>
      </c>
      <c r="I306" s="2" t="s">
        <v>40</v>
      </c>
      <c r="J306" s="2" t="s">
        <v>41</v>
      </c>
      <c r="K306" s="2" t="s">
        <v>30</v>
      </c>
      <c r="L306" s="2" t="s">
        <v>31</v>
      </c>
      <c r="M306" s="2" t="s">
        <v>31</v>
      </c>
      <c r="N306" s="2" t="s">
        <v>31</v>
      </c>
      <c r="O306" s="2" t="s">
        <v>42</v>
      </c>
      <c r="P306" s="2" t="s">
        <v>31</v>
      </c>
      <c r="Q306" s="2" t="s">
        <v>42</v>
      </c>
      <c r="R306" s="2" t="s">
        <v>35</v>
      </c>
      <c r="S306" s="2" t="s">
        <v>30</v>
      </c>
      <c r="T306" s="2" t="s">
        <v>30</v>
      </c>
      <c r="U306" s="2" t="s">
        <v>36</v>
      </c>
      <c r="V306" s="2" t="s">
        <v>31</v>
      </c>
      <c r="W306" s="2" t="s">
        <v>30</v>
      </c>
      <c r="X306" s="2" t="s">
        <v>30</v>
      </c>
      <c r="Y306" s="2" t="s">
        <v>31</v>
      </c>
      <c r="Z306" s="2" t="s">
        <v>30</v>
      </c>
    </row>
    <row r="307">
      <c r="A307" s="1">
        <v>41878.59861418982</v>
      </c>
      <c r="B307" s="2">
        <v>26.0</v>
      </c>
      <c r="C307" s="2" t="s">
        <v>57</v>
      </c>
      <c r="D307" s="2" t="s">
        <v>44</v>
      </c>
      <c r="F307" s="2" t="s">
        <v>30</v>
      </c>
      <c r="G307" s="2" t="s">
        <v>31</v>
      </c>
      <c r="H307" s="2" t="s">
        <v>31</v>
      </c>
      <c r="I307" s="2" t="s">
        <v>32</v>
      </c>
      <c r="J307" s="3" t="s">
        <v>33</v>
      </c>
      <c r="K307" s="2" t="s">
        <v>30</v>
      </c>
      <c r="L307" s="2" t="s">
        <v>31</v>
      </c>
      <c r="M307" s="2" t="s">
        <v>31</v>
      </c>
      <c r="N307" s="2" t="s">
        <v>30</v>
      </c>
      <c r="O307" s="2" t="s">
        <v>30</v>
      </c>
      <c r="P307" s="2" t="s">
        <v>42</v>
      </c>
      <c r="Q307" s="2" t="s">
        <v>42</v>
      </c>
      <c r="R307" s="2" t="s">
        <v>42</v>
      </c>
      <c r="S307" s="2" t="s">
        <v>37</v>
      </c>
      <c r="T307" s="2" t="s">
        <v>30</v>
      </c>
      <c r="U307" s="2" t="s">
        <v>36</v>
      </c>
      <c r="V307" s="2" t="s">
        <v>36</v>
      </c>
      <c r="W307" s="2" t="s">
        <v>37</v>
      </c>
      <c r="X307" s="2" t="s">
        <v>37</v>
      </c>
      <c r="Y307" s="2" t="s">
        <v>31</v>
      </c>
      <c r="Z307" s="2" t="s">
        <v>30</v>
      </c>
    </row>
    <row r="308">
      <c r="A308" s="1">
        <v>41878.59903225694</v>
      </c>
      <c r="B308" s="2">
        <v>30.0</v>
      </c>
      <c r="C308" s="2" t="s">
        <v>165</v>
      </c>
      <c r="D308" s="2" t="s">
        <v>28</v>
      </c>
      <c r="E308" s="2" t="s">
        <v>29</v>
      </c>
      <c r="F308" s="2" t="s">
        <v>30</v>
      </c>
      <c r="G308" s="2" t="s">
        <v>31</v>
      </c>
      <c r="H308" s="2" t="s">
        <v>31</v>
      </c>
      <c r="I308" s="2" t="s">
        <v>40</v>
      </c>
      <c r="J308" s="2" t="s">
        <v>47</v>
      </c>
      <c r="K308" s="2" t="s">
        <v>30</v>
      </c>
      <c r="L308" s="2" t="s">
        <v>31</v>
      </c>
      <c r="M308" s="2" t="s">
        <v>31</v>
      </c>
      <c r="N308" s="2" t="s">
        <v>34</v>
      </c>
      <c r="O308" s="2" t="s">
        <v>30</v>
      </c>
      <c r="P308" s="2" t="s">
        <v>30</v>
      </c>
      <c r="Q308" s="2" t="s">
        <v>42</v>
      </c>
      <c r="R308" s="2" t="s">
        <v>35</v>
      </c>
      <c r="S308" s="2" t="s">
        <v>37</v>
      </c>
      <c r="T308" s="2" t="s">
        <v>30</v>
      </c>
      <c r="U308" s="2" t="s">
        <v>36</v>
      </c>
      <c r="V308" s="2" t="s">
        <v>31</v>
      </c>
      <c r="W308" s="2" t="s">
        <v>30</v>
      </c>
      <c r="X308" s="2" t="s">
        <v>30</v>
      </c>
      <c r="Y308" s="2" t="s">
        <v>42</v>
      </c>
      <c r="Z308" s="2" t="s">
        <v>30</v>
      </c>
    </row>
    <row r="309">
      <c r="A309" s="1">
        <v>41878.599118645834</v>
      </c>
      <c r="B309" s="2">
        <v>26.0</v>
      </c>
      <c r="C309" s="2" t="s">
        <v>38</v>
      </c>
      <c r="D309" s="2" t="s">
        <v>28</v>
      </c>
      <c r="E309" s="2" t="s">
        <v>39</v>
      </c>
      <c r="F309" s="2" t="s">
        <v>30</v>
      </c>
      <c r="G309" s="2" t="s">
        <v>30</v>
      </c>
      <c r="H309" s="2" t="s">
        <v>30</v>
      </c>
      <c r="J309" s="2" t="s">
        <v>47</v>
      </c>
      <c r="K309" s="2" t="s">
        <v>30</v>
      </c>
      <c r="L309" s="2" t="s">
        <v>31</v>
      </c>
      <c r="M309" s="2" t="s">
        <v>30</v>
      </c>
      <c r="N309" s="2" t="s">
        <v>30</v>
      </c>
      <c r="O309" s="2" t="s">
        <v>30</v>
      </c>
      <c r="P309" s="2" t="s">
        <v>30</v>
      </c>
      <c r="Q309" s="2" t="s">
        <v>42</v>
      </c>
      <c r="R309" s="2" t="s">
        <v>42</v>
      </c>
      <c r="S309" s="2" t="s">
        <v>30</v>
      </c>
      <c r="T309" s="2" t="s">
        <v>30</v>
      </c>
      <c r="U309" s="2" t="s">
        <v>36</v>
      </c>
      <c r="V309" s="2" t="s">
        <v>36</v>
      </c>
      <c r="W309" s="2" t="s">
        <v>30</v>
      </c>
      <c r="X309" s="2" t="s">
        <v>30</v>
      </c>
      <c r="Y309" s="2" t="s">
        <v>42</v>
      </c>
      <c r="Z309" s="2" t="s">
        <v>31</v>
      </c>
    </row>
    <row r="310">
      <c r="A310" s="1">
        <v>41878.59912016204</v>
      </c>
      <c r="B310" s="2">
        <v>25.0</v>
      </c>
      <c r="C310" s="2" t="s">
        <v>43</v>
      </c>
      <c r="D310" s="2" t="s">
        <v>28</v>
      </c>
      <c r="E310" s="2" t="s">
        <v>96</v>
      </c>
      <c r="F310" s="2" t="s">
        <v>30</v>
      </c>
      <c r="G310" s="2" t="s">
        <v>30</v>
      </c>
      <c r="H310" s="2" t="s">
        <v>30</v>
      </c>
      <c r="J310" s="2" t="s">
        <v>47</v>
      </c>
      <c r="K310" s="2" t="s">
        <v>31</v>
      </c>
      <c r="L310" s="2" t="s">
        <v>31</v>
      </c>
      <c r="M310" s="2" t="s">
        <v>42</v>
      </c>
      <c r="N310" s="2" t="s">
        <v>34</v>
      </c>
      <c r="O310" s="2" t="s">
        <v>30</v>
      </c>
      <c r="P310" s="2" t="s">
        <v>42</v>
      </c>
      <c r="Q310" s="2" t="s">
        <v>42</v>
      </c>
      <c r="R310" s="2" t="s">
        <v>42</v>
      </c>
      <c r="S310" s="2" t="s">
        <v>30</v>
      </c>
      <c r="T310" s="2" t="s">
        <v>30</v>
      </c>
      <c r="U310" s="2" t="s">
        <v>36</v>
      </c>
      <c r="V310" s="2" t="s">
        <v>31</v>
      </c>
      <c r="W310" s="2" t="s">
        <v>30</v>
      </c>
      <c r="X310" s="2" t="s">
        <v>30</v>
      </c>
      <c r="Y310" s="2" t="s">
        <v>42</v>
      </c>
      <c r="Z310" s="2" t="s">
        <v>30</v>
      </c>
    </row>
    <row r="311">
      <c r="A311" s="1">
        <v>41878.59990731482</v>
      </c>
      <c r="B311" s="2">
        <v>27.0</v>
      </c>
      <c r="C311" s="2" t="s">
        <v>43</v>
      </c>
      <c r="D311" s="2" t="s">
        <v>28</v>
      </c>
      <c r="E311" s="2" t="s">
        <v>51</v>
      </c>
      <c r="F311" s="2" t="s">
        <v>30</v>
      </c>
      <c r="G311" s="2" t="s">
        <v>30</v>
      </c>
      <c r="H311" s="2" t="s">
        <v>30</v>
      </c>
      <c r="I311" s="2" t="s">
        <v>52</v>
      </c>
      <c r="J311" s="2" t="s">
        <v>50</v>
      </c>
      <c r="K311" s="2" t="s">
        <v>30</v>
      </c>
      <c r="L311" s="2" t="s">
        <v>31</v>
      </c>
      <c r="M311" s="2" t="s">
        <v>31</v>
      </c>
      <c r="N311" s="2" t="s">
        <v>34</v>
      </c>
      <c r="O311" s="2" t="s">
        <v>31</v>
      </c>
      <c r="P311" s="2" t="s">
        <v>31</v>
      </c>
      <c r="Q311" s="2" t="s">
        <v>42</v>
      </c>
      <c r="R311" s="2" t="s">
        <v>42</v>
      </c>
      <c r="S311" s="2" t="s">
        <v>37</v>
      </c>
      <c r="T311" s="2" t="s">
        <v>30</v>
      </c>
      <c r="U311" s="2" t="s">
        <v>36</v>
      </c>
      <c r="V311" s="2" t="s">
        <v>31</v>
      </c>
      <c r="W311" s="2" t="s">
        <v>30</v>
      </c>
      <c r="X311" s="2" t="s">
        <v>37</v>
      </c>
      <c r="Y311" s="2" t="s">
        <v>42</v>
      </c>
      <c r="Z311" s="2" t="s">
        <v>30</v>
      </c>
      <c r="AA311" s="2" t="s">
        <v>166</v>
      </c>
    </row>
    <row r="312">
      <c r="A312" s="1">
        <v>41878.59992921296</v>
      </c>
      <c r="B312" s="2">
        <v>25.0</v>
      </c>
      <c r="C312" s="2" t="s">
        <v>43</v>
      </c>
      <c r="D312" s="2" t="s">
        <v>44</v>
      </c>
      <c r="F312" s="2" t="s">
        <v>30</v>
      </c>
      <c r="G312" s="2" t="s">
        <v>30</v>
      </c>
      <c r="H312" s="2" t="s">
        <v>31</v>
      </c>
      <c r="I312" s="2" t="s">
        <v>32</v>
      </c>
      <c r="J312" s="3" t="s">
        <v>33</v>
      </c>
      <c r="K312" s="2" t="s">
        <v>31</v>
      </c>
      <c r="L312" s="2" t="s">
        <v>30</v>
      </c>
      <c r="M312" s="2" t="s">
        <v>42</v>
      </c>
      <c r="N312" s="2" t="s">
        <v>30</v>
      </c>
      <c r="O312" s="2" t="s">
        <v>30</v>
      </c>
      <c r="P312" s="2" t="s">
        <v>42</v>
      </c>
      <c r="Q312" s="2" t="s">
        <v>42</v>
      </c>
      <c r="R312" s="2" t="s">
        <v>45</v>
      </c>
      <c r="S312" s="2" t="s">
        <v>31</v>
      </c>
      <c r="T312" s="2" t="s">
        <v>37</v>
      </c>
      <c r="U312" s="2" t="s">
        <v>30</v>
      </c>
      <c r="V312" s="2" t="s">
        <v>30</v>
      </c>
      <c r="W312" s="2" t="s">
        <v>30</v>
      </c>
      <c r="X312" s="2" t="s">
        <v>37</v>
      </c>
      <c r="Y312" s="2" t="s">
        <v>42</v>
      </c>
      <c r="Z312" s="2" t="s">
        <v>30</v>
      </c>
    </row>
    <row r="313">
      <c r="A313" s="1">
        <v>41878.60017817129</v>
      </c>
      <c r="B313" s="2">
        <v>35.0</v>
      </c>
      <c r="C313" s="2" t="s">
        <v>57</v>
      </c>
      <c r="D313" s="2" t="s">
        <v>28</v>
      </c>
      <c r="E313" s="2" t="s">
        <v>96</v>
      </c>
      <c r="F313" s="2" t="s">
        <v>30</v>
      </c>
      <c r="G313" s="2" t="s">
        <v>30</v>
      </c>
      <c r="H313" s="2" t="s">
        <v>31</v>
      </c>
      <c r="I313" s="2" t="s">
        <v>40</v>
      </c>
      <c r="J313" s="2" t="s">
        <v>50</v>
      </c>
      <c r="K313" s="2" t="s">
        <v>30</v>
      </c>
      <c r="L313" s="2" t="s">
        <v>31</v>
      </c>
      <c r="M313" s="2" t="s">
        <v>31</v>
      </c>
      <c r="N313" s="2" t="s">
        <v>34</v>
      </c>
      <c r="O313" s="2" t="s">
        <v>42</v>
      </c>
      <c r="P313" s="2" t="s">
        <v>31</v>
      </c>
      <c r="Q313" s="2" t="s">
        <v>42</v>
      </c>
      <c r="R313" s="2" t="s">
        <v>42</v>
      </c>
      <c r="S313" s="2" t="s">
        <v>30</v>
      </c>
      <c r="T313" s="2" t="s">
        <v>30</v>
      </c>
      <c r="U313" s="2" t="s">
        <v>36</v>
      </c>
      <c r="V313" s="2" t="s">
        <v>31</v>
      </c>
      <c r="W313" s="2" t="s">
        <v>30</v>
      </c>
      <c r="X313" s="2" t="s">
        <v>30</v>
      </c>
      <c r="Y313" s="2" t="s">
        <v>42</v>
      </c>
      <c r="Z313" s="2" t="s">
        <v>30</v>
      </c>
    </row>
    <row r="314">
      <c r="A314" s="1">
        <v>41878.601172581024</v>
      </c>
      <c r="B314" s="2">
        <v>36.0</v>
      </c>
      <c r="C314" s="2" t="s">
        <v>43</v>
      </c>
      <c r="D314" s="2" t="s">
        <v>28</v>
      </c>
      <c r="E314" s="2" t="s">
        <v>76</v>
      </c>
      <c r="F314" s="2" t="s">
        <v>31</v>
      </c>
      <c r="G314" s="2" t="s">
        <v>30</v>
      </c>
      <c r="H314" s="2" t="s">
        <v>31</v>
      </c>
      <c r="I314" s="2" t="s">
        <v>49</v>
      </c>
      <c r="J314" s="3" t="s">
        <v>54</v>
      </c>
      <c r="K314" s="2" t="s">
        <v>30</v>
      </c>
      <c r="L314" s="2" t="s">
        <v>31</v>
      </c>
      <c r="M314" s="2" t="s">
        <v>30</v>
      </c>
      <c r="N314" s="2" t="s">
        <v>31</v>
      </c>
      <c r="O314" s="2" t="s">
        <v>30</v>
      </c>
      <c r="P314" s="2" t="s">
        <v>30</v>
      </c>
      <c r="Q314" s="2" t="s">
        <v>42</v>
      </c>
      <c r="R314" s="2" t="s">
        <v>35</v>
      </c>
      <c r="S314" s="2" t="s">
        <v>37</v>
      </c>
      <c r="T314" s="2" t="s">
        <v>30</v>
      </c>
      <c r="U314" s="2" t="s">
        <v>36</v>
      </c>
      <c r="V314" s="2" t="s">
        <v>31</v>
      </c>
      <c r="W314" s="2" t="s">
        <v>30</v>
      </c>
      <c r="X314" s="2" t="s">
        <v>30</v>
      </c>
      <c r="Y314" s="2" t="s">
        <v>31</v>
      </c>
      <c r="Z314" s="2" t="s">
        <v>30</v>
      </c>
    </row>
    <row r="315">
      <c r="A315" s="1">
        <v>41878.601327337965</v>
      </c>
      <c r="B315" s="2">
        <v>26.0</v>
      </c>
      <c r="C315" s="2" t="s">
        <v>43</v>
      </c>
      <c r="D315" s="2" t="s">
        <v>28</v>
      </c>
      <c r="E315" s="2" t="s">
        <v>60</v>
      </c>
      <c r="F315" s="2" t="s">
        <v>30</v>
      </c>
      <c r="G315" s="2" t="s">
        <v>31</v>
      </c>
      <c r="H315" s="2" t="s">
        <v>31</v>
      </c>
      <c r="I315" s="2" t="s">
        <v>52</v>
      </c>
      <c r="J315" s="2" t="s">
        <v>41</v>
      </c>
      <c r="K315" s="2" t="s">
        <v>30</v>
      </c>
      <c r="L315" s="2" t="s">
        <v>31</v>
      </c>
      <c r="M315" s="2" t="s">
        <v>31</v>
      </c>
      <c r="N315" s="2" t="s">
        <v>34</v>
      </c>
      <c r="O315" s="2" t="s">
        <v>30</v>
      </c>
      <c r="P315" s="2" t="s">
        <v>42</v>
      </c>
      <c r="Q315" s="2" t="s">
        <v>42</v>
      </c>
      <c r="R315" s="2" t="s">
        <v>42</v>
      </c>
      <c r="S315" s="2" t="s">
        <v>31</v>
      </c>
      <c r="T315" s="2" t="s">
        <v>30</v>
      </c>
      <c r="U315" s="2" t="s">
        <v>30</v>
      </c>
      <c r="V315" s="2" t="s">
        <v>30</v>
      </c>
      <c r="W315" s="2" t="s">
        <v>30</v>
      </c>
      <c r="X315" s="2" t="s">
        <v>30</v>
      </c>
      <c r="Y315" s="2" t="s">
        <v>30</v>
      </c>
      <c r="Z315" s="2" t="s">
        <v>30</v>
      </c>
    </row>
    <row r="316">
      <c r="A316" s="1">
        <v>41878.60176638889</v>
      </c>
      <c r="B316" s="2">
        <v>27.0</v>
      </c>
      <c r="C316" s="2" t="s">
        <v>43</v>
      </c>
      <c r="D316" s="2" t="s">
        <v>28</v>
      </c>
      <c r="E316" s="2" t="s">
        <v>60</v>
      </c>
      <c r="F316" s="2" t="s">
        <v>30</v>
      </c>
      <c r="G316" s="2" t="s">
        <v>31</v>
      </c>
      <c r="H316" s="2" t="s">
        <v>30</v>
      </c>
      <c r="J316" s="2" t="s">
        <v>41</v>
      </c>
      <c r="K316" s="2" t="s">
        <v>30</v>
      </c>
      <c r="L316" s="2" t="s">
        <v>31</v>
      </c>
      <c r="M316" s="2" t="s">
        <v>42</v>
      </c>
      <c r="N316" s="2" t="s">
        <v>30</v>
      </c>
      <c r="O316" s="2" t="s">
        <v>42</v>
      </c>
      <c r="P316" s="2" t="s">
        <v>42</v>
      </c>
      <c r="Q316" s="2" t="s">
        <v>42</v>
      </c>
      <c r="R316" s="2" t="s">
        <v>65</v>
      </c>
      <c r="S316" s="2" t="s">
        <v>30</v>
      </c>
      <c r="T316" s="2" t="s">
        <v>30</v>
      </c>
      <c r="U316" s="2" t="s">
        <v>31</v>
      </c>
      <c r="V316" s="2" t="s">
        <v>31</v>
      </c>
      <c r="W316" s="2" t="s">
        <v>37</v>
      </c>
      <c r="X316" s="2" t="s">
        <v>37</v>
      </c>
      <c r="Y316" s="2" t="s">
        <v>31</v>
      </c>
      <c r="Z316" s="2" t="s">
        <v>30</v>
      </c>
      <c r="AA316" s="2" t="s">
        <v>167</v>
      </c>
    </row>
    <row r="317">
      <c r="A317" s="1">
        <v>41878.602322858795</v>
      </c>
      <c r="B317" s="2">
        <v>30.0</v>
      </c>
      <c r="C317" s="2" t="s">
        <v>57</v>
      </c>
      <c r="D317" s="2" t="s">
        <v>28</v>
      </c>
      <c r="E317" s="2" t="s">
        <v>168</v>
      </c>
      <c r="F317" s="2" t="s">
        <v>30</v>
      </c>
      <c r="G317" s="2" t="s">
        <v>30</v>
      </c>
      <c r="H317" s="2" t="s">
        <v>30</v>
      </c>
      <c r="J317" s="3" t="s">
        <v>33</v>
      </c>
      <c r="K317" s="2" t="s">
        <v>30</v>
      </c>
      <c r="L317" s="2" t="s">
        <v>30</v>
      </c>
      <c r="M317" s="2" t="s">
        <v>42</v>
      </c>
      <c r="N317" s="2" t="s">
        <v>34</v>
      </c>
      <c r="O317" s="2" t="s">
        <v>30</v>
      </c>
      <c r="P317" s="2" t="s">
        <v>42</v>
      </c>
      <c r="Q317" s="2" t="s">
        <v>42</v>
      </c>
      <c r="R317" s="2" t="s">
        <v>42</v>
      </c>
      <c r="S317" s="2" t="s">
        <v>37</v>
      </c>
      <c r="T317" s="2" t="s">
        <v>37</v>
      </c>
      <c r="U317" s="2" t="s">
        <v>36</v>
      </c>
      <c r="V317" s="2" t="s">
        <v>36</v>
      </c>
      <c r="W317" s="2" t="s">
        <v>30</v>
      </c>
      <c r="X317" s="2" t="s">
        <v>30</v>
      </c>
      <c r="Y317" s="2" t="s">
        <v>42</v>
      </c>
      <c r="Z317" s="2" t="s">
        <v>30</v>
      </c>
    </row>
    <row r="318">
      <c r="A318" s="1">
        <v>41878.60239898148</v>
      </c>
      <c r="B318" s="2">
        <v>29.0</v>
      </c>
      <c r="C318" s="2" t="s">
        <v>38</v>
      </c>
      <c r="D318" s="2" t="s">
        <v>28</v>
      </c>
      <c r="E318" s="2" t="s">
        <v>69</v>
      </c>
      <c r="F318" s="2" t="s">
        <v>30</v>
      </c>
      <c r="G318" s="2" t="s">
        <v>30</v>
      </c>
      <c r="H318" s="2" t="s">
        <v>30</v>
      </c>
      <c r="J318" s="2" t="s">
        <v>50</v>
      </c>
      <c r="K318" s="2" t="s">
        <v>30</v>
      </c>
      <c r="L318" s="2" t="s">
        <v>30</v>
      </c>
      <c r="M318" s="2" t="s">
        <v>42</v>
      </c>
      <c r="N318" s="2" t="s">
        <v>34</v>
      </c>
      <c r="O318" s="2" t="s">
        <v>30</v>
      </c>
      <c r="P318" s="2" t="s">
        <v>42</v>
      </c>
      <c r="Q318" s="2" t="s">
        <v>42</v>
      </c>
      <c r="R318" s="2" t="s">
        <v>42</v>
      </c>
      <c r="S318" s="2" t="s">
        <v>37</v>
      </c>
      <c r="T318" s="2" t="s">
        <v>30</v>
      </c>
      <c r="U318" s="2" t="s">
        <v>30</v>
      </c>
      <c r="V318" s="2" t="s">
        <v>30</v>
      </c>
      <c r="W318" s="2" t="s">
        <v>30</v>
      </c>
      <c r="X318" s="2" t="s">
        <v>37</v>
      </c>
      <c r="Y318" s="2" t="s">
        <v>42</v>
      </c>
      <c r="Z318" s="2" t="s">
        <v>30</v>
      </c>
    </row>
    <row r="319">
      <c r="A319" s="1">
        <v>41878.602407592596</v>
      </c>
      <c r="B319" s="2">
        <v>25.0</v>
      </c>
      <c r="C319" s="2" t="s">
        <v>43</v>
      </c>
      <c r="D319" s="2" t="s">
        <v>28</v>
      </c>
      <c r="E319" s="2" t="s">
        <v>84</v>
      </c>
      <c r="F319" s="2" t="s">
        <v>30</v>
      </c>
      <c r="G319" s="2" t="s">
        <v>30</v>
      </c>
      <c r="H319" s="2" t="s">
        <v>30</v>
      </c>
      <c r="I319" s="2" t="s">
        <v>49</v>
      </c>
      <c r="J319" s="2" t="s">
        <v>41</v>
      </c>
      <c r="K319" s="2" t="s">
        <v>30</v>
      </c>
      <c r="L319" s="2" t="s">
        <v>30</v>
      </c>
      <c r="M319" s="2" t="s">
        <v>31</v>
      </c>
      <c r="N319" s="2" t="s">
        <v>31</v>
      </c>
      <c r="O319" s="2" t="s">
        <v>31</v>
      </c>
      <c r="P319" s="2" t="s">
        <v>31</v>
      </c>
      <c r="Q319" s="2" t="s">
        <v>31</v>
      </c>
      <c r="R319" s="2" t="s">
        <v>65</v>
      </c>
      <c r="S319" s="2" t="s">
        <v>30</v>
      </c>
      <c r="T319" s="2" t="s">
        <v>30</v>
      </c>
      <c r="U319" s="2" t="s">
        <v>36</v>
      </c>
      <c r="V319" s="2" t="s">
        <v>31</v>
      </c>
      <c r="W319" s="2" t="s">
        <v>37</v>
      </c>
      <c r="X319" s="2" t="s">
        <v>37</v>
      </c>
      <c r="Y319" s="2" t="s">
        <v>31</v>
      </c>
      <c r="Z319" s="2" t="s">
        <v>30</v>
      </c>
    </row>
    <row r="320">
      <c r="A320" s="1">
        <v>41878.602679247684</v>
      </c>
      <c r="B320" s="2">
        <v>22.0</v>
      </c>
      <c r="C320" s="2" t="s">
        <v>27</v>
      </c>
      <c r="D320" s="2" t="s">
        <v>28</v>
      </c>
      <c r="E320" s="2" t="s">
        <v>69</v>
      </c>
      <c r="F320" s="2" t="s">
        <v>30</v>
      </c>
      <c r="G320" s="2" t="s">
        <v>31</v>
      </c>
      <c r="H320" s="2" t="s">
        <v>31</v>
      </c>
      <c r="I320" s="2" t="s">
        <v>32</v>
      </c>
      <c r="J320" s="2" t="s">
        <v>41</v>
      </c>
      <c r="K320" s="2" t="s">
        <v>30</v>
      </c>
      <c r="L320" s="2" t="s">
        <v>31</v>
      </c>
      <c r="M320" s="2" t="s">
        <v>31</v>
      </c>
      <c r="N320" s="2" t="s">
        <v>31</v>
      </c>
      <c r="O320" s="2" t="s">
        <v>31</v>
      </c>
      <c r="P320" s="2" t="s">
        <v>31</v>
      </c>
      <c r="Q320" s="2" t="s">
        <v>31</v>
      </c>
      <c r="R320" s="2" t="s">
        <v>35</v>
      </c>
      <c r="S320" s="2" t="s">
        <v>37</v>
      </c>
      <c r="T320" s="2" t="s">
        <v>30</v>
      </c>
      <c r="U320" s="2" t="s">
        <v>30</v>
      </c>
      <c r="V320" s="2" t="s">
        <v>36</v>
      </c>
      <c r="W320" s="2" t="s">
        <v>30</v>
      </c>
      <c r="X320" s="2" t="s">
        <v>30</v>
      </c>
      <c r="Y320" s="2" t="s">
        <v>31</v>
      </c>
      <c r="Z320" s="2" t="s">
        <v>31</v>
      </c>
    </row>
    <row r="321">
      <c r="A321" s="1">
        <v>41878.60311271991</v>
      </c>
      <c r="B321" s="2">
        <v>29.0</v>
      </c>
      <c r="C321" s="2" t="s">
        <v>57</v>
      </c>
      <c r="D321" s="2" t="s">
        <v>169</v>
      </c>
      <c r="E321" s="2" t="s">
        <v>69</v>
      </c>
      <c r="F321" s="2" t="s">
        <v>30</v>
      </c>
      <c r="G321" s="2" t="s">
        <v>30</v>
      </c>
      <c r="H321" s="2" t="s">
        <v>30</v>
      </c>
      <c r="J321" s="2" t="s">
        <v>47</v>
      </c>
      <c r="K321" s="2" t="s">
        <v>30</v>
      </c>
      <c r="L321" s="2" t="s">
        <v>31</v>
      </c>
      <c r="M321" s="2" t="s">
        <v>30</v>
      </c>
      <c r="N321" s="2" t="s">
        <v>31</v>
      </c>
      <c r="O321" s="2" t="s">
        <v>30</v>
      </c>
      <c r="P321" s="2" t="s">
        <v>30</v>
      </c>
      <c r="Q321" s="2" t="s">
        <v>42</v>
      </c>
      <c r="R321" s="2" t="s">
        <v>35</v>
      </c>
      <c r="S321" s="2" t="s">
        <v>37</v>
      </c>
      <c r="T321" s="2" t="s">
        <v>37</v>
      </c>
      <c r="U321" s="2" t="s">
        <v>36</v>
      </c>
      <c r="V321" s="2" t="s">
        <v>36</v>
      </c>
      <c r="W321" s="2" t="s">
        <v>30</v>
      </c>
      <c r="X321" s="2" t="s">
        <v>30</v>
      </c>
      <c r="Y321" s="2" t="s">
        <v>42</v>
      </c>
      <c r="Z321" s="2" t="s">
        <v>30</v>
      </c>
    </row>
    <row r="322">
      <c r="A322" s="1">
        <v>41878.603262627315</v>
      </c>
      <c r="B322" s="2">
        <v>41.0</v>
      </c>
      <c r="C322" s="2" t="s">
        <v>43</v>
      </c>
      <c r="D322" s="2" t="s">
        <v>28</v>
      </c>
      <c r="E322" s="2" t="s">
        <v>170</v>
      </c>
      <c r="F322" s="2" t="s">
        <v>30</v>
      </c>
      <c r="G322" s="2" t="s">
        <v>31</v>
      </c>
      <c r="H322" s="2" t="s">
        <v>31</v>
      </c>
      <c r="I322" s="2" t="s">
        <v>40</v>
      </c>
      <c r="J322" s="2" t="s">
        <v>50</v>
      </c>
      <c r="K322" s="2" t="s">
        <v>31</v>
      </c>
      <c r="L322" s="2" t="s">
        <v>31</v>
      </c>
      <c r="M322" s="2" t="s">
        <v>31</v>
      </c>
      <c r="N322" s="2" t="s">
        <v>31</v>
      </c>
      <c r="O322" s="2" t="s">
        <v>42</v>
      </c>
      <c r="P322" s="2" t="s">
        <v>31</v>
      </c>
      <c r="Q322" s="2" t="s">
        <v>31</v>
      </c>
      <c r="R322" s="2" t="s">
        <v>35</v>
      </c>
      <c r="S322" s="2" t="s">
        <v>30</v>
      </c>
      <c r="T322" s="2" t="s">
        <v>30</v>
      </c>
      <c r="U322" s="2" t="s">
        <v>36</v>
      </c>
      <c r="V322" s="2" t="s">
        <v>31</v>
      </c>
      <c r="W322" s="2" t="s">
        <v>37</v>
      </c>
      <c r="X322" s="2" t="s">
        <v>37</v>
      </c>
      <c r="Y322" s="2" t="s">
        <v>31</v>
      </c>
      <c r="Z322" s="2" t="s">
        <v>30</v>
      </c>
    </row>
    <row r="323">
      <c r="A323" s="1">
        <v>41878.60327922454</v>
      </c>
      <c r="B323" s="2">
        <v>29.0</v>
      </c>
      <c r="C323" s="2" t="s">
        <v>43</v>
      </c>
      <c r="D323" s="2" t="s">
        <v>28</v>
      </c>
      <c r="E323" s="2" t="s">
        <v>60</v>
      </c>
      <c r="F323" s="2" t="s">
        <v>30</v>
      </c>
      <c r="G323" s="2" t="s">
        <v>30</v>
      </c>
      <c r="H323" s="2" t="s">
        <v>31</v>
      </c>
      <c r="I323" s="2" t="s">
        <v>52</v>
      </c>
      <c r="J323" s="2" t="s">
        <v>41</v>
      </c>
      <c r="K323" s="2" t="s">
        <v>30</v>
      </c>
      <c r="L323" s="2" t="s">
        <v>31</v>
      </c>
      <c r="M323" s="2" t="s">
        <v>31</v>
      </c>
      <c r="N323" s="2" t="s">
        <v>30</v>
      </c>
      <c r="O323" s="2" t="s">
        <v>30</v>
      </c>
      <c r="P323" s="2" t="s">
        <v>42</v>
      </c>
      <c r="Q323" s="2" t="s">
        <v>42</v>
      </c>
      <c r="R323" s="2" t="s">
        <v>42</v>
      </c>
      <c r="S323" s="2" t="s">
        <v>31</v>
      </c>
      <c r="T323" s="2" t="s">
        <v>30</v>
      </c>
      <c r="U323" s="2" t="s">
        <v>36</v>
      </c>
      <c r="V323" s="2" t="s">
        <v>36</v>
      </c>
      <c r="W323" s="2" t="s">
        <v>30</v>
      </c>
      <c r="X323" s="2" t="s">
        <v>37</v>
      </c>
      <c r="Y323" s="2" t="s">
        <v>30</v>
      </c>
      <c r="Z323" s="2" t="s">
        <v>30</v>
      </c>
    </row>
    <row r="324">
      <c r="A324" s="1">
        <v>41878.60335422454</v>
      </c>
      <c r="B324" s="2">
        <v>32.0</v>
      </c>
      <c r="C324" s="2" t="s">
        <v>43</v>
      </c>
      <c r="D324" s="2" t="s">
        <v>28</v>
      </c>
      <c r="E324" s="2" t="s">
        <v>96</v>
      </c>
      <c r="F324" s="2" t="s">
        <v>30</v>
      </c>
      <c r="G324" s="2" t="s">
        <v>30</v>
      </c>
      <c r="H324" s="2" t="s">
        <v>30</v>
      </c>
      <c r="I324" s="2" t="s">
        <v>49</v>
      </c>
      <c r="J324" s="2" t="s">
        <v>62</v>
      </c>
      <c r="K324" s="2" t="s">
        <v>30</v>
      </c>
      <c r="L324" s="2" t="s">
        <v>31</v>
      </c>
      <c r="M324" s="2" t="s">
        <v>31</v>
      </c>
      <c r="N324" s="2" t="s">
        <v>34</v>
      </c>
      <c r="O324" s="2" t="s">
        <v>42</v>
      </c>
      <c r="P324" s="2" t="s">
        <v>31</v>
      </c>
      <c r="Q324" s="2" t="s">
        <v>31</v>
      </c>
      <c r="R324" s="2" t="s">
        <v>35</v>
      </c>
      <c r="S324" s="2" t="s">
        <v>30</v>
      </c>
      <c r="T324" s="2" t="s">
        <v>30</v>
      </c>
      <c r="U324" s="2" t="s">
        <v>36</v>
      </c>
      <c r="V324" s="2" t="s">
        <v>31</v>
      </c>
      <c r="W324" s="2" t="s">
        <v>37</v>
      </c>
      <c r="X324" s="2" t="s">
        <v>37</v>
      </c>
      <c r="Y324" s="2" t="s">
        <v>31</v>
      </c>
      <c r="Z324" s="2" t="s">
        <v>30</v>
      </c>
    </row>
    <row r="325">
      <c r="A325" s="1">
        <v>41878.60337546296</v>
      </c>
      <c r="B325" s="2">
        <v>24.0</v>
      </c>
      <c r="C325" s="2" t="s">
        <v>59</v>
      </c>
      <c r="D325" s="2" t="s">
        <v>28</v>
      </c>
      <c r="E325" s="2" t="s">
        <v>60</v>
      </c>
      <c r="F325" s="2" t="s">
        <v>30</v>
      </c>
      <c r="G325" s="2" t="s">
        <v>31</v>
      </c>
      <c r="H325" s="2" t="s">
        <v>31</v>
      </c>
      <c r="I325" s="2" t="s">
        <v>52</v>
      </c>
      <c r="J325" s="2" t="s">
        <v>41</v>
      </c>
      <c r="K325" s="2" t="s">
        <v>30</v>
      </c>
      <c r="L325" s="2" t="s">
        <v>31</v>
      </c>
      <c r="M325" s="2" t="s">
        <v>31</v>
      </c>
      <c r="N325" s="2" t="s">
        <v>31</v>
      </c>
      <c r="O325" s="2" t="s">
        <v>30</v>
      </c>
      <c r="P325" s="2" t="s">
        <v>31</v>
      </c>
      <c r="Q325" s="2" t="s">
        <v>31</v>
      </c>
      <c r="R325" s="2" t="s">
        <v>42</v>
      </c>
      <c r="S325" s="2" t="s">
        <v>37</v>
      </c>
      <c r="T325" s="2" t="s">
        <v>30</v>
      </c>
      <c r="U325" s="2" t="s">
        <v>36</v>
      </c>
      <c r="V325" s="2" t="s">
        <v>30</v>
      </c>
      <c r="W325" s="2" t="s">
        <v>30</v>
      </c>
      <c r="X325" s="2" t="s">
        <v>37</v>
      </c>
      <c r="Y325" s="2" t="s">
        <v>42</v>
      </c>
      <c r="Z325" s="2" t="s">
        <v>30</v>
      </c>
    </row>
    <row r="326">
      <c r="A326" s="1">
        <v>41878.60370334491</v>
      </c>
      <c r="B326" s="2">
        <v>25.0</v>
      </c>
      <c r="C326" s="2" t="s">
        <v>43</v>
      </c>
      <c r="D326" s="2" t="s">
        <v>28</v>
      </c>
      <c r="E326" s="2" t="s">
        <v>60</v>
      </c>
      <c r="F326" s="2" t="s">
        <v>30</v>
      </c>
      <c r="G326" s="2" t="s">
        <v>30</v>
      </c>
      <c r="H326" s="2" t="s">
        <v>31</v>
      </c>
      <c r="I326" s="2" t="s">
        <v>40</v>
      </c>
      <c r="J326" s="3" t="s">
        <v>33</v>
      </c>
      <c r="K326" s="2" t="s">
        <v>30</v>
      </c>
      <c r="L326" s="2" t="s">
        <v>31</v>
      </c>
      <c r="M326" s="2" t="s">
        <v>31</v>
      </c>
      <c r="N326" s="2" t="s">
        <v>30</v>
      </c>
      <c r="O326" s="2" t="s">
        <v>42</v>
      </c>
      <c r="P326" s="2" t="s">
        <v>30</v>
      </c>
      <c r="Q326" s="2" t="s">
        <v>42</v>
      </c>
      <c r="R326" s="2" t="s">
        <v>42</v>
      </c>
      <c r="S326" s="2" t="s">
        <v>37</v>
      </c>
      <c r="T326" s="2" t="s">
        <v>30</v>
      </c>
      <c r="U326" s="2" t="s">
        <v>30</v>
      </c>
      <c r="V326" s="2" t="s">
        <v>30</v>
      </c>
      <c r="W326" s="2" t="s">
        <v>30</v>
      </c>
      <c r="X326" s="2" t="s">
        <v>30</v>
      </c>
      <c r="Y326" s="2" t="s">
        <v>42</v>
      </c>
      <c r="Z326" s="2" t="s">
        <v>30</v>
      </c>
    </row>
    <row r="327">
      <c r="A327" s="1">
        <v>41878.60455984953</v>
      </c>
      <c r="B327" s="2">
        <v>25.0</v>
      </c>
      <c r="C327" s="2" t="s">
        <v>82</v>
      </c>
      <c r="D327" s="2" t="s">
        <v>28</v>
      </c>
      <c r="E327" s="2" t="s">
        <v>60</v>
      </c>
      <c r="F327" s="2" t="s">
        <v>30</v>
      </c>
      <c r="G327" s="2" t="s">
        <v>30</v>
      </c>
      <c r="H327" s="2" t="s">
        <v>30</v>
      </c>
      <c r="J327" s="2" t="s">
        <v>41</v>
      </c>
      <c r="K327" s="2" t="s">
        <v>30</v>
      </c>
      <c r="L327" s="2" t="s">
        <v>31</v>
      </c>
      <c r="M327" s="2" t="s">
        <v>42</v>
      </c>
      <c r="N327" s="2" t="s">
        <v>34</v>
      </c>
      <c r="O327" s="2" t="s">
        <v>42</v>
      </c>
      <c r="P327" s="2" t="s">
        <v>42</v>
      </c>
      <c r="Q327" s="2" t="s">
        <v>42</v>
      </c>
      <c r="R327" s="2" t="s">
        <v>42</v>
      </c>
      <c r="S327" s="2" t="s">
        <v>37</v>
      </c>
      <c r="T327" s="2" t="s">
        <v>30</v>
      </c>
      <c r="U327" s="2" t="s">
        <v>30</v>
      </c>
      <c r="V327" s="2" t="s">
        <v>30</v>
      </c>
      <c r="W327" s="2" t="s">
        <v>30</v>
      </c>
      <c r="X327" s="2" t="s">
        <v>37</v>
      </c>
      <c r="Y327" s="2" t="s">
        <v>42</v>
      </c>
      <c r="Z327" s="2" t="s">
        <v>30</v>
      </c>
    </row>
    <row r="328">
      <c r="A328" s="1">
        <v>41878.60493927084</v>
      </c>
      <c r="B328" s="2">
        <v>30.0</v>
      </c>
      <c r="C328" s="2" t="s">
        <v>27</v>
      </c>
      <c r="D328" s="2" t="s">
        <v>28</v>
      </c>
      <c r="E328" s="2" t="s">
        <v>110</v>
      </c>
      <c r="F328" s="2" t="s">
        <v>30</v>
      </c>
      <c r="G328" s="2" t="s">
        <v>30</v>
      </c>
      <c r="H328" s="2" t="s">
        <v>30</v>
      </c>
      <c r="I328" s="2" t="s">
        <v>49</v>
      </c>
      <c r="J328" s="2" t="s">
        <v>41</v>
      </c>
      <c r="K328" s="2" t="s">
        <v>30</v>
      </c>
      <c r="L328" s="2" t="s">
        <v>31</v>
      </c>
      <c r="M328" s="2" t="s">
        <v>31</v>
      </c>
      <c r="N328" s="2" t="s">
        <v>31</v>
      </c>
      <c r="O328" s="2" t="s">
        <v>31</v>
      </c>
      <c r="P328" s="2" t="s">
        <v>31</v>
      </c>
      <c r="Q328" s="2" t="s">
        <v>31</v>
      </c>
      <c r="R328" s="2" t="s">
        <v>35</v>
      </c>
      <c r="S328" s="2" t="s">
        <v>37</v>
      </c>
      <c r="T328" s="2" t="s">
        <v>37</v>
      </c>
      <c r="U328" s="2" t="s">
        <v>30</v>
      </c>
      <c r="V328" s="2" t="s">
        <v>36</v>
      </c>
      <c r="W328" s="2" t="s">
        <v>30</v>
      </c>
      <c r="X328" s="2" t="s">
        <v>30</v>
      </c>
      <c r="Y328" s="2" t="s">
        <v>42</v>
      </c>
      <c r="Z328" s="2" t="s">
        <v>30</v>
      </c>
    </row>
    <row r="329">
      <c r="A329" s="1">
        <v>41878.605187731475</v>
      </c>
      <c r="B329" s="2">
        <v>25.0</v>
      </c>
      <c r="C329" s="2" t="s">
        <v>43</v>
      </c>
      <c r="D329" s="2" t="s">
        <v>28</v>
      </c>
      <c r="E329" s="2" t="s">
        <v>60</v>
      </c>
      <c r="F329" s="2" t="s">
        <v>30</v>
      </c>
      <c r="G329" s="2" t="s">
        <v>31</v>
      </c>
      <c r="H329" s="2" t="s">
        <v>31</v>
      </c>
      <c r="I329" s="2" t="s">
        <v>52</v>
      </c>
      <c r="J329" s="2" t="s">
        <v>41</v>
      </c>
      <c r="K329" s="2" t="s">
        <v>30</v>
      </c>
      <c r="L329" s="2" t="s">
        <v>31</v>
      </c>
      <c r="M329" s="2" t="s">
        <v>42</v>
      </c>
      <c r="N329" s="2" t="s">
        <v>34</v>
      </c>
      <c r="O329" s="2" t="s">
        <v>42</v>
      </c>
      <c r="P329" s="2" t="s">
        <v>31</v>
      </c>
      <c r="Q329" s="2" t="s">
        <v>42</v>
      </c>
      <c r="R329" s="2" t="s">
        <v>42</v>
      </c>
      <c r="S329" s="2" t="s">
        <v>30</v>
      </c>
      <c r="T329" s="2" t="s">
        <v>30</v>
      </c>
      <c r="U329" s="2" t="s">
        <v>31</v>
      </c>
      <c r="V329" s="2" t="s">
        <v>31</v>
      </c>
      <c r="W329" s="2" t="s">
        <v>30</v>
      </c>
      <c r="X329" s="2" t="s">
        <v>30</v>
      </c>
      <c r="Y329" s="2" t="s">
        <v>31</v>
      </c>
      <c r="Z329" s="2" t="s">
        <v>30</v>
      </c>
    </row>
    <row r="330">
      <c r="A330" s="1">
        <v>41878.60538153935</v>
      </c>
      <c r="B330" s="2">
        <v>30.0</v>
      </c>
      <c r="C330" s="2" t="s">
        <v>43</v>
      </c>
      <c r="D330" s="2" t="s">
        <v>28</v>
      </c>
      <c r="E330" s="2" t="s">
        <v>56</v>
      </c>
      <c r="F330" s="2" t="s">
        <v>31</v>
      </c>
      <c r="G330" s="2" t="s">
        <v>30</v>
      </c>
      <c r="H330" s="2" t="s">
        <v>30</v>
      </c>
      <c r="I330" s="2" t="s">
        <v>49</v>
      </c>
      <c r="J330" s="3" t="s">
        <v>54</v>
      </c>
      <c r="K330" s="2" t="s">
        <v>31</v>
      </c>
      <c r="L330" s="2" t="s">
        <v>31</v>
      </c>
      <c r="M330" s="2" t="s">
        <v>30</v>
      </c>
      <c r="N330" s="2" t="s">
        <v>31</v>
      </c>
      <c r="O330" s="2" t="s">
        <v>30</v>
      </c>
      <c r="P330" s="2" t="s">
        <v>30</v>
      </c>
      <c r="Q330" s="2" t="s">
        <v>42</v>
      </c>
      <c r="R330" s="2" t="s">
        <v>42</v>
      </c>
      <c r="S330" s="2" t="s">
        <v>37</v>
      </c>
      <c r="T330" s="2" t="s">
        <v>30</v>
      </c>
      <c r="U330" s="2" t="s">
        <v>36</v>
      </c>
      <c r="V330" s="2" t="s">
        <v>36</v>
      </c>
      <c r="W330" s="2" t="s">
        <v>30</v>
      </c>
      <c r="X330" s="2" t="s">
        <v>37</v>
      </c>
      <c r="Y330" s="2" t="s">
        <v>42</v>
      </c>
      <c r="Z330" s="2" t="s">
        <v>30</v>
      </c>
    </row>
    <row r="331">
      <c r="A331" s="1">
        <v>41878.60581935185</v>
      </c>
      <c r="B331" s="2">
        <v>33.0</v>
      </c>
      <c r="C331" s="2" t="s">
        <v>57</v>
      </c>
      <c r="D331" s="2" t="s">
        <v>94</v>
      </c>
      <c r="F331" s="2" t="s">
        <v>31</v>
      </c>
      <c r="G331" s="2" t="s">
        <v>31</v>
      </c>
      <c r="H331" s="2" t="s">
        <v>31</v>
      </c>
      <c r="I331" s="2" t="s">
        <v>40</v>
      </c>
      <c r="J331" s="3" t="s">
        <v>54</v>
      </c>
      <c r="K331" s="2" t="s">
        <v>30</v>
      </c>
      <c r="L331" s="2" t="s">
        <v>30</v>
      </c>
      <c r="M331" s="2" t="s">
        <v>30</v>
      </c>
      <c r="N331" s="2" t="s">
        <v>30</v>
      </c>
      <c r="O331" s="2" t="s">
        <v>30</v>
      </c>
      <c r="P331" s="2" t="s">
        <v>30</v>
      </c>
      <c r="Q331" s="2" t="s">
        <v>42</v>
      </c>
      <c r="R331" s="2" t="s">
        <v>45</v>
      </c>
      <c r="S331" s="2" t="s">
        <v>31</v>
      </c>
      <c r="T331" s="2" t="s">
        <v>31</v>
      </c>
      <c r="U331" s="2" t="s">
        <v>30</v>
      </c>
      <c r="V331" s="2" t="s">
        <v>30</v>
      </c>
      <c r="W331" s="2" t="s">
        <v>37</v>
      </c>
      <c r="X331" s="2" t="s">
        <v>30</v>
      </c>
      <c r="Y331" s="2" t="s">
        <v>31</v>
      </c>
      <c r="Z331" s="2" t="s">
        <v>31</v>
      </c>
    </row>
    <row r="332">
      <c r="A332" s="1">
        <v>41878.6060925463</v>
      </c>
      <c r="B332" s="2">
        <v>24.0</v>
      </c>
      <c r="C332" s="2" t="s">
        <v>43</v>
      </c>
      <c r="D332" s="2" t="s">
        <v>28</v>
      </c>
      <c r="E332" s="2" t="s">
        <v>76</v>
      </c>
      <c r="F332" s="2" t="s">
        <v>30</v>
      </c>
      <c r="G332" s="2" t="s">
        <v>30</v>
      </c>
      <c r="H332" s="2" t="s">
        <v>30</v>
      </c>
      <c r="J332" s="2" t="s">
        <v>47</v>
      </c>
      <c r="K332" s="2" t="s">
        <v>30</v>
      </c>
      <c r="L332" s="2" t="s">
        <v>31</v>
      </c>
      <c r="M332" s="2" t="s">
        <v>31</v>
      </c>
      <c r="N332" s="2" t="s">
        <v>34</v>
      </c>
      <c r="O332" s="2" t="s">
        <v>31</v>
      </c>
      <c r="P332" s="2" t="s">
        <v>31</v>
      </c>
      <c r="Q332" s="2" t="s">
        <v>31</v>
      </c>
      <c r="R332" s="2" t="s">
        <v>65</v>
      </c>
      <c r="S332" s="2" t="s">
        <v>30</v>
      </c>
      <c r="T332" s="2" t="s">
        <v>30</v>
      </c>
      <c r="U332" s="2" t="s">
        <v>36</v>
      </c>
      <c r="V332" s="2" t="s">
        <v>36</v>
      </c>
      <c r="W332" s="2" t="s">
        <v>30</v>
      </c>
      <c r="X332" s="2" t="s">
        <v>37</v>
      </c>
      <c r="Y332" s="2" t="s">
        <v>31</v>
      </c>
      <c r="Z332" s="2" t="s">
        <v>30</v>
      </c>
    </row>
    <row r="333">
      <c r="A333" s="1">
        <v>41878.60676940972</v>
      </c>
      <c r="B333" s="2">
        <v>25.0</v>
      </c>
      <c r="C333" s="2" t="s">
        <v>43</v>
      </c>
      <c r="D333" s="2" t="s">
        <v>44</v>
      </c>
      <c r="F333" s="2" t="s">
        <v>30</v>
      </c>
      <c r="G333" s="2" t="s">
        <v>31</v>
      </c>
      <c r="H333" s="2" t="s">
        <v>31</v>
      </c>
      <c r="I333" s="2" t="s">
        <v>52</v>
      </c>
      <c r="J333" s="2" t="s">
        <v>41</v>
      </c>
      <c r="K333" s="2" t="s">
        <v>30</v>
      </c>
      <c r="L333" s="2" t="s">
        <v>31</v>
      </c>
      <c r="M333" s="2" t="s">
        <v>31</v>
      </c>
      <c r="N333" s="2" t="s">
        <v>31</v>
      </c>
      <c r="O333" s="2" t="s">
        <v>30</v>
      </c>
      <c r="P333" s="2" t="s">
        <v>42</v>
      </c>
      <c r="Q333" s="2" t="s">
        <v>42</v>
      </c>
      <c r="R333" s="2" t="s">
        <v>42</v>
      </c>
      <c r="S333" s="2" t="s">
        <v>31</v>
      </c>
      <c r="T333" s="2" t="s">
        <v>37</v>
      </c>
      <c r="U333" s="2" t="s">
        <v>36</v>
      </c>
      <c r="V333" s="2" t="s">
        <v>30</v>
      </c>
      <c r="W333" s="2" t="s">
        <v>30</v>
      </c>
      <c r="X333" s="2" t="s">
        <v>30</v>
      </c>
      <c r="Y333" s="2" t="s">
        <v>30</v>
      </c>
      <c r="Z333" s="2" t="s">
        <v>30</v>
      </c>
    </row>
    <row r="334">
      <c r="A334" s="1">
        <v>41878.60749335648</v>
      </c>
      <c r="B334" s="2">
        <v>31.0</v>
      </c>
      <c r="C334" s="2" t="s">
        <v>43</v>
      </c>
      <c r="D334" s="2" t="s">
        <v>28</v>
      </c>
      <c r="E334" s="2" t="s">
        <v>56</v>
      </c>
      <c r="F334" s="2" t="s">
        <v>30</v>
      </c>
      <c r="G334" s="2" t="s">
        <v>30</v>
      </c>
      <c r="H334" s="2" t="s">
        <v>30</v>
      </c>
      <c r="J334" s="2" t="s">
        <v>50</v>
      </c>
      <c r="K334" s="2" t="s">
        <v>30</v>
      </c>
      <c r="L334" s="2" t="s">
        <v>30</v>
      </c>
      <c r="M334" s="2" t="s">
        <v>42</v>
      </c>
      <c r="N334" s="2" t="s">
        <v>30</v>
      </c>
      <c r="O334" s="2" t="s">
        <v>30</v>
      </c>
      <c r="P334" s="2" t="s">
        <v>30</v>
      </c>
      <c r="Q334" s="2" t="s">
        <v>31</v>
      </c>
      <c r="R334" s="2" t="s">
        <v>35</v>
      </c>
      <c r="S334" s="2" t="s">
        <v>37</v>
      </c>
      <c r="T334" s="2" t="s">
        <v>30</v>
      </c>
      <c r="U334" s="2" t="s">
        <v>30</v>
      </c>
      <c r="V334" s="2" t="s">
        <v>30</v>
      </c>
      <c r="W334" s="2" t="s">
        <v>30</v>
      </c>
      <c r="X334" s="2" t="s">
        <v>31</v>
      </c>
      <c r="Y334" s="2" t="s">
        <v>30</v>
      </c>
      <c r="Z334" s="2" t="s">
        <v>30</v>
      </c>
    </row>
    <row r="335">
      <c r="A335" s="1">
        <v>41878.60941881945</v>
      </c>
      <c r="B335" s="2">
        <v>45.0</v>
      </c>
      <c r="C335" s="2" t="s">
        <v>43</v>
      </c>
      <c r="D335" s="2" t="s">
        <v>120</v>
      </c>
      <c r="F335" s="2" t="s">
        <v>31</v>
      </c>
      <c r="G335" s="2" t="s">
        <v>30</v>
      </c>
      <c r="H335" s="2" t="s">
        <v>31</v>
      </c>
      <c r="I335" s="2" t="s">
        <v>32</v>
      </c>
      <c r="J335" s="3" t="s">
        <v>54</v>
      </c>
      <c r="K335" s="2" t="s">
        <v>30</v>
      </c>
      <c r="L335" s="2" t="s">
        <v>31</v>
      </c>
      <c r="M335" s="2" t="s">
        <v>30</v>
      </c>
      <c r="N335" s="2" t="s">
        <v>30</v>
      </c>
      <c r="O335" s="2" t="s">
        <v>30</v>
      </c>
      <c r="P335" s="2" t="s">
        <v>30</v>
      </c>
      <c r="Q335" s="2" t="s">
        <v>42</v>
      </c>
      <c r="R335" s="2" t="s">
        <v>55</v>
      </c>
      <c r="S335" s="2" t="s">
        <v>30</v>
      </c>
      <c r="T335" s="2" t="s">
        <v>30</v>
      </c>
      <c r="U335" s="2" t="s">
        <v>30</v>
      </c>
      <c r="V335" s="2" t="s">
        <v>30</v>
      </c>
      <c r="W335" s="2" t="s">
        <v>30</v>
      </c>
      <c r="X335" s="2" t="s">
        <v>30</v>
      </c>
      <c r="Y335" s="2" t="s">
        <v>42</v>
      </c>
      <c r="Z335" s="2" t="s">
        <v>30</v>
      </c>
    </row>
    <row r="336">
      <c r="A336" s="1">
        <v>41878.60944212963</v>
      </c>
      <c r="B336" s="2">
        <v>29.0</v>
      </c>
      <c r="C336" s="2" t="s">
        <v>82</v>
      </c>
      <c r="D336" s="2" t="s">
        <v>171</v>
      </c>
      <c r="F336" s="2" t="s">
        <v>30</v>
      </c>
      <c r="G336" s="2" t="s">
        <v>30</v>
      </c>
      <c r="H336" s="2" t="s">
        <v>30</v>
      </c>
      <c r="J336" s="3" t="s">
        <v>33</v>
      </c>
      <c r="K336" s="2" t="s">
        <v>31</v>
      </c>
      <c r="L336" s="2" t="s">
        <v>30</v>
      </c>
      <c r="M336" s="2" t="s">
        <v>30</v>
      </c>
      <c r="N336" s="2" t="s">
        <v>31</v>
      </c>
      <c r="O336" s="2" t="s">
        <v>30</v>
      </c>
      <c r="P336" s="2" t="s">
        <v>30</v>
      </c>
      <c r="Q336" s="2" t="s">
        <v>42</v>
      </c>
      <c r="R336" s="2" t="s">
        <v>42</v>
      </c>
      <c r="S336" s="2" t="s">
        <v>37</v>
      </c>
      <c r="T336" s="2" t="s">
        <v>37</v>
      </c>
      <c r="U336" s="2" t="s">
        <v>36</v>
      </c>
      <c r="V336" s="2" t="s">
        <v>36</v>
      </c>
      <c r="W336" s="2" t="s">
        <v>37</v>
      </c>
      <c r="X336" s="2" t="s">
        <v>37</v>
      </c>
      <c r="Y336" s="2" t="s">
        <v>30</v>
      </c>
      <c r="Z336" s="2" t="s">
        <v>30</v>
      </c>
    </row>
    <row r="337">
      <c r="A337" s="1">
        <v>41878.60956895833</v>
      </c>
      <c r="B337" s="2">
        <v>46.0</v>
      </c>
      <c r="C337" s="2" t="s">
        <v>38</v>
      </c>
      <c r="D337" s="2" t="s">
        <v>28</v>
      </c>
      <c r="E337" s="2" t="s">
        <v>76</v>
      </c>
      <c r="F337" s="2" t="s">
        <v>30</v>
      </c>
      <c r="G337" s="2" t="s">
        <v>30</v>
      </c>
      <c r="H337" s="2" t="s">
        <v>30</v>
      </c>
      <c r="I337" s="2" t="s">
        <v>49</v>
      </c>
      <c r="J337" s="2" t="s">
        <v>47</v>
      </c>
      <c r="K337" s="2" t="s">
        <v>30</v>
      </c>
      <c r="L337" s="2" t="s">
        <v>31</v>
      </c>
      <c r="M337" s="2" t="s">
        <v>31</v>
      </c>
      <c r="N337" s="2" t="s">
        <v>34</v>
      </c>
      <c r="O337" s="2" t="s">
        <v>31</v>
      </c>
      <c r="P337" s="2" t="s">
        <v>42</v>
      </c>
      <c r="Q337" s="2" t="s">
        <v>42</v>
      </c>
      <c r="R337" s="2" t="s">
        <v>65</v>
      </c>
      <c r="S337" s="2" t="s">
        <v>30</v>
      </c>
      <c r="T337" s="2" t="s">
        <v>30</v>
      </c>
      <c r="U337" s="2" t="s">
        <v>36</v>
      </c>
      <c r="V337" s="2" t="s">
        <v>36</v>
      </c>
      <c r="W337" s="2" t="s">
        <v>37</v>
      </c>
      <c r="X337" s="2" t="s">
        <v>37</v>
      </c>
      <c r="Y337" s="2" t="s">
        <v>42</v>
      </c>
      <c r="Z337" s="2" t="s">
        <v>30</v>
      </c>
    </row>
    <row r="338">
      <c r="A338" s="1">
        <v>41878.609794942124</v>
      </c>
      <c r="B338" s="2">
        <v>30.0</v>
      </c>
      <c r="C338" s="2" t="s">
        <v>43</v>
      </c>
      <c r="D338" s="2" t="s">
        <v>46</v>
      </c>
      <c r="F338" s="2" t="s">
        <v>30</v>
      </c>
      <c r="G338" s="2" t="s">
        <v>30</v>
      </c>
      <c r="H338" s="2" t="s">
        <v>31</v>
      </c>
      <c r="I338" s="2" t="s">
        <v>52</v>
      </c>
      <c r="J338" s="2" t="s">
        <v>47</v>
      </c>
      <c r="K338" s="2" t="s">
        <v>30</v>
      </c>
      <c r="L338" s="2" t="s">
        <v>31</v>
      </c>
      <c r="M338" s="2" t="s">
        <v>42</v>
      </c>
      <c r="N338" s="2" t="s">
        <v>30</v>
      </c>
      <c r="O338" s="2" t="s">
        <v>30</v>
      </c>
      <c r="P338" s="2" t="s">
        <v>42</v>
      </c>
      <c r="Q338" s="2" t="s">
        <v>42</v>
      </c>
      <c r="R338" s="2" t="s">
        <v>42</v>
      </c>
      <c r="S338" s="2" t="s">
        <v>31</v>
      </c>
      <c r="T338" s="2" t="s">
        <v>37</v>
      </c>
      <c r="U338" s="2" t="s">
        <v>30</v>
      </c>
      <c r="V338" s="2" t="s">
        <v>30</v>
      </c>
      <c r="W338" s="2" t="s">
        <v>30</v>
      </c>
      <c r="X338" s="2" t="s">
        <v>37</v>
      </c>
      <c r="Y338" s="2" t="s">
        <v>42</v>
      </c>
      <c r="Z338" s="2" t="s">
        <v>30</v>
      </c>
    </row>
    <row r="339">
      <c r="A339" s="1">
        <v>41878.609882453704</v>
      </c>
      <c r="B339" s="2">
        <v>29.0</v>
      </c>
      <c r="C339" s="2" t="s">
        <v>97</v>
      </c>
      <c r="D339" s="2" t="s">
        <v>28</v>
      </c>
      <c r="E339" s="2" t="s">
        <v>60</v>
      </c>
      <c r="F339" s="2" t="s">
        <v>31</v>
      </c>
      <c r="G339" s="2" t="s">
        <v>30</v>
      </c>
      <c r="H339" s="2" t="s">
        <v>30</v>
      </c>
      <c r="I339" s="2" t="s">
        <v>52</v>
      </c>
      <c r="J339" s="2" t="s">
        <v>41</v>
      </c>
      <c r="K339" s="2" t="s">
        <v>30</v>
      </c>
      <c r="L339" s="2" t="s">
        <v>31</v>
      </c>
      <c r="M339" s="2" t="s">
        <v>31</v>
      </c>
      <c r="N339" s="2" t="s">
        <v>34</v>
      </c>
      <c r="O339" s="2" t="s">
        <v>42</v>
      </c>
      <c r="P339" s="2" t="s">
        <v>30</v>
      </c>
      <c r="Q339" s="2" t="s">
        <v>42</v>
      </c>
      <c r="R339" s="2" t="s">
        <v>65</v>
      </c>
      <c r="S339" s="2" t="s">
        <v>37</v>
      </c>
      <c r="T339" s="2" t="s">
        <v>37</v>
      </c>
      <c r="U339" s="2" t="s">
        <v>36</v>
      </c>
      <c r="V339" s="2" t="s">
        <v>36</v>
      </c>
      <c r="W339" s="2" t="s">
        <v>30</v>
      </c>
      <c r="X339" s="2" t="s">
        <v>30</v>
      </c>
      <c r="Y339" s="2" t="s">
        <v>42</v>
      </c>
      <c r="Z339" s="2" t="s">
        <v>30</v>
      </c>
    </row>
    <row r="340">
      <c r="A340" s="1">
        <v>41878.61003354166</v>
      </c>
      <c r="B340" s="2">
        <v>24.0</v>
      </c>
      <c r="C340" s="2" t="s">
        <v>43</v>
      </c>
      <c r="D340" s="2" t="s">
        <v>28</v>
      </c>
      <c r="E340" s="2" t="s">
        <v>71</v>
      </c>
      <c r="F340" s="2" t="s">
        <v>30</v>
      </c>
      <c r="G340" s="2" t="s">
        <v>30</v>
      </c>
      <c r="H340" s="2" t="s">
        <v>30</v>
      </c>
      <c r="J340" s="2" t="s">
        <v>41</v>
      </c>
      <c r="K340" s="2" t="s">
        <v>30</v>
      </c>
      <c r="L340" s="2" t="s">
        <v>31</v>
      </c>
      <c r="M340" s="2" t="s">
        <v>31</v>
      </c>
      <c r="N340" s="2" t="s">
        <v>31</v>
      </c>
      <c r="O340" s="2" t="s">
        <v>42</v>
      </c>
      <c r="P340" s="2" t="s">
        <v>42</v>
      </c>
      <c r="Q340" s="2" t="s">
        <v>31</v>
      </c>
      <c r="R340" s="2" t="s">
        <v>42</v>
      </c>
      <c r="S340" s="2" t="s">
        <v>31</v>
      </c>
      <c r="T340" s="2" t="s">
        <v>30</v>
      </c>
      <c r="U340" s="2" t="s">
        <v>30</v>
      </c>
      <c r="V340" s="2" t="s">
        <v>30</v>
      </c>
      <c r="W340" s="2" t="s">
        <v>30</v>
      </c>
      <c r="X340" s="2" t="s">
        <v>37</v>
      </c>
      <c r="Y340" s="2" t="s">
        <v>42</v>
      </c>
      <c r="Z340" s="2" t="s">
        <v>30</v>
      </c>
      <c r="AA340" s="2" t="s">
        <v>172</v>
      </c>
    </row>
    <row r="341">
      <c r="A341" s="1">
        <v>41878.61030090278</v>
      </c>
      <c r="B341" s="2">
        <v>29.0</v>
      </c>
      <c r="C341" s="2" t="s">
        <v>57</v>
      </c>
      <c r="D341" s="2" t="s">
        <v>28</v>
      </c>
      <c r="E341" s="2" t="s">
        <v>76</v>
      </c>
      <c r="F341" s="2" t="s">
        <v>30</v>
      </c>
      <c r="G341" s="2" t="s">
        <v>30</v>
      </c>
      <c r="H341" s="2" t="s">
        <v>30</v>
      </c>
      <c r="J341" s="2" t="s">
        <v>47</v>
      </c>
      <c r="K341" s="2" t="s">
        <v>30</v>
      </c>
      <c r="L341" s="2" t="s">
        <v>31</v>
      </c>
      <c r="M341" s="2" t="s">
        <v>31</v>
      </c>
      <c r="N341" s="2" t="s">
        <v>31</v>
      </c>
      <c r="O341" s="2" t="s">
        <v>31</v>
      </c>
      <c r="P341" s="2" t="s">
        <v>31</v>
      </c>
      <c r="Q341" s="2" t="s">
        <v>31</v>
      </c>
      <c r="R341" s="2" t="s">
        <v>65</v>
      </c>
      <c r="S341" s="2" t="s">
        <v>30</v>
      </c>
      <c r="T341" s="2" t="s">
        <v>30</v>
      </c>
      <c r="U341" s="2" t="s">
        <v>36</v>
      </c>
      <c r="V341" s="2" t="s">
        <v>31</v>
      </c>
      <c r="W341" s="2" t="s">
        <v>30</v>
      </c>
      <c r="X341" s="2" t="s">
        <v>37</v>
      </c>
      <c r="Y341" s="2" t="s">
        <v>31</v>
      </c>
      <c r="Z341" s="2" t="s">
        <v>30</v>
      </c>
      <c r="AA341" s="2" t="s">
        <v>173</v>
      </c>
    </row>
    <row r="342">
      <c r="A342" s="1">
        <v>41878.610349386574</v>
      </c>
      <c r="B342" s="2">
        <v>35.0</v>
      </c>
      <c r="C342" s="2" t="s">
        <v>43</v>
      </c>
      <c r="D342" s="2" t="s">
        <v>28</v>
      </c>
      <c r="E342" s="2" t="s">
        <v>53</v>
      </c>
      <c r="F342" s="2" t="s">
        <v>30</v>
      </c>
      <c r="G342" s="2" t="s">
        <v>30</v>
      </c>
      <c r="H342" s="2" t="s">
        <v>30</v>
      </c>
      <c r="J342" s="2" t="s">
        <v>47</v>
      </c>
      <c r="K342" s="2" t="s">
        <v>30</v>
      </c>
      <c r="L342" s="2" t="s">
        <v>30</v>
      </c>
      <c r="M342" s="2" t="s">
        <v>42</v>
      </c>
      <c r="N342" s="2" t="s">
        <v>34</v>
      </c>
      <c r="O342" s="2" t="s">
        <v>30</v>
      </c>
      <c r="P342" s="2" t="s">
        <v>42</v>
      </c>
      <c r="Q342" s="2" t="s">
        <v>42</v>
      </c>
      <c r="R342" s="2" t="s">
        <v>42</v>
      </c>
      <c r="S342" s="2" t="s">
        <v>30</v>
      </c>
      <c r="T342" s="2" t="s">
        <v>30</v>
      </c>
      <c r="U342" s="2" t="s">
        <v>31</v>
      </c>
      <c r="V342" s="2" t="s">
        <v>31</v>
      </c>
      <c r="W342" s="2" t="s">
        <v>30</v>
      </c>
      <c r="X342" s="2" t="s">
        <v>30</v>
      </c>
      <c r="Y342" s="2" t="s">
        <v>30</v>
      </c>
      <c r="Z342" s="2" t="s">
        <v>30</v>
      </c>
    </row>
    <row r="343">
      <c r="A343" s="1">
        <v>41878.61050765046</v>
      </c>
      <c r="B343" s="2">
        <v>33.0</v>
      </c>
      <c r="C343" s="2" t="s">
        <v>133</v>
      </c>
      <c r="D343" s="2" t="s">
        <v>28</v>
      </c>
      <c r="E343" s="2" t="s">
        <v>76</v>
      </c>
      <c r="F343" s="2" t="s">
        <v>30</v>
      </c>
      <c r="G343" s="2" t="s">
        <v>31</v>
      </c>
      <c r="H343" s="2" t="s">
        <v>30</v>
      </c>
      <c r="I343" s="2" t="s">
        <v>52</v>
      </c>
      <c r="J343" s="2" t="s">
        <v>47</v>
      </c>
      <c r="K343" s="2" t="s">
        <v>31</v>
      </c>
      <c r="L343" s="2" t="s">
        <v>31</v>
      </c>
      <c r="M343" s="2" t="s">
        <v>30</v>
      </c>
      <c r="N343" s="2" t="s">
        <v>31</v>
      </c>
      <c r="O343" s="2" t="s">
        <v>30</v>
      </c>
      <c r="P343" s="2" t="s">
        <v>30</v>
      </c>
      <c r="Q343" s="2" t="s">
        <v>42</v>
      </c>
      <c r="R343" s="2" t="s">
        <v>55</v>
      </c>
      <c r="S343" s="2" t="s">
        <v>31</v>
      </c>
      <c r="T343" s="2" t="s">
        <v>37</v>
      </c>
      <c r="U343" s="2" t="s">
        <v>36</v>
      </c>
      <c r="V343" s="2" t="s">
        <v>36</v>
      </c>
      <c r="W343" s="2" t="s">
        <v>30</v>
      </c>
      <c r="X343" s="2" t="s">
        <v>37</v>
      </c>
      <c r="Y343" s="2" t="s">
        <v>30</v>
      </c>
      <c r="Z343" s="2" t="s">
        <v>30</v>
      </c>
    </row>
    <row r="344">
      <c r="A344" s="1">
        <v>41878.61065697917</v>
      </c>
      <c r="B344" s="2">
        <v>27.0</v>
      </c>
      <c r="C344" s="2" t="s">
        <v>43</v>
      </c>
      <c r="D344" s="2" t="s">
        <v>28</v>
      </c>
      <c r="E344" s="2" t="s">
        <v>60</v>
      </c>
      <c r="F344" s="2" t="s">
        <v>30</v>
      </c>
      <c r="G344" s="2" t="s">
        <v>30</v>
      </c>
      <c r="H344" s="2" t="s">
        <v>30</v>
      </c>
      <c r="I344" s="2" t="s">
        <v>52</v>
      </c>
      <c r="J344" s="2" t="s">
        <v>41</v>
      </c>
      <c r="K344" s="2" t="s">
        <v>30</v>
      </c>
      <c r="L344" s="2" t="s">
        <v>31</v>
      </c>
      <c r="M344" s="2" t="s">
        <v>42</v>
      </c>
      <c r="N344" s="2" t="s">
        <v>34</v>
      </c>
      <c r="O344" s="2" t="s">
        <v>42</v>
      </c>
      <c r="P344" s="2" t="s">
        <v>42</v>
      </c>
      <c r="Q344" s="2" t="s">
        <v>42</v>
      </c>
      <c r="R344" s="2" t="s">
        <v>65</v>
      </c>
      <c r="S344" s="2" t="s">
        <v>31</v>
      </c>
      <c r="T344" s="2" t="s">
        <v>30</v>
      </c>
      <c r="U344" s="2" t="s">
        <v>30</v>
      </c>
      <c r="V344" s="2" t="s">
        <v>30</v>
      </c>
      <c r="W344" s="2" t="s">
        <v>30</v>
      </c>
      <c r="X344" s="2" t="s">
        <v>37</v>
      </c>
      <c r="Y344" s="2" t="s">
        <v>30</v>
      </c>
      <c r="Z344" s="2" t="s">
        <v>30</v>
      </c>
      <c r="AA344" s="2" t="s">
        <v>174</v>
      </c>
    </row>
    <row r="345">
      <c r="A345" s="1">
        <v>41878.61192025463</v>
      </c>
      <c r="B345" s="2">
        <v>36.0</v>
      </c>
      <c r="C345" s="2" t="s">
        <v>43</v>
      </c>
      <c r="D345" s="2" t="s">
        <v>28</v>
      </c>
      <c r="E345" s="2" t="s">
        <v>72</v>
      </c>
      <c r="F345" s="2" t="s">
        <v>30</v>
      </c>
      <c r="G345" s="2" t="s">
        <v>30</v>
      </c>
      <c r="H345" s="2" t="s">
        <v>30</v>
      </c>
      <c r="J345" s="2" t="s">
        <v>41</v>
      </c>
      <c r="K345" s="2" t="s">
        <v>30</v>
      </c>
      <c r="L345" s="2" t="s">
        <v>31</v>
      </c>
      <c r="M345" s="2" t="s">
        <v>42</v>
      </c>
      <c r="N345" s="2" t="s">
        <v>34</v>
      </c>
      <c r="O345" s="2" t="s">
        <v>42</v>
      </c>
      <c r="P345" s="2" t="s">
        <v>42</v>
      </c>
      <c r="Q345" s="2" t="s">
        <v>42</v>
      </c>
      <c r="R345" s="2" t="s">
        <v>42</v>
      </c>
      <c r="S345" s="2" t="s">
        <v>37</v>
      </c>
      <c r="T345" s="2" t="s">
        <v>30</v>
      </c>
      <c r="U345" s="2" t="s">
        <v>36</v>
      </c>
      <c r="V345" s="2" t="s">
        <v>36</v>
      </c>
      <c r="W345" s="2" t="s">
        <v>30</v>
      </c>
      <c r="X345" s="2" t="s">
        <v>30</v>
      </c>
      <c r="Y345" s="2" t="s">
        <v>42</v>
      </c>
      <c r="Z345" s="2" t="s">
        <v>30</v>
      </c>
    </row>
    <row r="346">
      <c r="A346" s="1">
        <v>41878.61199543982</v>
      </c>
      <c r="B346" s="2">
        <v>33.0</v>
      </c>
      <c r="C346" s="2" t="s">
        <v>43</v>
      </c>
      <c r="D346" s="2" t="s">
        <v>46</v>
      </c>
      <c r="F346" s="2" t="s">
        <v>30</v>
      </c>
      <c r="G346" s="2" t="s">
        <v>30</v>
      </c>
      <c r="H346" s="2" t="s">
        <v>30</v>
      </c>
      <c r="I346" s="2" t="s">
        <v>40</v>
      </c>
      <c r="J346" s="3" t="s">
        <v>54</v>
      </c>
      <c r="K346" s="2" t="s">
        <v>31</v>
      </c>
      <c r="L346" s="2" t="s">
        <v>31</v>
      </c>
      <c r="M346" s="2" t="s">
        <v>42</v>
      </c>
      <c r="N346" s="2" t="s">
        <v>30</v>
      </c>
      <c r="O346" s="2" t="s">
        <v>30</v>
      </c>
      <c r="P346" s="2" t="s">
        <v>30</v>
      </c>
      <c r="Q346" s="2" t="s">
        <v>42</v>
      </c>
      <c r="R346" s="2" t="s">
        <v>42</v>
      </c>
      <c r="S346" s="2" t="s">
        <v>31</v>
      </c>
      <c r="T346" s="2" t="s">
        <v>37</v>
      </c>
      <c r="U346" s="2" t="s">
        <v>30</v>
      </c>
      <c r="V346" s="2" t="s">
        <v>30</v>
      </c>
      <c r="W346" s="2" t="s">
        <v>30</v>
      </c>
      <c r="X346" s="2" t="s">
        <v>37</v>
      </c>
      <c r="Y346" s="2" t="s">
        <v>30</v>
      </c>
      <c r="Z346" s="2" t="s">
        <v>30</v>
      </c>
    </row>
    <row r="347">
      <c r="A347" s="1">
        <v>41878.614226770835</v>
      </c>
      <c r="B347" s="2">
        <v>25.0</v>
      </c>
      <c r="C347" s="2" t="s">
        <v>97</v>
      </c>
      <c r="D347" s="2" t="s">
        <v>28</v>
      </c>
      <c r="E347" s="2" t="s">
        <v>76</v>
      </c>
      <c r="F347" s="2" t="s">
        <v>30</v>
      </c>
      <c r="G347" s="2" t="s">
        <v>31</v>
      </c>
      <c r="H347" s="2" t="s">
        <v>31</v>
      </c>
      <c r="I347" s="2" t="s">
        <v>52</v>
      </c>
      <c r="J347" s="2" t="s">
        <v>47</v>
      </c>
      <c r="K347" s="2" t="s">
        <v>30</v>
      </c>
      <c r="L347" s="2" t="s">
        <v>31</v>
      </c>
      <c r="M347" s="2" t="s">
        <v>31</v>
      </c>
      <c r="N347" s="2" t="s">
        <v>31</v>
      </c>
      <c r="O347" s="2" t="s">
        <v>30</v>
      </c>
      <c r="P347" s="2" t="s">
        <v>30</v>
      </c>
      <c r="Q347" s="2" t="s">
        <v>31</v>
      </c>
      <c r="R347" s="2" t="s">
        <v>42</v>
      </c>
      <c r="S347" s="2" t="s">
        <v>30</v>
      </c>
      <c r="T347" s="2" t="s">
        <v>30</v>
      </c>
      <c r="U347" s="2" t="s">
        <v>36</v>
      </c>
      <c r="V347" s="2" t="s">
        <v>31</v>
      </c>
      <c r="W347" s="2" t="s">
        <v>30</v>
      </c>
      <c r="X347" s="2" t="s">
        <v>30</v>
      </c>
      <c r="Y347" s="2" t="s">
        <v>42</v>
      </c>
      <c r="Z347" s="2" t="s">
        <v>30</v>
      </c>
    </row>
    <row r="348">
      <c r="A348" s="1">
        <v>41878.614724872685</v>
      </c>
      <c r="B348" s="2">
        <v>23.0</v>
      </c>
      <c r="C348" s="2" t="s">
        <v>43</v>
      </c>
      <c r="D348" s="2" t="s">
        <v>28</v>
      </c>
      <c r="E348" s="2" t="s">
        <v>154</v>
      </c>
      <c r="F348" s="2" t="s">
        <v>30</v>
      </c>
      <c r="G348" s="2" t="s">
        <v>31</v>
      </c>
      <c r="H348" s="2" t="s">
        <v>31</v>
      </c>
      <c r="I348" s="2" t="s">
        <v>52</v>
      </c>
      <c r="J348" s="2" t="s">
        <v>50</v>
      </c>
      <c r="K348" s="2" t="s">
        <v>30</v>
      </c>
      <c r="L348" s="2" t="s">
        <v>30</v>
      </c>
      <c r="M348" s="2" t="s">
        <v>42</v>
      </c>
      <c r="N348" s="2" t="s">
        <v>30</v>
      </c>
      <c r="O348" s="2" t="s">
        <v>30</v>
      </c>
      <c r="P348" s="2" t="s">
        <v>30</v>
      </c>
      <c r="Q348" s="2" t="s">
        <v>42</v>
      </c>
      <c r="R348" s="2" t="s">
        <v>42</v>
      </c>
      <c r="S348" s="2" t="s">
        <v>30</v>
      </c>
      <c r="T348" s="2" t="s">
        <v>30</v>
      </c>
      <c r="U348" s="2" t="s">
        <v>31</v>
      </c>
      <c r="V348" s="2" t="s">
        <v>31</v>
      </c>
      <c r="W348" s="2" t="s">
        <v>37</v>
      </c>
      <c r="X348" s="2" t="s">
        <v>31</v>
      </c>
      <c r="Y348" s="2" t="s">
        <v>42</v>
      </c>
      <c r="Z348" s="2" t="s">
        <v>30</v>
      </c>
      <c r="AA348" s="2" t="s">
        <v>175</v>
      </c>
    </row>
    <row r="349">
      <c r="A349" s="1">
        <v>41878.615109907405</v>
      </c>
      <c r="B349" s="2">
        <v>54.0</v>
      </c>
      <c r="C349" s="2" t="s">
        <v>38</v>
      </c>
      <c r="D349" s="2" t="s">
        <v>28</v>
      </c>
      <c r="E349" s="2" t="s">
        <v>60</v>
      </c>
      <c r="F349" s="2" t="s">
        <v>30</v>
      </c>
      <c r="G349" s="2" t="s">
        <v>31</v>
      </c>
      <c r="H349" s="2" t="s">
        <v>31</v>
      </c>
      <c r="I349" s="2" t="s">
        <v>49</v>
      </c>
      <c r="J349" s="2" t="s">
        <v>41</v>
      </c>
      <c r="K349" s="2" t="s">
        <v>30</v>
      </c>
      <c r="L349" s="2" t="s">
        <v>31</v>
      </c>
      <c r="M349" s="2" t="s">
        <v>42</v>
      </c>
      <c r="N349" s="2" t="s">
        <v>30</v>
      </c>
      <c r="O349" s="2" t="s">
        <v>31</v>
      </c>
      <c r="P349" s="2" t="s">
        <v>31</v>
      </c>
      <c r="Q349" s="2" t="s">
        <v>42</v>
      </c>
      <c r="R349" s="2" t="s">
        <v>42</v>
      </c>
      <c r="S349" s="2" t="s">
        <v>30</v>
      </c>
      <c r="T349" s="2" t="s">
        <v>30</v>
      </c>
      <c r="U349" s="2" t="s">
        <v>30</v>
      </c>
      <c r="V349" s="2" t="s">
        <v>31</v>
      </c>
      <c r="W349" s="2" t="s">
        <v>30</v>
      </c>
      <c r="X349" s="2" t="s">
        <v>30</v>
      </c>
      <c r="Y349" s="2" t="s">
        <v>42</v>
      </c>
      <c r="Z349" s="2" t="s">
        <v>30</v>
      </c>
    </row>
    <row r="350">
      <c r="A350" s="1">
        <v>41878.616091296295</v>
      </c>
      <c r="B350" s="2">
        <v>22.0</v>
      </c>
      <c r="C350" s="2" t="s">
        <v>43</v>
      </c>
      <c r="D350" s="2" t="s">
        <v>28</v>
      </c>
      <c r="E350" s="2" t="s">
        <v>60</v>
      </c>
      <c r="F350" s="2" t="s">
        <v>30</v>
      </c>
      <c r="G350" s="2" t="s">
        <v>30</v>
      </c>
      <c r="H350" s="2" t="s">
        <v>30</v>
      </c>
      <c r="I350" s="2" t="s">
        <v>52</v>
      </c>
      <c r="J350" s="2" t="s">
        <v>41</v>
      </c>
      <c r="K350" s="2" t="s">
        <v>30</v>
      </c>
      <c r="L350" s="2" t="s">
        <v>31</v>
      </c>
      <c r="M350" s="2" t="s">
        <v>42</v>
      </c>
      <c r="N350" s="2" t="s">
        <v>30</v>
      </c>
      <c r="O350" s="2" t="s">
        <v>42</v>
      </c>
      <c r="P350" s="2" t="s">
        <v>42</v>
      </c>
      <c r="Q350" s="2" t="s">
        <v>42</v>
      </c>
      <c r="R350" s="2" t="s">
        <v>42</v>
      </c>
      <c r="S350" s="2" t="s">
        <v>37</v>
      </c>
      <c r="T350" s="2" t="s">
        <v>30</v>
      </c>
      <c r="U350" s="2" t="s">
        <v>36</v>
      </c>
      <c r="V350" s="2" t="s">
        <v>30</v>
      </c>
      <c r="W350" s="2" t="s">
        <v>30</v>
      </c>
      <c r="X350" s="2" t="s">
        <v>37</v>
      </c>
      <c r="Y350" s="2" t="s">
        <v>42</v>
      </c>
      <c r="Z350" s="2" t="s">
        <v>30</v>
      </c>
    </row>
    <row r="351">
      <c r="A351" s="1">
        <v>41878.6163059375</v>
      </c>
      <c r="B351" s="2">
        <v>25.0</v>
      </c>
      <c r="C351" s="2" t="s">
        <v>176</v>
      </c>
      <c r="D351" s="2" t="s">
        <v>28</v>
      </c>
      <c r="E351" s="2" t="s">
        <v>60</v>
      </c>
      <c r="F351" s="2" t="s">
        <v>30</v>
      </c>
      <c r="G351" s="2" t="s">
        <v>31</v>
      </c>
      <c r="H351" s="2" t="s">
        <v>31</v>
      </c>
      <c r="I351" s="2" t="s">
        <v>52</v>
      </c>
      <c r="J351" s="2" t="s">
        <v>41</v>
      </c>
      <c r="K351" s="2" t="s">
        <v>30</v>
      </c>
      <c r="L351" s="2" t="s">
        <v>31</v>
      </c>
      <c r="M351" s="2" t="s">
        <v>31</v>
      </c>
      <c r="N351" s="2" t="s">
        <v>31</v>
      </c>
      <c r="O351" s="2" t="s">
        <v>42</v>
      </c>
      <c r="P351" s="2" t="s">
        <v>42</v>
      </c>
      <c r="Q351" s="2" t="s">
        <v>42</v>
      </c>
      <c r="R351" s="2" t="s">
        <v>42</v>
      </c>
      <c r="S351" s="2" t="s">
        <v>37</v>
      </c>
      <c r="T351" s="2" t="s">
        <v>30</v>
      </c>
      <c r="U351" s="2" t="s">
        <v>36</v>
      </c>
      <c r="V351" s="2" t="s">
        <v>36</v>
      </c>
      <c r="W351" s="2" t="s">
        <v>30</v>
      </c>
      <c r="X351" s="2" t="s">
        <v>30</v>
      </c>
      <c r="Y351" s="2" t="s">
        <v>31</v>
      </c>
      <c r="Z351" s="2" t="s">
        <v>30</v>
      </c>
    </row>
    <row r="352">
      <c r="A352" s="1">
        <v>41878.61746173611</v>
      </c>
      <c r="B352" s="2">
        <v>29.0</v>
      </c>
      <c r="C352" s="2" t="s">
        <v>43</v>
      </c>
      <c r="D352" s="2" t="s">
        <v>177</v>
      </c>
      <c r="F352" s="2" t="s">
        <v>30</v>
      </c>
      <c r="G352" s="2" t="s">
        <v>30</v>
      </c>
      <c r="H352" s="2" t="s">
        <v>30</v>
      </c>
      <c r="I352" s="2" t="s">
        <v>32</v>
      </c>
      <c r="J352" s="3" t="s">
        <v>33</v>
      </c>
      <c r="K352" s="2" t="s">
        <v>30</v>
      </c>
      <c r="L352" s="2" t="s">
        <v>30</v>
      </c>
      <c r="M352" s="2" t="s">
        <v>42</v>
      </c>
      <c r="N352" s="2" t="s">
        <v>30</v>
      </c>
      <c r="O352" s="2" t="s">
        <v>30</v>
      </c>
      <c r="P352" s="2" t="s">
        <v>30</v>
      </c>
      <c r="Q352" s="2" t="s">
        <v>42</v>
      </c>
      <c r="R352" s="2" t="s">
        <v>42</v>
      </c>
      <c r="S352" s="2" t="s">
        <v>37</v>
      </c>
      <c r="T352" s="2" t="s">
        <v>30</v>
      </c>
      <c r="U352" s="2" t="s">
        <v>31</v>
      </c>
      <c r="V352" s="2" t="s">
        <v>31</v>
      </c>
      <c r="W352" s="2" t="s">
        <v>37</v>
      </c>
      <c r="X352" s="2" t="s">
        <v>37</v>
      </c>
      <c r="Y352" s="2" t="s">
        <v>42</v>
      </c>
      <c r="Z352" s="2" t="s">
        <v>30</v>
      </c>
      <c r="AA352" s="2" t="s">
        <v>178</v>
      </c>
    </row>
    <row r="353">
      <c r="A353" s="1">
        <v>41878.617709259255</v>
      </c>
      <c r="B353" s="2">
        <v>27.0</v>
      </c>
      <c r="C353" s="2" t="s">
        <v>43</v>
      </c>
      <c r="D353" s="2" t="s">
        <v>28</v>
      </c>
      <c r="E353" s="2" t="s">
        <v>71</v>
      </c>
      <c r="F353" s="2" t="s">
        <v>30</v>
      </c>
      <c r="G353" s="2" t="s">
        <v>30</v>
      </c>
      <c r="H353" s="2" t="s">
        <v>31</v>
      </c>
      <c r="I353" s="2" t="s">
        <v>52</v>
      </c>
      <c r="J353" s="2" t="s">
        <v>41</v>
      </c>
      <c r="K353" s="2" t="s">
        <v>30</v>
      </c>
      <c r="L353" s="2" t="s">
        <v>31</v>
      </c>
      <c r="M353" s="2" t="s">
        <v>31</v>
      </c>
      <c r="N353" s="2" t="s">
        <v>31</v>
      </c>
      <c r="O353" s="2" t="s">
        <v>31</v>
      </c>
      <c r="P353" s="2" t="s">
        <v>31</v>
      </c>
      <c r="Q353" s="2" t="s">
        <v>31</v>
      </c>
      <c r="R353" s="2" t="s">
        <v>42</v>
      </c>
      <c r="S353" s="2" t="s">
        <v>30</v>
      </c>
      <c r="T353" s="2" t="s">
        <v>30</v>
      </c>
      <c r="U353" s="2" t="s">
        <v>30</v>
      </c>
      <c r="V353" s="2" t="s">
        <v>30</v>
      </c>
      <c r="W353" s="2" t="s">
        <v>30</v>
      </c>
      <c r="X353" s="2" t="s">
        <v>31</v>
      </c>
      <c r="Y353" s="2" t="s">
        <v>31</v>
      </c>
      <c r="Z353" s="2" t="s">
        <v>30</v>
      </c>
    </row>
    <row r="354">
      <c r="A354" s="1">
        <v>41878.61908693287</v>
      </c>
      <c r="B354" s="2">
        <v>30.0</v>
      </c>
      <c r="C354" s="2" t="s">
        <v>43</v>
      </c>
      <c r="D354" s="2" t="s">
        <v>46</v>
      </c>
      <c r="F354" s="2" t="s">
        <v>30</v>
      </c>
      <c r="G354" s="2" t="s">
        <v>30</v>
      </c>
      <c r="H354" s="2" t="s">
        <v>30</v>
      </c>
      <c r="I354" s="2" t="s">
        <v>49</v>
      </c>
      <c r="J354" s="3" t="s">
        <v>33</v>
      </c>
      <c r="K354" s="2" t="s">
        <v>30</v>
      </c>
      <c r="L354" s="2" t="s">
        <v>31</v>
      </c>
      <c r="M354" s="2" t="s">
        <v>30</v>
      </c>
      <c r="N354" s="2" t="s">
        <v>30</v>
      </c>
      <c r="O354" s="2" t="s">
        <v>30</v>
      </c>
      <c r="P354" s="2" t="s">
        <v>42</v>
      </c>
      <c r="Q354" s="2" t="s">
        <v>42</v>
      </c>
      <c r="R354" s="2" t="s">
        <v>65</v>
      </c>
      <c r="S354" s="2" t="s">
        <v>30</v>
      </c>
      <c r="T354" s="2" t="s">
        <v>30</v>
      </c>
      <c r="U354" s="2" t="s">
        <v>36</v>
      </c>
      <c r="V354" s="2" t="s">
        <v>31</v>
      </c>
      <c r="W354" s="2" t="s">
        <v>30</v>
      </c>
      <c r="X354" s="2" t="s">
        <v>37</v>
      </c>
      <c r="Y354" s="2" t="s">
        <v>31</v>
      </c>
      <c r="Z354" s="2" t="s">
        <v>30</v>
      </c>
      <c r="AA354" s="2" t="s">
        <v>179</v>
      </c>
    </row>
    <row r="355">
      <c r="A355" s="1">
        <v>41878.619961145836</v>
      </c>
      <c r="B355" s="2">
        <v>26.0</v>
      </c>
      <c r="C355" s="2" t="s">
        <v>57</v>
      </c>
      <c r="D355" s="2" t="s">
        <v>28</v>
      </c>
      <c r="E355" s="2" t="s">
        <v>60</v>
      </c>
      <c r="F355" s="2" t="s">
        <v>30</v>
      </c>
      <c r="G355" s="2" t="s">
        <v>31</v>
      </c>
      <c r="H355" s="2" t="s">
        <v>31</v>
      </c>
      <c r="I355" s="2" t="s">
        <v>32</v>
      </c>
      <c r="J355" s="2" t="s">
        <v>41</v>
      </c>
      <c r="K355" s="2" t="s">
        <v>30</v>
      </c>
      <c r="L355" s="2" t="s">
        <v>31</v>
      </c>
      <c r="M355" s="2" t="s">
        <v>31</v>
      </c>
      <c r="N355" s="2" t="s">
        <v>34</v>
      </c>
      <c r="O355" s="2" t="s">
        <v>42</v>
      </c>
      <c r="P355" s="2" t="s">
        <v>31</v>
      </c>
      <c r="Q355" s="2" t="s">
        <v>42</v>
      </c>
      <c r="R355" s="2" t="s">
        <v>42</v>
      </c>
      <c r="S355" s="2" t="s">
        <v>37</v>
      </c>
      <c r="T355" s="2" t="s">
        <v>30</v>
      </c>
      <c r="U355" s="2" t="s">
        <v>36</v>
      </c>
      <c r="V355" s="2" t="s">
        <v>30</v>
      </c>
      <c r="W355" s="2" t="s">
        <v>30</v>
      </c>
      <c r="X355" s="2" t="s">
        <v>30</v>
      </c>
      <c r="Y355" s="2" t="s">
        <v>42</v>
      </c>
      <c r="Z355" s="2" t="s">
        <v>30</v>
      </c>
    </row>
    <row r="356">
      <c r="A356" s="1">
        <v>41878.62006068287</v>
      </c>
      <c r="B356" s="2">
        <v>25.0</v>
      </c>
      <c r="C356" s="2" t="s">
        <v>27</v>
      </c>
      <c r="D356" s="2" t="s">
        <v>151</v>
      </c>
      <c r="F356" s="2" t="s">
        <v>30</v>
      </c>
      <c r="G356" s="2" t="s">
        <v>31</v>
      </c>
      <c r="H356" s="2" t="s">
        <v>30</v>
      </c>
      <c r="I356" s="2" t="s">
        <v>52</v>
      </c>
      <c r="J356" s="3" t="s">
        <v>33</v>
      </c>
      <c r="K356" s="2" t="s">
        <v>30</v>
      </c>
      <c r="L356" s="2" t="s">
        <v>31</v>
      </c>
      <c r="M356" s="2" t="s">
        <v>31</v>
      </c>
      <c r="N356" s="2" t="s">
        <v>31</v>
      </c>
      <c r="O356" s="2" t="s">
        <v>31</v>
      </c>
      <c r="P356" s="2" t="s">
        <v>30</v>
      </c>
      <c r="Q356" s="2" t="s">
        <v>42</v>
      </c>
      <c r="R356" s="2" t="s">
        <v>35</v>
      </c>
      <c r="S356" s="2" t="s">
        <v>30</v>
      </c>
      <c r="T356" s="2" t="s">
        <v>30</v>
      </c>
      <c r="U356" s="2" t="s">
        <v>36</v>
      </c>
      <c r="V356" s="2" t="s">
        <v>31</v>
      </c>
      <c r="W356" s="2" t="s">
        <v>30</v>
      </c>
      <c r="X356" s="2" t="s">
        <v>30</v>
      </c>
      <c r="Y356" s="2" t="s">
        <v>30</v>
      </c>
      <c r="Z356" s="2" t="s">
        <v>30</v>
      </c>
    </row>
    <row r="357">
      <c r="A357" s="1">
        <v>41878.62026694445</v>
      </c>
      <c r="B357" s="2">
        <v>31.0</v>
      </c>
      <c r="C357" s="2" t="s">
        <v>43</v>
      </c>
      <c r="D357" s="2" t="s">
        <v>28</v>
      </c>
      <c r="E357" s="2" t="s">
        <v>60</v>
      </c>
      <c r="F357" s="2" t="s">
        <v>30</v>
      </c>
      <c r="G357" s="2" t="s">
        <v>30</v>
      </c>
      <c r="H357" s="2" t="s">
        <v>31</v>
      </c>
      <c r="I357" s="2" t="s">
        <v>52</v>
      </c>
      <c r="J357" s="2" t="s">
        <v>62</v>
      </c>
      <c r="K357" s="2" t="s">
        <v>30</v>
      </c>
      <c r="L357" s="2" t="s">
        <v>30</v>
      </c>
      <c r="M357" s="2" t="s">
        <v>30</v>
      </c>
      <c r="N357" s="2" t="s">
        <v>31</v>
      </c>
      <c r="O357" s="2" t="s">
        <v>30</v>
      </c>
      <c r="P357" s="2" t="s">
        <v>42</v>
      </c>
      <c r="Q357" s="2" t="s">
        <v>31</v>
      </c>
      <c r="R357" s="2" t="s">
        <v>42</v>
      </c>
      <c r="S357" s="2" t="s">
        <v>30</v>
      </c>
      <c r="T357" s="2" t="s">
        <v>30</v>
      </c>
      <c r="U357" s="2" t="s">
        <v>36</v>
      </c>
      <c r="V357" s="2" t="s">
        <v>30</v>
      </c>
      <c r="W357" s="2" t="s">
        <v>30</v>
      </c>
      <c r="X357" s="2" t="s">
        <v>30</v>
      </c>
      <c r="Y357" s="2" t="s">
        <v>30</v>
      </c>
      <c r="Z357" s="2" t="s">
        <v>30</v>
      </c>
    </row>
    <row r="358">
      <c r="A358" s="1">
        <v>41878.621106631945</v>
      </c>
      <c r="B358" s="2">
        <v>33.0</v>
      </c>
      <c r="C358" s="2" t="s">
        <v>38</v>
      </c>
      <c r="D358" s="2" t="s">
        <v>28</v>
      </c>
      <c r="E358" s="2" t="s">
        <v>39</v>
      </c>
      <c r="F358" s="2" t="s">
        <v>30</v>
      </c>
      <c r="G358" s="2" t="s">
        <v>31</v>
      </c>
      <c r="H358" s="2" t="s">
        <v>31</v>
      </c>
      <c r="I358" s="2" t="s">
        <v>52</v>
      </c>
      <c r="J358" s="2" t="s">
        <v>47</v>
      </c>
      <c r="K358" s="2" t="s">
        <v>30</v>
      </c>
      <c r="L358" s="2" t="s">
        <v>31</v>
      </c>
      <c r="M358" s="2" t="s">
        <v>42</v>
      </c>
      <c r="N358" s="2" t="s">
        <v>34</v>
      </c>
      <c r="O358" s="2" t="s">
        <v>30</v>
      </c>
      <c r="P358" s="2" t="s">
        <v>30</v>
      </c>
      <c r="Q358" s="2" t="s">
        <v>42</v>
      </c>
      <c r="R358" s="2" t="s">
        <v>42</v>
      </c>
      <c r="S358" s="2" t="s">
        <v>37</v>
      </c>
      <c r="T358" s="2" t="s">
        <v>30</v>
      </c>
      <c r="U358" s="2" t="s">
        <v>36</v>
      </c>
      <c r="V358" s="2" t="s">
        <v>36</v>
      </c>
      <c r="W358" s="2" t="s">
        <v>30</v>
      </c>
      <c r="X358" s="2" t="s">
        <v>30</v>
      </c>
      <c r="Y358" s="2" t="s">
        <v>42</v>
      </c>
      <c r="Z358" s="2" t="s">
        <v>30</v>
      </c>
    </row>
    <row r="359">
      <c r="A359" s="1">
        <v>41878.621489502315</v>
      </c>
      <c r="B359" s="2">
        <v>34.0</v>
      </c>
      <c r="C359" s="2" t="s">
        <v>38</v>
      </c>
      <c r="D359" s="2" t="s">
        <v>28</v>
      </c>
      <c r="E359" s="2" t="s">
        <v>76</v>
      </c>
      <c r="F359" s="2" t="s">
        <v>30</v>
      </c>
      <c r="G359" s="2" t="s">
        <v>31</v>
      </c>
      <c r="H359" s="2" t="s">
        <v>31</v>
      </c>
      <c r="I359" s="2" t="s">
        <v>52</v>
      </c>
      <c r="J359" s="2" t="s">
        <v>41</v>
      </c>
      <c r="K359" s="2" t="s">
        <v>30</v>
      </c>
      <c r="L359" s="2" t="s">
        <v>31</v>
      </c>
      <c r="M359" s="2" t="s">
        <v>31</v>
      </c>
      <c r="N359" s="2" t="s">
        <v>31</v>
      </c>
      <c r="O359" s="2" t="s">
        <v>42</v>
      </c>
      <c r="P359" s="2" t="s">
        <v>31</v>
      </c>
      <c r="Q359" s="2" t="s">
        <v>31</v>
      </c>
      <c r="R359" s="2" t="s">
        <v>42</v>
      </c>
      <c r="S359" s="2" t="s">
        <v>37</v>
      </c>
      <c r="T359" s="2" t="s">
        <v>37</v>
      </c>
      <c r="U359" s="2" t="s">
        <v>30</v>
      </c>
      <c r="V359" s="2" t="s">
        <v>30</v>
      </c>
      <c r="W359" s="2" t="s">
        <v>30</v>
      </c>
      <c r="X359" s="2" t="s">
        <v>30</v>
      </c>
      <c r="Y359" s="2" t="s">
        <v>42</v>
      </c>
      <c r="Z359" s="2" t="s">
        <v>30</v>
      </c>
    </row>
    <row r="360">
      <c r="A360" s="1">
        <v>41878.62345467593</v>
      </c>
      <c r="B360" s="2">
        <v>34.0</v>
      </c>
      <c r="C360" s="2" t="s">
        <v>43</v>
      </c>
      <c r="D360" s="2" t="s">
        <v>28</v>
      </c>
      <c r="E360" s="2" t="s">
        <v>76</v>
      </c>
      <c r="F360" s="2" t="s">
        <v>30</v>
      </c>
      <c r="G360" s="2" t="s">
        <v>30</v>
      </c>
      <c r="H360" s="2" t="s">
        <v>31</v>
      </c>
      <c r="I360" s="2" t="s">
        <v>52</v>
      </c>
      <c r="J360" s="2" t="s">
        <v>50</v>
      </c>
      <c r="K360" s="2" t="s">
        <v>31</v>
      </c>
      <c r="L360" s="2" t="s">
        <v>31</v>
      </c>
      <c r="M360" s="2" t="s">
        <v>30</v>
      </c>
      <c r="N360" s="2" t="s">
        <v>30</v>
      </c>
      <c r="O360" s="2" t="s">
        <v>30</v>
      </c>
      <c r="P360" s="2" t="s">
        <v>30</v>
      </c>
      <c r="Q360" s="2" t="s">
        <v>42</v>
      </c>
      <c r="R360" s="2" t="s">
        <v>35</v>
      </c>
      <c r="S360" s="2" t="s">
        <v>31</v>
      </c>
      <c r="T360" s="2" t="s">
        <v>31</v>
      </c>
      <c r="U360" s="2" t="s">
        <v>36</v>
      </c>
      <c r="V360" s="2" t="s">
        <v>36</v>
      </c>
      <c r="W360" s="2" t="s">
        <v>30</v>
      </c>
      <c r="X360" s="2" t="s">
        <v>37</v>
      </c>
      <c r="Y360" s="2" t="s">
        <v>42</v>
      </c>
      <c r="Z360" s="2" t="s">
        <v>30</v>
      </c>
    </row>
    <row r="361">
      <c r="A361" s="1">
        <v>41878.623623009255</v>
      </c>
      <c r="B361" s="2">
        <v>29.0</v>
      </c>
      <c r="C361" s="2" t="s">
        <v>38</v>
      </c>
      <c r="D361" s="2" t="s">
        <v>28</v>
      </c>
      <c r="E361" s="2" t="s">
        <v>39</v>
      </c>
      <c r="F361" s="2" t="s">
        <v>31</v>
      </c>
      <c r="G361" s="2" t="s">
        <v>30</v>
      </c>
      <c r="H361" s="2" t="s">
        <v>30</v>
      </c>
      <c r="J361" s="3" t="s">
        <v>54</v>
      </c>
      <c r="K361" s="2" t="s">
        <v>31</v>
      </c>
      <c r="L361" s="2" t="s">
        <v>31</v>
      </c>
      <c r="M361" s="2" t="s">
        <v>30</v>
      </c>
      <c r="N361" s="2" t="s">
        <v>31</v>
      </c>
      <c r="O361" s="2" t="s">
        <v>30</v>
      </c>
      <c r="P361" s="2" t="s">
        <v>30</v>
      </c>
      <c r="Q361" s="2" t="s">
        <v>31</v>
      </c>
      <c r="R361" s="2" t="s">
        <v>65</v>
      </c>
      <c r="S361" s="2" t="s">
        <v>30</v>
      </c>
      <c r="T361" s="2" t="s">
        <v>30</v>
      </c>
      <c r="U361" s="2" t="s">
        <v>31</v>
      </c>
      <c r="V361" s="2" t="s">
        <v>31</v>
      </c>
      <c r="W361" s="2" t="s">
        <v>37</v>
      </c>
      <c r="X361" s="2" t="s">
        <v>37</v>
      </c>
      <c r="Y361" s="2" t="s">
        <v>31</v>
      </c>
      <c r="Z361" s="2" t="s">
        <v>30</v>
      </c>
    </row>
    <row r="362">
      <c r="A362" s="1">
        <v>41878.62499108796</v>
      </c>
      <c r="B362" s="2">
        <v>33.0</v>
      </c>
      <c r="C362" s="2" t="s">
        <v>180</v>
      </c>
      <c r="D362" s="2" t="s">
        <v>28</v>
      </c>
      <c r="E362" s="2" t="s">
        <v>76</v>
      </c>
      <c r="F362" s="2" t="s">
        <v>30</v>
      </c>
      <c r="G362" s="2" t="s">
        <v>30</v>
      </c>
      <c r="H362" s="2" t="s">
        <v>30</v>
      </c>
      <c r="J362" s="3" t="s">
        <v>33</v>
      </c>
      <c r="K362" s="2" t="s">
        <v>30</v>
      </c>
      <c r="L362" s="2" t="s">
        <v>31</v>
      </c>
      <c r="M362" s="2" t="s">
        <v>30</v>
      </c>
      <c r="N362" s="2" t="s">
        <v>30</v>
      </c>
      <c r="O362" s="2" t="s">
        <v>30</v>
      </c>
      <c r="P362" s="2" t="s">
        <v>30</v>
      </c>
      <c r="Q362" s="2" t="s">
        <v>42</v>
      </c>
      <c r="R362" s="2" t="s">
        <v>45</v>
      </c>
      <c r="S362" s="2" t="s">
        <v>37</v>
      </c>
      <c r="T362" s="2" t="s">
        <v>30</v>
      </c>
      <c r="U362" s="2" t="s">
        <v>36</v>
      </c>
      <c r="V362" s="2" t="s">
        <v>36</v>
      </c>
      <c r="W362" s="2" t="s">
        <v>30</v>
      </c>
      <c r="X362" s="2" t="s">
        <v>30</v>
      </c>
      <c r="Y362" s="2" t="s">
        <v>42</v>
      </c>
      <c r="Z362" s="2" t="s">
        <v>30</v>
      </c>
    </row>
    <row r="363">
      <c r="A363" s="1">
        <v>41878.62773266203</v>
      </c>
      <c r="B363" s="2">
        <v>34.0</v>
      </c>
      <c r="C363" s="2" t="s">
        <v>57</v>
      </c>
      <c r="D363" s="2" t="s">
        <v>94</v>
      </c>
      <c r="F363" s="2" t="s">
        <v>31</v>
      </c>
      <c r="G363" s="2" t="s">
        <v>31</v>
      </c>
      <c r="H363" s="2" t="s">
        <v>31</v>
      </c>
      <c r="I363" s="2" t="s">
        <v>40</v>
      </c>
      <c r="J363" s="2" t="s">
        <v>47</v>
      </c>
      <c r="K363" s="2" t="s">
        <v>31</v>
      </c>
      <c r="L363" s="2" t="s">
        <v>31</v>
      </c>
      <c r="M363" s="2" t="s">
        <v>30</v>
      </c>
      <c r="N363" s="2" t="s">
        <v>30</v>
      </c>
      <c r="O363" s="2" t="s">
        <v>30</v>
      </c>
      <c r="P363" s="2" t="s">
        <v>42</v>
      </c>
      <c r="Q363" s="2" t="s">
        <v>42</v>
      </c>
      <c r="R363" s="2" t="s">
        <v>45</v>
      </c>
      <c r="S363" s="2" t="s">
        <v>30</v>
      </c>
      <c r="T363" s="2" t="s">
        <v>30</v>
      </c>
      <c r="U363" s="2" t="s">
        <v>31</v>
      </c>
      <c r="V363" s="2" t="s">
        <v>31</v>
      </c>
      <c r="W363" s="2" t="s">
        <v>30</v>
      </c>
      <c r="X363" s="2" t="s">
        <v>37</v>
      </c>
      <c r="Y363" s="2" t="s">
        <v>31</v>
      </c>
      <c r="Z363" s="2" t="s">
        <v>30</v>
      </c>
    </row>
    <row r="364">
      <c r="A364" s="1">
        <v>41878.62826118055</v>
      </c>
      <c r="B364" s="2">
        <v>26.0</v>
      </c>
      <c r="C364" s="2" t="s">
        <v>57</v>
      </c>
      <c r="D364" s="2" t="s">
        <v>28</v>
      </c>
      <c r="E364" s="2" t="s">
        <v>121</v>
      </c>
      <c r="F364" s="2" t="s">
        <v>31</v>
      </c>
      <c r="G364" s="2" t="s">
        <v>31</v>
      </c>
      <c r="H364" s="2" t="s">
        <v>31</v>
      </c>
      <c r="I364" s="2" t="s">
        <v>40</v>
      </c>
      <c r="J364" s="2" t="s">
        <v>50</v>
      </c>
      <c r="K364" s="2" t="s">
        <v>31</v>
      </c>
      <c r="L364" s="2" t="s">
        <v>30</v>
      </c>
      <c r="M364" s="2" t="s">
        <v>30</v>
      </c>
      <c r="N364" s="2" t="s">
        <v>30</v>
      </c>
      <c r="O364" s="2" t="s">
        <v>30</v>
      </c>
      <c r="P364" s="2" t="s">
        <v>42</v>
      </c>
      <c r="Q364" s="2" t="s">
        <v>30</v>
      </c>
      <c r="R364" s="2" t="s">
        <v>42</v>
      </c>
      <c r="S364" s="2" t="s">
        <v>37</v>
      </c>
      <c r="T364" s="2" t="s">
        <v>30</v>
      </c>
      <c r="U364" s="2" t="s">
        <v>36</v>
      </c>
      <c r="V364" s="2" t="s">
        <v>31</v>
      </c>
      <c r="W364" s="2" t="s">
        <v>30</v>
      </c>
      <c r="X364" s="2" t="s">
        <v>31</v>
      </c>
      <c r="Y364" s="2" t="s">
        <v>30</v>
      </c>
      <c r="Z364" s="2" t="s">
        <v>30</v>
      </c>
    </row>
    <row r="365">
      <c r="A365" s="1">
        <v>41878.62847967592</v>
      </c>
      <c r="B365" s="2">
        <v>32.0</v>
      </c>
      <c r="C365" s="2" t="s">
        <v>43</v>
      </c>
      <c r="D365" s="2" t="s">
        <v>28</v>
      </c>
      <c r="E365" s="2" t="s">
        <v>53</v>
      </c>
      <c r="F365" s="2" t="s">
        <v>30</v>
      </c>
      <c r="G365" s="2" t="s">
        <v>31</v>
      </c>
      <c r="H365" s="2" t="s">
        <v>31</v>
      </c>
      <c r="I365" s="2" t="s">
        <v>40</v>
      </c>
      <c r="J365" s="2" t="s">
        <v>41</v>
      </c>
      <c r="K365" s="2" t="s">
        <v>30</v>
      </c>
      <c r="L365" s="2" t="s">
        <v>30</v>
      </c>
      <c r="M365" s="2" t="s">
        <v>31</v>
      </c>
      <c r="N365" s="2" t="s">
        <v>31</v>
      </c>
      <c r="O365" s="2" t="s">
        <v>31</v>
      </c>
      <c r="P365" s="2" t="s">
        <v>31</v>
      </c>
      <c r="Q365" s="2" t="s">
        <v>31</v>
      </c>
      <c r="R365" s="2" t="s">
        <v>42</v>
      </c>
      <c r="S365" s="2" t="s">
        <v>30</v>
      </c>
      <c r="T365" s="2" t="s">
        <v>30</v>
      </c>
      <c r="U365" s="2" t="s">
        <v>36</v>
      </c>
      <c r="V365" s="2" t="s">
        <v>31</v>
      </c>
      <c r="W365" s="2" t="s">
        <v>30</v>
      </c>
      <c r="X365" s="2" t="s">
        <v>31</v>
      </c>
      <c r="Y365" s="2" t="s">
        <v>31</v>
      </c>
      <c r="Z365" s="2" t="s">
        <v>30</v>
      </c>
    </row>
    <row r="366">
      <c r="A366" s="1">
        <v>41878.628716990745</v>
      </c>
      <c r="B366" s="2">
        <v>329.0</v>
      </c>
      <c r="C366" s="2" t="s">
        <v>43</v>
      </c>
      <c r="D366" s="2" t="s">
        <v>28</v>
      </c>
      <c r="E366" s="2" t="s">
        <v>56</v>
      </c>
      <c r="F366" s="2" t="s">
        <v>30</v>
      </c>
      <c r="G366" s="2" t="s">
        <v>30</v>
      </c>
      <c r="H366" s="2" t="s">
        <v>31</v>
      </c>
      <c r="I366" s="2" t="s">
        <v>32</v>
      </c>
      <c r="J366" s="3" t="s">
        <v>33</v>
      </c>
      <c r="K366" s="2" t="s">
        <v>31</v>
      </c>
      <c r="L366" s="2" t="s">
        <v>31</v>
      </c>
      <c r="M366" s="2" t="s">
        <v>31</v>
      </c>
      <c r="N366" s="2" t="s">
        <v>31</v>
      </c>
      <c r="O366" s="2" t="s">
        <v>30</v>
      </c>
      <c r="P366" s="2" t="s">
        <v>30</v>
      </c>
      <c r="Q366" s="2" t="s">
        <v>42</v>
      </c>
      <c r="R366" s="2" t="s">
        <v>42</v>
      </c>
      <c r="S366" s="2" t="s">
        <v>37</v>
      </c>
      <c r="T366" s="2" t="s">
        <v>30</v>
      </c>
      <c r="U366" s="2" t="s">
        <v>36</v>
      </c>
      <c r="V366" s="2" t="s">
        <v>30</v>
      </c>
      <c r="W366" s="2" t="s">
        <v>30</v>
      </c>
      <c r="X366" s="2" t="s">
        <v>30</v>
      </c>
      <c r="Y366" s="2" t="s">
        <v>30</v>
      </c>
      <c r="Z366" s="2" t="s">
        <v>30</v>
      </c>
    </row>
    <row r="367">
      <c r="A367" s="1">
        <v>41878.63193043982</v>
      </c>
      <c r="B367" s="2">
        <v>28.0</v>
      </c>
      <c r="C367" s="2" t="s">
        <v>43</v>
      </c>
      <c r="D367" s="2" t="s">
        <v>28</v>
      </c>
      <c r="E367" s="2" t="s">
        <v>111</v>
      </c>
      <c r="F367" s="2" t="s">
        <v>30</v>
      </c>
      <c r="G367" s="2" t="s">
        <v>31</v>
      </c>
      <c r="H367" s="2" t="s">
        <v>31</v>
      </c>
      <c r="I367" s="2" t="s">
        <v>52</v>
      </c>
      <c r="J367" s="2" t="s">
        <v>41</v>
      </c>
      <c r="K367" s="2" t="s">
        <v>30</v>
      </c>
      <c r="L367" s="2" t="s">
        <v>31</v>
      </c>
      <c r="M367" s="2" t="s">
        <v>42</v>
      </c>
      <c r="N367" s="2" t="s">
        <v>34</v>
      </c>
      <c r="O367" s="2" t="s">
        <v>30</v>
      </c>
      <c r="P367" s="2" t="s">
        <v>42</v>
      </c>
      <c r="Q367" s="2" t="s">
        <v>42</v>
      </c>
      <c r="R367" s="2" t="s">
        <v>45</v>
      </c>
      <c r="S367" s="2" t="s">
        <v>37</v>
      </c>
      <c r="T367" s="2" t="s">
        <v>37</v>
      </c>
      <c r="U367" s="2" t="s">
        <v>30</v>
      </c>
      <c r="V367" s="2" t="s">
        <v>30</v>
      </c>
      <c r="W367" s="2" t="s">
        <v>30</v>
      </c>
      <c r="X367" s="2" t="s">
        <v>30</v>
      </c>
      <c r="Y367" s="2" t="s">
        <v>30</v>
      </c>
      <c r="Z367" s="2" t="s">
        <v>30</v>
      </c>
    </row>
    <row r="368">
      <c r="A368" s="1">
        <v>41878.63299733797</v>
      </c>
      <c r="B368" s="2">
        <v>35.0</v>
      </c>
      <c r="C368" s="2" t="s">
        <v>43</v>
      </c>
      <c r="D368" s="2" t="s">
        <v>28</v>
      </c>
      <c r="E368" s="2" t="s">
        <v>60</v>
      </c>
      <c r="F368" s="2" t="s">
        <v>30</v>
      </c>
      <c r="G368" s="2" t="s">
        <v>31</v>
      </c>
      <c r="H368" s="2" t="s">
        <v>30</v>
      </c>
      <c r="J368" s="2" t="s">
        <v>41</v>
      </c>
      <c r="K368" s="2" t="s">
        <v>30</v>
      </c>
      <c r="L368" s="2" t="s">
        <v>31</v>
      </c>
      <c r="M368" s="2" t="s">
        <v>31</v>
      </c>
      <c r="N368" s="2" t="s">
        <v>30</v>
      </c>
      <c r="O368" s="2" t="s">
        <v>31</v>
      </c>
      <c r="P368" s="2" t="s">
        <v>31</v>
      </c>
      <c r="Q368" s="2" t="s">
        <v>31</v>
      </c>
      <c r="R368" s="2" t="s">
        <v>65</v>
      </c>
      <c r="S368" s="2" t="s">
        <v>30</v>
      </c>
      <c r="T368" s="2" t="s">
        <v>30</v>
      </c>
      <c r="U368" s="2" t="s">
        <v>36</v>
      </c>
      <c r="V368" s="2" t="s">
        <v>31</v>
      </c>
      <c r="W368" s="2" t="s">
        <v>30</v>
      </c>
      <c r="X368" s="2" t="s">
        <v>30</v>
      </c>
      <c r="Y368" s="2" t="s">
        <v>42</v>
      </c>
      <c r="Z368" s="2" t="s">
        <v>30</v>
      </c>
    </row>
    <row r="369">
      <c r="A369" s="1">
        <v>41878.63442059028</v>
      </c>
      <c r="B369" s="2">
        <v>36.0</v>
      </c>
      <c r="C369" s="2" t="s">
        <v>43</v>
      </c>
      <c r="D369" s="2" t="s">
        <v>28</v>
      </c>
      <c r="F369" s="2" t="s">
        <v>30</v>
      </c>
      <c r="G369" s="2" t="s">
        <v>31</v>
      </c>
      <c r="H369" s="2" t="s">
        <v>31</v>
      </c>
      <c r="I369" s="2" t="s">
        <v>32</v>
      </c>
      <c r="J369" s="2" t="s">
        <v>50</v>
      </c>
      <c r="K369" s="2" t="s">
        <v>30</v>
      </c>
      <c r="L369" s="2" t="s">
        <v>31</v>
      </c>
      <c r="M369" s="2" t="s">
        <v>30</v>
      </c>
      <c r="N369" s="2" t="s">
        <v>31</v>
      </c>
      <c r="O369" s="2" t="s">
        <v>30</v>
      </c>
      <c r="P369" s="2" t="s">
        <v>30</v>
      </c>
      <c r="Q369" s="2" t="s">
        <v>31</v>
      </c>
      <c r="R369" s="2" t="s">
        <v>65</v>
      </c>
      <c r="S369" s="2" t="s">
        <v>30</v>
      </c>
      <c r="T369" s="2" t="s">
        <v>30</v>
      </c>
      <c r="U369" s="2" t="s">
        <v>36</v>
      </c>
      <c r="V369" s="2" t="s">
        <v>36</v>
      </c>
      <c r="W369" s="2" t="s">
        <v>30</v>
      </c>
      <c r="X369" s="2" t="s">
        <v>30</v>
      </c>
      <c r="Y369" s="2" t="s">
        <v>42</v>
      </c>
      <c r="Z369" s="2" t="s">
        <v>30</v>
      </c>
    </row>
    <row r="370">
      <c r="A370" s="1">
        <v>41878.635307349534</v>
      </c>
      <c r="B370" s="2">
        <v>21.0</v>
      </c>
      <c r="C370" s="2" t="s">
        <v>43</v>
      </c>
      <c r="D370" s="2" t="s">
        <v>28</v>
      </c>
      <c r="E370" s="2" t="s">
        <v>39</v>
      </c>
      <c r="F370" s="2" t="s">
        <v>30</v>
      </c>
      <c r="G370" s="2" t="s">
        <v>31</v>
      </c>
      <c r="H370" s="2" t="s">
        <v>31</v>
      </c>
      <c r="I370" s="2" t="s">
        <v>40</v>
      </c>
      <c r="J370" s="2" t="s">
        <v>50</v>
      </c>
      <c r="K370" s="2" t="s">
        <v>30</v>
      </c>
      <c r="L370" s="2" t="s">
        <v>31</v>
      </c>
      <c r="M370" s="2" t="s">
        <v>31</v>
      </c>
      <c r="N370" s="2" t="s">
        <v>30</v>
      </c>
      <c r="O370" s="2" t="s">
        <v>30</v>
      </c>
      <c r="P370" s="2" t="s">
        <v>42</v>
      </c>
      <c r="Q370" s="2" t="s">
        <v>31</v>
      </c>
      <c r="R370" s="2" t="s">
        <v>42</v>
      </c>
      <c r="S370" s="2" t="s">
        <v>30</v>
      </c>
      <c r="T370" s="2" t="s">
        <v>30</v>
      </c>
      <c r="U370" s="2" t="s">
        <v>31</v>
      </c>
      <c r="V370" s="2" t="s">
        <v>31</v>
      </c>
      <c r="W370" s="2" t="s">
        <v>37</v>
      </c>
      <c r="X370" s="2" t="s">
        <v>37</v>
      </c>
      <c r="Y370" s="2" t="s">
        <v>42</v>
      </c>
      <c r="Z370" s="2" t="s">
        <v>30</v>
      </c>
    </row>
    <row r="371">
      <c r="A371" s="1">
        <v>41878.63576344908</v>
      </c>
      <c r="B371" s="2">
        <v>21.0</v>
      </c>
      <c r="C371" s="2" t="s">
        <v>43</v>
      </c>
      <c r="D371" s="2" t="s">
        <v>46</v>
      </c>
      <c r="F371" s="2" t="s">
        <v>30</v>
      </c>
      <c r="G371" s="2" t="s">
        <v>30</v>
      </c>
      <c r="H371" s="2" t="s">
        <v>31</v>
      </c>
      <c r="I371" s="2" t="s">
        <v>52</v>
      </c>
      <c r="J371" s="3" t="s">
        <v>33</v>
      </c>
      <c r="K371" s="2" t="s">
        <v>30</v>
      </c>
      <c r="L371" s="2" t="s">
        <v>30</v>
      </c>
      <c r="M371" s="2" t="s">
        <v>42</v>
      </c>
      <c r="N371" s="2" t="s">
        <v>34</v>
      </c>
      <c r="O371" s="2" t="s">
        <v>30</v>
      </c>
      <c r="P371" s="2" t="s">
        <v>30</v>
      </c>
      <c r="Q371" s="2" t="s">
        <v>30</v>
      </c>
      <c r="R371" s="2" t="s">
        <v>65</v>
      </c>
      <c r="S371" s="2" t="s">
        <v>31</v>
      </c>
      <c r="T371" s="2" t="s">
        <v>30</v>
      </c>
      <c r="U371" s="2" t="s">
        <v>36</v>
      </c>
      <c r="V371" s="2" t="s">
        <v>30</v>
      </c>
      <c r="W371" s="2" t="s">
        <v>30</v>
      </c>
      <c r="X371" s="2" t="s">
        <v>37</v>
      </c>
      <c r="Y371" s="2" t="s">
        <v>30</v>
      </c>
      <c r="Z371" s="2" t="s">
        <v>30</v>
      </c>
    </row>
    <row r="372">
      <c r="A372" s="1">
        <v>41878.635908738426</v>
      </c>
      <c r="B372" s="2">
        <v>22.0</v>
      </c>
      <c r="C372" s="2" t="s">
        <v>97</v>
      </c>
      <c r="D372" s="2" t="s">
        <v>28</v>
      </c>
      <c r="E372" s="2" t="s">
        <v>76</v>
      </c>
      <c r="F372" s="2" t="s">
        <v>30</v>
      </c>
      <c r="G372" s="2" t="s">
        <v>30</v>
      </c>
      <c r="H372" s="2" t="s">
        <v>30</v>
      </c>
      <c r="J372" s="2" t="s">
        <v>41</v>
      </c>
      <c r="K372" s="2" t="s">
        <v>30</v>
      </c>
      <c r="L372" s="2" t="s">
        <v>31</v>
      </c>
      <c r="M372" s="2" t="s">
        <v>31</v>
      </c>
      <c r="N372" s="2" t="s">
        <v>30</v>
      </c>
      <c r="O372" s="2" t="s">
        <v>31</v>
      </c>
      <c r="P372" s="2" t="s">
        <v>31</v>
      </c>
      <c r="Q372" s="2" t="s">
        <v>31</v>
      </c>
      <c r="R372" s="2" t="s">
        <v>35</v>
      </c>
      <c r="S372" s="2" t="s">
        <v>30</v>
      </c>
      <c r="T372" s="2" t="s">
        <v>30</v>
      </c>
      <c r="U372" s="2" t="s">
        <v>30</v>
      </c>
      <c r="V372" s="2" t="s">
        <v>36</v>
      </c>
      <c r="W372" s="2" t="s">
        <v>30</v>
      </c>
      <c r="X372" s="2" t="s">
        <v>30</v>
      </c>
      <c r="Y372" s="2" t="s">
        <v>31</v>
      </c>
      <c r="Z372" s="2" t="s">
        <v>30</v>
      </c>
    </row>
    <row r="373">
      <c r="A373" s="1">
        <v>41878.63950827546</v>
      </c>
      <c r="B373" s="2">
        <v>41.0</v>
      </c>
      <c r="C373" s="2" t="s">
        <v>82</v>
      </c>
      <c r="D373" s="2" t="s">
        <v>28</v>
      </c>
      <c r="E373" s="2" t="s">
        <v>76</v>
      </c>
      <c r="F373" s="2" t="s">
        <v>30</v>
      </c>
      <c r="G373" s="2" t="s">
        <v>31</v>
      </c>
      <c r="H373" s="2" t="s">
        <v>31</v>
      </c>
      <c r="I373" s="2" t="s">
        <v>32</v>
      </c>
      <c r="J373" s="2" t="s">
        <v>41</v>
      </c>
      <c r="K373" s="2" t="s">
        <v>30</v>
      </c>
      <c r="L373" s="2" t="s">
        <v>31</v>
      </c>
      <c r="M373" s="2" t="s">
        <v>31</v>
      </c>
      <c r="N373" s="2" t="s">
        <v>30</v>
      </c>
      <c r="O373" s="2" t="s">
        <v>31</v>
      </c>
      <c r="P373" s="2" t="s">
        <v>31</v>
      </c>
      <c r="Q373" s="2" t="s">
        <v>42</v>
      </c>
      <c r="R373" s="2" t="s">
        <v>45</v>
      </c>
      <c r="S373" s="2" t="s">
        <v>37</v>
      </c>
      <c r="T373" s="2" t="s">
        <v>30</v>
      </c>
      <c r="U373" s="2" t="s">
        <v>31</v>
      </c>
      <c r="V373" s="2" t="s">
        <v>36</v>
      </c>
      <c r="W373" s="2" t="s">
        <v>30</v>
      </c>
      <c r="X373" s="2" t="s">
        <v>37</v>
      </c>
      <c r="Y373" s="2" t="s">
        <v>30</v>
      </c>
      <c r="Z373" s="2" t="s">
        <v>31</v>
      </c>
    </row>
    <row r="374">
      <c r="A374" s="1">
        <v>41878.64026625</v>
      </c>
      <c r="B374" s="2">
        <v>55.0</v>
      </c>
      <c r="C374" s="2" t="s">
        <v>38</v>
      </c>
      <c r="D374" s="2" t="s">
        <v>28</v>
      </c>
      <c r="E374" s="2" t="s">
        <v>75</v>
      </c>
      <c r="F374" s="2" t="s">
        <v>30</v>
      </c>
      <c r="G374" s="2" t="s">
        <v>31</v>
      </c>
      <c r="H374" s="2" t="s">
        <v>31</v>
      </c>
      <c r="I374" s="2" t="s">
        <v>40</v>
      </c>
      <c r="J374" s="2" t="s">
        <v>41</v>
      </c>
      <c r="K374" s="2" t="s">
        <v>30</v>
      </c>
      <c r="L374" s="2" t="s">
        <v>31</v>
      </c>
      <c r="M374" s="2" t="s">
        <v>31</v>
      </c>
      <c r="N374" s="2" t="s">
        <v>31</v>
      </c>
      <c r="O374" s="2" t="s">
        <v>31</v>
      </c>
      <c r="P374" s="2" t="s">
        <v>31</v>
      </c>
      <c r="Q374" s="2" t="s">
        <v>31</v>
      </c>
      <c r="R374" s="2" t="s">
        <v>65</v>
      </c>
      <c r="S374" s="2" t="s">
        <v>30</v>
      </c>
      <c r="T374" s="2" t="s">
        <v>30</v>
      </c>
      <c r="U374" s="2" t="s">
        <v>31</v>
      </c>
      <c r="V374" s="2" t="s">
        <v>31</v>
      </c>
      <c r="W374" s="2" t="s">
        <v>30</v>
      </c>
      <c r="X374" s="2" t="s">
        <v>30</v>
      </c>
      <c r="Y374" s="2" t="s">
        <v>31</v>
      </c>
      <c r="Z374" s="2" t="s">
        <v>30</v>
      </c>
      <c r="AA374" s="2" t="s">
        <v>181</v>
      </c>
    </row>
    <row r="375">
      <c r="A375" s="1">
        <v>41878.64051991898</v>
      </c>
      <c r="B375" s="2">
        <v>32.0</v>
      </c>
      <c r="C375" s="2" t="s">
        <v>97</v>
      </c>
      <c r="D375" s="2" t="s">
        <v>28</v>
      </c>
      <c r="E375" s="2" t="s">
        <v>76</v>
      </c>
      <c r="F375" s="2" t="s">
        <v>30</v>
      </c>
      <c r="G375" s="2" t="s">
        <v>30</v>
      </c>
      <c r="H375" s="2" t="s">
        <v>31</v>
      </c>
      <c r="I375" s="2" t="s">
        <v>52</v>
      </c>
      <c r="J375" s="2" t="s">
        <v>47</v>
      </c>
      <c r="K375" s="2" t="s">
        <v>30</v>
      </c>
      <c r="L375" s="2" t="s">
        <v>31</v>
      </c>
      <c r="M375" s="2" t="s">
        <v>31</v>
      </c>
      <c r="N375" s="2" t="s">
        <v>31</v>
      </c>
      <c r="O375" s="2" t="s">
        <v>31</v>
      </c>
      <c r="P375" s="2" t="s">
        <v>31</v>
      </c>
      <c r="Q375" s="2" t="s">
        <v>31</v>
      </c>
      <c r="R375" s="2" t="s">
        <v>35</v>
      </c>
      <c r="S375" s="2" t="s">
        <v>37</v>
      </c>
      <c r="T375" s="2" t="s">
        <v>30</v>
      </c>
      <c r="U375" s="2" t="s">
        <v>36</v>
      </c>
      <c r="V375" s="2" t="s">
        <v>31</v>
      </c>
      <c r="W375" s="2" t="s">
        <v>30</v>
      </c>
      <c r="X375" s="2" t="s">
        <v>37</v>
      </c>
      <c r="Y375" s="2" t="s">
        <v>31</v>
      </c>
      <c r="Z375" s="2" t="s">
        <v>30</v>
      </c>
      <c r="AA375" s="2" t="s">
        <v>182</v>
      </c>
    </row>
    <row r="376">
      <c r="A376" s="1">
        <v>41878.640589409726</v>
      </c>
      <c r="B376" s="2">
        <v>21.0</v>
      </c>
      <c r="C376" s="2" t="s">
        <v>97</v>
      </c>
      <c r="D376" s="2" t="s">
        <v>28</v>
      </c>
      <c r="E376" s="2" t="s">
        <v>60</v>
      </c>
      <c r="F376" s="2" t="s">
        <v>30</v>
      </c>
      <c r="G376" s="2" t="s">
        <v>31</v>
      </c>
      <c r="H376" s="2" t="s">
        <v>31</v>
      </c>
      <c r="I376" s="2" t="s">
        <v>40</v>
      </c>
      <c r="J376" s="2" t="s">
        <v>47</v>
      </c>
      <c r="K376" s="2" t="s">
        <v>30</v>
      </c>
      <c r="L376" s="2" t="s">
        <v>31</v>
      </c>
      <c r="M376" s="2" t="s">
        <v>42</v>
      </c>
      <c r="N376" s="2" t="s">
        <v>34</v>
      </c>
      <c r="O376" s="2" t="s">
        <v>42</v>
      </c>
      <c r="P376" s="2" t="s">
        <v>30</v>
      </c>
      <c r="Q376" s="2" t="s">
        <v>42</v>
      </c>
      <c r="R376" s="2" t="s">
        <v>35</v>
      </c>
      <c r="S376" s="2" t="s">
        <v>31</v>
      </c>
      <c r="T376" s="2" t="s">
        <v>30</v>
      </c>
      <c r="U376" s="2" t="s">
        <v>36</v>
      </c>
      <c r="V376" s="2" t="s">
        <v>30</v>
      </c>
      <c r="W376" s="2" t="s">
        <v>30</v>
      </c>
      <c r="X376" s="2" t="s">
        <v>31</v>
      </c>
      <c r="Y376" s="2" t="s">
        <v>42</v>
      </c>
      <c r="Z376" s="2" t="s">
        <v>30</v>
      </c>
    </row>
    <row r="377">
      <c r="A377" s="1">
        <v>41878.64077814815</v>
      </c>
      <c r="B377" s="2">
        <v>45.0</v>
      </c>
      <c r="C377" s="2" t="s">
        <v>38</v>
      </c>
      <c r="D377" s="2" t="s">
        <v>28</v>
      </c>
      <c r="E377" s="2" t="s">
        <v>71</v>
      </c>
      <c r="F377" s="2" t="s">
        <v>30</v>
      </c>
      <c r="G377" s="2" t="s">
        <v>30</v>
      </c>
      <c r="H377" s="2" t="s">
        <v>31</v>
      </c>
      <c r="I377" s="2" t="s">
        <v>49</v>
      </c>
      <c r="J377" s="2" t="s">
        <v>47</v>
      </c>
      <c r="K377" s="2" t="s">
        <v>31</v>
      </c>
      <c r="L377" s="2" t="s">
        <v>31</v>
      </c>
      <c r="M377" s="2" t="s">
        <v>31</v>
      </c>
      <c r="N377" s="2" t="s">
        <v>31</v>
      </c>
      <c r="O377" s="2" t="s">
        <v>42</v>
      </c>
      <c r="P377" s="2" t="s">
        <v>42</v>
      </c>
      <c r="Q377" s="2" t="s">
        <v>42</v>
      </c>
      <c r="R377" s="2" t="s">
        <v>42</v>
      </c>
      <c r="S377" s="2" t="s">
        <v>37</v>
      </c>
      <c r="T377" s="2" t="s">
        <v>30</v>
      </c>
      <c r="U377" s="2" t="s">
        <v>30</v>
      </c>
      <c r="V377" s="2" t="s">
        <v>36</v>
      </c>
      <c r="W377" s="2" t="s">
        <v>30</v>
      </c>
      <c r="X377" s="2" t="s">
        <v>37</v>
      </c>
      <c r="Y377" s="2" t="s">
        <v>42</v>
      </c>
      <c r="Z377" s="2" t="s">
        <v>30</v>
      </c>
    </row>
    <row r="378">
      <c r="A378" s="1">
        <v>41878.640799155095</v>
      </c>
      <c r="B378" s="2">
        <v>27.0</v>
      </c>
      <c r="C378" s="2" t="s">
        <v>59</v>
      </c>
      <c r="D378" s="2" t="s">
        <v>28</v>
      </c>
      <c r="E378" s="2" t="s">
        <v>76</v>
      </c>
      <c r="F378" s="2" t="s">
        <v>30</v>
      </c>
      <c r="G378" s="2" t="s">
        <v>30</v>
      </c>
      <c r="H378" s="2" t="s">
        <v>31</v>
      </c>
      <c r="I378" s="2" t="s">
        <v>40</v>
      </c>
      <c r="J378" s="2" t="s">
        <v>41</v>
      </c>
      <c r="K378" s="2" t="s">
        <v>30</v>
      </c>
      <c r="L378" s="2" t="s">
        <v>31</v>
      </c>
      <c r="M378" s="2" t="s">
        <v>31</v>
      </c>
      <c r="N378" s="2" t="s">
        <v>31</v>
      </c>
      <c r="O378" s="2" t="s">
        <v>30</v>
      </c>
      <c r="P378" s="2" t="s">
        <v>30</v>
      </c>
      <c r="Q378" s="2" t="s">
        <v>31</v>
      </c>
      <c r="R378" s="2" t="s">
        <v>42</v>
      </c>
      <c r="S378" s="2" t="s">
        <v>31</v>
      </c>
      <c r="T378" s="2" t="s">
        <v>37</v>
      </c>
      <c r="U378" s="2" t="s">
        <v>30</v>
      </c>
      <c r="V378" s="2" t="s">
        <v>30</v>
      </c>
      <c r="W378" s="2" t="s">
        <v>30</v>
      </c>
      <c r="X378" s="2" t="s">
        <v>30</v>
      </c>
      <c r="Y378" s="2" t="s">
        <v>30</v>
      </c>
      <c r="Z378" s="2" t="s">
        <v>30</v>
      </c>
    </row>
    <row r="379">
      <c r="A379" s="1">
        <v>41878.64086033565</v>
      </c>
      <c r="B379" s="2">
        <v>25.0</v>
      </c>
      <c r="C379" s="2" t="s">
        <v>27</v>
      </c>
      <c r="D379" s="2" t="s">
        <v>28</v>
      </c>
      <c r="E379" s="2" t="s">
        <v>76</v>
      </c>
      <c r="F379" s="2" t="s">
        <v>30</v>
      </c>
      <c r="G379" s="2" t="s">
        <v>31</v>
      </c>
      <c r="H379" s="2" t="s">
        <v>31</v>
      </c>
      <c r="I379" s="2" t="s">
        <v>52</v>
      </c>
      <c r="J379" s="2" t="s">
        <v>47</v>
      </c>
      <c r="K379" s="2" t="s">
        <v>31</v>
      </c>
      <c r="L379" s="2" t="s">
        <v>31</v>
      </c>
      <c r="M379" s="2" t="s">
        <v>42</v>
      </c>
      <c r="N379" s="2" t="s">
        <v>30</v>
      </c>
      <c r="O379" s="2" t="s">
        <v>30</v>
      </c>
      <c r="P379" s="2" t="s">
        <v>30</v>
      </c>
      <c r="Q379" s="2" t="s">
        <v>42</v>
      </c>
      <c r="R379" s="2" t="s">
        <v>42</v>
      </c>
      <c r="S379" s="2" t="s">
        <v>37</v>
      </c>
      <c r="T379" s="2" t="s">
        <v>30</v>
      </c>
      <c r="U379" s="2" t="s">
        <v>36</v>
      </c>
      <c r="V379" s="2" t="s">
        <v>31</v>
      </c>
      <c r="W379" s="2" t="s">
        <v>30</v>
      </c>
      <c r="X379" s="2" t="s">
        <v>30</v>
      </c>
      <c r="Y379" s="2" t="s">
        <v>31</v>
      </c>
      <c r="Z379" s="2" t="s">
        <v>30</v>
      </c>
    </row>
    <row r="380">
      <c r="A380" s="1">
        <v>41878.64088306713</v>
      </c>
      <c r="B380" s="2">
        <v>34.0</v>
      </c>
      <c r="C380" s="2" t="s">
        <v>183</v>
      </c>
      <c r="D380" s="2" t="s">
        <v>28</v>
      </c>
      <c r="E380" s="2" t="s">
        <v>69</v>
      </c>
      <c r="F380" s="2" t="s">
        <v>30</v>
      </c>
      <c r="G380" s="2" t="s">
        <v>31</v>
      </c>
      <c r="H380" s="2" t="s">
        <v>31</v>
      </c>
      <c r="I380" s="2" t="s">
        <v>40</v>
      </c>
      <c r="J380" s="2" t="s">
        <v>41</v>
      </c>
      <c r="K380" s="2" t="s">
        <v>30</v>
      </c>
      <c r="L380" s="2" t="s">
        <v>30</v>
      </c>
      <c r="M380" s="2" t="s">
        <v>31</v>
      </c>
      <c r="N380" s="2" t="s">
        <v>31</v>
      </c>
      <c r="O380" s="2" t="s">
        <v>31</v>
      </c>
      <c r="P380" s="2" t="s">
        <v>31</v>
      </c>
      <c r="Q380" s="2" t="s">
        <v>31</v>
      </c>
      <c r="R380" s="2" t="s">
        <v>55</v>
      </c>
      <c r="S380" s="2" t="s">
        <v>37</v>
      </c>
      <c r="T380" s="2" t="s">
        <v>37</v>
      </c>
      <c r="U380" s="2" t="s">
        <v>36</v>
      </c>
      <c r="V380" s="2" t="s">
        <v>36</v>
      </c>
      <c r="W380" s="2" t="s">
        <v>30</v>
      </c>
      <c r="X380" s="2" t="s">
        <v>30</v>
      </c>
      <c r="Y380" s="2" t="s">
        <v>31</v>
      </c>
      <c r="Z380" s="2" t="s">
        <v>30</v>
      </c>
      <c r="AA380" s="2" t="s">
        <v>184</v>
      </c>
    </row>
    <row r="381">
      <c r="A381" s="1">
        <v>41878.64105197916</v>
      </c>
      <c r="B381" s="2">
        <v>26.0</v>
      </c>
      <c r="C381" s="2" t="s">
        <v>97</v>
      </c>
      <c r="D381" s="2" t="s">
        <v>28</v>
      </c>
      <c r="E381" s="2" t="s">
        <v>60</v>
      </c>
      <c r="F381" s="2" t="s">
        <v>30</v>
      </c>
      <c r="G381" s="2" t="s">
        <v>31</v>
      </c>
      <c r="H381" s="2" t="s">
        <v>31</v>
      </c>
      <c r="I381" s="2" t="s">
        <v>49</v>
      </c>
      <c r="J381" s="2" t="s">
        <v>41</v>
      </c>
      <c r="K381" s="2" t="s">
        <v>30</v>
      </c>
      <c r="L381" s="2" t="s">
        <v>31</v>
      </c>
      <c r="M381" s="2" t="s">
        <v>31</v>
      </c>
      <c r="N381" s="2" t="s">
        <v>31</v>
      </c>
      <c r="O381" s="2" t="s">
        <v>30</v>
      </c>
      <c r="P381" s="2" t="s">
        <v>31</v>
      </c>
      <c r="Q381" s="2" t="s">
        <v>31</v>
      </c>
      <c r="R381" s="2" t="s">
        <v>42</v>
      </c>
      <c r="S381" s="2" t="s">
        <v>37</v>
      </c>
      <c r="T381" s="2" t="s">
        <v>30</v>
      </c>
      <c r="U381" s="2" t="s">
        <v>30</v>
      </c>
      <c r="V381" s="2" t="s">
        <v>30</v>
      </c>
      <c r="W381" s="2" t="s">
        <v>30</v>
      </c>
      <c r="X381" s="2" t="s">
        <v>30</v>
      </c>
      <c r="Y381" s="2" t="s">
        <v>42</v>
      </c>
      <c r="Z381" s="2" t="s">
        <v>30</v>
      </c>
    </row>
    <row r="382">
      <c r="A382" s="1">
        <v>41878.64106068287</v>
      </c>
      <c r="B382" s="2">
        <v>41.0</v>
      </c>
      <c r="C382" s="2" t="s">
        <v>43</v>
      </c>
      <c r="D382" s="2" t="s">
        <v>44</v>
      </c>
      <c r="F382" s="2" t="s">
        <v>30</v>
      </c>
      <c r="G382" s="2" t="s">
        <v>30</v>
      </c>
      <c r="H382" s="2" t="s">
        <v>31</v>
      </c>
      <c r="I382" s="2" t="s">
        <v>49</v>
      </c>
      <c r="J382" s="2" t="s">
        <v>62</v>
      </c>
      <c r="K382" s="2" t="s">
        <v>30</v>
      </c>
      <c r="L382" s="2" t="s">
        <v>31</v>
      </c>
      <c r="M382" s="2" t="s">
        <v>31</v>
      </c>
      <c r="N382" s="2" t="s">
        <v>34</v>
      </c>
      <c r="O382" s="2" t="s">
        <v>30</v>
      </c>
      <c r="P382" s="2" t="s">
        <v>42</v>
      </c>
      <c r="Q382" s="2" t="s">
        <v>42</v>
      </c>
      <c r="R382" s="2" t="s">
        <v>35</v>
      </c>
      <c r="S382" s="2" t="s">
        <v>30</v>
      </c>
      <c r="T382" s="2" t="s">
        <v>30</v>
      </c>
      <c r="U382" s="2" t="s">
        <v>36</v>
      </c>
      <c r="V382" s="2" t="s">
        <v>36</v>
      </c>
      <c r="W382" s="2" t="s">
        <v>30</v>
      </c>
      <c r="X382" s="2" t="s">
        <v>30</v>
      </c>
      <c r="Y382" s="2" t="s">
        <v>42</v>
      </c>
      <c r="Z382" s="2" t="s">
        <v>30</v>
      </c>
    </row>
    <row r="383">
      <c r="A383" s="1">
        <v>41878.64119903935</v>
      </c>
      <c r="B383" s="2">
        <v>27.0</v>
      </c>
      <c r="C383" s="2" t="s">
        <v>43</v>
      </c>
      <c r="D383" s="2" t="s">
        <v>28</v>
      </c>
      <c r="E383" s="2" t="s">
        <v>60</v>
      </c>
      <c r="F383" s="2" t="s">
        <v>30</v>
      </c>
      <c r="G383" s="2" t="s">
        <v>30</v>
      </c>
      <c r="H383" s="2" t="s">
        <v>31</v>
      </c>
      <c r="I383" s="2" t="s">
        <v>40</v>
      </c>
      <c r="J383" s="2" t="s">
        <v>41</v>
      </c>
      <c r="K383" s="2" t="s">
        <v>30</v>
      </c>
      <c r="L383" s="2" t="s">
        <v>31</v>
      </c>
      <c r="M383" s="2" t="s">
        <v>31</v>
      </c>
      <c r="N383" s="2" t="s">
        <v>30</v>
      </c>
      <c r="O383" s="2" t="s">
        <v>31</v>
      </c>
      <c r="P383" s="2" t="s">
        <v>31</v>
      </c>
      <c r="Q383" s="2" t="s">
        <v>31</v>
      </c>
      <c r="R383" s="2" t="s">
        <v>42</v>
      </c>
      <c r="S383" s="2" t="s">
        <v>30</v>
      </c>
      <c r="T383" s="2" t="s">
        <v>30</v>
      </c>
      <c r="U383" s="2" t="s">
        <v>36</v>
      </c>
      <c r="V383" s="2" t="s">
        <v>31</v>
      </c>
      <c r="W383" s="2" t="s">
        <v>30</v>
      </c>
      <c r="X383" s="2" t="s">
        <v>37</v>
      </c>
      <c r="Y383" s="2" t="s">
        <v>31</v>
      </c>
      <c r="Z383" s="2" t="s">
        <v>30</v>
      </c>
    </row>
    <row r="384">
      <c r="A384" s="1">
        <v>41878.64132630787</v>
      </c>
      <c r="B384" s="2">
        <v>31.0</v>
      </c>
      <c r="C384" s="2" t="s">
        <v>185</v>
      </c>
      <c r="D384" s="2" t="s">
        <v>28</v>
      </c>
      <c r="E384" s="2" t="s">
        <v>39</v>
      </c>
      <c r="F384" s="2" t="s">
        <v>30</v>
      </c>
      <c r="G384" s="2" t="s">
        <v>31</v>
      </c>
      <c r="H384" s="2" t="s">
        <v>31</v>
      </c>
      <c r="I384" s="2" t="s">
        <v>52</v>
      </c>
      <c r="J384" s="2" t="s">
        <v>47</v>
      </c>
      <c r="K384" s="2" t="s">
        <v>31</v>
      </c>
      <c r="L384" s="2" t="s">
        <v>31</v>
      </c>
      <c r="M384" s="2" t="s">
        <v>31</v>
      </c>
      <c r="N384" s="2" t="s">
        <v>30</v>
      </c>
      <c r="O384" s="2" t="s">
        <v>30</v>
      </c>
      <c r="P384" s="2" t="s">
        <v>30</v>
      </c>
      <c r="Q384" s="2" t="s">
        <v>42</v>
      </c>
      <c r="R384" s="2" t="s">
        <v>42</v>
      </c>
      <c r="S384" s="2" t="s">
        <v>30</v>
      </c>
      <c r="T384" s="2" t="s">
        <v>30</v>
      </c>
      <c r="U384" s="2" t="s">
        <v>31</v>
      </c>
      <c r="V384" s="2" t="s">
        <v>31</v>
      </c>
      <c r="W384" s="2" t="s">
        <v>30</v>
      </c>
      <c r="X384" s="2" t="s">
        <v>30</v>
      </c>
      <c r="Y384" s="2" t="s">
        <v>42</v>
      </c>
      <c r="Z384" s="2" t="s">
        <v>30</v>
      </c>
    </row>
    <row r="385">
      <c r="A385" s="1">
        <v>41878.641364918985</v>
      </c>
      <c r="B385" s="2">
        <v>25.0</v>
      </c>
      <c r="C385" s="2" t="s">
        <v>43</v>
      </c>
      <c r="D385" s="2" t="s">
        <v>94</v>
      </c>
      <c r="F385" s="2" t="s">
        <v>30</v>
      </c>
      <c r="G385" s="2" t="s">
        <v>31</v>
      </c>
      <c r="H385" s="2" t="s">
        <v>31</v>
      </c>
      <c r="I385" s="2" t="s">
        <v>32</v>
      </c>
      <c r="J385" s="2" t="s">
        <v>47</v>
      </c>
      <c r="K385" s="2" t="s">
        <v>31</v>
      </c>
      <c r="L385" s="2" t="s">
        <v>31</v>
      </c>
      <c r="M385" s="2" t="s">
        <v>30</v>
      </c>
      <c r="N385" s="2" t="s">
        <v>30</v>
      </c>
      <c r="O385" s="2" t="s">
        <v>30</v>
      </c>
      <c r="P385" s="2" t="s">
        <v>30</v>
      </c>
      <c r="Q385" s="2" t="s">
        <v>31</v>
      </c>
      <c r="R385" s="2" t="s">
        <v>35</v>
      </c>
      <c r="S385" s="2" t="s">
        <v>30</v>
      </c>
      <c r="T385" s="2" t="s">
        <v>30</v>
      </c>
      <c r="U385" s="2" t="s">
        <v>31</v>
      </c>
      <c r="V385" s="2" t="s">
        <v>31</v>
      </c>
      <c r="W385" s="2" t="s">
        <v>30</v>
      </c>
      <c r="X385" s="2" t="s">
        <v>31</v>
      </c>
      <c r="Y385" s="2" t="s">
        <v>30</v>
      </c>
      <c r="Z385" s="2" t="s">
        <v>30</v>
      </c>
    </row>
    <row r="386">
      <c r="A386" s="1">
        <v>41878.64157158565</v>
      </c>
      <c r="B386" s="2">
        <v>26.0</v>
      </c>
      <c r="C386" s="2" t="s">
        <v>38</v>
      </c>
      <c r="D386" s="2" t="s">
        <v>28</v>
      </c>
      <c r="E386" s="2" t="s">
        <v>156</v>
      </c>
      <c r="F386" s="2" t="s">
        <v>30</v>
      </c>
      <c r="G386" s="2" t="s">
        <v>30</v>
      </c>
      <c r="H386" s="2" t="s">
        <v>31</v>
      </c>
      <c r="I386" s="2" t="s">
        <v>52</v>
      </c>
      <c r="J386" s="3" t="s">
        <v>33</v>
      </c>
      <c r="K386" s="2" t="s">
        <v>30</v>
      </c>
      <c r="L386" s="2" t="s">
        <v>31</v>
      </c>
      <c r="M386" s="2" t="s">
        <v>42</v>
      </c>
      <c r="N386" s="2" t="s">
        <v>30</v>
      </c>
      <c r="O386" s="2" t="s">
        <v>30</v>
      </c>
      <c r="P386" s="2" t="s">
        <v>30</v>
      </c>
      <c r="Q386" s="2" t="s">
        <v>42</v>
      </c>
      <c r="R386" s="2" t="s">
        <v>42</v>
      </c>
      <c r="S386" s="2" t="s">
        <v>31</v>
      </c>
      <c r="T386" s="2" t="s">
        <v>31</v>
      </c>
      <c r="U386" s="2" t="s">
        <v>36</v>
      </c>
      <c r="V386" s="2" t="s">
        <v>30</v>
      </c>
      <c r="W386" s="2" t="s">
        <v>30</v>
      </c>
      <c r="X386" s="2" t="s">
        <v>30</v>
      </c>
      <c r="Y386" s="2" t="s">
        <v>30</v>
      </c>
      <c r="Z386" s="2" t="s">
        <v>30</v>
      </c>
    </row>
    <row r="387">
      <c r="A387" s="1">
        <v>41878.64157288195</v>
      </c>
      <c r="B387" s="2">
        <v>27.0</v>
      </c>
      <c r="C387" s="2" t="s">
        <v>59</v>
      </c>
      <c r="D387" s="2" t="s">
        <v>28</v>
      </c>
      <c r="E387" s="2" t="s">
        <v>110</v>
      </c>
      <c r="F387" s="2" t="s">
        <v>30</v>
      </c>
      <c r="G387" s="2" t="s">
        <v>31</v>
      </c>
      <c r="H387" s="2" t="s">
        <v>31</v>
      </c>
      <c r="I387" s="2" t="s">
        <v>40</v>
      </c>
      <c r="J387" s="2" t="s">
        <v>41</v>
      </c>
      <c r="K387" s="2" t="s">
        <v>31</v>
      </c>
      <c r="L387" s="2" t="s">
        <v>31</v>
      </c>
      <c r="M387" s="2" t="s">
        <v>31</v>
      </c>
      <c r="N387" s="2" t="s">
        <v>31</v>
      </c>
      <c r="O387" s="2" t="s">
        <v>30</v>
      </c>
      <c r="P387" s="2" t="s">
        <v>42</v>
      </c>
      <c r="Q387" s="2" t="s">
        <v>42</v>
      </c>
      <c r="R387" s="2" t="s">
        <v>42</v>
      </c>
      <c r="S387" s="2" t="s">
        <v>37</v>
      </c>
      <c r="T387" s="2" t="s">
        <v>37</v>
      </c>
      <c r="U387" s="2" t="s">
        <v>30</v>
      </c>
      <c r="V387" s="2" t="s">
        <v>31</v>
      </c>
      <c r="W387" s="2" t="s">
        <v>30</v>
      </c>
      <c r="X387" s="2" t="s">
        <v>30</v>
      </c>
      <c r="Y387" s="2" t="s">
        <v>42</v>
      </c>
      <c r="Z387" s="2" t="s">
        <v>30</v>
      </c>
    </row>
    <row r="388">
      <c r="A388" s="1">
        <v>41878.64159922454</v>
      </c>
      <c r="B388" s="2">
        <v>42.0</v>
      </c>
      <c r="C388" s="2" t="s">
        <v>43</v>
      </c>
      <c r="D388" s="2" t="s">
        <v>186</v>
      </c>
      <c r="F388" s="2" t="s">
        <v>30</v>
      </c>
      <c r="G388" s="2" t="s">
        <v>30</v>
      </c>
      <c r="H388" s="2" t="s">
        <v>30</v>
      </c>
      <c r="I388" s="2" t="s">
        <v>49</v>
      </c>
      <c r="J388" s="2" t="s">
        <v>62</v>
      </c>
      <c r="K388" s="2" t="s">
        <v>30</v>
      </c>
      <c r="L388" s="2" t="s">
        <v>31</v>
      </c>
      <c r="M388" s="2" t="s">
        <v>42</v>
      </c>
      <c r="N388" s="2" t="s">
        <v>34</v>
      </c>
      <c r="O388" s="2" t="s">
        <v>30</v>
      </c>
      <c r="P388" s="2" t="s">
        <v>30</v>
      </c>
      <c r="Q388" s="2" t="s">
        <v>42</v>
      </c>
      <c r="R388" s="2" t="s">
        <v>42</v>
      </c>
      <c r="S388" s="2" t="s">
        <v>30</v>
      </c>
      <c r="T388" s="2" t="s">
        <v>30</v>
      </c>
      <c r="U388" s="2" t="s">
        <v>36</v>
      </c>
      <c r="V388" s="2" t="s">
        <v>31</v>
      </c>
      <c r="W388" s="2" t="s">
        <v>37</v>
      </c>
      <c r="X388" s="2" t="s">
        <v>37</v>
      </c>
      <c r="Y388" s="2" t="s">
        <v>42</v>
      </c>
      <c r="Z388" s="2" t="s">
        <v>30</v>
      </c>
    </row>
    <row r="389">
      <c r="A389" s="1">
        <v>41878.64192398148</v>
      </c>
      <c r="B389" s="2">
        <v>29.0</v>
      </c>
      <c r="C389" s="2" t="s">
        <v>187</v>
      </c>
      <c r="D389" s="2" t="s">
        <v>28</v>
      </c>
      <c r="E389" s="2" t="s">
        <v>60</v>
      </c>
      <c r="F389" s="2" t="s">
        <v>31</v>
      </c>
      <c r="G389" s="2" t="s">
        <v>31</v>
      </c>
      <c r="H389" s="2" t="s">
        <v>31</v>
      </c>
      <c r="I389" s="2" t="s">
        <v>52</v>
      </c>
      <c r="J389" s="3" t="s">
        <v>54</v>
      </c>
      <c r="K389" s="2" t="s">
        <v>31</v>
      </c>
      <c r="L389" s="2" t="s">
        <v>31</v>
      </c>
      <c r="M389" s="2" t="s">
        <v>31</v>
      </c>
      <c r="N389" s="2" t="s">
        <v>31</v>
      </c>
      <c r="O389" s="2" t="s">
        <v>30</v>
      </c>
      <c r="P389" s="2" t="s">
        <v>30</v>
      </c>
      <c r="Q389" s="2" t="s">
        <v>42</v>
      </c>
      <c r="R389" s="2" t="s">
        <v>55</v>
      </c>
      <c r="S389" s="2" t="s">
        <v>31</v>
      </c>
      <c r="T389" s="2" t="s">
        <v>30</v>
      </c>
      <c r="U389" s="2" t="s">
        <v>36</v>
      </c>
      <c r="V389" s="2" t="s">
        <v>30</v>
      </c>
      <c r="W389" s="2" t="s">
        <v>30</v>
      </c>
      <c r="X389" s="2" t="s">
        <v>37</v>
      </c>
      <c r="Y389" s="2" t="s">
        <v>30</v>
      </c>
      <c r="Z389" s="2" t="s">
        <v>30</v>
      </c>
    </row>
    <row r="390">
      <c r="A390" s="1">
        <v>41878.64197975695</v>
      </c>
      <c r="B390" s="2">
        <v>25.0</v>
      </c>
      <c r="C390" s="2" t="s">
        <v>59</v>
      </c>
      <c r="D390" s="2" t="s">
        <v>28</v>
      </c>
      <c r="E390" s="2" t="s">
        <v>60</v>
      </c>
      <c r="F390" s="2" t="s">
        <v>30</v>
      </c>
      <c r="G390" s="2" t="s">
        <v>30</v>
      </c>
      <c r="H390" s="2" t="s">
        <v>31</v>
      </c>
      <c r="I390" s="2" t="s">
        <v>52</v>
      </c>
      <c r="J390" s="3" t="s">
        <v>33</v>
      </c>
      <c r="K390" s="2" t="s">
        <v>30</v>
      </c>
      <c r="L390" s="2" t="s">
        <v>31</v>
      </c>
      <c r="M390" s="2" t="s">
        <v>42</v>
      </c>
      <c r="N390" s="2" t="s">
        <v>34</v>
      </c>
      <c r="O390" s="2" t="s">
        <v>30</v>
      </c>
      <c r="P390" s="2" t="s">
        <v>30</v>
      </c>
      <c r="Q390" s="2" t="s">
        <v>42</v>
      </c>
      <c r="R390" s="2" t="s">
        <v>45</v>
      </c>
      <c r="S390" s="2" t="s">
        <v>31</v>
      </c>
      <c r="T390" s="2" t="s">
        <v>30</v>
      </c>
      <c r="U390" s="2" t="s">
        <v>36</v>
      </c>
      <c r="V390" s="2" t="s">
        <v>30</v>
      </c>
      <c r="W390" s="2" t="s">
        <v>30</v>
      </c>
      <c r="X390" s="2" t="s">
        <v>37</v>
      </c>
      <c r="Y390" s="2" t="s">
        <v>42</v>
      </c>
      <c r="Z390" s="2" t="s">
        <v>30</v>
      </c>
    </row>
    <row r="391">
      <c r="A391" s="1">
        <v>41878.64199476852</v>
      </c>
      <c r="B391" s="2">
        <v>33.0</v>
      </c>
      <c r="C391" s="2" t="s">
        <v>27</v>
      </c>
      <c r="D391" s="2" t="s">
        <v>151</v>
      </c>
      <c r="F391" s="2" t="s">
        <v>30</v>
      </c>
      <c r="G391" s="2" t="s">
        <v>31</v>
      </c>
      <c r="H391" s="2" t="s">
        <v>31</v>
      </c>
      <c r="I391" s="2" t="s">
        <v>40</v>
      </c>
      <c r="J391" s="2" t="s">
        <v>41</v>
      </c>
      <c r="K391" s="2" t="s">
        <v>30</v>
      </c>
      <c r="L391" s="2" t="s">
        <v>31</v>
      </c>
      <c r="M391" s="2" t="s">
        <v>31</v>
      </c>
      <c r="N391" s="2" t="s">
        <v>31</v>
      </c>
      <c r="O391" s="2" t="s">
        <v>30</v>
      </c>
      <c r="P391" s="2" t="s">
        <v>31</v>
      </c>
      <c r="Q391" s="2" t="s">
        <v>31</v>
      </c>
      <c r="R391" s="2" t="s">
        <v>42</v>
      </c>
      <c r="S391" s="2" t="s">
        <v>37</v>
      </c>
      <c r="T391" s="2" t="s">
        <v>30</v>
      </c>
      <c r="U391" s="2" t="s">
        <v>36</v>
      </c>
      <c r="V391" s="2" t="s">
        <v>30</v>
      </c>
      <c r="W391" s="2" t="s">
        <v>30</v>
      </c>
      <c r="X391" s="2" t="s">
        <v>31</v>
      </c>
      <c r="Y391" s="2" t="s">
        <v>42</v>
      </c>
      <c r="Z391" s="2" t="s">
        <v>30</v>
      </c>
    </row>
    <row r="392">
      <c r="A392" s="1">
        <v>41878.64221071759</v>
      </c>
      <c r="B392" s="2">
        <v>9.9999999999E10</v>
      </c>
      <c r="C392" s="2" t="s">
        <v>188</v>
      </c>
      <c r="D392" s="2" t="s">
        <v>189</v>
      </c>
      <c r="F392" s="2" t="s">
        <v>31</v>
      </c>
      <c r="G392" s="2" t="s">
        <v>31</v>
      </c>
      <c r="H392" s="2" t="s">
        <v>31</v>
      </c>
      <c r="I392" s="2" t="s">
        <v>32</v>
      </c>
      <c r="J392" s="3" t="s">
        <v>54</v>
      </c>
      <c r="K392" s="2" t="s">
        <v>30</v>
      </c>
      <c r="L392" s="2" t="s">
        <v>31</v>
      </c>
      <c r="M392" s="2" t="s">
        <v>30</v>
      </c>
      <c r="N392" s="2" t="s">
        <v>31</v>
      </c>
      <c r="O392" s="2" t="s">
        <v>30</v>
      </c>
      <c r="P392" s="2" t="s">
        <v>30</v>
      </c>
      <c r="Q392" s="2" t="s">
        <v>30</v>
      </c>
      <c r="R392" s="2" t="s">
        <v>55</v>
      </c>
      <c r="S392" s="2" t="s">
        <v>31</v>
      </c>
      <c r="T392" s="2" t="s">
        <v>31</v>
      </c>
      <c r="U392" s="2" t="s">
        <v>30</v>
      </c>
      <c r="V392" s="2" t="s">
        <v>30</v>
      </c>
      <c r="W392" s="2" t="s">
        <v>31</v>
      </c>
      <c r="X392" s="2" t="s">
        <v>30</v>
      </c>
      <c r="Y392" s="2" t="s">
        <v>30</v>
      </c>
      <c r="Z392" s="2" t="s">
        <v>31</v>
      </c>
    </row>
    <row r="393">
      <c r="A393" s="1">
        <v>41878.64222033565</v>
      </c>
      <c r="B393" s="2">
        <v>40.0</v>
      </c>
      <c r="C393" s="2" t="s">
        <v>59</v>
      </c>
      <c r="D393" s="2" t="s">
        <v>28</v>
      </c>
      <c r="E393" s="2" t="s">
        <v>75</v>
      </c>
      <c r="F393" s="2" t="s">
        <v>30</v>
      </c>
      <c r="G393" s="2" t="s">
        <v>31</v>
      </c>
      <c r="H393" s="2" t="s">
        <v>31</v>
      </c>
      <c r="I393" s="2" t="s">
        <v>40</v>
      </c>
      <c r="J393" s="2" t="s">
        <v>41</v>
      </c>
      <c r="K393" s="2" t="s">
        <v>30</v>
      </c>
      <c r="L393" s="2" t="s">
        <v>30</v>
      </c>
      <c r="M393" s="2" t="s">
        <v>31</v>
      </c>
      <c r="N393" s="2" t="s">
        <v>30</v>
      </c>
      <c r="O393" s="2" t="s">
        <v>42</v>
      </c>
      <c r="P393" s="2" t="s">
        <v>42</v>
      </c>
      <c r="Q393" s="2" t="s">
        <v>42</v>
      </c>
      <c r="R393" s="2" t="s">
        <v>35</v>
      </c>
      <c r="S393" s="2" t="s">
        <v>37</v>
      </c>
      <c r="T393" s="2" t="s">
        <v>37</v>
      </c>
      <c r="U393" s="2" t="s">
        <v>30</v>
      </c>
      <c r="V393" s="2" t="s">
        <v>30</v>
      </c>
      <c r="W393" s="2" t="s">
        <v>30</v>
      </c>
      <c r="X393" s="2" t="s">
        <v>30</v>
      </c>
      <c r="Y393" s="2" t="s">
        <v>42</v>
      </c>
      <c r="Z393" s="2" t="s">
        <v>30</v>
      </c>
    </row>
    <row r="394">
      <c r="A394" s="1">
        <v>41878.642235127314</v>
      </c>
      <c r="B394" s="2">
        <v>31.0</v>
      </c>
      <c r="C394" s="2" t="s">
        <v>43</v>
      </c>
      <c r="D394" s="2" t="s">
        <v>28</v>
      </c>
      <c r="E394" s="2" t="s">
        <v>164</v>
      </c>
      <c r="F394" s="2" t="s">
        <v>30</v>
      </c>
      <c r="G394" s="2" t="s">
        <v>30</v>
      </c>
      <c r="H394" s="2" t="s">
        <v>30</v>
      </c>
      <c r="I394" s="2" t="s">
        <v>49</v>
      </c>
      <c r="J394" s="2" t="s">
        <v>41</v>
      </c>
      <c r="K394" s="2" t="s">
        <v>30</v>
      </c>
      <c r="L394" s="2" t="s">
        <v>31</v>
      </c>
      <c r="M394" s="2" t="s">
        <v>42</v>
      </c>
      <c r="N394" s="2" t="s">
        <v>30</v>
      </c>
      <c r="O394" s="2" t="s">
        <v>30</v>
      </c>
      <c r="P394" s="2" t="s">
        <v>42</v>
      </c>
      <c r="Q394" s="2" t="s">
        <v>42</v>
      </c>
      <c r="R394" s="2" t="s">
        <v>35</v>
      </c>
      <c r="S394" s="2" t="s">
        <v>31</v>
      </c>
      <c r="T394" s="2" t="s">
        <v>30</v>
      </c>
      <c r="U394" s="2" t="s">
        <v>36</v>
      </c>
      <c r="V394" s="2" t="s">
        <v>30</v>
      </c>
      <c r="W394" s="2" t="s">
        <v>30</v>
      </c>
      <c r="X394" s="2" t="s">
        <v>30</v>
      </c>
      <c r="Y394" s="2" t="s">
        <v>42</v>
      </c>
      <c r="Z394" s="2" t="s">
        <v>30</v>
      </c>
    </row>
    <row r="395">
      <c r="A395" s="1">
        <v>41878.642303761575</v>
      </c>
      <c r="B395" s="2">
        <v>26.0</v>
      </c>
      <c r="C395" s="2" t="s">
        <v>43</v>
      </c>
      <c r="D395" s="2" t="s">
        <v>44</v>
      </c>
      <c r="F395" s="2" t="s">
        <v>30</v>
      </c>
      <c r="G395" s="2" t="s">
        <v>31</v>
      </c>
      <c r="H395" s="2" t="s">
        <v>31</v>
      </c>
      <c r="I395" s="2" t="s">
        <v>32</v>
      </c>
      <c r="J395" s="2" t="s">
        <v>47</v>
      </c>
      <c r="K395" s="2" t="s">
        <v>31</v>
      </c>
      <c r="L395" s="2" t="s">
        <v>31</v>
      </c>
      <c r="M395" s="2" t="s">
        <v>42</v>
      </c>
      <c r="N395" s="2" t="s">
        <v>30</v>
      </c>
      <c r="O395" s="2" t="s">
        <v>42</v>
      </c>
      <c r="P395" s="2" t="s">
        <v>42</v>
      </c>
      <c r="Q395" s="2" t="s">
        <v>42</v>
      </c>
      <c r="R395" s="2" t="s">
        <v>65</v>
      </c>
      <c r="S395" s="2" t="s">
        <v>30</v>
      </c>
      <c r="T395" s="2" t="s">
        <v>30</v>
      </c>
      <c r="U395" s="2" t="s">
        <v>31</v>
      </c>
      <c r="V395" s="2" t="s">
        <v>31</v>
      </c>
      <c r="W395" s="2" t="s">
        <v>30</v>
      </c>
      <c r="X395" s="2" t="s">
        <v>30</v>
      </c>
      <c r="Y395" s="2" t="s">
        <v>31</v>
      </c>
      <c r="Z395" s="2" t="s">
        <v>30</v>
      </c>
    </row>
    <row r="396">
      <c r="A396" s="1">
        <v>41878.64231700232</v>
      </c>
      <c r="B396" s="2">
        <v>24.0</v>
      </c>
      <c r="C396" s="2" t="s">
        <v>59</v>
      </c>
      <c r="D396" s="2" t="s">
        <v>28</v>
      </c>
      <c r="E396" s="2" t="s">
        <v>48</v>
      </c>
      <c r="F396" s="2" t="s">
        <v>30</v>
      </c>
      <c r="G396" s="2" t="s">
        <v>31</v>
      </c>
      <c r="H396" s="2" t="s">
        <v>30</v>
      </c>
      <c r="J396" s="2" t="s">
        <v>62</v>
      </c>
      <c r="K396" s="2" t="s">
        <v>30</v>
      </c>
      <c r="L396" s="2" t="s">
        <v>30</v>
      </c>
      <c r="M396" s="2" t="s">
        <v>30</v>
      </c>
      <c r="N396" s="2" t="s">
        <v>30</v>
      </c>
      <c r="O396" s="2" t="s">
        <v>30</v>
      </c>
      <c r="P396" s="2" t="s">
        <v>30</v>
      </c>
      <c r="Q396" s="2" t="s">
        <v>30</v>
      </c>
      <c r="R396" s="2" t="s">
        <v>55</v>
      </c>
      <c r="S396" s="2" t="s">
        <v>31</v>
      </c>
      <c r="T396" s="2" t="s">
        <v>37</v>
      </c>
      <c r="U396" s="2" t="s">
        <v>30</v>
      </c>
      <c r="V396" s="2" t="s">
        <v>30</v>
      </c>
      <c r="W396" s="2" t="s">
        <v>30</v>
      </c>
      <c r="X396" s="2" t="s">
        <v>37</v>
      </c>
      <c r="Y396" s="2" t="s">
        <v>30</v>
      </c>
      <c r="Z396" s="2" t="s">
        <v>31</v>
      </c>
    </row>
    <row r="397">
      <c r="A397" s="1">
        <v>41878.64240123842</v>
      </c>
      <c r="B397" s="2">
        <v>29.0</v>
      </c>
      <c r="C397" s="2" t="s">
        <v>43</v>
      </c>
      <c r="D397" s="2" t="s">
        <v>28</v>
      </c>
      <c r="E397" s="2" t="s">
        <v>48</v>
      </c>
      <c r="F397" s="2" t="s">
        <v>30</v>
      </c>
      <c r="G397" s="2" t="s">
        <v>30</v>
      </c>
      <c r="H397" s="2" t="s">
        <v>30</v>
      </c>
      <c r="I397" s="2" t="s">
        <v>49</v>
      </c>
      <c r="J397" s="2" t="s">
        <v>41</v>
      </c>
      <c r="K397" s="2" t="s">
        <v>30</v>
      </c>
      <c r="L397" s="2" t="s">
        <v>30</v>
      </c>
      <c r="M397" s="2" t="s">
        <v>31</v>
      </c>
      <c r="N397" s="2" t="s">
        <v>34</v>
      </c>
      <c r="O397" s="2" t="s">
        <v>30</v>
      </c>
      <c r="P397" s="2" t="s">
        <v>42</v>
      </c>
      <c r="Q397" s="2" t="s">
        <v>42</v>
      </c>
      <c r="R397" s="2" t="s">
        <v>42</v>
      </c>
      <c r="S397" s="2" t="s">
        <v>37</v>
      </c>
      <c r="T397" s="2" t="s">
        <v>30</v>
      </c>
      <c r="U397" s="2" t="s">
        <v>36</v>
      </c>
      <c r="V397" s="2" t="s">
        <v>36</v>
      </c>
      <c r="W397" s="2" t="s">
        <v>30</v>
      </c>
      <c r="X397" s="2" t="s">
        <v>30</v>
      </c>
      <c r="Y397" s="2" t="s">
        <v>42</v>
      </c>
      <c r="Z397" s="2" t="s">
        <v>30</v>
      </c>
    </row>
    <row r="398">
      <c r="A398" s="1">
        <v>41878.642471851854</v>
      </c>
      <c r="B398" s="2">
        <v>48.0</v>
      </c>
      <c r="C398" s="2" t="s">
        <v>38</v>
      </c>
      <c r="D398" s="2" t="s">
        <v>46</v>
      </c>
      <c r="F398" s="2" t="s">
        <v>30</v>
      </c>
      <c r="G398" s="2" t="s">
        <v>30</v>
      </c>
      <c r="H398" s="2" t="s">
        <v>30</v>
      </c>
      <c r="J398" s="2" t="s">
        <v>47</v>
      </c>
      <c r="K398" s="2" t="s">
        <v>30</v>
      </c>
      <c r="L398" s="2" t="s">
        <v>31</v>
      </c>
      <c r="M398" s="2" t="s">
        <v>42</v>
      </c>
      <c r="N398" s="2" t="s">
        <v>30</v>
      </c>
      <c r="O398" s="2" t="s">
        <v>30</v>
      </c>
      <c r="P398" s="2" t="s">
        <v>30</v>
      </c>
      <c r="Q398" s="2" t="s">
        <v>42</v>
      </c>
      <c r="R398" s="2" t="s">
        <v>42</v>
      </c>
      <c r="S398" s="2" t="s">
        <v>37</v>
      </c>
      <c r="T398" s="2" t="s">
        <v>37</v>
      </c>
      <c r="U398" s="2" t="s">
        <v>30</v>
      </c>
      <c r="V398" s="2" t="s">
        <v>30</v>
      </c>
      <c r="W398" s="2" t="s">
        <v>30</v>
      </c>
      <c r="X398" s="2" t="s">
        <v>30</v>
      </c>
      <c r="Y398" s="2" t="s">
        <v>30</v>
      </c>
      <c r="Z398" s="2" t="s">
        <v>30</v>
      </c>
    </row>
    <row r="399">
      <c r="A399" s="1">
        <v>41878.64255446759</v>
      </c>
      <c r="B399" s="2">
        <v>35.0</v>
      </c>
      <c r="C399" s="2" t="s">
        <v>43</v>
      </c>
      <c r="D399" s="2" t="s">
        <v>46</v>
      </c>
      <c r="F399" s="2" t="s">
        <v>30</v>
      </c>
      <c r="G399" s="2" t="s">
        <v>30</v>
      </c>
      <c r="H399" s="2" t="s">
        <v>30</v>
      </c>
      <c r="I399" s="2" t="s">
        <v>52</v>
      </c>
      <c r="J399" s="3" t="s">
        <v>33</v>
      </c>
      <c r="K399" s="2" t="s">
        <v>30</v>
      </c>
      <c r="L399" s="2" t="s">
        <v>31</v>
      </c>
      <c r="M399" s="2" t="s">
        <v>30</v>
      </c>
      <c r="N399" s="2" t="s">
        <v>30</v>
      </c>
      <c r="O399" s="2" t="s">
        <v>30</v>
      </c>
      <c r="P399" s="2" t="s">
        <v>30</v>
      </c>
      <c r="Q399" s="2" t="s">
        <v>42</v>
      </c>
      <c r="R399" s="2" t="s">
        <v>55</v>
      </c>
      <c r="S399" s="2" t="s">
        <v>37</v>
      </c>
      <c r="T399" s="2" t="s">
        <v>37</v>
      </c>
      <c r="U399" s="2" t="s">
        <v>36</v>
      </c>
      <c r="V399" s="2" t="s">
        <v>31</v>
      </c>
      <c r="W399" s="2" t="s">
        <v>30</v>
      </c>
      <c r="X399" s="2" t="s">
        <v>37</v>
      </c>
      <c r="Y399" s="2" t="s">
        <v>30</v>
      </c>
      <c r="Z399" s="2" t="s">
        <v>31</v>
      </c>
    </row>
    <row r="400">
      <c r="A400" s="1">
        <v>41878.642845925926</v>
      </c>
      <c r="B400" s="2">
        <v>32.0</v>
      </c>
      <c r="C400" s="2" t="s">
        <v>59</v>
      </c>
      <c r="D400" s="2" t="s">
        <v>28</v>
      </c>
      <c r="E400" s="2" t="s">
        <v>154</v>
      </c>
      <c r="F400" s="2" t="s">
        <v>30</v>
      </c>
      <c r="G400" s="2" t="s">
        <v>30</v>
      </c>
      <c r="H400" s="2" t="s">
        <v>30</v>
      </c>
      <c r="I400" s="2" t="s">
        <v>49</v>
      </c>
      <c r="J400" s="2" t="s">
        <v>50</v>
      </c>
      <c r="K400" s="2" t="s">
        <v>30</v>
      </c>
      <c r="L400" s="2" t="s">
        <v>31</v>
      </c>
      <c r="M400" s="2" t="s">
        <v>42</v>
      </c>
      <c r="N400" s="2" t="s">
        <v>34</v>
      </c>
      <c r="O400" s="2" t="s">
        <v>30</v>
      </c>
      <c r="P400" s="2" t="s">
        <v>30</v>
      </c>
      <c r="Q400" s="2" t="s">
        <v>42</v>
      </c>
      <c r="R400" s="2" t="s">
        <v>42</v>
      </c>
      <c r="S400" s="2" t="s">
        <v>37</v>
      </c>
      <c r="T400" s="2" t="s">
        <v>30</v>
      </c>
      <c r="U400" s="2" t="s">
        <v>30</v>
      </c>
      <c r="V400" s="2" t="s">
        <v>36</v>
      </c>
      <c r="W400" s="2" t="s">
        <v>30</v>
      </c>
      <c r="X400" s="2" t="s">
        <v>37</v>
      </c>
      <c r="Y400" s="2" t="s">
        <v>42</v>
      </c>
      <c r="Z400" s="2" t="s">
        <v>30</v>
      </c>
    </row>
    <row r="401">
      <c r="A401" s="1">
        <v>41878.64291231482</v>
      </c>
      <c r="B401" s="2">
        <v>29.0</v>
      </c>
      <c r="C401" s="2" t="s">
        <v>43</v>
      </c>
      <c r="D401" s="2" t="s">
        <v>44</v>
      </c>
      <c r="F401" s="2" t="s">
        <v>30</v>
      </c>
      <c r="G401" s="2" t="s">
        <v>30</v>
      </c>
      <c r="H401" s="2" t="s">
        <v>31</v>
      </c>
      <c r="I401" s="2" t="s">
        <v>52</v>
      </c>
      <c r="J401" s="2" t="s">
        <v>50</v>
      </c>
      <c r="K401" s="2" t="s">
        <v>30</v>
      </c>
      <c r="L401" s="2" t="s">
        <v>31</v>
      </c>
      <c r="M401" s="2" t="s">
        <v>42</v>
      </c>
      <c r="N401" s="2" t="s">
        <v>34</v>
      </c>
      <c r="O401" s="2" t="s">
        <v>42</v>
      </c>
      <c r="P401" s="2" t="s">
        <v>42</v>
      </c>
      <c r="Q401" s="2" t="s">
        <v>31</v>
      </c>
      <c r="R401" s="2" t="s">
        <v>35</v>
      </c>
      <c r="S401" s="2" t="s">
        <v>37</v>
      </c>
      <c r="T401" s="2" t="s">
        <v>30</v>
      </c>
      <c r="U401" s="2" t="s">
        <v>36</v>
      </c>
      <c r="V401" s="2" t="s">
        <v>36</v>
      </c>
      <c r="W401" s="2" t="s">
        <v>30</v>
      </c>
      <c r="X401" s="2" t="s">
        <v>37</v>
      </c>
      <c r="Y401" s="2" t="s">
        <v>31</v>
      </c>
      <c r="Z401" s="2" t="s">
        <v>30</v>
      </c>
      <c r="AA401" s="2" t="s">
        <v>190</v>
      </c>
    </row>
    <row r="402">
      <c r="A402" s="1">
        <v>41878.64311716435</v>
      </c>
      <c r="B402" s="2">
        <v>26.0</v>
      </c>
      <c r="C402" s="2" t="s">
        <v>43</v>
      </c>
      <c r="D402" s="2" t="s">
        <v>28</v>
      </c>
      <c r="E402" s="2" t="s">
        <v>96</v>
      </c>
      <c r="F402" s="2" t="s">
        <v>30</v>
      </c>
      <c r="G402" s="2" t="s">
        <v>31</v>
      </c>
      <c r="H402" s="2" t="s">
        <v>31</v>
      </c>
      <c r="I402" s="2" t="s">
        <v>32</v>
      </c>
      <c r="J402" s="3" t="s">
        <v>33</v>
      </c>
      <c r="K402" s="2" t="s">
        <v>30</v>
      </c>
      <c r="L402" s="2" t="s">
        <v>31</v>
      </c>
      <c r="M402" s="2" t="s">
        <v>31</v>
      </c>
      <c r="N402" s="2" t="s">
        <v>31</v>
      </c>
      <c r="O402" s="2" t="s">
        <v>30</v>
      </c>
      <c r="P402" s="2" t="s">
        <v>30</v>
      </c>
      <c r="Q402" s="2" t="s">
        <v>42</v>
      </c>
      <c r="R402" s="2" t="s">
        <v>45</v>
      </c>
      <c r="S402" s="2" t="s">
        <v>37</v>
      </c>
      <c r="T402" s="2" t="s">
        <v>30</v>
      </c>
      <c r="U402" s="2" t="s">
        <v>36</v>
      </c>
      <c r="V402" s="2" t="s">
        <v>31</v>
      </c>
      <c r="W402" s="2" t="s">
        <v>30</v>
      </c>
      <c r="X402" s="2" t="s">
        <v>30</v>
      </c>
      <c r="Y402" s="2" t="s">
        <v>30</v>
      </c>
      <c r="Z402" s="2" t="s">
        <v>30</v>
      </c>
    </row>
    <row r="403">
      <c r="A403" s="1">
        <v>41878.64349234953</v>
      </c>
      <c r="B403" s="2">
        <v>28.0</v>
      </c>
      <c r="C403" s="2" t="s">
        <v>43</v>
      </c>
      <c r="D403" s="2" t="s">
        <v>28</v>
      </c>
      <c r="E403" s="2" t="s">
        <v>159</v>
      </c>
      <c r="F403" s="2" t="s">
        <v>30</v>
      </c>
      <c r="G403" s="2" t="s">
        <v>31</v>
      </c>
      <c r="H403" s="2" t="s">
        <v>31</v>
      </c>
      <c r="I403" s="2" t="s">
        <v>52</v>
      </c>
      <c r="J403" s="2" t="s">
        <v>47</v>
      </c>
      <c r="K403" s="2" t="s">
        <v>30</v>
      </c>
      <c r="L403" s="2" t="s">
        <v>31</v>
      </c>
      <c r="M403" s="2" t="s">
        <v>31</v>
      </c>
      <c r="N403" s="2" t="s">
        <v>31</v>
      </c>
      <c r="O403" s="2" t="s">
        <v>30</v>
      </c>
      <c r="P403" s="2" t="s">
        <v>30</v>
      </c>
      <c r="Q403" s="2" t="s">
        <v>42</v>
      </c>
      <c r="R403" s="2" t="s">
        <v>42</v>
      </c>
      <c r="S403" s="2" t="s">
        <v>37</v>
      </c>
      <c r="T403" s="2" t="s">
        <v>30</v>
      </c>
      <c r="U403" s="2" t="s">
        <v>36</v>
      </c>
      <c r="V403" s="2" t="s">
        <v>30</v>
      </c>
      <c r="W403" s="2" t="s">
        <v>30</v>
      </c>
      <c r="X403" s="2" t="s">
        <v>37</v>
      </c>
      <c r="Y403" s="2" t="s">
        <v>30</v>
      </c>
      <c r="Z403" s="2" t="s">
        <v>30</v>
      </c>
    </row>
    <row r="404">
      <c r="A404" s="1">
        <v>41878.64352789352</v>
      </c>
      <c r="B404" s="2">
        <v>23.0</v>
      </c>
      <c r="C404" s="2" t="s">
        <v>57</v>
      </c>
      <c r="D404" s="2" t="s">
        <v>28</v>
      </c>
      <c r="E404" s="2" t="s">
        <v>60</v>
      </c>
      <c r="F404" s="2" t="s">
        <v>30</v>
      </c>
      <c r="G404" s="2" t="s">
        <v>30</v>
      </c>
      <c r="H404" s="2" t="s">
        <v>30</v>
      </c>
      <c r="J404" s="2" t="s">
        <v>41</v>
      </c>
      <c r="K404" s="2" t="s">
        <v>30</v>
      </c>
      <c r="L404" s="2" t="s">
        <v>31</v>
      </c>
      <c r="M404" s="2" t="s">
        <v>42</v>
      </c>
      <c r="N404" s="2" t="s">
        <v>30</v>
      </c>
      <c r="O404" s="2" t="s">
        <v>30</v>
      </c>
      <c r="P404" s="2" t="s">
        <v>42</v>
      </c>
      <c r="Q404" s="2" t="s">
        <v>42</v>
      </c>
      <c r="R404" s="2" t="s">
        <v>42</v>
      </c>
      <c r="S404" s="2" t="s">
        <v>30</v>
      </c>
      <c r="T404" s="2" t="s">
        <v>30</v>
      </c>
      <c r="U404" s="2" t="s">
        <v>36</v>
      </c>
      <c r="V404" s="2" t="s">
        <v>31</v>
      </c>
      <c r="W404" s="2" t="s">
        <v>30</v>
      </c>
      <c r="X404" s="2" t="s">
        <v>37</v>
      </c>
      <c r="Y404" s="2" t="s">
        <v>30</v>
      </c>
      <c r="Z404" s="2" t="s">
        <v>30</v>
      </c>
    </row>
    <row r="405">
      <c r="A405" s="1">
        <v>41878.64371725695</v>
      </c>
      <c r="B405" s="2">
        <v>35.0</v>
      </c>
      <c r="C405" s="2" t="s">
        <v>38</v>
      </c>
      <c r="D405" s="2" t="s">
        <v>28</v>
      </c>
      <c r="E405" s="2" t="s">
        <v>60</v>
      </c>
      <c r="F405" s="2" t="s">
        <v>30</v>
      </c>
      <c r="G405" s="2" t="s">
        <v>31</v>
      </c>
      <c r="H405" s="2" t="s">
        <v>31</v>
      </c>
      <c r="I405" s="2" t="s">
        <v>52</v>
      </c>
      <c r="J405" s="2" t="s">
        <v>50</v>
      </c>
      <c r="K405" s="2" t="s">
        <v>30</v>
      </c>
      <c r="L405" s="2" t="s">
        <v>31</v>
      </c>
      <c r="M405" s="2" t="s">
        <v>31</v>
      </c>
      <c r="N405" s="2" t="s">
        <v>31</v>
      </c>
      <c r="O405" s="2" t="s">
        <v>30</v>
      </c>
      <c r="P405" s="2" t="s">
        <v>30</v>
      </c>
      <c r="Q405" s="2" t="s">
        <v>42</v>
      </c>
      <c r="R405" s="2" t="s">
        <v>55</v>
      </c>
      <c r="S405" s="2" t="s">
        <v>37</v>
      </c>
      <c r="T405" s="2" t="s">
        <v>37</v>
      </c>
      <c r="U405" s="2" t="s">
        <v>36</v>
      </c>
      <c r="V405" s="2" t="s">
        <v>36</v>
      </c>
      <c r="W405" s="2" t="s">
        <v>30</v>
      </c>
      <c r="X405" s="2" t="s">
        <v>37</v>
      </c>
      <c r="Y405" s="2" t="s">
        <v>30</v>
      </c>
      <c r="Z405" s="2" t="s">
        <v>31</v>
      </c>
      <c r="AA405" s="2" t="s">
        <v>191</v>
      </c>
    </row>
    <row r="406">
      <c r="A406" s="1">
        <v>41878.64404603009</v>
      </c>
      <c r="B406" s="2">
        <v>29.0</v>
      </c>
      <c r="C406" s="2" t="s">
        <v>57</v>
      </c>
      <c r="D406" s="2" t="s">
        <v>94</v>
      </c>
      <c r="F406" s="2" t="s">
        <v>30</v>
      </c>
      <c r="G406" s="2" t="s">
        <v>31</v>
      </c>
      <c r="H406" s="2" t="s">
        <v>31</v>
      </c>
      <c r="I406" s="2" t="s">
        <v>52</v>
      </c>
      <c r="J406" s="2" t="s">
        <v>47</v>
      </c>
      <c r="K406" s="2" t="s">
        <v>30</v>
      </c>
      <c r="L406" s="2" t="s">
        <v>31</v>
      </c>
      <c r="M406" s="2" t="s">
        <v>42</v>
      </c>
      <c r="N406" s="2" t="s">
        <v>30</v>
      </c>
      <c r="O406" s="2" t="s">
        <v>30</v>
      </c>
      <c r="P406" s="2" t="s">
        <v>30</v>
      </c>
      <c r="Q406" s="2" t="s">
        <v>42</v>
      </c>
      <c r="R406" s="2" t="s">
        <v>65</v>
      </c>
      <c r="S406" s="2" t="s">
        <v>37</v>
      </c>
      <c r="T406" s="2" t="s">
        <v>30</v>
      </c>
      <c r="U406" s="2" t="s">
        <v>36</v>
      </c>
      <c r="V406" s="2" t="s">
        <v>36</v>
      </c>
      <c r="W406" s="2" t="s">
        <v>37</v>
      </c>
      <c r="X406" s="2" t="s">
        <v>37</v>
      </c>
      <c r="Y406" s="2" t="s">
        <v>42</v>
      </c>
      <c r="Z406" s="2" t="s">
        <v>30</v>
      </c>
    </row>
    <row r="407">
      <c r="A407" s="1">
        <v>41878.64411165509</v>
      </c>
      <c r="B407" s="2">
        <v>26.0</v>
      </c>
      <c r="C407" s="2" t="s">
        <v>43</v>
      </c>
      <c r="D407" s="2" t="s">
        <v>28</v>
      </c>
      <c r="E407" s="2" t="s">
        <v>60</v>
      </c>
      <c r="F407" s="2" t="s">
        <v>30</v>
      </c>
      <c r="G407" s="2" t="s">
        <v>31</v>
      </c>
      <c r="H407" s="2" t="s">
        <v>30</v>
      </c>
      <c r="J407" s="3" t="s">
        <v>33</v>
      </c>
      <c r="K407" s="2" t="s">
        <v>30</v>
      </c>
      <c r="L407" s="2" t="s">
        <v>31</v>
      </c>
      <c r="M407" s="2" t="s">
        <v>31</v>
      </c>
      <c r="N407" s="2" t="s">
        <v>31</v>
      </c>
      <c r="O407" s="2" t="s">
        <v>30</v>
      </c>
      <c r="P407" s="2" t="s">
        <v>31</v>
      </c>
      <c r="Q407" s="2" t="s">
        <v>31</v>
      </c>
      <c r="R407" s="2" t="s">
        <v>65</v>
      </c>
      <c r="S407" s="2" t="s">
        <v>30</v>
      </c>
      <c r="T407" s="2" t="s">
        <v>30</v>
      </c>
      <c r="U407" s="2" t="s">
        <v>36</v>
      </c>
      <c r="V407" s="2" t="s">
        <v>31</v>
      </c>
      <c r="W407" s="2" t="s">
        <v>37</v>
      </c>
      <c r="X407" s="2" t="s">
        <v>37</v>
      </c>
      <c r="Y407" s="2" t="s">
        <v>30</v>
      </c>
      <c r="Z407" s="2" t="s">
        <v>30</v>
      </c>
    </row>
    <row r="408">
      <c r="A408" s="1">
        <v>41878.644192094915</v>
      </c>
      <c r="B408" s="2">
        <v>33.0</v>
      </c>
      <c r="C408" s="2" t="s">
        <v>43</v>
      </c>
      <c r="D408" s="2" t="s">
        <v>28</v>
      </c>
      <c r="E408" s="2" t="s">
        <v>150</v>
      </c>
      <c r="F408" s="2" t="s">
        <v>30</v>
      </c>
      <c r="G408" s="2" t="s">
        <v>31</v>
      </c>
      <c r="H408" s="2" t="s">
        <v>31</v>
      </c>
      <c r="I408" s="2" t="s">
        <v>49</v>
      </c>
      <c r="J408" s="2" t="s">
        <v>47</v>
      </c>
      <c r="K408" s="2" t="s">
        <v>31</v>
      </c>
      <c r="L408" s="2" t="s">
        <v>31</v>
      </c>
      <c r="M408" s="2" t="s">
        <v>31</v>
      </c>
      <c r="N408" s="2" t="s">
        <v>31</v>
      </c>
      <c r="O408" s="2" t="s">
        <v>31</v>
      </c>
      <c r="P408" s="2" t="s">
        <v>31</v>
      </c>
      <c r="Q408" s="2" t="s">
        <v>42</v>
      </c>
      <c r="R408" s="2" t="s">
        <v>42</v>
      </c>
      <c r="S408" s="2" t="s">
        <v>31</v>
      </c>
      <c r="T408" s="2" t="s">
        <v>37</v>
      </c>
      <c r="U408" s="2" t="s">
        <v>31</v>
      </c>
      <c r="V408" s="2" t="s">
        <v>36</v>
      </c>
      <c r="W408" s="2" t="s">
        <v>30</v>
      </c>
      <c r="X408" s="2" t="s">
        <v>30</v>
      </c>
      <c r="Y408" s="2" t="s">
        <v>31</v>
      </c>
      <c r="Z408" s="2" t="s">
        <v>30</v>
      </c>
    </row>
    <row r="409">
      <c r="A409" s="1">
        <v>41878.64420289352</v>
      </c>
      <c r="B409" s="2">
        <v>33.0</v>
      </c>
      <c r="C409" s="2" t="s">
        <v>43</v>
      </c>
      <c r="D409" s="2" t="s">
        <v>28</v>
      </c>
      <c r="E409" s="2" t="s">
        <v>60</v>
      </c>
      <c r="F409" s="2" t="s">
        <v>30</v>
      </c>
      <c r="G409" s="2" t="s">
        <v>30</v>
      </c>
      <c r="H409" s="2" t="s">
        <v>30</v>
      </c>
      <c r="J409" s="2" t="s">
        <v>41</v>
      </c>
      <c r="K409" s="2" t="s">
        <v>31</v>
      </c>
      <c r="L409" s="2" t="s">
        <v>31</v>
      </c>
      <c r="M409" s="2" t="s">
        <v>42</v>
      </c>
      <c r="N409" s="2" t="s">
        <v>30</v>
      </c>
      <c r="O409" s="2" t="s">
        <v>42</v>
      </c>
      <c r="P409" s="2" t="s">
        <v>42</v>
      </c>
      <c r="Q409" s="2" t="s">
        <v>42</v>
      </c>
      <c r="R409" s="2" t="s">
        <v>42</v>
      </c>
      <c r="S409" s="2" t="s">
        <v>31</v>
      </c>
      <c r="T409" s="2" t="s">
        <v>30</v>
      </c>
      <c r="U409" s="2" t="s">
        <v>36</v>
      </c>
      <c r="V409" s="2" t="s">
        <v>30</v>
      </c>
      <c r="W409" s="2" t="s">
        <v>30</v>
      </c>
      <c r="X409" s="2" t="s">
        <v>37</v>
      </c>
      <c r="Y409" s="2" t="s">
        <v>31</v>
      </c>
      <c r="Z409" s="2" t="s">
        <v>30</v>
      </c>
    </row>
    <row r="410">
      <c r="A410" s="1">
        <v>41878.644838217595</v>
      </c>
      <c r="B410" s="2">
        <v>22.0</v>
      </c>
      <c r="C410" s="2" t="s">
        <v>43</v>
      </c>
      <c r="D410" s="2" t="s">
        <v>109</v>
      </c>
      <c r="F410" s="2" t="s">
        <v>31</v>
      </c>
      <c r="G410" s="2" t="s">
        <v>30</v>
      </c>
      <c r="H410" s="2" t="s">
        <v>30</v>
      </c>
      <c r="I410" s="2" t="s">
        <v>49</v>
      </c>
      <c r="J410" s="3" t="s">
        <v>33</v>
      </c>
      <c r="K410" s="2" t="s">
        <v>31</v>
      </c>
      <c r="L410" s="2" t="s">
        <v>31</v>
      </c>
      <c r="M410" s="2" t="s">
        <v>42</v>
      </c>
      <c r="N410" s="2" t="s">
        <v>30</v>
      </c>
      <c r="O410" s="2" t="s">
        <v>30</v>
      </c>
      <c r="P410" s="2" t="s">
        <v>30</v>
      </c>
      <c r="Q410" s="2" t="s">
        <v>42</v>
      </c>
      <c r="R410" s="2" t="s">
        <v>35</v>
      </c>
      <c r="S410" s="2" t="s">
        <v>30</v>
      </c>
      <c r="T410" s="2" t="s">
        <v>30</v>
      </c>
      <c r="U410" s="2" t="s">
        <v>31</v>
      </c>
      <c r="V410" s="2" t="s">
        <v>31</v>
      </c>
      <c r="W410" s="2" t="s">
        <v>37</v>
      </c>
      <c r="X410" s="2" t="s">
        <v>30</v>
      </c>
      <c r="Y410" s="2" t="s">
        <v>42</v>
      </c>
      <c r="Z410" s="2" t="s">
        <v>30</v>
      </c>
    </row>
    <row r="411">
      <c r="A411" s="1">
        <v>41878.64503370371</v>
      </c>
      <c r="B411" s="2">
        <v>30.0</v>
      </c>
      <c r="C411" s="2" t="s">
        <v>59</v>
      </c>
      <c r="D411" s="2" t="s">
        <v>192</v>
      </c>
      <c r="F411" s="2" t="s">
        <v>30</v>
      </c>
      <c r="G411" s="2" t="s">
        <v>31</v>
      </c>
      <c r="H411" s="2" t="s">
        <v>30</v>
      </c>
      <c r="J411" s="2" t="s">
        <v>62</v>
      </c>
      <c r="K411" s="2" t="s">
        <v>30</v>
      </c>
      <c r="L411" s="2" t="s">
        <v>31</v>
      </c>
      <c r="M411" s="2" t="s">
        <v>30</v>
      </c>
      <c r="N411" s="2" t="s">
        <v>30</v>
      </c>
      <c r="O411" s="2" t="s">
        <v>30</v>
      </c>
      <c r="P411" s="2" t="s">
        <v>30</v>
      </c>
      <c r="Q411" s="2" t="s">
        <v>42</v>
      </c>
      <c r="R411" s="2" t="s">
        <v>42</v>
      </c>
      <c r="S411" s="2" t="s">
        <v>31</v>
      </c>
      <c r="T411" s="2" t="s">
        <v>37</v>
      </c>
      <c r="U411" s="2" t="s">
        <v>30</v>
      </c>
      <c r="V411" s="2" t="s">
        <v>30</v>
      </c>
      <c r="W411" s="2" t="s">
        <v>30</v>
      </c>
      <c r="X411" s="2" t="s">
        <v>30</v>
      </c>
      <c r="Y411" s="2" t="s">
        <v>42</v>
      </c>
      <c r="Z411" s="2" t="s">
        <v>30</v>
      </c>
    </row>
    <row r="412">
      <c r="A412" s="1">
        <v>41878.64517981482</v>
      </c>
      <c r="B412" s="2">
        <v>33.0</v>
      </c>
      <c r="C412" s="2" t="s">
        <v>57</v>
      </c>
      <c r="D412" s="2" t="s">
        <v>28</v>
      </c>
      <c r="E412" s="2" t="s">
        <v>56</v>
      </c>
      <c r="F412" s="2" t="s">
        <v>30</v>
      </c>
      <c r="G412" s="2" t="s">
        <v>31</v>
      </c>
      <c r="H412" s="2" t="s">
        <v>31</v>
      </c>
      <c r="I412" s="2" t="s">
        <v>32</v>
      </c>
      <c r="J412" s="2" t="s">
        <v>41</v>
      </c>
      <c r="K412" s="2" t="s">
        <v>31</v>
      </c>
      <c r="L412" s="2" t="s">
        <v>31</v>
      </c>
      <c r="M412" s="2" t="s">
        <v>31</v>
      </c>
      <c r="N412" s="2" t="s">
        <v>31</v>
      </c>
      <c r="O412" s="2" t="s">
        <v>30</v>
      </c>
      <c r="P412" s="2" t="s">
        <v>30</v>
      </c>
      <c r="Q412" s="2" t="s">
        <v>42</v>
      </c>
      <c r="R412" s="2" t="s">
        <v>35</v>
      </c>
      <c r="S412" s="2" t="s">
        <v>31</v>
      </c>
      <c r="T412" s="2" t="s">
        <v>30</v>
      </c>
      <c r="U412" s="2" t="s">
        <v>30</v>
      </c>
      <c r="V412" s="2" t="s">
        <v>30</v>
      </c>
      <c r="W412" s="2" t="s">
        <v>30</v>
      </c>
      <c r="X412" s="2" t="s">
        <v>30</v>
      </c>
      <c r="Y412" s="2" t="s">
        <v>30</v>
      </c>
      <c r="Z412" s="2" t="s">
        <v>30</v>
      </c>
    </row>
    <row r="413">
      <c r="A413" s="1">
        <v>41878.64522305555</v>
      </c>
      <c r="B413" s="2">
        <v>31.0</v>
      </c>
      <c r="C413" s="2" t="s">
        <v>27</v>
      </c>
      <c r="D413" s="2" t="s">
        <v>28</v>
      </c>
      <c r="E413" s="2" t="s">
        <v>56</v>
      </c>
      <c r="F413" s="2" t="s">
        <v>30</v>
      </c>
      <c r="G413" s="2" t="s">
        <v>31</v>
      </c>
      <c r="H413" s="2" t="s">
        <v>31</v>
      </c>
      <c r="I413" s="2" t="s">
        <v>40</v>
      </c>
      <c r="J413" s="2" t="s">
        <v>41</v>
      </c>
      <c r="K413" s="2" t="s">
        <v>30</v>
      </c>
      <c r="L413" s="2" t="s">
        <v>30</v>
      </c>
      <c r="M413" s="2" t="s">
        <v>42</v>
      </c>
      <c r="N413" s="2" t="s">
        <v>34</v>
      </c>
      <c r="O413" s="2" t="s">
        <v>30</v>
      </c>
      <c r="P413" s="2" t="s">
        <v>42</v>
      </c>
      <c r="Q413" s="2" t="s">
        <v>42</v>
      </c>
      <c r="R413" s="2" t="s">
        <v>55</v>
      </c>
      <c r="S413" s="2" t="s">
        <v>31</v>
      </c>
      <c r="T413" s="2" t="s">
        <v>37</v>
      </c>
      <c r="U413" s="2" t="s">
        <v>30</v>
      </c>
      <c r="V413" s="2" t="s">
        <v>30</v>
      </c>
      <c r="W413" s="2" t="s">
        <v>30</v>
      </c>
      <c r="X413" s="2" t="s">
        <v>37</v>
      </c>
      <c r="Y413" s="2" t="s">
        <v>30</v>
      </c>
      <c r="Z413" s="2" t="s">
        <v>30</v>
      </c>
    </row>
    <row r="414">
      <c r="A414" s="1">
        <v>41878.64541268519</v>
      </c>
      <c r="B414" s="2">
        <v>21.0</v>
      </c>
      <c r="C414" s="2" t="s">
        <v>57</v>
      </c>
      <c r="D414" s="2" t="s">
        <v>28</v>
      </c>
      <c r="E414" s="2" t="s">
        <v>71</v>
      </c>
      <c r="F414" s="2" t="s">
        <v>30</v>
      </c>
      <c r="G414" s="2" t="s">
        <v>31</v>
      </c>
      <c r="H414" s="2" t="s">
        <v>30</v>
      </c>
      <c r="I414" s="2" t="s">
        <v>49</v>
      </c>
      <c r="J414" s="2" t="s">
        <v>41</v>
      </c>
      <c r="K414" s="2" t="s">
        <v>30</v>
      </c>
      <c r="L414" s="2" t="s">
        <v>31</v>
      </c>
      <c r="M414" s="2" t="s">
        <v>42</v>
      </c>
      <c r="N414" s="2" t="s">
        <v>34</v>
      </c>
      <c r="O414" s="2" t="s">
        <v>42</v>
      </c>
      <c r="P414" s="2" t="s">
        <v>42</v>
      </c>
      <c r="Q414" s="2" t="s">
        <v>42</v>
      </c>
      <c r="R414" s="2" t="s">
        <v>42</v>
      </c>
      <c r="S414" s="2" t="s">
        <v>30</v>
      </c>
      <c r="T414" s="2" t="s">
        <v>30</v>
      </c>
      <c r="U414" s="2" t="s">
        <v>36</v>
      </c>
      <c r="V414" s="2" t="s">
        <v>36</v>
      </c>
      <c r="W414" s="2" t="s">
        <v>30</v>
      </c>
      <c r="X414" s="2" t="s">
        <v>37</v>
      </c>
      <c r="Y414" s="2" t="s">
        <v>42</v>
      </c>
      <c r="Z414" s="2" t="s">
        <v>31</v>
      </c>
    </row>
    <row r="415">
      <c r="A415" s="1">
        <v>41878.64643284722</v>
      </c>
      <c r="B415" s="2">
        <v>31.0</v>
      </c>
      <c r="C415" s="2" t="s">
        <v>193</v>
      </c>
      <c r="D415" s="2" t="s">
        <v>46</v>
      </c>
      <c r="F415" s="2" t="s">
        <v>30</v>
      </c>
      <c r="G415" s="2" t="s">
        <v>31</v>
      </c>
      <c r="H415" s="2" t="s">
        <v>31</v>
      </c>
      <c r="I415" s="2" t="s">
        <v>52</v>
      </c>
      <c r="J415" s="2" t="s">
        <v>41</v>
      </c>
      <c r="K415" s="2" t="s">
        <v>30</v>
      </c>
      <c r="L415" s="2" t="s">
        <v>31</v>
      </c>
      <c r="M415" s="2" t="s">
        <v>42</v>
      </c>
      <c r="N415" s="2" t="s">
        <v>30</v>
      </c>
      <c r="O415" s="2" t="s">
        <v>30</v>
      </c>
      <c r="P415" s="2" t="s">
        <v>30</v>
      </c>
      <c r="Q415" s="2" t="s">
        <v>42</v>
      </c>
      <c r="R415" s="2" t="s">
        <v>42</v>
      </c>
      <c r="S415" s="2" t="s">
        <v>31</v>
      </c>
      <c r="T415" s="2" t="s">
        <v>37</v>
      </c>
      <c r="U415" s="2" t="s">
        <v>30</v>
      </c>
      <c r="V415" s="2" t="s">
        <v>30</v>
      </c>
      <c r="W415" s="2" t="s">
        <v>30</v>
      </c>
      <c r="X415" s="2" t="s">
        <v>31</v>
      </c>
      <c r="Y415" s="2" t="s">
        <v>31</v>
      </c>
      <c r="Z415" s="2" t="s">
        <v>30</v>
      </c>
    </row>
    <row r="416">
      <c r="A416" s="1">
        <v>41878.64664822917</v>
      </c>
      <c r="B416" s="2">
        <v>26.0</v>
      </c>
      <c r="C416" s="2" t="s">
        <v>97</v>
      </c>
      <c r="D416" s="2" t="s">
        <v>28</v>
      </c>
      <c r="E416" s="2" t="s">
        <v>121</v>
      </c>
      <c r="F416" s="2" t="s">
        <v>30</v>
      </c>
      <c r="G416" s="2" t="s">
        <v>30</v>
      </c>
      <c r="H416" s="2" t="s">
        <v>31</v>
      </c>
      <c r="I416" s="2" t="s">
        <v>52</v>
      </c>
      <c r="J416" s="2" t="s">
        <v>50</v>
      </c>
      <c r="K416" s="2" t="s">
        <v>31</v>
      </c>
      <c r="L416" s="2" t="s">
        <v>31</v>
      </c>
      <c r="M416" s="2" t="s">
        <v>42</v>
      </c>
      <c r="N416" s="2" t="s">
        <v>34</v>
      </c>
      <c r="O416" s="2" t="s">
        <v>42</v>
      </c>
      <c r="P416" s="2" t="s">
        <v>42</v>
      </c>
      <c r="Q416" s="2" t="s">
        <v>42</v>
      </c>
      <c r="R416" s="2" t="s">
        <v>45</v>
      </c>
      <c r="S416" s="2" t="s">
        <v>30</v>
      </c>
      <c r="T416" s="2" t="s">
        <v>30</v>
      </c>
      <c r="U416" s="2" t="s">
        <v>36</v>
      </c>
      <c r="V416" s="2" t="s">
        <v>36</v>
      </c>
      <c r="W416" s="2" t="s">
        <v>30</v>
      </c>
      <c r="X416" s="2" t="s">
        <v>30</v>
      </c>
      <c r="Y416" s="2" t="s">
        <v>31</v>
      </c>
      <c r="Z416" s="2" t="s">
        <v>30</v>
      </c>
    </row>
    <row r="417">
      <c r="A417" s="1">
        <v>41878.64673839121</v>
      </c>
      <c r="B417" s="2">
        <v>30.0</v>
      </c>
      <c r="C417" s="2" t="s">
        <v>43</v>
      </c>
      <c r="D417" s="2" t="s">
        <v>28</v>
      </c>
      <c r="E417" s="2" t="s">
        <v>60</v>
      </c>
      <c r="F417" s="2" t="s">
        <v>30</v>
      </c>
      <c r="G417" s="2" t="s">
        <v>31</v>
      </c>
      <c r="H417" s="2" t="s">
        <v>30</v>
      </c>
      <c r="I417" s="2" t="s">
        <v>32</v>
      </c>
      <c r="J417" s="3" t="s">
        <v>33</v>
      </c>
      <c r="K417" s="2" t="s">
        <v>30</v>
      </c>
      <c r="L417" s="2" t="s">
        <v>31</v>
      </c>
      <c r="M417" s="2" t="s">
        <v>42</v>
      </c>
      <c r="N417" s="2" t="s">
        <v>30</v>
      </c>
      <c r="O417" s="2" t="s">
        <v>30</v>
      </c>
      <c r="P417" s="2" t="s">
        <v>42</v>
      </c>
      <c r="Q417" s="2" t="s">
        <v>42</v>
      </c>
      <c r="R417" s="2" t="s">
        <v>35</v>
      </c>
      <c r="S417" s="2" t="s">
        <v>37</v>
      </c>
      <c r="T417" s="2" t="s">
        <v>30</v>
      </c>
      <c r="U417" s="2" t="s">
        <v>36</v>
      </c>
      <c r="V417" s="2" t="s">
        <v>31</v>
      </c>
      <c r="W417" s="2" t="s">
        <v>30</v>
      </c>
      <c r="X417" s="2" t="s">
        <v>30</v>
      </c>
      <c r="Y417" s="2" t="s">
        <v>42</v>
      </c>
      <c r="Z417" s="2" t="s">
        <v>30</v>
      </c>
    </row>
    <row r="418">
      <c r="A418" s="1">
        <v>41878.64677010417</v>
      </c>
      <c r="B418" s="2">
        <v>30.0</v>
      </c>
      <c r="C418" s="2" t="s">
        <v>194</v>
      </c>
      <c r="D418" s="2" t="s">
        <v>94</v>
      </c>
      <c r="F418" s="2" t="s">
        <v>30</v>
      </c>
      <c r="G418" s="2" t="s">
        <v>31</v>
      </c>
      <c r="H418" s="2" t="s">
        <v>31</v>
      </c>
      <c r="I418" s="2" t="s">
        <v>52</v>
      </c>
      <c r="J418" s="2" t="s">
        <v>50</v>
      </c>
      <c r="K418" s="2" t="s">
        <v>30</v>
      </c>
      <c r="L418" s="2" t="s">
        <v>31</v>
      </c>
      <c r="M418" s="2" t="s">
        <v>42</v>
      </c>
      <c r="N418" s="2" t="s">
        <v>34</v>
      </c>
      <c r="O418" s="2" t="s">
        <v>30</v>
      </c>
      <c r="P418" s="2" t="s">
        <v>30</v>
      </c>
      <c r="Q418" s="2" t="s">
        <v>42</v>
      </c>
      <c r="R418" s="2" t="s">
        <v>45</v>
      </c>
      <c r="S418" s="2" t="s">
        <v>30</v>
      </c>
      <c r="T418" s="2" t="s">
        <v>30</v>
      </c>
      <c r="U418" s="2" t="s">
        <v>31</v>
      </c>
      <c r="V418" s="2" t="s">
        <v>31</v>
      </c>
      <c r="W418" s="2" t="s">
        <v>37</v>
      </c>
      <c r="X418" s="2" t="s">
        <v>37</v>
      </c>
      <c r="Y418" s="2" t="s">
        <v>30</v>
      </c>
      <c r="Z418" s="2" t="s">
        <v>30</v>
      </c>
      <c r="AA418" s="2" t="s">
        <v>195</v>
      </c>
    </row>
    <row r="419">
      <c r="A419" s="1">
        <v>41878.64689809028</v>
      </c>
      <c r="B419" s="2">
        <v>23.0</v>
      </c>
      <c r="C419" s="2" t="s">
        <v>43</v>
      </c>
      <c r="D419" s="2" t="s">
        <v>129</v>
      </c>
      <c r="F419" s="2" t="s">
        <v>30</v>
      </c>
      <c r="G419" s="2" t="s">
        <v>30</v>
      </c>
      <c r="H419" s="2" t="s">
        <v>30</v>
      </c>
      <c r="J419" s="3" t="s">
        <v>33</v>
      </c>
      <c r="K419" s="2" t="s">
        <v>30</v>
      </c>
      <c r="L419" s="2" t="s">
        <v>31</v>
      </c>
      <c r="M419" s="2" t="s">
        <v>30</v>
      </c>
      <c r="N419" s="2" t="s">
        <v>30</v>
      </c>
      <c r="O419" s="2" t="s">
        <v>30</v>
      </c>
      <c r="P419" s="2" t="s">
        <v>30</v>
      </c>
      <c r="Q419" s="2" t="s">
        <v>42</v>
      </c>
      <c r="R419" s="2" t="s">
        <v>42</v>
      </c>
      <c r="S419" s="2" t="s">
        <v>30</v>
      </c>
      <c r="T419" s="2" t="s">
        <v>30</v>
      </c>
      <c r="U419" s="2" t="s">
        <v>36</v>
      </c>
      <c r="V419" s="2" t="s">
        <v>31</v>
      </c>
      <c r="W419" s="2" t="s">
        <v>37</v>
      </c>
      <c r="X419" s="2" t="s">
        <v>37</v>
      </c>
      <c r="Y419" s="2" t="s">
        <v>30</v>
      </c>
      <c r="Z419" s="2" t="s">
        <v>30</v>
      </c>
    </row>
    <row r="420">
      <c r="A420" s="1">
        <v>41878.64697710648</v>
      </c>
      <c r="B420" s="2">
        <v>34.0</v>
      </c>
      <c r="C420" s="2" t="s">
        <v>43</v>
      </c>
      <c r="D420" s="2" t="s">
        <v>196</v>
      </c>
      <c r="F420" s="2" t="s">
        <v>30</v>
      </c>
      <c r="G420" s="2" t="s">
        <v>30</v>
      </c>
      <c r="H420" s="2" t="s">
        <v>30</v>
      </c>
      <c r="I420" s="2" t="s">
        <v>49</v>
      </c>
      <c r="J420" s="3" t="s">
        <v>33</v>
      </c>
      <c r="K420" s="2" t="s">
        <v>30</v>
      </c>
      <c r="L420" s="2" t="s">
        <v>31</v>
      </c>
      <c r="M420" s="2" t="s">
        <v>30</v>
      </c>
      <c r="N420" s="2" t="s">
        <v>30</v>
      </c>
      <c r="O420" s="2" t="s">
        <v>30</v>
      </c>
      <c r="P420" s="2" t="s">
        <v>30</v>
      </c>
      <c r="Q420" s="2" t="s">
        <v>42</v>
      </c>
      <c r="R420" s="2" t="s">
        <v>35</v>
      </c>
      <c r="S420" s="2" t="s">
        <v>30</v>
      </c>
      <c r="T420" s="2" t="s">
        <v>30</v>
      </c>
      <c r="U420" s="2" t="s">
        <v>31</v>
      </c>
      <c r="V420" s="2" t="s">
        <v>31</v>
      </c>
      <c r="W420" s="2" t="s">
        <v>30</v>
      </c>
      <c r="X420" s="2" t="s">
        <v>37</v>
      </c>
      <c r="Y420" s="2" t="s">
        <v>42</v>
      </c>
      <c r="Z420" s="2" t="s">
        <v>30</v>
      </c>
    </row>
    <row r="421">
      <c r="A421" s="1">
        <v>41878.64699298611</v>
      </c>
      <c r="B421" s="2">
        <v>55.0</v>
      </c>
      <c r="C421" s="2" t="s">
        <v>38</v>
      </c>
      <c r="D421" s="2" t="s">
        <v>28</v>
      </c>
      <c r="E421" s="2" t="s">
        <v>197</v>
      </c>
      <c r="F421" s="2" t="s">
        <v>30</v>
      </c>
      <c r="G421" s="2" t="s">
        <v>31</v>
      </c>
      <c r="H421" s="2" t="s">
        <v>31</v>
      </c>
      <c r="I421" s="2" t="s">
        <v>52</v>
      </c>
      <c r="J421" s="3" t="s">
        <v>54</v>
      </c>
      <c r="K421" s="2" t="s">
        <v>31</v>
      </c>
      <c r="L421" s="2" t="s">
        <v>31</v>
      </c>
      <c r="M421" s="2" t="s">
        <v>30</v>
      </c>
      <c r="N421" s="2" t="s">
        <v>31</v>
      </c>
      <c r="O421" s="2" t="s">
        <v>30</v>
      </c>
      <c r="P421" s="2" t="s">
        <v>42</v>
      </c>
      <c r="Q421" s="2" t="s">
        <v>42</v>
      </c>
      <c r="R421" s="2" t="s">
        <v>42</v>
      </c>
      <c r="S421" s="2" t="s">
        <v>31</v>
      </c>
      <c r="T421" s="2" t="s">
        <v>37</v>
      </c>
      <c r="U421" s="2" t="s">
        <v>30</v>
      </c>
      <c r="V421" s="2" t="s">
        <v>30</v>
      </c>
      <c r="W421" s="2" t="s">
        <v>30</v>
      </c>
      <c r="X421" s="2" t="s">
        <v>30</v>
      </c>
      <c r="Y421" s="2" t="s">
        <v>30</v>
      </c>
      <c r="Z421" s="2" t="s">
        <v>31</v>
      </c>
    </row>
    <row r="422">
      <c r="A422" s="1">
        <v>41878.64733579861</v>
      </c>
      <c r="B422" s="2">
        <v>28.0</v>
      </c>
      <c r="C422" s="2" t="s">
        <v>57</v>
      </c>
      <c r="D422" s="2" t="s">
        <v>94</v>
      </c>
      <c r="F422" s="2" t="s">
        <v>30</v>
      </c>
      <c r="G422" s="2" t="s">
        <v>31</v>
      </c>
      <c r="H422" s="2" t="s">
        <v>31</v>
      </c>
      <c r="I422" s="2" t="s">
        <v>40</v>
      </c>
      <c r="J422" s="3" t="s">
        <v>54</v>
      </c>
      <c r="K422" s="2" t="s">
        <v>31</v>
      </c>
      <c r="L422" s="2" t="s">
        <v>31</v>
      </c>
      <c r="M422" s="2" t="s">
        <v>31</v>
      </c>
      <c r="N422" s="2" t="s">
        <v>30</v>
      </c>
      <c r="O422" s="2" t="s">
        <v>30</v>
      </c>
      <c r="P422" s="2" t="s">
        <v>30</v>
      </c>
      <c r="Q422" s="2" t="s">
        <v>31</v>
      </c>
      <c r="R422" s="2" t="s">
        <v>65</v>
      </c>
      <c r="S422" s="2" t="s">
        <v>30</v>
      </c>
      <c r="T422" s="2" t="s">
        <v>30</v>
      </c>
      <c r="U422" s="2" t="s">
        <v>31</v>
      </c>
      <c r="V422" s="2" t="s">
        <v>31</v>
      </c>
      <c r="W422" s="2" t="s">
        <v>30</v>
      </c>
      <c r="X422" s="2" t="s">
        <v>30</v>
      </c>
      <c r="Y422" s="2" t="s">
        <v>31</v>
      </c>
      <c r="Z422" s="2" t="s">
        <v>30</v>
      </c>
      <c r="AA422" s="2" t="s">
        <v>198</v>
      </c>
    </row>
    <row r="423">
      <c r="A423" s="1">
        <v>41878.64744872685</v>
      </c>
      <c r="B423" s="2">
        <v>26.0</v>
      </c>
      <c r="C423" s="2" t="s">
        <v>38</v>
      </c>
      <c r="D423" s="2" t="s">
        <v>199</v>
      </c>
      <c r="F423" s="2" t="s">
        <v>30</v>
      </c>
      <c r="G423" s="2" t="s">
        <v>30</v>
      </c>
      <c r="H423" s="2" t="s">
        <v>30</v>
      </c>
      <c r="J423" s="2" t="s">
        <v>47</v>
      </c>
      <c r="K423" s="2" t="s">
        <v>31</v>
      </c>
      <c r="L423" s="2" t="s">
        <v>31</v>
      </c>
      <c r="M423" s="2" t="s">
        <v>42</v>
      </c>
      <c r="N423" s="2" t="s">
        <v>30</v>
      </c>
      <c r="O423" s="2" t="s">
        <v>42</v>
      </c>
      <c r="P423" s="2" t="s">
        <v>30</v>
      </c>
      <c r="Q423" s="2" t="s">
        <v>42</v>
      </c>
      <c r="R423" s="2" t="s">
        <v>42</v>
      </c>
      <c r="S423" s="2" t="s">
        <v>30</v>
      </c>
      <c r="T423" s="2" t="s">
        <v>30</v>
      </c>
      <c r="U423" s="2" t="s">
        <v>36</v>
      </c>
      <c r="V423" s="2" t="s">
        <v>30</v>
      </c>
      <c r="W423" s="2" t="s">
        <v>30</v>
      </c>
      <c r="X423" s="2" t="s">
        <v>31</v>
      </c>
      <c r="Y423" s="2" t="s">
        <v>42</v>
      </c>
      <c r="Z423" s="2" t="s">
        <v>30</v>
      </c>
    </row>
    <row r="424">
      <c r="A424" s="1">
        <v>41878.64772422454</v>
      </c>
      <c r="B424" s="2">
        <v>28.0</v>
      </c>
      <c r="C424" s="2" t="s">
        <v>43</v>
      </c>
      <c r="D424" s="2" t="s">
        <v>186</v>
      </c>
      <c r="F424" s="2" t="s">
        <v>30</v>
      </c>
      <c r="G424" s="2" t="s">
        <v>31</v>
      </c>
      <c r="H424" s="2" t="s">
        <v>31</v>
      </c>
      <c r="I424" s="2" t="s">
        <v>52</v>
      </c>
      <c r="J424" s="3" t="s">
        <v>33</v>
      </c>
      <c r="K424" s="2" t="s">
        <v>31</v>
      </c>
      <c r="L424" s="2" t="s">
        <v>31</v>
      </c>
      <c r="M424" s="2" t="s">
        <v>31</v>
      </c>
      <c r="N424" s="2" t="s">
        <v>31</v>
      </c>
      <c r="O424" s="2" t="s">
        <v>31</v>
      </c>
      <c r="P424" s="2" t="s">
        <v>30</v>
      </c>
      <c r="Q424" s="2" t="s">
        <v>42</v>
      </c>
      <c r="R424" s="2" t="s">
        <v>65</v>
      </c>
      <c r="S424" s="2" t="s">
        <v>30</v>
      </c>
      <c r="T424" s="2" t="s">
        <v>30</v>
      </c>
      <c r="U424" s="2" t="s">
        <v>31</v>
      </c>
      <c r="V424" s="2" t="s">
        <v>31</v>
      </c>
      <c r="W424" s="2" t="s">
        <v>31</v>
      </c>
      <c r="X424" s="2" t="s">
        <v>31</v>
      </c>
      <c r="Y424" s="2" t="s">
        <v>31</v>
      </c>
      <c r="Z424" s="2" t="s">
        <v>30</v>
      </c>
    </row>
    <row r="425">
      <c r="A425" s="1">
        <v>41878.6488850463</v>
      </c>
      <c r="B425" s="2">
        <v>32.0</v>
      </c>
      <c r="C425" s="2" t="s">
        <v>43</v>
      </c>
      <c r="D425" s="2" t="s">
        <v>46</v>
      </c>
      <c r="F425" s="2" t="s">
        <v>30</v>
      </c>
      <c r="G425" s="2" t="s">
        <v>31</v>
      </c>
      <c r="H425" s="2" t="s">
        <v>31</v>
      </c>
      <c r="I425" s="2" t="s">
        <v>52</v>
      </c>
      <c r="J425" s="3" t="s">
        <v>33</v>
      </c>
      <c r="K425" s="2" t="s">
        <v>30</v>
      </c>
      <c r="L425" s="2" t="s">
        <v>31</v>
      </c>
      <c r="M425" s="2" t="s">
        <v>30</v>
      </c>
      <c r="N425" s="2" t="s">
        <v>30</v>
      </c>
      <c r="O425" s="2" t="s">
        <v>30</v>
      </c>
      <c r="P425" s="2" t="s">
        <v>42</v>
      </c>
      <c r="Q425" s="2" t="s">
        <v>42</v>
      </c>
      <c r="R425" s="2" t="s">
        <v>35</v>
      </c>
      <c r="S425" s="2" t="s">
        <v>30</v>
      </c>
      <c r="T425" s="2" t="s">
        <v>30</v>
      </c>
      <c r="U425" s="2" t="s">
        <v>36</v>
      </c>
      <c r="V425" s="2" t="s">
        <v>31</v>
      </c>
      <c r="W425" s="2" t="s">
        <v>30</v>
      </c>
      <c r="X425" s="2" t="s">
        <v>30</v>
      </c>
      <c r="Y425" s="2" t="s">
        <v>42</v>
      </c>
      <c r="Z425" s="2" t="s">
        <v>30</v>
      </c>
    </row>
    <row r="426">
      <c r="A426" s="1">
        <v>41878.64897981482</v>
      </c>
      <c r="B426" s="2">
        <v>28.0</v>
      </c>
      <c r="C426" s="2" t="s">
        <v>27</v>
      </c>
      <c r="D426" s="2" t="s">
        <v>28</v>
      </c>
      <c r="E426" s="2" t="s">
        <v>69</v>
      </c>
      <c r="F426" s="2" t="s">
        <v>30</v>
      </c>
      <c r="G426" s="2" t="s">
        <v>30</v>
      </c>
      <c r="H426" s="2" t="s">
        <v>31</v>
      </c>
      <c r="I426" s="2" t="s">
        <v>40</v>
      </c>
      <c r="J426" s="2" t="s">
        <v>41</v>
      </c>
      <c r="K426" s="2" t="s">
        <v>30</v>
      </c>
      <c r="L426" s="2" t="s">
        <v>30</v>
      </c>
      <c r="M426" s="2" t="s">
        <v>31</v>
      </c>
      <c r="N426" s="2" t="s">
        <v>31</v>
      </c>
      <c r="O426" s="2" t="s">
        <v>30</v>
      </c>
      <c r="P426" s="2" t="s">
        <v>42</v>
      </c>
      <c r="Q426" s="2" t="s">
        <v>42</v>
      </c>
      <c r="R426" s="2" t="s">
        <v>42</v>
      </c>
      <c r="S426" s="2" t="s">
        <v>37</v>
      </c>
      <c r="T426" s="2" t="s">
        <v>30</v>
      </c>
      <c r="U426" s="2" t="s">
        <v>30</v>
      </c>
      <c r="V426" s="2" t="s">
        <v>30</v>
      </c>
      <c r="W426" s="2" t="s">
        <v>30</v>
      </c>
      <c r="X426" s="2" t="s">
        <v>30</v>
      </c>
      <c r="Y426" s="2" t="s">
        <v>42</v>
      </c>
      <c r="Z426" s="2" t="s">
        <v>30</v>
      </c>
    </row>
    <row r="427">
      <c r="A427" s="1">
        <v>41878.64898835649</v>
      </c>
      <c r="B427" s="2">
        <v>21.0</v>
      </c>
      <c r="C427" s="2" t="s">
        <v>38</v>
      </c>
      <c r="D427" s="2" t="s">
        <v>28</v>
      </c>
      <c r="E427" s="2" t="s">
        <v>60</v>
      </c>
      <c r="F427" s="2" t="s">
        <v>30</v>
      </c>
      <c r="G427" s="2" t="s">
        <v>30</v>
      </c>
      <c r="H427" s="2" t="s">
        <v>30</v>
      </c>
      <c r="I427" s="2" t="s">
        <v>52</v>
      </c>
      <c r="J427" s="3" t="s">
        <v>33</v>
      </c>
      <c r="K427" s="2" t="s">
        <v>30</v>
      </c>
      <c r="L427" s="2" t="s">
        <v>30</v>
      </c>
      <c r="M427" s="2" t="s">
        <v>42</v>
      </c>
      <c r="N427" s="2" t="s">
        <v>34</v>
      </c>
      <c r="O427" s="2" t="s">
        <v>30</v>
      </c>
      <c r="P427" s="2" t="s">
        <v>31</v>
      </c>
      <c r="Q427" s="2" t="s">
        <v>31</v>
      </c>
      <c r="R427" s="2" t="s">
        <v>42</v>
      </c>
      <c r="S427" s="2" t="s">
        <v>30</v>
      </c>
      <c r="T427" s="2" t="s">
        <v>30</v>
      </c>
      <c r="U427" s="2" t="s">
        <v>36</v>
      </c>
      <c r="V427" s="2" t="s">
        <v>36</v>
      </c>
      <c r="W427" s="2" t="s">
        <v>37</v>
      </c>
      <c r="X427" s="2" t="s">
        <v>37</v>
      </c>
      <c r="Y427" s="2" t="s">
        <v>31</v>
      </c>
      <c r="Z427" s="2" t="s">
        <v>30</v>
      </c>
    </row>
    <row r="428">
      <c r="A428" s="1">
        <v>41878.6495584838</v>
      </c>
      <c r="B428" s="2">
        <v>24.0</v>
      </c>
      <c r="C428" s="2" t="s">
        <v>43</v>
      </c>
      <c r="D428" s="2" t="s">
        <v>28</v>
      </c>
      <c r="E428" s="2" t="s">
        <v>48</v>
      </c>
      <c r="F428" s="2" t="s">
        <v>30</v>
      </c>
      <c r="G428" s="2" t="s">
        <v>31</v>
      </c>
      <c r="H428" s="2" t="s">
        <v>31</v>
      </c>
      <c r="I428" s="2" t="s">
        <v>52</v>
      </c>
      <c r="J428" s="2" t="s">
        <v>50</v>
      </c>
      <c r="K428" s="2" t="s">
        <v>30</v>
      </c>
      <c r="L428" s="2" t="s">
        <v>31</v>
      </c>
      <c r="M428" s="2" t="s">
        <v>30</v>
      </c>
      <c r="N428" s="2" t="s">
        <v>31</v>
      </c>
      <c r="O428" s="2" t="s">
        <v>30</v>
      </c>
      <c r="P428" s="2" t="s">
        <v>30</v>
      </c>
      <c r="Q428" s="2" t="s">
        <v>42</v>
      </c>
      <c r="R428" s="2" t="s">
        <v>45</v>
      </c>
      <c r="S428" s="2" t="s">
        <v>31</v>
      </c>
      <c r="T428" s="2" t="s">
        <v>30</v>
      </c>
      <c r="U428" s="2" t="s">
        <v>36</v>
      </c>
      <c r="V428" s="2" t="s">
        <v>36</v>
      </c>
      <c r="W428" s="2" t="s">
        <v>30</v>
      </c>
      <c r="X428" s="2" t="s">
        <v>37</v>
      </c>
      <c r="Y428" s="2" t="s">
        <v>30</v>
      </c>
      <c r="Z428" s="2" t="s">
        <v>31</v>
      </c>
    </row>
    <row r="429">
      <c r="A429" s="1">
        <v>41878.649735740735</v>
      </c>
      <c r="B429" s="2">
        <v>26.0</v>
      </c>
      <c r="C429" s="2" t="s">
        <v>27</v>
      </c>
      <c r="D429" s="2" t="s">
        <v>28</v>
      </c>
      <c r="E429" s="2" t="s">
        <v>67</v>
      </c>
      <c r="F429" s="2" t="s">
        <v>30</v>
      </c>
      <c r="G429" s="2" t="s">
        <v>30</v>
      </c>
      <c r="H429" s="2" t="s">
        <v>30</v>
      </c>
      <c r="J429" s="2" t="s">
        <v>41</v>
      </c>
      <c r="K429" s="2" t="s">
        <v>30</v>
      </c>
      <c r="L429" s="2" t="s">
        <v>30</v>
      </c>
      <c r="M429" s="2" t="s">
        <v>31</v>
      </c>
      <c r="N429" s="2" t="s">
        <v>34</v>
      </c>
      <c r="O429" s="2" t="s">
        <v>31</v>
      </c>
      <c r="P429" s="2" t="s">
        <v>42</v>
      </c>
      <c r="Q429" s="2" t="s">
        <v>42</v>
      </c>
      <c r="R429" s="2" t="s">
        <v>42</v>
      </c>
      <c r="S429" s="2" t="s">
        <v>37</v>
      </c>
      <c r="T429" s="2" t="s">
        <v>30</v>
      </c>
      <c r="U429" s="2" t="s">
        <v>36</v>
      </c>
      <c r="V429" s="2" t="s">
        <v>30</v>
      </c>
      <c r="W429" s="2" t="s">
        <v>30</v>
      </c>
      <c r="X429" s="2" t="s">
        <v>30</v>
      </c>
      <c r="Y429" s="2" t="s">
        <v>42</v>
      </c>
      <c r="Z429" s="2" t="s">
        <v>30</v>
      </c>
    </row>
    <row r="430">
      <c r="A430" s="1">
        <v>41878.64988756944</v>
      </c>
      <c r="B430" s="2">
        <v>23.0</v>
      </c>
      <c r="C430" s="2" t="s">
        <v>43</v>
      </c>
      <c r="D430" s="2" t="s">
        <v>28</v>
      </c>
      <c r="E430" s="2" t="s">
        <v>39</v>
      </c>
      <c r="F430" s="2" t="s">
        <v>30</v>
      </c>
      <c r="G430" s="2" t="s">
        <v>30</v>
      </c>
      <c r="H430" s="2" t="s">
        <v>30</v>
      </c>
      <c r="J430" s="2" t="s">
        <v>41</v>
      </c>
      <c r="K430" s="2" t="s">
        <v>30</v>
      </c>
      <c r="L430" s="2" t="s">
        <v>30</v>
      </c>
      <c r="M430" s="2" t="s">
        <v>31</v>
      </c>
      <c r="N430" s="2" t="s">
        <v>30</v>
      </c>
      <c r="O430" s="2" t="s">
        <v>30</v>
      </c>
      <c r="P430" s="2" t="s">
        <v>30</v>
      </c>
      <c r="Q430" s="2" t="s">
        <v>42</v>
      </c>
      <c r="R430" s="2" t="s">
        <v>42</v>
      </c>
      <c r="S430" s="2" t="s">
        <v>30</v>
      </c>
      <c r="T430" s="2" t="s">
        <v>30</v>
      </c>
      <c r="U430" s="2" t="s">
        <v>31</v>
      </c>
      <c r="V430" s="2" t="s">
        <v>30</v>
      </c>
      <c r="W430" s="2" t="s">
        <v>30</v>
      </c>
      <c r="X430" s="2" t="s">
        <v>31</v>
      </c>
      <c r="Y430" s="2" t="s">
        <v>42</v>
      </c>
      <c r="Z430" s="2" t="s">
        <v>30</v>
      </c>
    </row>
    <row r="431">
      <c r="A431" s="1">
        <v>41878.65015631945</v>
      </c>
      <c r="B431" s="2">
        <v>24.0</v>
      </c>
      <c r="C431" s="2" t="s">
        <v>27</v>
      </c>
      <c r="D431" s="2" t="s">
        <v>28</v>
      </c>
      <c r="E431" s="2" t="s">
        <v>96</v>
      </c>
      <c r="F431" s="2" t="s">
        <v>30</v>
      </c>
      <c r="G431" s="2" t="s">
        <v>30</v>
      </c>
      <c r="H431" s="2" t="s">
        <v>30</v>
      </c>
      <c r="J431" s="2" t="s">
        <v>41</v>
      </c>
      <c r="K431" s="2" t="s">
        <v>30</v>
      </c>
      <c r="L431" s="2" t="s">
        <v>31</v>
      </c>
      <c r="M431" s="2" t="s">
        <v>31</v>
      </c>
      <c r="N431" s="2" t="s">
        <v>31</v>
      </c>
      <c r="O431" s="2" t="s">
        <v>31</v>
      </c>
      <c r="P431" s="2" t="s">
        <v>31</v>
      </c>
      <c r="Q431" s="2" t="s">
        <v>31</v>
      </c>
      <c r="R431" s="2" t="s">
        <v>35</v>
      </c>
      <c r="S431" s="2" t="s">
        <v>30</v>
      </c>
      <c r="T431" s="2" t="s">
        <v>30</v>
      </c>
      <c r="U431" s="2" t="s">
        <v>36</v>
      </c>
      <c r="V431" s="2" t="s">
        <v>36</v>
      </c>
      <c r="W431" s="2" t="s">
        <v>31</v>
      </c>
      <c r="X431" s="2" t="s">
        <v>31</v>
      </c>
      <c r="Y431" s="2" t="s">
        <v>31</v>
      </c>
      <c r="Z431" s="2" t="s">
        <v>30</v>
      </c>
    </row>
    <row r="432">
      <c r="A432" s="1">
        <v>41878.650475752314</v>
      </c>
      <c r="B432" s="2">
        <v>28.0</v>
      </c>
      <c r="C432" s="2" t="s">
        <v>43</v>
      </c>
      <c r="D432" s="2" t="s">
        <v>44</v>
      </c>
      <c r="F432" s="2" t="s">
        <v>31</v>
      </c>
      <c r="G432" s="2" t="s">
        <v>30</v>
      </c>
      <c r="H432" s="2" t="s">
        <v>30</v>
      </c>
      <c r="I432" s="2" t="s">
        <v>49</v>
      </c>
      <c r="J432" s="2" t="s">
        <v>50</v>
      </c>
      <c r="K432" s="2" t="s">
        <v>31</v>
      </c>
      <c r="L432" s="2" t="s">
        <v>31</v>
      </c>
      <c r="M432" s="2" t="s">
        <v>42</v>
      </c>
      <c r="N432" s="2" t="s">
        <v>30</v>
      </c>
      <c r="O432" s="2" t="s">
        <v>30</v>
      </c>
      <c r="P432" s="2" t="s">
        <v>30</v>
      </c>
      <c r="Q432" s="2" t="s">
        <v>42</v>
      </c>
      <c r="R432" s="2" t="s">
        <v>35</v>
      </c>
      <c r="S432" s="2" t="s">
        <v>37</v>
      </c>
      <c r="T432" s="2" t="s">
        <v>30</v>
      </c>
      <c r="U432" s="2" t="s">
        <v>36</v>
      </c>
      <c r="V432" s="2" t="s">
        <v>31</v>
      </c>
      <c r="W432" s="2" t="s">
        <v>30</v>
      </c>
      <c r="X432" s="2" t="s">
        <v>30</v>
      </c>
      <c r="Y432" s="2" t="s">
        <v>31</v>
      </c>
      <c r="Z432" s="2" t="s">
        <v>30</v>
      </c>
    </row>
    <row r="433">
      <c r="A433" s="1">
        <v>41878.651477905085</v>
      </c>
      <c r="B433" s="2">
        <v>24.0</v>
      </c>
      <c r="C433" s="2" t="s">
        <v>97</v>
      </c>
      <c r="D433" s="2" t="s">
        <v>28</v>
      </c>
      <c r="E433" s="2" t="s">
        <v>69</v>
      </c>
      <c r="F433" s="2" t="s">
        <v>30</v>
      </c>
      <c r="G433" s="2" t="s">
        <v>31</v>
      </c>
      <c r="H433" s="2" t="s">
        <v>31</v>
      </c>
      <c r="I433" s="2" t="s">
        <v>40</v>
      </c>
      <c r="J433" s="3" t="s">
        <v>33</v>
      </c>
      <c r="K433" s="2" t="s">
        <v>30</v>
      </c>
      <c r="L433" s="2" t="s">
        <v>31</v>
      </c>
      <c r="M433" s="2" t="s">
        <v>30</v>
      </c>
      <c r="N433" s="2" t="s">
        <v>30</v>
      </c>
      <c r="O433" s="2" t="s">
        <v>30</v>
      </c>
      <c r="P433" s="2" t="s">
        <v>30</v>
      </c>
      <c r="Q433" s="2" t="s">
        <v>42</v>
      </c>
      <c r="R433" s="2" t="s">
        <v>65</v>
      </c>
      <c r="S433" s="2" t="s">
        <v>31</v>
      </c>
      <c r="T433" s="2" t="s">
        <v>30</v>
      </c>
      <c r="U433" s="2" t="s">
        <v>30</v>
      </c>
      <c r="V433" s="2" t="s">
        <v>36</v>
      </c>
      <c r="W433" s="2" t="s">
        <v>30</v>
      </c>
      <c r="X433" s="2" t="s">
        <v>31</v>
      </c>
      <c r="Y433" s="2" t="s">
        <v>31</v>
      </c>
      <c r="Z433" s="2" t="s">
        <v>30</v>
      </c>
    </row>
    <row r="434">
      <c r="A434" s="1">
        <v>41878.65170940972</v>
      </c>
      <c r="B434" s="2">
        <v>33.0</v>
      </c>
      <c r="C434" s="2" t="s">
        <v>57</v>
      </c>
      <c r="D434" s="2" t="s">
        <v>28</v>
      </c>
      <c r="E434" s="2" t="s">
        <v>200</v>
      </c>
      <c r="F434" s="2" t="s">
        <v>31</v>
      </c>
      <c r="G434" s="2" t="s">
        <v>30</v>
      </c>
      <c r="H434" s="2" t="s">
        <v>31</v>
      </c>
      <c r="I434" s="2" t="s">
        <v>32</v>
      </c>
      <c r="J434" s="3" t="s">
        <v>54</v>
      </c>
      <c r="K434" s="2" t="s">
        <v>31</v>
      </c>
      <c r="L434" s="2" t="s">
        <v>31</v>
      </c>
      <c r="M434" s="2" t="s">
        <v>30</v>
      </c>
      <c r="N434" s="2" t="s">
        <v>30</v>
      </c>
      <c r="O434" s="2" t="s">
        <v>30</v>
      </c>
      <c r="P434" s="2" t="s">
        <v>30</v>
      </c>
      <c r="Q434" s="2" t="s">
        <v>31</v>
      </c>
      <c r="R434" s="2" t="s">
        <v>35</v>
      </c>
      <c r="S434" s="2" t="s">
        <v>31</v>
      </c>
      <c r="T434" s="2" t="s">
        <v>37</v>
      </c>
      <c r="U434" s="2" t="s">
        <v>36</v>
      </c>
      <c r="V434" s="2" t="s">
        <v>36</v>
      </c>
      <c r="W434" s="2" t="s">
        <v>31</v>
      </c>
      <c r="X434" s="2" t="s">
        <v>31</v>
      </c>
      <c r="Y434" s="2" t="s">
        <v>42</v>
      </c>
      <c r="Z434" s="2" t="s">
        <v>30</v>
      </c>
    </row>
    <row r="435">
      <c r="A435" s="1">
        <v>41878.65175625</v>
      </c>
      <c r="B435" s="2">
        <v>34.0</v>
      </c>
      <c r="C435" s="2" t="s">
        <v>57</v>
      </c>
      <c r="D435" s="2" t="s">
        <v>28</v>
      </c>
      <c r="E435" s="2" t="s">
        <v>159</v>
      </c>
      <c r="F435" s="2" t="s">
        <v>30</v>
      </c>
      <c r="G435" s="2" t="s">
        <v>30</v>
      </c>
      <c r="H435" s="2" t="s">
        <v>30</v>
      </c>
      <c r="I435" s="2" t="s">
        <v>52</v>
      </c>
      <c r="J435" s="2" t="s">
        <v>47</v>
      </c>
      <c r="K435" s="2" t="s">
        <v>30</v>
      </c>
      <c r="L435" s="2" t="s">
        <v>31</v>
      </c>
      <c r="M435" s="2" t="s">
        <v>42</v>
      </c>
      <c r="N435" s="2" t="s">
        <v>30</v>
      </c>
      <c r="O435" s="2" t="s">
        <v>30</v>
      </c>
      <c r="P435" s="2" t="s">
        <v>30</v>
      </c>
      <c r="Q435" s="2" t="s">
        <v>42</v>
      </c>
      <c r="R435" s="2" t="s">
        <v>42</v>
      </c>
      <c r="S435" s="2" t="s">
        <v>37</v>
      </c>
      <c r="T435" s="2" t="s">
        <v>30</v>
      </c>
      <c r="U435" s="2" t="s">
        <v>31</v>
      </c>
      <c r="V435" s="2" t="s">
        <v>31</v>
      </c>
      <c r="W435" s="2" t="s">
        <v>30</v>
      </c>
      <c r="X435" s="2" t="s">
        <v>37</v>
      </c>
      <c r="Y435" s="2" t="s">
        <v>42</v>
      </c>
      <c r="Z435" s="2" t="s">
        <v>30</v>
      </c>
    </row>
    <row r="436">
      <c r="A436" s="1">
        <v>41878.651763518516</v>
      </c>
      <c r="B436" s="2">
        <v>27.0</v>
      </c>
      <c r="C436" s="2" t="s">
        <v>59</v>
      </c>
      <c r="D436" s="2" t="s">
        <v>28</v>
      </c>
      <c r="E436" s="2" t="s">
        <v>60</v>
      </c>
      <c r="F436" s="2" t="s">
        <v>30</v>
      </c>
      <c r="G436" s="2" t="s">
        <v>30</v>
      </c>
      <c r="H436" s="2" t="s">
        <v>31</v>
      </c>
      <c r="I436" s="2" t="s">
        <v>52</v>
      </c>
      <c r="J436" s="2" t="s">
        <v>47</v>
      </c>
      <c r="K436" s="2" t="s">
        <v>30</v>
      </c>
      <c r="L436" s="2" t="s">
        <v>31</v>
      </c>
      <c r="M436" s="2" t="s">
        <v>42</v>
      </c>
      <c r="N436" s="2" t="s">
        <v>34</v>
      </c>
      <c r="O436" s="2" t="s">
        <v>30</v>
      </c>
      <c r="P436" s="2" t="s">
        <v>30</v>
      </c>
      <c r="Q436" s="2" t="s">
        <v>42</v>
      </c>
      <c r="R436" s="2" t="s">
        <v>45</v>
      </c>
      <c r="S436" s="2" t="s">
        <v>37</v>
      </c>
      <c r="T436" s="2" t="s">
        <v>37</v>
      </c>
      <c r="U436" s="2" t="s">
        <v>36</v>
      </c>
      <c r="V436" s="2" t="s">
        <v>36</v>
      </c>
      <c r="W436" s="2" t="s">
        <v>30</v>
      </c>
      <c r="X436" s="2" t="s">
        <v>30</v>
      </c>
      <c r="Y436" s="2" t="s">
        <v>42</v>
      </c>
      <c r="Z436" s="2" t="s">
        <v>30</v>
      </c>
      <c r="AA436" s="2" t="s">
        <v>201</v>
      </c>
    </row>
    <row r="437">
      <c r="A437" s="1">
        <v>41878.651824837965</v>
      </c>
      <c r="B437" s="2">
        <v>28.0</v>
      </c>
      <c r="C437" s="2" t="s">
        <v>43</v>
      </c>
      <c r="D437" s="2" t="s">
        <v>28</v>
      </c>
      <c r="E437" s="2" t="s">
        <v>51</v>
      </c>
      <c r="F437" s="2" t="s">
        <v>30</v>
      </c>
      <c r="G437" s="2" t="s">
        <v>30</v>
      </c>
      <c r="H437" s="2" t="s">
        <v>30</v>
      </c>
      <c r="I437" s="2" t="s">
        <v>49</v>
      </c>
      <c r="J437" s="3" t="s">
        <v>33</v>
      </c>
      <c r="K437" s="2" t="s">
        <v>30</v>
      </c>
      <c r="L437" s="2" t="s">
        <v>31</v>
      </c>
      <c r="M437" s="2" t="s">
        <v>42</v>
      </c>
      <c r="N437" s="2" t="s">
        <v>30</v>
      </c>
      <c r="O437" s="2" t="s">
        <v>30</v>
      </c>
      <c r="P437" s="2" t="s">
        <v>42</v>
      </c>
      <c r="Q437" s="2" t="s">
        <v>42</v>
      </c>
      <c r="R437" s="2" t="s">
        <v>42</v>
      </c>
      <c r="S437" s="2" t="s">
        <v>30</v>
      </c>
      <c r="T437" s="2" t="s">
        <v>30</v>
      </c>
      <c r="U437" s="2" t="s">
        <v>36</v>
      </c>
      <c r="V437" s="2" t="s">
        <v>31</v>
      </c>
      <c r="W437" s="2" t="s">
        <v>30</v>
      </c>
      <c r="X437" s="2" t="s">
        <v>30</v>
      </c>
      <c r="Y437" s="2" t="s">
        <v>42</v>
      </c>
      <c r="Z437" s="2" t="s">
        <v>30</v>
      </c>
    </row>
    <row r="438">
      <c r="A438" s="1">
        <v>41878.65244592592</v>
      </c>
      <c r="B438" s="2">
        <v>26.0</v>
      </c>
      <c r="C438" s="2" t="s">
        <v>43</v>
      </c>
      <c r="D438" s="2" t="s">
        <v>28</v>
      </c>
      <c r="E438" s="2" t="s">
        <v>76</v>
      </c>
      <c r="F438" s="2" t="s">
        <v>30</v>
      </c>
      <c r="G438" s="2" t="s">
        <v>30</v>
      </c>
      <c r="H438" s="2" t="s">
        <v>30</v>
      </c>
      <c r="J438" s="2" t="s">
        <v>41</v>
      </c>
      <c r="K438" s="2" t="s">
        <v>30</v>
      </c>
      <c r="L438" s="2" t="s">
        <v>31</v>
      </c>
      <c r="M438" s="2" t="s">
        <v>42</v>
      </c>
      <c r="N438" s="2" t="s">
        <v>34</v>
      </c>
      <c r="O438" s="2" t="s">
        <v>42</v>
      </c>
      <c r="P438" s="2" t="s">
        <v>42</v>
      </c>
      <c r="Q438" s="2" t="s">
        <v>42</v>
      </c>
      <c r="R438" s="2" t="s">
        <v>42</v>
      </c>
      <c r="S438" s="2" t="s">
        <v>30</v>
      </c>
      <c r="T438" s="2" t="s">
        <v>30</v>
      </c>
      <c r="U438" s="2" t="s">
        <v>36</v>
      </c>
      <c r="V438" s="2" t="s">
        <v>31</v>
      </c>
      <c r="W438" s="2" t="s">
        <v>30</v>
      </c>
      <c r="X438" s="2" t="s">
        <v>30</v>
      </c>
      <c r="Y438" s="2" t="s">
        <v>42</v>
      </c>
      <c r="Z438" s="2" t="s">
        <v>31</v>
      </c>
    </row>
    <row r="439">
      <c r="A439" s="1">
        <v>41878.65282199074</v>
      </c>
      <c r="B439" s="2">
        <v>20.0</v>
      </c>
      <c r="C439" s="2" t="s">
        <v>43</v>
      </c>
      <c r="D439" s="2" t="s">
        <v>90</v>
      </c>
      <c r="F439" s="2" t="s">
        <v>30</v>
      </c>
      <c r="G439" s="2" t="s">
        <v>30</v>
      </c>
      <c r="H439" s="2" t="s">
        <v>30</v>
      </c>
      <c r="J439" s="2" t="s">
        <v>50</v>
      </c>
      <c r="K439" s="2" t="s">
        <v>31</v>
      </c>
      <c r="L439" s="2" t="s">
        <v>31</v>
      </c>
      <c r="M439" s="2" t="s">
        <v>42</v>
      </c>
      <c r="N439" s="2" t="s">
        <v>34</v>
      </c>
      <c r="O439" s="2" t="s">
        <v>42</v>
      </c>
      <c r="P439" s="2" t="s">
        <v>42</v>
      </c>
      <c r="Q439" s="2" t="s">
        <v>31</v>
      </c>
      <c r="R439" s="2" t="s">
        <v>65</v>
      </c>
      <c r="S439" s="2" t="s">
        <v>30</v>
      </c>
      <c r="T439" s="2" t="s">
        <v>30</v>
      </c>
      <c r="U439" s="2" t="s">
        <v>36</v>
      </c>
      <c r="V439" s="2" t="s">
        <v>31</v>
      </c>
      <c r="W439" s="2" t="s">
        <v>30</v>
      </c>
      <c r="X439" s="2" t="s">
        <v>30</v>
      </c>
      <c r="Y439" s="2" t="s">
        <v>42</v>
      </c>
      <c r="Z439" s="2" t="s">
        <v>30</v>
      </c>
    </row>
    <row r="440">
      <c r="A440" s="1">
        <v>41878.65506853009</v>
      </c>
      <c r="B440" s="2">
        <v>23.0</v>
      </c>
      <c r="C440" s="2" t="s">
        <v>59</v>
      </c>
      <c r="D440" s="2" t="s">
        <v>28</v>
      </c>
      <c r="E440" s="2" t="s">
        <v>71</v>
      </c>
      <c r="F440" s="2" t="s">
        <v>30</v>
      </c>
      <c r="G440" s="2" t="s">
        <v>30</v>
      </c>
      <c r="H440" s="2" t="s">
        <v>31</v>
      </c>
      <c r="I440" s="2" t="s">
        <v>52</v>
      </c>
      <c r="J440" s="2" t="s">
        <v>47</v>
      </c>
      <c r="K440" s="2" t="s">
        <v>30</v>
      </c>
      <c r="L440" s="2" t="s">
        <v>31</v>
      </c>
      <c r="M440" s="2" t="s">
        <v>31</v>
      </c>
      <c r="N440" s="2" t="s">
        <v>31</v>
      </c>
      <c r="O440" s="2" t="s">
        <v>30</v>
      </c>
      <c r="P440" s="2" t="s">
        <v>42</v>
      </c>
      <c r="Q440" s="2" t="s">
        <v>42</v>
      </c>
      <c r="R440" s="2" t="s">
        <v>42</v>
      </c>
      <c r="S440" s="2" t="s">
        <v>37</v>
      </c>
      <c r="T440" s="2" t="s">
        <v>30</v>
      </c>
      <c r="U440" s="2" t="s">
        <v>36</v>
      </c>
      <c r="V440" s="2" t="s">
        <v>30</v>
      </c>
      <c r="W440" s="2" t="s">
        <v>30</v>
      </c>
      <c r="X440" s="2" t="s">
        <v>37</v>
      </c>
      <c r="Y440" s="2" t="s">
        <v>42</v>
      </c>
      <c r="Z440" s="2" t="s">
        <v>30</v>
      </c>
    </row>
    <row r="441">
      <c r="A441" s="1">
        <v>41878.655181712966</v>
      </c>
      <c r="B441" s="2">
        <v>29.0</v>
      </c>
      <c r="C441" s="2" t="s">
        <v>43</v>
      </c>
      <c r="D441" s="2" t="s">
        <v>28</v>
      </c>
      <c r="E441" s="2" t="s">
        <v>75</v>
      </c>
      <c r="F441" s="2" t="s">
        <v>30</v>
      </c>
      <c r="G441" s="2" t="s">
        <v>31</v>
      </c>
      <c r="H441" s="2" t="s">
        <v>31</v>
      </c>
      <c r="I441" s="2" t="s">
        <v>40</v>
      </c>
      <c r="J441" s="3" t="s">
        <v>54</v>
      </c>
      <c r="K441" s="2" t="s">
        <v>31</v>
      </c>
      <c r="L441" s="2" t="s">
        <v>31</v>
      </c>
      <c r="M441" s="2" t="s">
        <v>31</v>
      </c>
      <c r="N441" s="2" t="s">
        <v>31</v>
      </c>
      <c r="O441" s="2" t="s">
        <v>31</v>
      </c>
      <c r="P441" s="2" t="s">
        <v>31</v>
      </c>
      <c r="Q441" s="2" t="s">
        <v>31</v>
      </c>
      <c r="R441" s="2" t="s">
        <v>35</v>
      </c>
      <c r="S441" s="2" t="s">
        <v>30</v>
      </c>
      <c r="T441" s="2" t="s">
        <v>30</v>
      </c>
      <c r="U441" s="2" t="s">
        <v>31</v>
      </c>
      <c r="V441" s="2" t="s">
        <v>31</v>
      </c>
      <c r="W441" s="2" t="s">
        <v>37</v>
      </c>
      <c r="X441" s="2" t="s">
        <v>37</v>
      </c>
      <c r="Y441" s="2" t="s">
        <v>31</v>
      </c>
      <c r="Z441" s="2" t="s">
        <v>30</v>
      </c>
    </row>
    <row r="442">
      <c r="A442" s="1">
        <v>41878.65521872685</v>
      </c>
      <c r="B442" s="2">
        <v>26.0</v>
      </c>
      <c r="C442" s="2" t="s">
        <v>43</v>
      </c>
      <c r="D442" s="2" t="s">
        <v>46</v>
      </c>
      <c r="F442" s="2" t="s">
        <v>30</v>
      </c>
      <c r="G442" s="2" t="s">
        <v>31</v>
      </c>
      <c r="H442" s="2" t="s">
        <v>30</v>
      </c>
      <c r="I442" s="2" t="s">
        <v>52</v>
      </c>
      <c r="J442" s="3" t="s">
        <v>33</v>
      </c>
      <c r="K442" s="2" t="s">
        <v>30</v>
      </c>
      <c r="L442" s="2" t="s">
        <v>31</v>
      </c>
      <c r="M442" s="2" t="s">
        <v>30</v>
      </c>
      <c r="N442" s="2" t="s">
        <v>30</v>
      </c>
      <c r="O442" s="2" t="s">
        <v>30</v>
      </c>
      <c r="P442" s="2" t="s">
        <v>30</v>
      </c>
      <c r="Q442" s="2" t="s">
        <v>42</v>
      </c>
      <c r="R442" s="2" t="s">
        <v>42</v>
      </c>
      <c r="S442" s="2" t="s">
        <v>37</v>
      </c>
      <c r="T442" s="2" t="s">
        <v>37</v>
      </c>
      <c r="U442" s="2" t="s">
        <v>30</v>
      </c>
      <c r="V442" s="2" t="s">
        <v>30</v>
      </c>
      <c r="W442" s="2" t="s">
        <v>30</v>
      </c>
      <c r="X442" s="2" t="s">
        <v>37</v>
      </c>
      <c r="Y442" s="2" t="s">
        <v>30</v>
      </c>
      <c r="Z442" s="2" t="s">
        <v>30</v>
      </c>
    </row>
    <row r="443">
      <c r="A443" s="1">
        <v>41878.65538355324</v>
      </c>
      <c r="B443" s="2">
        <v>36.0</v>
      </c>
      <c r="C443" s="2" t="s">
        <v>43</v>
      </c>
      <c r="D443" s="2" t="s">
        <v>28</v>
      </c>
      <c r="E443" s="2" t="s">
        <v>153</v>
      </c>
      <c r="F443" s="2" t="s">
        <v>30</v>
      </c>
      <c r="G443" s="2" t="s">
        <v>30</v>
      </c>
      <c r="H443" s="2" t="s">
        <v>30</v>
      </c>
      <c r="I443" s="2" t="s">
        <v>40</v>
      </c>
      <c r="J443" s="2" t="s">
        <v>41</v>
      </c>
      <c r="K443" s="2" t="s">
        <v>31</v>
      </c>
      <c r="L443" s="2" t="s">
        <v>31</v>
      </c>
      <c r="M443" s="2" t="s">
        <v>31</v>
      </c>
      <c r="N443" s="2" t="s">
        <v>30</v>
      </c>
      <c r="O443" s="2" t="s">
        <v>31</v>
      </c>
      <c r="P443" s="2" t="s">
        <v>42</v>
      </c>
      <c r="Q443" s="2" t="s">
        <v>42</v>
      </c>
      <c r="R443" s="2" t="s">
        <v>35</v>
      </c>
      <c r="S443" s="2" t="s">
        <v>37</v>
      </c>
      <c r="T443" s="2" t="s">
        <v>30</v>
      </c>
      <c r="U443" s="2" t="s">
        <v>30</v>
      </c>
      <c r="V443" s="2" t="s">
        <v>30</v>
      </c>
      <c r="W443" s="2" t="s">
        <v>30</v>
      </c>
      <c r="X443" s="2" t="s">
        <v>30</v>
      </c>
      <c r="Y443" s="2" t="s">
        <v>42</v>
      </c>
      <c r="Z443" s="2" t="s">
        <v>30</v>
      </c>
    </row>
    <row r="444">
      <c r="A444" s="1">
        <v>41878.655751168975</v>
      </c>
      <c r="B444" s="2">
        <v>41.0</v>
      </c>
      <c r="C444" s="2" t="s">
        <v>82</v>
      </c>
      <c r="D444" s="2" t="s">
        <v>28</v>
      </c>
      <c r="E444" s="2" t="s">
        <v>75</v>
      </c>
      <c r="F444" s="2" t="s">
        <v>30</v>
      </c>
      <c r="G444" s="2" t="s">
        <v>30</v>
      </c>
      <c r="H444" s="2" t="s">
        <v>31</v>
      </c>
      <c r="I444" s="2" t="s">
        <v>52</v>
      </c>
      <c r="J444" s="2" t="s">
        <v>41</v>
      </c>
      <c r="K444" s="2" t="s">
        <v>30</v>
      </c>
      <c r="L444" s="2" t="s">
        <v>31</v>
      </c>
      <c r="M444" s="2" t="s">
        <v>31</v>
      </c>
      <c r="N444" s="2" t="s">
        <v>31</v>
      </c>
      <c r="O444" s="2" t="s">
        <v>31</v>
      </c>
      <c r="P444" s="2" t="s">
        <v>31</v>
      </c>
      <c r="Q444" s="2" t="s">
        <v>31</v>
      </c>
      <c r="R444" s="2" t="s">
        <v>42</v>
      </c>
      <c r="S444" s="2" t="s">
        <v>37</v>
      </c>
      <c r="T444" s="2" t="s">
        <v>30</v>
      </c>
      <c r="U444" s="2" t="s">
        <v>36</v>
      </c>
      <c r="V444" s="2" t="s">
        <v>31</v>
      </c>
      <c r="W444" s="2" t="s">
        <v>37</v>
      </c>
      <c r="X444" s="2" t="s">
        <v>31</v>
      </c>
      <c r="Y444" s="2" t="s">
        <v>31</v>
      </c>
      <c r="Z444" s="2" t="s">
        <v>31</v>
      </c>
    </row>
    <row r="445">
      <c r="A445" s="1">
        <v>41878.65578752315</v>
      </c>
      <c r="B445" s="2">
        <v>33.0</v>
      </c>
      <c r="C445" s="2" t="s">
        <v>59</v>
      </c>
      <c r="D445" s="2" t="s">
        <v>28</v>
      </c>
      <c r="E445" s="2" t="s">
        <v>71</v>
      </c>
      <c r="F445" s="2" t="s">
        <v>30</v>
      </c>
      <c r="G445" s="2" t="s">
        <v>30</v>
      </c>
      <c r="H445" s="2" t="s">
        <v>30</v>
      </c>
      <c r="J445" s="2" t="s">
        <v>50</v>
      </c>
      <c r="K445" s="2" t="s">
        <v>31</v>
      </c>
      <c r="L445" s="2" t="s">
        <v>31</v>
      </c>
      <c r="M445" s="2" t="s">
        <v>31</v>
      </c>
      <c r="N445" s="2" t="s">
        <v>30</v>
      </c>
      <c r="O445" s="2" t="s">
        <v>42</v>
      </c>
      <c r="P445" s="2" t="s">
        <v>30</v>
      </c>
      <c r="Q445" s="2" t="s">
        <v>42</v>
      </c>
      <c r="R445" s="2" t="s">
        <v>42</v>
      </c>
      <c r="S445" s="2" t="s">
        <v>30</v>
      </c>
      <c r="T445" s="2" t="s">
        <v>30</v>
      </c>
      <c r="U445" s="2" t="s">
        <v>36</v>
      </c>
      <c r="V445" s="2" t="s">
        <v>31</v>
      </c>
      <c r="W445" s="2" t="s">
        <v>30</v>
      </c>
      <c r="X445" s="2" t="s">
        <v>30</v>
      </c>
      <c r="Y445" s="2" t="s">
        <v>31</v>
      </c>
      <c r="Z445" s="2" t="s">
        <v>30</v>
      </c>
    </row>
    <row r="446">
      <c r="A446" s="1">
        <v>41878.65708684028</v>
      </c>
      <c r="B446" s="2">
        <v>23.0</v>
      </c>
      <c r="C446" s="2" t="s">
        <v>38</v>
      </c>
      <c r="D446" s="2" t="s">
        <v>44</v>
      </c>
      <c r="F446" s="2" t="s">
        <v>30</v>
      </c>
      <c r="G446" s="2" t="s">
        <v>31</v>
      </c>
      <c r="H446" s="2" t="s">
        <v>31</v>
      </c>
      <c r="I446" s="2" t="s">
        <v>52</v>
      </c>
      <c r="J446" s="3" t="s">
        <v>33</v>
      </c>
      <c r="K446" s="2" t="s">
        <v>30</v>
      </c>
      <c r="L446" s="2" t="s">
        <v>31</v>
      </c>
      <c r="M446" s="2" t="s">
        <v>31</v>
      </c>
      <c r="N446" s="2" t="s">
        <v>31</v>
      </c>
      <c r="O446" s="2" t="s">
        <v>30</v>
      </c>
      <c r="P446" s="2" t="s">
        <v>30</v>
      </c>
      <c r="Q446" s="2" t="s">
        <v>31</v>
      </c>
      <c r="R446" s="2" t="s">
        <v>65</v>
      </c>
      <c r="S446" s="2" t="s">
        <v>30</v>
      </c>
      <c r="T446" s="2" t="s">
        <v>30</v>
      </c>
      <c r="U446" s="2" t="s">
        <v>31</v>
      </c>
      <c r="V446" s="2" t="s">
        <v>31</v>
      </c>
      <c r="W446" s="2" t="s">
        <v>30</v>
      </c>
      <c r="X446" s="2" t="s">
        <v>30</v>
      </c>
      <c r="Y446" s="2" t="s">
        <v>31</v>
      </c>
      <c r="Z446" s="2" t="s">
        <v>30</v>
      </c>
    </row>
    <row r="447">
      <c r="A447" s="1">
        <v>41878.65740554398</v>
      </c>
      <c r="B447" s="2">
        <v>39.0</v>
      </c>
      <c r="C447" s="2" t="s">
        <v>43</v>
      </c>
      <c r="D447" s="2" t="s">
        <v>28</v>
      </c>
      <c r="E447" s="2" t="s">
        <v>60</v>
      </c>
      <c r="F447" s="2" t="s">
        <v>30</v>
      </c>
      <c r="G447" s="2" t="s">
        <v>31</v>
      </c>
      <c r="H447" s="2" t="s">
        <v>30</v>
      </c>
      <c r="I447" s="2" t="s">
        <v>32</v>
      </c>
      <c r="J447" s="2" t="s">
        <v>41</v>
      </c>
      <c r="K447" s="2" t="s">
        <v>30</v>
      </c>
      <c r="L447" s="2" t="s">
        <v>31</v>
      </c>
      <c r="M447" s="2" t="s">
        <v>31</v>
      </c>
      <c r="N447" s="2" t="s">
        <v>30</v>
      </c>
      <c r="O447" s="2" t="s">
        <v>30</v>
      </c>
      <c r="P447" s="2" t="s">
        <v>42</v>
      </c>
      <c r="Q447" s="2" t="s">
        <v>42</v>
      </c>
      <c r="R447" s="2" t="s">
        <v>42</v>
      </c>
      <c r="S447" s="2" t="s">
        <v>31</v>
      </c>
      <c r="T447" s="2" t="s">
        <v>30</v>
      </c>
      <c r="U447" s="2" t="s">
        <v>36</v>
      </c>
      <c r="V447" s="2" t="s">
        <v>36</v>
      </c>
      <c r="W447" s="2" t="s">
        <v>30</v>
      </c>
      <c r="X447" s="2" t="s">
        <v>37</v>
      </c>
      <c r="Y447" s="2" t="s">
        <v>30</v>
      </c>
      <c r="Z447" s="2" t="s">
        <v>31</v>
      </c>
    </row>
    <row r="448">
      <c r="A448" s="1">
        <v>41878.65794021991</v>
      </c>
      <c r="B448" s="2">
        <v>34.0</v>
      </c>
      <c r="C448" s="2" t="s">
        <v>38</v>
      </c>
      <c r="D448" s="2" t="s">
        <v>28</v>
      </c>
      <c r="E448" s="2" t="s">
        <v>168</v>
      </c>
      <c r="F448" s="2" t="s">
        <v>30</v>
      </c>
      <c r="G448" s="2" t="s">
        <v>31</v>
      </c>
      <c r="H448" s="2" t="s">
        <v>30</v>
      </c>
      <c r="J448" s="2" t="s">
        <v>41</v>
      </c>
      <c r="K448" s="2" t="s">
        <v>30</v>
      </c>
      <c r="L448" s="2" t="s">
        <v>31</v>
      </c>
      <c r="M448" s="2" t="s">
        <v>31</v>
      </c>
      <c r="N448" s="2" t="s">
        <v>34</v>
      </c>
      <c r="O448" s="2" t="s">
        <v>42</v>
      </c>
      <c r="P448" s="2" t="s">
        <v>42</v>
      </c>
      <c r="Q448" s="2" t="s">
        <v>42</v>
      </c>
      <c r="R448" s="2" t="s">
        <v>42</v>
      </c>
      <c r="S448" s="2" t="s">
        <v>37</v>
      </c>
      <c r="T448" s="2" t="s">
        <v>30</v>
      </c>
      <c r="U448" s="2" t="s">
        <v>36</v>
      </c>
      <c r="V448" s="2" t="s">
        <v>36</v>
      </c>
      <c r="W448" s="2" t="s">
        <v>30</v>
      </c>
      <c r="X448" s="2" t="s">
        <v>37</v>
      </c>
      <c r="Y448" s="2" t="s">
        <v>42</v>
      </c>
      <c r="Z448" s="2" t="s">
        <v>31</v>
      </c>
    </row>
    <row r="449">
      <c r="A449" s="1">
        <v>41878.65803060185</v>
      </c>
      <c r="B449" s="2">
        <v>26.0</v>
      </c>
      <c r="C449" s="2" t="s">
        <v>97</v>
      </c>
      <c r="D449" s="2" t="s">
        <v>28</v>
      </c>
      <c r="E449" s="2" t="s">
        <v>60</v>
      </c>
      <c r="F449" s="2" t="s">
        <v>30</v>
      </c>
      <c r="G449" s="2" t="s">
        <v>30</v>
      </c>
      <c r="H449" s="2" t="s">
        <v>31</v>
      </c>
      <c r="I449" s="2" t="s">
        <v>52</v>
      </c>
      <c r="J449" s="2" t="s">
        <v>50</v>
      </c>
      <c r="K449" s="2" t="s">
        <v>30</v>
      </c>
      <c r="L449" s="2" t="s">
        <v>31</v>
      </c>
      <c r="M449" s="2" t="s">
        <v>31</v>
      </c>
      <c r="N449" s="2" t="s">
        <v>31</v>
      </c>
      <c r="O449" s="2" t="s">
        <v>30</v>
      </c>
      <c r="P449" s="2" t="s">
        <v>30</v>
      </c>
      <c r="Q449" s="2" t="s">
        <v>42</v>
      </c>
      <c r="R449" s="2" t="s">
        <v>45</v>
      </c>
      <c r="S449" s="2" t="s">
        <v>31</v>
      </c>
      <c r="T449" s="2" t="s">
        <v>37</v>
      </c>
      <c r="U449" s="2" t="s">
        <v>36</v>
      </c>
      <c r="V449" s="2" t="s">
        <v>36</v>
      </c>
      <c r="W449" s="2" t="s">
        <v>30</v>
      </c>
      <c r="X449" s="2" t="s">
        <v>30</v>
      </c>
      <c r="Y449" s="2" t="s">
        <v>30</v>
      </c>
      <c r="Z449" s="2" t="s">
        <v>31</v>
      </c>
    </row>
    <row r="450">
      <c r="A450" s="1">
        <v>41878.66002686343</v>
      </c>
      <c r="B450" s="2">
        <v>24.0</v>
      </c>
      <c r="C450" s="2" t="s">
        <v>43</v>
      </c>
      <c r="D450" s="2" t="s">
        <v>28</v>
      </c>
      <c r="E450" s="2" t="s">
        <v>106</v>
      </c>
      <c r="F450" s="2" t="s">
        <v>30</v>
      </c>
      <c r="G450" s="2" t="s">
        <v>30</v>
      </c>
      <c r="H450" s="2" t="s">
        <v>31</v>
      </c>
      <c r="I450" s="2" t="s">
        <v>40</v>
      </c>
      <c r="J450" s="2" t="s">
        <v>47</v>
      </c>
      <c r="K450" s="2" t="s">
        <v>30</v>
      </c>
      <c r="L450" s="2" t="s">
        <v>31</v>
      </c>
      <c r="M450" s="2" t="s">
        <v>31</v>
      </c>
      <c r="N450" s="2" t="s">
        <v>31</v>
      </c>
      <c r="O450" s="2" t="s">
        <v>31</v>
      </c>
      <c r="P450" s="2" t="s">
        <v>30</v>
      </c>
      <c r="Q450" s="2" t="s">
        <v>42</v>
      </c>
      <c r="R450" s="2" t="s">
        <v>42</v>
      </c>
      <c r="S450" s="2" t="s">
        <v>30</v>
      </c>
      <c r="T450" s="2" t="s">
        <v>30</v>
      </c>
      <c r="U450" s="2" t="s">
        <v>36</v>
      </c>
      <c r="V450" s="2" t="s">
        <v>31</v>
      </c>
      <c r="W450" s="2" t="s">
        <v>30</v>
      </c>
      <c r="X450" s="2" t="s">
        <v>30</v>
      </c>
      <c r="Y450" s="2" t="s">
        <v>42</v>
      </c>
      <c r="Z450" s="2" t="s">
        <v>30</v>
      </c>
    </row>
    <row r="451">
      <c r="A451" s="1">
        <v>41878.66083833334</v>
      </c>
      <c r="B451" s="2">
        <v>37.0</v>
      </c>
      <c r="C451" s="2" t="s">
        <v>43</v>
      </c>
      <c r="D451" s="2" t="s">
        <v>44</v>
      </c>
      <c r="F451" s="2" t="s">
        <v>30</v>
      </c>
      <c r="G451" s="2" t="s">
        <v>31</v>
      </c>
      <c r="H451" s="2" t="s">
        <v>31</v>
      </c>
      <c r="I451" s="2" t="s">
        <v>40</v>
      </c>
      <c r="J451" s="2" t="s">
        <v>41</v>
      </c>
      <c r="K451" s="2" t="s">
        <v>30</v>
      </c>
      <c r="L451" s="2" t="s">
        <v>30</v>
      </c>
      <c r="M451" s="2" t="s">
        <v>31</v>
      </c>
      <c r="N451" s="2" t="s">
        <v>31</v>
      </c>
      <c r="O451" s="2" t="s">
        <v>31</v>
      </c>
      <c r="P451" s="2" t="s">
        <v>31</v>
      </c>
      <c r="Q451" s="2" t="s">
        <v>42</v>
      </c>
      <c r="R451" s="2" t="s">
        <v>42</v>
      </c>
      <c r="S451" s="2" t="s">
        <v>37</v>
      </c>
      <c r="T451" s="2" t="s">
        <v>37</v>
      </c>
      <c r="U451" s="2" t="s">
        <v>36</v>
      </c>
      <c r="V451" s="2" t="s">
        <v>36</v>
      </c>
      <c r="W451" s="2" t="s">
        <v>30</v>
      </c>
      <c r="X451" s="2" t="s">
        <v>30</v>
      </c>
      <c r="Y451" s="2" t="s">
        <v>42</v>
      </c>
      <c r="Z451" s="2" t="s">
        <v>30</v>
      </c>
    </row>
    <row r="452">
      <c r="A452" s="1">
        <v>41878.66225869213</v>
      </c>
      <c r="B452" s="2">
        <v>43.0</v>
      </c>
      <c r="C452" s="2" t="s">
        <v>43</v>
      </c>
      <c r="D452" s="2" t="s">
        <v>28</v>
      </c>
      <c r="E452" s="2" t="s">
        <v>71</v>
      </c>
      <c r="F452" s="2" t="s">
        <v>31</v>
      </c>
      <c r="G452" s="2" t="s">
        <v>31</v>
      </c>
      <c r="H452" s="2" t="s">
        <v>31</v>
      </c>
      <c r="I452" s="2" t="s">
        <v>32</v>
      </c>
      <c r="J452" s="3" t="s">
        <v>33</v>
      </c>
      <c r="K452" s="2" t="s">
        <v>31</v>
      </c>
      <c r="L452" s="2" t="s">
        <v>31</v>
      </c>
      <c r="M452" s="2" t="s">
        <v>31</v>
      </c>
      <c r="N452" s="2" t="s">
        <v>31</v>
      </c>
      <c r="O452" s="2" t="s">
        <v>30</v>
      </c>
      <c r="P452" s="2" t="s">
        <v>30</v>
      </c>
      <c r="Q452" s="2" t="s">
        <v>31</v>
      </c>
      <c r="R452" s="2" t="s">
        <v>65</v>
      </c>
      <c r="S452" s="2" t="s">
        <v>30</v>
      </c>
      <c r="T452" s="2" t="s">
        <v>30</v>
      </c>
      <c r="U452" s="2" t="s">
        <v>31</v>
      </c>
      <c r="V452" s="2" t="s">
        <v>31</v>
      </c>
      <c r="W452" s="2" t="s">
        <v>37</v>
      </c>
      <c r="X452" s="2" t="s">
        <v>37</v>
      </c>
      <c r="Y452" s="2" t="s">
        <v>31</v>
      </c>
      <c r="Z452" s="2" t="s">
        <v>30</v>
      </c>
      <c r="AA452" s="2" t="s">
        <v>202</v>
      </c>
    </row>
    <row r="453">
      <c r="A453" s="1">
        <v>41878.662496666664</v>
      </c>
      <c r="B453" s="2">
        <v>40.0</v>
      </c>
      <c r="C453" s="2" t="s">
        <v>203</v>
      </c>
      <c r="D453" s="2" t="s">
        <v>28</v>
      </c>
      <c r="E453" s="2" t="s">
        <v>145</v>
      </c>
      <c r="F453" s="2" t="s">
        <v>30</v>
      </c>
      <c r="G453" s="2" t="s">
        <v>31</v>
      </c>
      <c r="H453" s="2" t="s">
        <v>30</v>
      </c>
      <c r="I453" s="2" t="s">
        <v>49</v>
      </c>
      <c r="J453" s="2" t="s">
        <v>41</v>
      </c>
      <c r="K453" s="2" t="s">
        <v>30</v>
      </c>
      <c r="L453" s="2" t="s">
        <v>31</v>
      </c>
      <c r="M453" s="2" t="s">
        <v>31</v>
      </c>
      <c r="N453" s="2" t="s">
        <v>31</v>
      </c>
      <c r="O453" s="2" t="s">
        <v>31</v>
      </c>
      <c r="P453" s="2" t="s">
        <v>42</v>
      </c>
      <c r="Q453" s="2" t="s">
        <v>31</v>
      </c>
      <c r="R453" s="2" t="s">
        <v>42</v>
      </c>
      <c r="S453" s="2" t="s">
        <v>31</v>
      </c>
      <c r="T453" s="2" t="s">
        <v>37</v>
      </c>
      <c r="U453" s="2" t="s">
        <v>30</v>
      </c>
      <c r="V453" s="2" t="s">
        <v>36</v>
      </c>
      <c r="W453" s="2" t="s">
        <v>30</v>
      </c>
      <c r="X453" s="2" t="s">
        <v>37</v>
      </c>
      <c r="Y453" s="2" t="s">
        <v>31</v>
      </c>
      <c r="Z453" s="2" t="s">
        <v>30</v>
      </c>
    </row>
    <row r="454">
      <c r="A454" s="1">
        <v>41878.66302335649</v>
      </c>
      <c r="B454" s="2">
        <v>30.0</v>
      </c>
      <c r="C454" s="2" t="s">
        <v>57</v>
      </c>
      <c r="D454" s="2" t="s">
        <v>28</v>
      </c>
      <c r="E454" s="2" t="s">
        <v>76</v>
      </c>
      <c r="F454" s="2" t="s">
        <v>30</v>
      </c>
      <c r="G454" s="2" t="s">
        <v>31</v>
      </c>
      <c r="H454" s="2" t="s">
        <v>31</v>
      </c>
      <c r="I454" s="2" t="s">
        <v>32</v>
      </c>
      <c r="J454" s="2" t="s">
        <v>41</v>
      </c>
      <c r="K454" s="2" t="s">
        <v>30</v>
      </c>
      <c r="L454" s="2" t="s">
        <v>31</v>
      </c>
      <c r="M454" s="2" t="s">
        <v>31</v>
      </c>
      <c r="N454" s="2" t="s">
        <v>31</v>
      </c>
      <c r="O454" s="2" t="s">
        <v>31</v>
      </c>
      <c r="P454" s="2" t="s">
        <v>30</v>
      </c>
      <c r="Q454" s="2" t="s">
        <v>42</v>
      </c>
      <c r="R454" s="2" t="s">
        <v>55</v>
      </c>
      <c r="S454" s="2" t="s">
        <v>31</v>
      </c>
      <c r="T454" s="2" t="s">
        <v>30</v>
      </c>
      <c r="U454" s="2" t="s">
        <v>36</v>
      </c>
      <c r="V454" s="2" t="s">
        <v>30</v>
      </c>
      <c r="W454" s="2" t="s">
        <v>30</v>
      </c>
      <c r="X454" s="2" t="s">
        <v>30</v>
      </c>
      <c r="Y454" s="2" t="s">
        <v>30</v>
      </c>
      <c r="Z454" s="2" t="s">
        <v>31</v>
      </c>
    </row>
    <row r="455">
      <c r="A455" s="1">
        <v>41878.663275486106</v>
      </c>
      <c r="B455" s="2">
        <v>34.0</v>
      </c>
      <c r="C455" s="2" t="s">
        <v>38</v>
      </c>
      <c r="D455" s="2" t="s">
        <v>28</v>
      </c>
      <c r="E455" s="2" t="s">
        <v>60</v>
      </c>
      <c r="F455" s="2" t="s">
        <v>30</v>
      </c>
      <c r="G455" s="2" t="s">
        <v>30</v>
      </c>
      <c r="H455" s="2" t="s">
        <v>31</v>
      </c>
      <c r="I455" s="2" t="s">
        <v>52</v>
      </c>
      <c r="J455" s="3" t="s">
        <v>33</v>
      </c>
      <c r="K455" s="2" t="s">
        <v>30</v>
      </c>
      <c r="L455" s="2" t="s">
        <v>31</v>
      </c>
      <c r="M455" s="2" t="s">
        <v>42</v>
      </c>
      <c r="N455" s="2" t="s">
        <v>34</v>
      </c>
      <c r="O455" s="2" t="s">
        <v>30</v>
      </c>
      <c r="P455" s="2" t="s">
        <v>30</v>
      </c>
      <c r="Q455" s="2" t="s">
        <v>42</v>
      </c>
      <c r="R455" s="2" t="s">
        <v>42</v>
      </c>
      <c r="S455" s="2" t="s">
        <v>31</v>
      </c>
      <c r="T455" s="2" t="s">
        <v>31</v>
      </c>
      <c r="U455" s="2" t="s">
        <v>36</v>
      </c>
      <c r="V455" s="2" t="s">
        <v>30</v>
      </c>
      <c r="W455" s="2" t="s">
        <v>30</v>
      </c>
      <c r="X455" s="2" t="s">
        <v>30</v>
      </c>
      <c r="Y455" s="2" t="s">
        <v>42</v>
      </c>
      <c r="Z455" s="2" t="s">
        <v>30</v>
      </c>
      <c r="AA455" s="2" t="s">
        <v>204</v>
      </c>
    </row>
    <row r="456">
      <c r="A456" s="1">
        <v>41878.663277581014</v>
      </c>
      <c r="B456" s="2">
        <v>27.0</v>
      </c>
      <c r="C456" s="2" t="s">
        <v>43</v>
      </c>
      <c r="D456" s="2" t="s">
        <v>28</v>
      </c>
      <c r="E456" s="2" t="s">
        <v>96</v>
      </c>
      <c r="F456" s="2" t="s">
        <v>30</v>
      </c>
      <c r="G456" s="2" t="s">
        <v>31</v>
      </c>
      <c r="H456" s="2" t="s">
        <v>31</v>
      </c>
      <c r="I456" s="2" t="s">
        <v>52</v>
      </c>
      <c r="J456" s="2" t="s">
        <v>50</v>
      </c>
      <c r="K456" s="2" t="s">
        <v>30</v>
      </c>
      <c r="L456" s="2" t="s">
        <v>31</v>
      </c>
      <c r="M456" s="2" t="s">
        <v>42</v>
      </c>
      <c r="N456" s="2" t="s">
        <v>34</v>
      </c>
      <c r="O456" s="2" t="s">
        <v>30</v>
      </c>
      <c r="P456" s="2" t="s">
        <v>42</v>
      </c>
      <c r="Q456" s="2" t="s">
        <v>42</v>
      </c>
      <c r="R456" s="2" t="s">
        <v>42</v>
      </c>
      <c r="S456" s="2" t="s">
        <v>31</v>
      </c>
      <c r="T456" s="2" t="s">
        <v>30</v>
      </c>
      <c r="U456" s="2" t="s">
        <v>30</v>
      </c>
      <c r="V456" s="2" t="s">
        <v>30</v>
      </c>
      <c r="W456" s="2" t="s">
        <v>30</v>
      </c>
      <c r="X456" s="2" t="s">
        <v>31</v>
      </c>
      <c r="Y456" s="2" t="s">
        <v>42</v>
      </c>
      <c r="Z456" s="2" t="s">
        <v>30</v>
      </c>
    </row>
    <row r="457">
      <c r="A457" s="1">
        <v>41878.66329133102</v>
      </c>
      <c r="B457" s="2">
        <v>36.0</v>
      </c>
      <c r="C457" s="2" t="s">
        <v>43</v>
      </c>
      <c r="D457" s="2" t="s">
        <v>28</v>
      </c>
      <c r="E457" s="2" t="s">
        <v>53</v>
      </c>
      <c r="F457" s="2" t="s">
        <v>30</v>
      </c>
      <c r="G457" s="2" t="s">
        <v>30</v>
      </c>
      <c r="H457" s="2" t="s">
        <v>30</v>
      </c>
      <c r="I457" s="2" t="s">
        <v>52</v>
      </c>
      <c r="J457" s="2" t="s">
        <v>41</v>
      </c>
      <c r="K457" s="2" t="s">
        <v>30</v>
      </c>
      <c r="L457" s="2" t="s">
        <v>31</v>
      </c>
      <c r="M457" s="2" t="s">
        <v>42</v>
      </c>
      <c r="N457" s="2" t="s">
        <v>30</v>
      </c>
      <c r="O457" s="2" t="s">
        <v>30</v>
      </c>
      <c r="P457" s="2" t="s">
        <v>30</v>
      </c>
      <c r="Q457" s="2" t="s">
        <v>31</v>
      </c>
      <c r="R457" s="2" t="s">
        <v>35</v>
      </c>
      <c r="S457" s="2" t="s">
        <v>30</v>
      </c>
      <c r="T457" s="2" t="s">
        <v>30</v>
      </c>
      <c r="U457" s="2" t="s">
        <v>31</v>
      </c>
      <c r="V457" s="2" t="s">
        <v>31</v>
      </c>
      <c r="W457" s="2" t="s">
        <v>37</v>
      </c>
      <c r="X457" s="2" t="s">
        <v>31</v>
      </c>
      <c r="Y457" s="2" t="s">
        <v>42</v>
      </c>
      <c r="Z457" s="2" t="s">
        <v>30</v>
      </c>
    </row>
    <row r="458">
      <c r="A458" s="1">
        <v>41878.66432614584</v>
      </c>
      <c r="B458" s="2">
        <v>27.0</v>
      </c>
      <c r="C458" s="2" t="s">
        <v>43</v>
      </c>
      <c r="D458" s="2" t="s">
        <v>109</v>
      </c>
      <c r="F458" s="2" t="s">
        <v>30</v>
      </c>
      <c r="G458" s="2" t="s">
        <v>30</v>
      </c>
      <c r="H458" s="2" t="s">
        <v>30</v>
      </c>
      <c r="I458" s="2" t="s">
        <v>40</v>
      </c>
      <c r="J458" s="3" t="s">
        <v>33</v>
      </c>
      <c r="K458" s="2" t="s">
        <v>30</v>
      </c>
      <c r="L458" s="2" t="s">
        <v>31</v>
      </c>
      <c r="M458" s="2" t="s">
        <v>30</v>
      </c>
      <c r="N458" s="2" t="s">
        <v>31</v>
      </c>
      <c r="O458" s="2" t="s">
        <v>30</v>
      </c>
      <c r="P458" s="2" t="s">
        <v>30</v>
      </c>
      <c r="Q458" s="2" t="s">
        <v>42</v>
      </c>
      <c r="R458" s="2" t="s">
        <v>35</v>
      </c>
      <c r="S458" s="2" t="s">
        <v>37</v>
      </c>
      <c r="T458" s="2" t="s">
        <v>30</v>
      </c>
      <c r="U458" s="2" t="s">
        <v>36</v>
      </c>
      <c r="V458" s="2" t="s">
        <v>36</v>
      </c>
      <c r="W458" s="2" t="s">
        <v>30</v>
      </c>
      <c r="X458" s="2" t="s">
        <v>37</v>
      </c>
      <c r="Y458" s="2" t="s">
        <v>30</v>
      </c>
      <c r="Z458" s="2" t="s">
        <v>30</v>
      </c>
    </row>
    <row r="459">
      <c r="A459" s="1">
        <v>41878.6655540625</v>
      </c>
      <c r="B459" s="2">
        <v>35.0</v>
      </c>
      <c r="C459" s="2" t="s">
        <v>43</v>
      </c>
      <c r="D459" s="2" t="s">
        <v>80</v>
      </c>
      <c r="F459" s="2" t="s">
        <v>30</v>
      </c>
      <c r="G459" s="2" t="s">
        <v>31</v>
      </c>
      <c r="H459" s="2" t="s">
        <v>30</v>
      </c>
      <c r="I459" s="2" t="s">
        <v>49</v>
      </c>
      <c r="J459" s="2" t="s">
        <v>50</v>
      </c>
      <c r="K459" s="2" t="s">
        <v>30</v>
      </c>
      <c r="L459" s="2" t="s">
        <v>31</v>
      </c>
      <c r="M459" s="2" t="s">
        <v>31</v>
      </c>
      <c r="N459" s="2" t="s">
        <v>30</v>
      </c>
      <c r="O459" s="2" t="s">
        <v>30</v>
      </c>
      <c r="P459" s="2" t="s">
        <v>30</v>
      </c>
      <c r="Q459" s="2" t="s">
        <v>31</v>
      </c>
      <c r="R459" s="2" t="s">
        <v>42</v>
      </c>
      <c r="S459" s="2" t="s">
        <v>31</v>
      </c>
      <c r="T459" s="2" t="s">
        <v>30</v>
      </c>
      <c r="U459" s="2" t="s">
        <v>30</v>
      </c>
      <c r="V459" s="2" t="s">
        <v>30</v>
      </c>
      <c r="W459" s="2" t="s">
        <v>30</v>
      </c>
      <c r="X459" s="2" t="s">
        <v>37</v>
      </c>
      <c r="Y459" s="2" t="s">
        <v>42</v>
      </c>
      <c r="Z459" s="2" t="s">
        <v>30</v>
      </c>
      <c r="AA459" s="2" t="s">
        <v>205</v>
      </c>
    </row>
    <row r="460">
      <c r="A460" s="1">
        <v>41878.66645498843</v>
      </c>
      <c r="B460" s="2">
        <v>32.0</v>
      </c>
      <c r="C460" s="2" t="s">
        <v>43</v>
      </c>
      <c r="D460" s="2" t="s">
        <v>46</v>
      </c>
      <c r="F460" s="2" t="s">
        <v>30</v>
      </c>
      <c r="G460" s="2" t="s">
        <v>30</v>
      </c>
      <c r="H460" s="2" t="s">
        <v>30</v>
      </c>
      <c r="I460" s="2" t="s">
        <v>49</v>
      </c>
      <c r="J460" s="3" t="s">
        <v>33</v>
      </c>
      <c r="K460" s="2" t="s">
        <v>30</v>
      </c>
      <c r="L460" s="2" t="s">
        <v>31</v>
      </c>
      <c r="M460" s="2" t="s">
        <v>30</v>
      </c>
      <c r="N460" s="2" t="s">
        <v>30</v>
      </c>
      <c r="O460" s="2" t="s">
        <v>30</v>
      </c>
      <c r="P460" s="2" t="s">
        <v>30</v>
      </c>
      <c r="Q460" s="2" t="s">
        <v>42</v>
      </c>
      <c r="R460" s="2" t="s">
        <v>42</v>
      </c>
      <c r="S460" s="2" t="s">
        <v>37</v>
      </c>
      <c r="T460" s="2" t="s">
        <v>30</v>
      </c>
      <c r="U460" s="2" t="s">
        <v>36</v>
      </c>
      <c r="V460" s="2" t="s">
        <v>30</v>
      </c>
      <c r="W460" s="2" t="s">
        <v>30</v>
      </c>
      <c r="X460" s="2" t="s">
        <v>31</v>
      </c>
      <c r="Y460" s="2" t="s">
        <v>31</v>
      </c>
      <c r="Z460" s="2" t="s">
        <v>30</v>
      </c>
    </row>
    <row r="461">
      <c r="A461" s="1">
        <v>41878.66652236111</v>
      </c>
      <c r="B461" s="2">
        <v>37.0</v>
      </c>
      <c r="C461" s="2" t="s">
        <v>38</v>
      </c>
      <c r="D461" s="2" t="s">
        <v>28</v>
      </c>
      <c r="E461" s="2" t="s">
        <v>96</v>
      </c>
      <c r="F461" s="2" t="s">
        <v>30</v>
      </c>
      <c r="G461" s="2" t="s">
        <v>30</v>
      </c>
      <c r="H461" s="2" t="s">
        <v>30</v>
      </c>
      <c r="J461" s="2" t="s">
        <v>62</v>
      </c>
      <c r="K461" s="2" t="s">
        <v>30</v>
      </c>
      <c r="L461" s="2" t="s">
        <v>31</v>
      </c>
      <c r="M461" s="2" t="s">
        <v>31</v>
      </c>
      <c r="N461" s="2" t="s">
        <v>30</v>
      </c>
      <c r="O461" s="2" t="s">
        <v>30</v>
      </c>
      <c r="P461" s="2" t="s">
        <v>30</v>
      </c>
      <c r="Q461" s="2" t="s">
        <v>42</v>
      </c>
      <c r="R461" s="2" t="s">
        <v>42</v>
      </c>
      <c r="S461" s="2" t="s">
        <v>37</v>
      </c>
      <c r="T461" s="2" t="s">
        <v>37</v>
      </c>
      <c r="U461" s="2" t="s">
        <v>36</v>
      </c>
      <c r="V461" s="2" t="s">
        <v>36</v>
      </c>
      <c r="W461" s="2" t="s">
        <v>30</v>
      </c>
      <c r="X461" s="2" t="s">
        <v>30</v>
      </c>
      <c r="Y461" s="2" t="s">
        <v>42</v>
      </c>
      <c r="Z461" s="2" t="s">
        <v>30</v>
      </c>
    </row>
    <row r="462">
      <c r="A462" s="1">
        <v>41878.66685612269</v>
      </c>
      <c r="B462" s="2">
        <v>29.0</v>
      </c>
      <c r="C462" s="2" t="s">
        <v>43</v>
      </c>
      <c r="D462" s="2" t="s">
        <v>46</v>
      </c>
      <c r="F462" s="2" t="s">
        <v>30</v>
      </c>
      <c r="G462" s="2" t="s">
        <v>30</v>
      </c>
      <c r="H462" s="2" t="s">
        <v>30</v>
      </c>
      <c r="J462" s="2" t="s">
        <v>47</v>
      </c>
      <c r="K462" s="2" t="s">
        <v>30</v>
      </c>
      <c r="L462" s="2" t="s">
        <v>31</v>
      </c>
      <c r="M462" s="2" t="s">
        <v>42</v>
      </c>
      <c r="N462" s="2" t="s">
        <v>30</v>
      </c>
      <c r="O462" s="2" t="s">
        <v>42</v>
      </c>
      <c r="P462" s="2" t="s">
        <v>42</v>
      </c>
      <c r="Q462" s="2" t="s">
        <v>42</v>
      </c>
      <c r="R462" s="2" t="s">
        <v>42</v>
      </c>
      <c r="S462" s="2" t="s">
        <v>30</v>
      </c>
      <c r="T462" s="2" t="s">
        <v>30</v>
      </c>
      <c r="U462" s="2" t="s">
        <v>36</v>
      </c>
      <c r="V462" s="2" t="s">
        <v>31</v>
      </c>
      <c r="W462" s="2" t="s">
        <v>37</v>
      </c>
      <c r="X462" s="2" t="s">
        <v>37</v>
      </c>
      <c r="Y462" s="2" t="s">
        <v>31</v>
      </c>
      <c r="Z462" s="2" t="s">
        <v>30</v>
      </c>
    </row>
    <row r="463">
      <c r="A463" s="1">
        <v>41878.667819236114</v>
      </c>
      <c r="B463" s="2">
        <v>33.0</v>
      </c>
      <c r="C463" s="2" t="s">
        <v>206</v>
      </c>
      <c r="D463" s="2" t="s">
        <v>28</v>
      </c>
      <c r="E463" s="2" t="s">
        <v>60</v>
      </c>
      <c r="F463" s="2" t="s">
        <v>30</v>
      </c>
      <c r="G463" s="2" t="s">
        <v>30</v>
      </c>
      <c r="H463" s="2" t="s">
        <v>30</v>
      </c>
      <c r="I463" s="2" t="s">
        <v>49</v>
      </c>
      <c r="J463" s="2" t="s">
        <v>62</v>
      </c>
      <c r="K463" s="2" t="s">
        <v>30</v>
      </c>
      <c r="L463" s="2" t="s">
        <v>31</v>
      </c>
      <c r="M463" s="2" t="s">
        <v>31</v>
      </c>
      <c r="N463" s="2" t="s">
        <v>34</v>
      </c>
      <c r="O463" s="2" t="s">
        <v>31</v>
      </c>
      <c r="P463" s="2" t="s">
        <v>31</v>
      </c>
      <c r="Q463" s="2" t="s">
        <v>42</v>
      </c>
      <c r="R463" s="2" t="s">
        <v>65</v>
      </c>
      <c r="S463" s="2" t="s">
        <v>37</v>
      </c>
      <c r="T463" s="2" t="s">
        <v>30</v>
      </c>
      <c r="U463" s="2" t="s">
        <v>36</v>
      </c>
      <c r="V463" s="2" t="s">
        <v>31</v>
      </c>
      <c r="W463" s="2" t="s">
        <v>30</v>
      </c>
      <c r="X463" s="2" t="s">
        <v>30</v>
      </c>
      <c r="Y463" s="2" t="s">
        <v>31</v>
      </c>
      <c r="Z463" s="2" t="s">
        <v>30</v>
      </c>
      <c r="AA463" s="2" t="s">
        <v>207</v>
      </c>
    </row>
    <row r="464">
      <c r="A464" s="1">
        <v>41878.66796398148</v>
      </c>
      <c r="B464" s="2">
        <v>28.0</v>
      </c>
      <c r="C464" s="2" t="s">
        <v>185</v>
      </c>
      <c r="D464" s="2" t="s">
        <v>28</v>
      </c>
      <c r="E464" s="2" t="s">
        <v>84</v>
      </c>
      <c r="F464" s="2" t="s">
        <v>30</v>
      </c>
      <c r="G464" s="2" t="s">
        <v>30</v>
      </c>
      <c r="H464" s="2" t="s">
        <v>30</v>
      </c>
      <c r="I464" s="2" t="s">
        <v>52</v>
      </c>
      <c r="J464" s="3" t="s">
        <v>33</v>
      </c>
      <c r="K464" s="2" t="s">
        <v>31</v>
      </c>
      <c r="L464" s="2" t="s">
        <v>31</v>
      </c>
      <c r="M464" s="2" t="s">
        <v>30</v>
      </c>
      <c r="N464" s="2" t="s">
        <v>31</v>
      </c>
      <c r="O464" s="2" t="s">
        <v>30</v>
      </c>
      <c r="P464" s="2" t="s">
        <v>30</v>
      </c>
      <c r="Q464" s="2" t="s">
        <v>42</v>
      </c>
      <c r="R464" s="2" t="s">
        <v>35</v>
      </c>
      <c r="S464" s="2" t="s">
        <v>31</v>
      </c>
      <c r="T464" s="2" t="s">
        <v>37</v>
      </c>
      <c r="U464" s="2" t="s">
        <v>36</v>
      </c>
      <c r="V464" s="2" t="s">
        <v>30</v>
      </c>
      <c r="W464" s="2" t="s">
        <v>30</v>
      </c>
      <c r="X464" s="2" t="s">
        <v>30</v>
      </c>
      <c r="Y464" s="2" t="s">
        <v>42</v>
      </c>
      <c r="Z464" s="2" t="s">
        <v>30</v>
      </c>
    </row>
    <row r="465">
      <c r="A465" s="1">
        <v>41878.668247534726</v>
      </c>
      <c r="B465" s="2">
        <v>26.0</v>
      </c>
      <c r="C465" s="2" t="s">
        <v>27</v>
      </c>
      <c r="D465" s="2" t="s">
        <v>28</v>
      </c>
      <c r="E465" s="2" t="s">
        <v>60</v>
      </c>
      <c r="F465" s="2" t="s">
        <v>30</v>
      </c>
      <c r="G465" s="2" t="s">
        <v>31</v>
      </c>
      <c r="H465" s="2" t="s">
        <v>30</v>
      </c>
      <c r="I465" s="2" t="s">
        <v>49</v>
      </c>
      <c r="J465" s="2" t="s">
        <v>47</v>
      </c>
      <c r="K465" s="2" t="s">
        <v>30</v>
      </c>
      <c r="L465" s="2" t="s">
        <v>31</v>
      </c>
      <c r="M465" s="2" t="s">
        <v>42</v>
      </c>
      <c r="N465" s="2" t="s">
        <v>34</v>
      </c>
      <c r="O465" s="2" t="s">
        <v>30</v>
      </c>
      <c r="P465" s="2" t="s">
        <v>30</v>
      </c>
      <c r="Q465" s="2" t="s">
        <v>42</v>
      </c>
      <c r="R465" s="2" t="s">
        <v>45</v>
      </c>
      <c r="S465" s="2" t="s">
        <v>37</v>
      </c>
      <c r="T465" s="2" t="s">
        <v>37</v>
      </c>
      <c r="U465" s="2" t="s">
        <v>36</v>
      </c>
      <c r="V465" s="2" t="s">
        <v>30</v>
      </c>
      <c r="W465" s="2" t="s">
        <v>30</v>
      </c>
      <c r="X465" s="2" t="s">
        <v>37</v>
      </c>
      <c r="Y465" s="2" t="s">
        <v>30</v>
      </c>
      <c r="Z465" s="2" t="s">
        <v>30</v>
      </c>
    </row>
    <row r="466">
      <c r="A466" s="1">
        <v>41878.66898380787</v>
      </c>
      <c r="B466" s="2">
        <v>27.0</v>
      </c>
      <c r="C466" s="2" t="s">
        <v>38</v>
      </c>
      <c r="D466" s="2" t="s">
        <v>28</v>
      </c>
      <c r="E466" s="2" t="s">
        <v>48</v>
      </c>
      <c r="F466" s="2" t="s">
        <v>30</v>
      </c>
      <c r="G466" s="2" t="s">
        <v>31</v>
      </c>
      <c r="H466" s="2" t="s">
        <v>31</v>
      </c>
      <c r="I466" s="2" t="s">
        <v>52</v>
      </c>
      <c r="J466" s="3" t="s">
        <v>33</v>
      </c>
      <c r="K466" s="2" t="s">
        <v>31</v>
      </c>
      <c r="L466" s="2" t="s">
        <v>31</v>
      </c>
      <c r="M466" s="2" t="s">
        <v>42</v>
      </c>
      <c r="N466" s="2" t="s">
        <v>30</v>
      </c>
      <c r="O466" s="2" t="s">
        <v>31</v>
      </c>
      <c r="P466" s="2" t="s">
        <v>42</v>
      </c>
      <c r="Q466" s="2" t="s">
        <v>42</v>
      </c>
      <c r="R466" s="2" t="s">
        <v>35</v>
      </c>
      <c r="S466" s="2" t="s">
        <v>31</v>
      </c>
      <c r="T466" s="2" t="s">
        <v>30</v>
      </c>
      <c r="U466" s="2" t="s">
        <v>36</v>
      </c>
      <c r="V466" s="2" t="s">
        <v>31</v>
      </c>
      <c r="W466" s="2" t="s">
        <v>30</v>
      </c>
      <c r="X466" s="2" t="s">
        <v>37</v>
      </c>
      <c r="Y466" s="2" t="s">
        <v>31</v>
      </c>
      <c r="Z466" s="2" t="s">
        <v>30</v>
      </c>
    </row>
    <row r="467">
      <c r="A467" s="1">
        <v>41878.669466053245</v>
      </c>
      <c r="B467" s="2">
        <v>38.0</v>
      </c>
      <c r="C467" s="2" t="s">
        <v>43</v>
      </c>
      <c r="D467" s="2" t="s">
        <v>46</v>
      </c>
      <c r="F467" s="2" t="s">
        <v>31</v>
      </c>
      <c r="G467" s="2" t="s">
        <v>30</v>
      </c>
      <c r="H467" s="2" t="s">
        <v>31</v>
      </c>
      <c r="I467" s="2" t="s">
        <v>52</v>
      </c>
      <c r="J467" s="2" t="s">
        <v>47</v>
      </c>
      <c r="K467" s="2" t="s">
        <v>31</v>
      </c>
      <c r="L467" s="2" t="s">
        <v>31</v>
      </c>
      <c r="M467" s="2" t="s">
        <v>30</v>
      </c>
      <c r="N467" s="2" t="s">
        <v>30</v>
      </c>
      <c r="O467" s="2" t="s">
        <v>30</v>
      </c>
      <c r="P467" s="2" t="s">
        <v>30</v>
      </c>
      <c r="Q467" s="2" t="s">
        <v>31</v>
      </c>
      <c r="R467" s="2" t="s">
        <v>35</v>
      </c>
      <c r="S467" s="2" t="s">
        <v>37</v>
      </c>
      <c r="T467" s="2" t="s">
        <v>37</v>
      </c>
      <c r="U467" s="2" t="s">
        <v>36</v>
      </c>
      <c r="V467" s="2" t="s">
        <v>31</v>
      </c>
      <c r="W467" s="2" t="s">
        <v>30</v>
      </c>
      <c r="X467" s="2" t="s">
        <v>37</v>
      </c>
      <c r="Y467" s="2" t="s">
        <v>31</v>
      </c>
      <c r="Z467" s="2" t="s">
        <v>30</v>
      </c>
    </row>
    <row r="468">
      <c r="A468" s="1">
        <v>41878.67137542824</v>
      </c>
      <c r="B468" s="2">
        <v>57.0</v>
      </c>
      <c r="C468" s="2" t="s">
        <v>38</v>
      </c>
      <c r="D468" s="2" t="s">
        <v>28</v>
      </c>
      <c r="E468" s="2" t="s">
        <v>60</v>
      </c>
      <c r="F468" s="2" t="s">
        <v>30</v>
      </c>
      <c r="G468" s="2" t="s">
        <v>31</v>
      </c>
      <c r="H468" s="2" t="s">
        <v>31</v>
      </c>
      <c r="I468" s="2" t="s">
        <v>40</v>
      </c>
      <c r="J468" s="2" t="s">
        <v>41</v>
      </c>
      <c r="K468" s="2" t="s">
        <v>30</v>
      </c>
      <c r="L468" s="2" t="s">
        <v>31</v>
      </c>
      <c r="M468" s="2" t="s">
        <v>31</v>
      </c>
      <c r="N468" s="2" t="s">
        <v>31</v>
      </c>
      <c r="O468" s="2" t="s">
        <v>30</v>
      </c>
      <c r="P468" s="2" t="s">
        <v>30</v>
      </c>
      <c r="Q468" s="2" t="s">
        <v>42</v>
      </c>
      <c r="R468" s="2" t="s">
        <v>42</v>
      </c>
      <c r="S468" s="2" t="s">
        <v>37</v>
      </c>
      <c r="T468" s="2" t="s">
        <v>30</v>
      </c>
      <c r="U468" s="2" t="s">
        <v>36</v>
      </c>
      <c r="V468" s="2" t="s">
        <v>31</v>
      </c>
      <c r="W468" s="2" t="s">
        <v>30</v>
      </c>
      <c r="X468" s="2" t="s">
        <v>37</v>
      </c>
      <c r="Y468" s="2" t="s">
        <v>30</v>
      </c>
      <c r="Z468" s="2" t="s">
        <v>30</v>
      </c>
    </row>
    <row r="469">
      <c r="A469" s="1">
        <v>41878.671905034724</v>
      </c>
      <c r="B469" s="2">
        <v>28.0</v>
      </c>
      <c r="C469" s="2" t="s">
        <v>43</v>
      </c>
      <c r="D469" s="2" t="s">
        <v>46</v>
      </c>
      <c r="F469" s="2" t="s">
        <v>30</v>
      </c>
      <c r="G469" s="2" t="s">
        <v>30</v>
      </c>
      <c r="H469" s="2" t="s">
        <v>31</v>
      </c>
      <c r="I469" s="2" t="s">
        <v>52</v>
      </c>
      <c r="J469" s="2" t="s">
        <v>41</v>
      </c>
      <c r="K469" s="2" t="s">
        <v>30</v>
      </c>
      <c r="L469" s="2" t="s">
        <v>31</v>
      </c>
      <c r="M469" s="2" t="s">
        <v>30</v>
      </c>
      <c r="N469" s="2" t="s">
        <v>30</v>
      </c>
      <c r="O469" s="2" t="s">
        <v>30</v>
      </c>
      <c r="P469" s="2" t="s">
        <v>30</v>
      </c>
      <c r="Q469" s="2" t="s">
        <v>30</v>
      </c>
      <c r="R469" s="2" t="s">
        <v>55</v>
      </c>
      <c r="S469" s="2" t="s">
        <v>31</v>
      </c>
      <c r="T469" s="2" t="s">
        <v>37</v>
      </c>
      <c r="U469" s="2" t="s">
        <v>30</v>
      </c>
      <c r="V469" s="2" t="s">
        <v>36</v>
      </c>
      <c r="W469" s="2" t="s">
        <v>30</v>
      </c>
      <c r="X469" s="2" t="s">
        <v>37</v>
      </c>
      <c r="Y469" s="2" t="s">
        <v>30</v>
      </c>
      <c r="Z469" s="2" t="s">
        <v>30</v>
      </c>
    </row>
    <row r="470">
      <c r="A470" s="1">
        <v>41878.67372791666</v>
      </c>
      <c r="B470" s="2">
        <v>26.0</v>
      </c>
      <c r="C470" s="2" t="s">
        <v>57</v>
      </c>
      <c r="D470" s="2" t="s">
        <v>68</v>
      </c>
      <c r="F470" s="2" t="s">
        <v>30</v>
      </c>
      <c r="G470" s="2" t="s">
        <v>30</v>
      </c>
      <c r="H470" s="2" t="s">
        <v>30</v>
      </c>
      <c r="I470" s="2" t="s">
        <v>49</v>
      </c>
      <c r="J470" s="3" t="s">
        <v>33</v>
      </c>
      <c r="K470" s="2" t="s">
        <v>30</v>
      </c>
      <c r="L470" s="2" t="s">
        <v>31</v>
      </c>
      <c r="M470" s="2" t="s">
        <v>30</v>
      </c>
      <c r="N470" s="2" t="s">
        <v>31</v>
      </c>
      <c r="O470" s="2" t="s">
        <v>30</v>
      </c>
      <c r="P470" s="2" t="s">
        <v>30</v>
      </c>
      <c r="Q470" s="2" t="s">
        <v>42</v>
      </c>
      <c r="R470" s="2" t="s">
        <v>42</v>
      </c>
      <c r="S470" s="2" t="s">
        <v>37</v>
      </c>
      <c r="T470" s="2" t="s">
        <v>30</v>
      </c>
      <c r="U470" s="2" t="s">
        <v>31</v>
      </c>
      <c r="V470" s="2" t="s">
        <v>31</v>
      </c>
      <c r="W470" s="2" t="s">
        <v>37</v>
      </c>
      <c r="X470" s="2" t="s">
        <v>37</v>
      </c>
      <c r="Y470" s="2" t="s">
        <v>30</v>
      </c>
      <c r="Z470" s="2" t="s">
        <v>30</v>
      </c>
    </row>
    <row r="471">
      <c r="A471" s="1">
        <v>41878.67472989583</v>
      </c>
      <c r="B471" s="2">
        <v>42.0</v>
      </c>
      <c r="C471" s="2" t="s">
        <v>133</v>
      </c>
      <c r="D471" s="2" t="s">
        <v>80</v>
      </c>
      <c r="F471" s="2" t="s">
        <v>30</v>
      </c>
      <c r="G471" s="2" t="s">
        <v>30</v>
      </c>
      <c r="H471" s="2" t="s">
        <v>31</v>
      </c>
      <c r="I471" s="2" t="s">
        <v>40</v>
      </c>
      <c r="J471" s="2" t="s">
        <v>50</v>
      </c>
      <c r="K471" s="2" t="s">
        <v>31</v>
      </c>
      <c r="L471" s="2" t="s">
        <v>31</v>
      </c>
      <c r="M471" s="2" t="s">
        <v>31</v>
      </c>
      <c r="N471" s="2" t="s">
        <v>31</v>
      </c>
      <c r="O471" s="2" t="s">
        <v>30</v>
      </c>
      <c r="P471" s="2" t="s">
        <v>30</v>
      </c>
      <c r="Q471" s="2" t="s">
        <v>31</v>
      </c>
      <c r="R471" s="2" t="s">
        <v>42</v>
      </c>
      <c r="S471" s="2" t="s">
        <v>31</v>
      </c>
      <c r="T471" s="2" t="s">
        <v>30</v>
      </c>
      <c r="U471" s="2" t="s">
        <v>36</v>
      </c>
      <c r="V471" s="2" t="s">
        <v>30</v>
      </c>
      <c r="W471" s="2" t="s">
        <v>30</v>
      </c>
      <c r="X471" s="2" t="s">
        <v>37</v>
      </c>
      <c r="Y471" s="2" t="s">
        <v>42</v>
      </c>
      <c r="Z471" s="2" t="s">
        <v>30</v>
      </c>
    </row>
    <row r="472">
      <c r="A472" s="1">
        <v>41878.676057199074</v>
      </c>
      <c r="B472" s="2">
        <v>31.0</v>
      </c>
      <c r="C472" s="2" t="s">
        <v>43</v>
      </c>
      <c r="D472" s="2" t="s">
        <v>28</v>
      </c>
      <c r="E472" s="2" t="s">
        <v>96</v>
      </c>
      <c r="F472" s="2" t="s">
        <v>30</v>
      </c>
      <c r="G472" s="2" t="s">
        <v>30</v>
      </c>
      <c r="H472" s="2" t="s">
        <v>31</v>
      </c>
      <c r="I472" s="2" t="s">
        <v>52</v>
      </c>
      <c r="J472" s="2" t="s">
        <v>50</v>
      </c>
      <c r="K472" s="2" t="s">
        <v>31</v>
      </c>
      <c r="L472" s="2" t="s">
        <v>31</v>
      </c>
      <c r="M472" s="2" t="s">
        <v>31</v>
      </c>
      <c r="N472" s="2" t="s">
        <v>31</v>
      </c>
      <c r="O472" s="2" t="s">
        <v>31</v>
      </c>
      <c r="P472" s="2" t="s">
        <v>31</v>
      </c>
      <c r="Q472" s="2" t="s">
        <v>31</v>
      </c>
      <c r="R472" s="2" t="s">
        <v>65</v>
      </c>
      <c r="S472" s="2" t="s">
        <v>30</v>
      </c>
      <c r="T472" s="2" t="s">
        <v>30</v>
      </c>
      <c r="U472" s="2" t="s">
        <v>36</v>
      </c>
      <c r="V472" s="2" t="s">
        <v>31</v>
      </c>
      <c r="W472" s="2" t="s">
        <v>30</v>
      </c>
      <c r="X472" s="2" t="s">
        <v>30</v>
      </c>
      <c r="Y472" s="2" t="s">
        <v>31</v>
      </c>
      <c r="Z472" s="2" t="s">
        <v>30</v>
      </c>
    </row>
    <row r="473">
      <c r="A473" s="1">
        <v>41878.67616609953</v>
      </c>
      <c r="B473" s="2">
        <v>58.0</v>
      </c>
      <c r="C473" s="2" t="s">
        <v>43</v>
      </c>
      <c r="D473" s="2" t="s">
        <v>28</v>
      </c>
      <c r="E473" s="2" t="s">
        <v>60</v>
      </c>
      <c r="F473" s="2" t="s">
        <v>30</v>
      </c>
      <c r="G473" s="2" t="s">
        <v>30</v>
      </c>
      <c r="H473" s="2" t="s">
        <v>31</v>
      </c>
      <c r="I473" s="2" t="s">
        <v>40</v>
      </c>
      <c r="J473" s="2" t="s">
        <v>41</v>
      </c>
      <c r="K473" s="2" t="s">
        <v>30</v>
      </c>
      <c r="L473" s="2" t="s">
        <v>31</v>
      </c>
      <c r="M473" s="2" t="s">
        <v>31</v>
      </c>
      <c r="N473" s="2" t="s">
        <v>31</v>
      </c>
      <c r="O473" s="2" t="s">
        <v>31</v>
      </c>
      <c r="P473" s="2" t="s">
        <v>31</v>
      </c>
      <c r="Q473" s="2" t="s">
        <v>31</v>
      </c>
      <c r="R473" s="2" t="s">
        <v>35</v>
      </c>
      <c r="S473" s="2" t="s">
        <v>37</v>
      </c>
      <c r="T473" s="2" t="s">
        <v>30</v>
      </c>
      <c r="U473" s="2" t="s">
        <v>36</v>
      </c>
      <c r="V473" s="2" t="s">
        <v>31</v>
      </c>
      <c r="W473" s="2" t="s">
        <v>30</v>
      </c>
      <c r="X473" s="2" t="s">
        <v>31</v>
      </c>
      <c r="Y473" s="2" t="s">
        <v>31</v>
      </c>
      <c r="Z473" s="2" t="s">
        <v>30</v>
      </c>
    </row>
    <row r="474">
      <c r="A474" s="1">
        <v>41878.67618613426</v>
      </c>
      <c r="B474" s="2">
        <v>29.0</v>
      </c>
      <c r="C474" s="2" t="s">
        <v>43</v>
      </c>
      <c r="D474" s="2" t="s">
        <v>28</v>
      </c>
      <c r="E474" s="2" t="s">
        <v>56</v>
      </c>
      <c r="F474" s="2" t="s">
        <v>30</v>
      </c>
      <c r="G474" s="2" t="s">
        <v>30</v>
      </c>
      <c r="H474" s="2" t="s">
        <v>30</v>
      </c>
      <c r="I474" s="2" t="s">
        <v>52</v>
      </c>
      <c r="J474" s="3" t="s">
        <v>33</v>
      </c>
      <c r="K474" s="2" t="s">
        <v>30</v>
      </c>
      <c r="L474" s="2" t="s">
        <v>31</v>
      </c>
      <c r="M474" s="2" t="s">
        <v>42</v>
      </c>
      <c r="N474" s="2" t="s">
        <v>30</v>
      </c>
      <c r="O474" s="2" t="s">
        <v>30</v>
      </c>
      <c r="P474" s="2" t="s">
        <v>30</v>
      </c>
      <c r="Q474" s="2" t="s">
        <v>42</v>
      </c>
      <c r="R474" s="2" t="s">
        <v>55</v>
      </c>
      <c r="S474" s="2" t="s">
        <v>31</v>
      </c>
      <c r="T474" s="2" t="s">
        <v>30</v>
      </c>
      <c r="U474" s="2" t="s">
        <v>30</v>
      </c>
      <c r="V474" s="2" t="s">
        <v>30</v>
      </c>
      <c r="W474" s="2" t="s">
        <v>30</v>
      </c>
      <c r="X474" s="2" t="s">
        <v>37</v>
      </c>
      <c r="Y474" s="2" t="s">
        <v>30</v>
      </c>
      <c r="Z474" s="2" t="s">
        <v>30</v>
      </c>
    </row>
    <row r="475">
      <c r="A475" s="1">
        <v>41878.676440972224</v>
      </c>
      <c r="B475" s="2">
        <v>39.0</v>
      </c>
      <c r="C475" s="2" t="s">
        <v>27</v>
      </c>
      <c r="D475" s="2" t="s">
        <v>46</v>
      </c>
      <c r="F475" s="2" t="s">
        <v>30</v>
      </c>
      <c r="G475" s="2" t="s">
        <v>30</v>
      </c>
      <c r="H475" s="2" t="s">
        <v>31</v>
      </c>
      <c r="I475" s="2" t="s">
        <v>52</v>
      </c>
      <c r="J475" s="2" t="s">
        <v>41</v>
      </c>
      <c r="K475" s="2" t="s">
        <v>30</v>
      </c>
      <c r="L475" s="2" t="s">
        <v>31</v>
      </c>
      <c r="M475" s="2" t="s">
        <v>31</v>
      </c>
      <c r="N475" s="2" t="s">
        <v>31</v>
      </c>
      <c r="O475" s="2" t="s">
        <v>30</v>
      </c>
      <c r="P475" s="2" t="s">
        <v>31</v>
      </c>
      <c r="Q475" s="2" t="s">
        <v>42</v>
      </c>
      <c r="R475" s="2" t="s">
        <v>42</v>
      </c>
      <c r="S475" s="2" t="s">
        <v>31</v>
      </c>
      <c r="T475" s="2" t="s">
        <v>30</v>
      </c>
      <c r="U475" s="2" t="s">
        <v>36</v>
      </c>
      <c r="V475" s="2" t="s">
        <v>36</v>
      </c>
      <c r="W475" s="2" t="s">
        <v>30</v>
      </c>
      <c r="X475" s="2" t="s">
        <v>37</v>
      </c>
      <c r="Y475" s="2" t="s">
        <v>30</v>
      </c>
      <c r="Z475" s="2" t="s">
        <v>31</v>
      </c>
    </row>
    <row r="476">
      <c r="A476" s="1">
        <v>41878.676897488425</v>
      </c>
      <c r="B476" s="2">
        <v>34.0</v>
      </c>
      <c r="C476" s="2" t="s">
        <v>43</v>
      </c>
      <c r="D476" s="2" t="s">
        <v>28</v>
      </c>
      <c r="E476" s="2" t="s">
        <v>56</v>
      </c>
      <c r="F476" s="2" t="s">
        <v>30</v>
      </c>
      <c r="G476" s="2" t="s">
        <v>30</v>
      </c>
      <c r="H476" s="2" t="s">
        <v>30</v>
      </c>
      <c r="I476" s="2" t="s">
        <v>52</v>
      </c>
      <c r="J476" s="3" t="s">
        <v>33</v>
      </c>
      <c r="K476" s="2" t="s">
        <v>31</v>
      </c>
      <c r="L476" s="2" t="s">
        <v>31</v>
      </c>
      <c r="M476" s="2" t="s">
        <v>42</v>
      </c>
      <c r="N476" s="2" t="s">
        <v>30</v>
      </c>
      <c r="O476" s="2" t="s">
        <v>30</v>
      </c>
      <c r="P476" s="2" t="s">
        <v>30</v>
      </c>
      <c r="Q476" s="2" t="s">
        <v>42</v>
      </c>
      <c r="R476" s="2" t="s">
        <v>55</v>
      </c>
      <c r="S476" s="2" t="s">
        <v>37</v>
      </c>
      <c r="T476" s="2" t="s">
        <v>30</v>
      </c>
      <c r="U476" s="2" t="s">
        <v>36</v>
      </c>
      <c r="V476" s="2" t="s">
        <v>31</v>
      </c>
      <c r="W476" s="2" t="s">
        <v>30</v>
      </c>
      <c r="X476" s="2" t="s">
        <v>37</v>
      </c>
      <c r="Y476" s="2" t="s">
        <v>42</v>
      </c>
      <c r="Z476" s="2" t="s">
        <v>30</v>
      </c>
    </row>
    <row r="477">
      <c r="A477" s="1">
        <v>41878.67739027778</v>
      </c>
      <c r="B477" s="2">
        <v>57.0</v>
      </c>
      <c r="C477" s="2" t="s">
        <v>43</v>
      </c>
      <c r="D477" s="2" t="s">
        <v>28</v>
      </c>
      <c r="E477" s="2" t="s">
        <v>60</v>
      </c>
      <c r="F477" s="2" t="s">
        <v>30</v>
      </c>
      <c r="G477" s="2" t="s">
        <v>30</v>
      </c>
      <c r="H477" s="2" t="s">
        <v>31</v>
      </c>
      <c r="I477" s="2" t="s">
        <v>52</v>
      </c>
      <c r="J477" s="2" t="s">
        <v>41</v>
      </c>
      <c r="K477" s="2" t="s">
        <v>30</v>
      </c>
      <c r="L477" s="2" t="s">
        <v>31</v>
      </c>
      <c r="M477" s="2" t="s">
        <v>31</v>
      </c>
      <c r="N477" s="2" t="s">
        <v>34</v>
      </c>
      <c r="O477" s="2" t="s">
        <v>31</v>
      </c>
      <c r="P477" s="2" t="s">
        <v>31</v>
      </c>
      <c r="Q477" s="2" t="s">
        <v>42</v>
      </c>
      <c r="R477" s="2" t="s">
        <v>42</v>
      </c>
      <c r="S477" s="2" t="s">
        <v>37</v>
      </c>
      <c r="T477" s="2" t="s">
        <v>37</v>
      </c>
      <c r="U477" s="2" t="s">
        <v>30</v>
      </c>
      <c r="V477" s="2" t="s">
        <v>30</v>
      </c>
      <c r="W477" s="2" t="s">
        <v>30</v>
      </c>
      <c r="X477" s="2" t="s">
        <v>37</v>
      </c>
      <c r="Y477" s="2" t="s">
        <v>42</v>
      </c>
      <c r="Z477" s="2" t="s">
        <v>30</v>
      </c>
    </row>
    <row r="478">
      <c r="A478" s="1">
        <v>41878.67746677084</v>
      </c>
      <c r="B478" s="2">
        <v>27.0</v>
      </c>
      <c r="C478" s="2" t="s">
        <v>43</v>
      </c>
      <c r="D478" s="2" t="s">
        <v>94</v>
      </c>
      <c r="F478" s="2" t="s">
        <v>30</v>
      </c>
      <c r="G478" s="2" t="s">
        <v>31</v>
      </c>
      <c r="H478" s="2" t="s">
        <v>31</v>
      </c>
      <c r="I478" s="2" t="s">
        <v>52</v>
      </c>
      <c r="J478" s="3" t="s">
        <v>33</v>
      </c>
      <c r="K478" s="2" t="s">
        <v>30</v>
      </c>
      <c r="L478" s="2" t="s">
        <v>31</v>
      </c>
      <c r="M478" s="2" t="s">
        <v>30</v>
      </c>
      <c r="N478" s="2" t="s">
        <v>34</v>
      </c>
      <c r="O478" s="2" t="s">
        <v>30</v>
      </c>
      <c r="P478" s="2" t="s">
        <v>30</v>
      </c>
      <c r="Q478" s="2" t="s">
        <v>42</v>
      </c>
      <c r="R478" s="2" t="s">
        <v>45</v>
      </c>
      <c r="S478" s="2" t="s">
        <v>31</v>
      </c>
      <c r="T478" s="2" t="s">
        <v>37</v>
      </c>
      <c r="U478" s="2" t="s">
        <v>36</v>
      </c>
      <c r="V478" s="2" t="s">
        <v>30</v>
      </c>
      <c r="W478" s="2" t="s">
        <v>30</v>
      </c>
      <c r="X478" s="2" t="s">
        <v>30</v>
      </c>
      <c r="Y478" s="2" t="s">
        <v>30</v>
      </c>
      <c r="Z478" s="2" t="s">
        <v>31</v>
      </c>
    </row>
    <row r="479">
      <c r="A479" s="1">
        <v>41878.678241168986</v>
      </c>
      <c r="B479" s="2">
        <v>23.0</v>
      </c>
      <c r="C479" s="2" t="s">
        <v>57</v>
      </c>
      <c r="D479" s="2" t="s">
        <v>94</v>
      </c>
      <c r="F479" s="2" t="s">
        <v>31</v>
      </c>
      <c r="G479" s="2" t="s">
        <v>31</v>
      </c>
      <c r="H479" s="2" t="s">
        <v>31</v>
      </c>
      <c r="I479" s="2" t="s">
        <v>32</v>
      </c>
      <c r="J479" s="2" t="s">
        <v>47</v>
      </c>
      <c r="K479" s="2" t="s">
        <v>31</v>
      </c>
      <c r="L479" s="2" t="s">
        <v>31</v>
      </c>
      <c r="M479" s="2" t="s">
        <v>42</v>
      </c>
      <c r="N479" s="2" t="s">
        <v>30</v>
      </c>
      <c r="O479" s="2" t="s">
        <v>42</v>
      </c>
      <c r="P479" s="2" t="s">
        <v>42</v>
      </c>
      <c r="Q479" s="2" t="s">
        <v>42</v>
      </c>
      <c r="R479" s="2" t="s">
        <v>42</v>
      </c>
      <c r="S479" s="2" t="s">
        <v>30</v>
      </c>
      <c r="T479" s="2" t="s">
        <v>37</v>
      </c>
      <c r="U479" s="2" t="s">
        <v>31</v>
      </c>
      <c r="V479" s="2" t="s">
        <v>31</v>
      </c>
      <c r="W479" s="2" t="s">
        <v>37</v>
      </c>
      <c r="X479" s="2" t="s">
        <v>31</v>
      </c>
      <c r="Y479" s="2" t="s">
        <v>42</v>
      </c>
      <c r="Z479" s="2" t="s">
        <v>30</v>
      </c>
      <c r="AA479" s="2" t="s">
        <v>208</v>
      </c>
    </row>
    <row r="480">
      <c r="A480" s="1">
        <v>41878.67836953703</v>
      </c>
      <c r="B480" s="2">
        <v>18.0</v>
      </c>
      <c r="C480" s="2" t="s">
        <v>57</v>
      </c>
      <c r="D480" s="2" t="s">
        <v>196</v>
      </c>
      <c r="F480" s="2" t="s">
        <v>30</v>
      </c>
      <c r="G480" s="2" t="s">
        <v>30</v>
      </c>
      <c r="H480" s="2" t="s">
        <v>30</v>
      </c>
      <c r="J480" s="2" t="s">
        <v>62</v>
      </c>
      <c r="K480" s="2" t="s">
        <v>31</v>
      </c>
      <c r="L480" s="2" t="s">
        <v>30</v>
      </c>
      <c r="M480" s="2" t="s">
        <v>42</v>
      </c>
      <c r="N480" s="2" t="s">
        <v>30</v>
      </c>
      <c r="O480" s="2" t="s">
        <v>30</v>
      </c>
      <c r="P480" s="2" t="s">
        <v>42</v>
      </c>
      <c r="Q480" s="2" t="s">
        <v>42</v>
      </c>
      <c r="R480" s="2" t="s">
        <v>65</v>
      </c>
      <c r="S480" s="2" t="s">
        <v>31</v>
      </c>
      <c r="T480" s="2" t="s">
        <v>30</v>
      </c>
      <c r="U480" s="2" t="s">
        <v>30</v>
      </c>
      <c r="V480" s="2" t="s">
        <v>30</v>
      </c>
      <c r="W480" s="2" t="s">
        <v>30</v>
      </c>
      <c r="X480" s="2" t="s">
        <v>37</v>
      </c>
      <c r="Y480" s="2" t="s">
        <v>42</v>
      </c>
      <c r="Z480" s="2" t="s">
        <v>30</v>
      </c>
    </row>
    <row r="481">
      <c r="A481" s="1">
        <v>41878.67853384259</v>
      </c>
      <c r="B481" s="2">
        <v>30.0</v>
      </c>
      <c r="C481" s="2" t="s">
        <v>59</v>
      </c>
      <c r="D481" s="2" t="s">
        <v>28</v>
      </c>
      <c r="E481" s="2" t="s">
        <v>69</v>
      </c>
      <c r="F481" s="2" t="s">
        <v>30</v>
      </c>
      <c r="G481" s="2" t="s">
        <v>30</v>
      </c>
      <c r="H481" s="2" t="s">
        <v>30</v>
      </c>
      <c r="J481" s="2" t="s">
        <v>50</v>
      </c>
      <c r="K481" s="2" t="s">
        <v>30</v>
      </c>
      <c r="L481" s="2" t="s">
        <v>31</v>
      </c>
      <c r="M481" s="2" t="s">
        <v>42</v>
      </c>
      <c r="N481" s="2" t="s">
        <v>34</v>
      </c>
      <c r="O481" s="2" t="s">
        <v>30</v>
      </c>
      <c r="P481" s="2" t="s">
        <v>30</v>
      </c>
      <c r="Q481" s="2" t="s">
        <v>42</v>
      </c>
      <c r="R481" s="2" t="s">
        <v>42</v>
      </c>
      <c r="S481" s="2" t="s">
        <v>37</v>
      </c>
      <c r="T481" s="2" t="s">
        <v>30</v>
      </c>
      <c r="U481" s="2" t="s">
        <v>36</v>
      </c>
      <c r="V481" s="2" t="s">
        <v>31</v>
      </c>
      <c r="W481" s="2" t="s">
        <v>30</v>
      </c>
      <c r="X481" s="2" t="s">
        <v>37</v>
      </c>
      <c r="Y481" s="2" t="s">
        <v>42</v>
      </c>
      <c r="Z481" s="2" t="s">
        <v>30</v>
      </c>
    </row>
    <row r="482">
      <c r="A482" s="1">
        <v>41878.6789522338</v>
      </c>
      <c r="B482" s="2">
        <v>23.0</v>
      </c>
      <c r="C482" s="2" t="s">
        <v>43</v>
      </c>
      <c r="D482" s="2" t="s">
        <v>28</v>
      </c>
      <c r="E482" s="2" t="s">
        <v>145</v>
      </c>
      <c r="F482" s="2" t="s">
        <v>30</v>
      </c>
      <c r="G482" s="2" t="s">
        <v>30</v>
      </c>
      <c r="H482" s="2" t="s">
        <v>30</v>
      </c>
      <c r="I482" s="2" t="s">
        <v>49</v>
      </c>
      <c r="J482" s="2" t="s">
        <v>47</v>
      </c>
      <c r="K482" s="2" t="s">
        <v>30</v>
      </c>
      <c r="L482" s="2" t="s">
        <v>30</v>
      </c>
      <c r="M482" s="2" t="s">
        <v>42</v>
      </c>
      <c r="N482" s="2" t="s">
        <v>34</v>
      </c>
      <c r="O482" s="2" t="s">
        <v>42</v>
      </c>
      <c r="P482" s="2" t="s">
        <v>42</v>
      </c>
      <c r="Q482" s="2" t="s">
        <v>42</v>
      </c>
      <c r="R482" s="2" t="s">
        <v>42</v>
      </c>
      <c r="S482" s="2" t="s">
        <v>30</v>
      </c>
      <c r="T482" s="2" t="s">
        <v>30</v>
      </c>
      <c r="U482" s="2" t="s">
        <v>31</v>
      </c>
      <c r="V482" s="2" t="s">
        <v>31</v>
      </c>
      <c r="W482" s="2" t="s">
        <v>37</v>
      </c>
      <c r="X482" s="2" t="s">
        <v>31</v>
      </c>
      <c r="Y482" s="2" t="s">
        <v>31</v>
      </c>
      <c r="Z482" s="2" t="s">
        <v>30</v>
      </c>
    </row>
    <row r="483">
      <c r="A483" s="1">
        <v>41878.679682835646</v>
      </c>
      <c r="B483" s="2">
        <v>43.0</v>
      </c>
      <c r="C483" s="2" t="s">
        <v>38</v>
      </c>
      <c r="D483" s="2" t="s">
        <v>28</v>
      </c>
      <c r="E483" s="2" t="s">
        <v>60</v>
      </c>
      <c r="F483" s="2" t="s">
        <v>30</v>
      </c>
      <c r="G483" s="2" t="s">
        <v>30</v>
      </c>
      <c r="H483" s="2" t="s">
        <v>31</v>
      </c>
      <c r="I483" s="2" t="s">
        <v>52</v>
      </c>
      <c r="J483" s="2" t="s">
        <v>41</v>
      </c>
      <c r="K483" s="2" t="s">
        <v>30</v>
      </c>
      <c r="L483" s="2" t="s">
        <v>31</v>
      </c>
      <c r="M483" s="2" t="s">
        <v>31</v>
      </c>
      <c r="N483" s="2" t="s">
        <v>31</v>
      </c>
      <c r="O483" s="2" t="s">
        <v>31</v>
      </c>
      <c r="P483" s="2" t="s">
        <v>31</v>
      </c>
      <c r="Q483" s="2" t="s">
        <v>31</v>
      </c>
      <c r="R483" s="2" t="s">
        <v>35</v>
      </c>
      <c r="S483" s="2" t="s">
        <v>31</v>
      </c>
      <c r="T483" s="2" t="s">
        <v>37</v>
      </c>
      <c r="U483" s="2" t="s">
        <v>30</v>
      </c>
      <c r="V483" s="2" t="s">
        <v>30</v>
      </c>
      <c r="W483" s="2" t="s">
        <v>30</v>
      </c>
      <c r="X483" s="2" t="s">
        <v>31</v>
      </c>
      <c r="Y483" s="2" t="s">
        <v>42</v>
      </c>
      <c r="Z483" s="2" t="s">
        <v>30</v>
      </c>
    </row>
    <row r="484">
      <c r="A484" s="1">
        <v>41878.679928067126</v>
      </c>
      <c r="B484" s="2">
        <v>18.0</v>
      </c>
      <c r="C484" s="2" t="s">
        <v>27</v>
      </c>
      <c r="D484" s="2" t="s">
        <v>46</v>
      </c>
      <c r="F484" s="2" t="s">
        <v>30</v>
      </c>
      <c r="G484" s="2" t="s">
        <v>31</v>
      </c>
      <c r="H484" s="2" t="s">
        <v>31</v>
      </c>
      <c r="I484" s="2" t="s">
        <v>52</v>
      </c>
      <c r="J484" s="3" t="s">
        <v>54</v>
      </c>
      <c r="K484" s="2" t="s">
        <v>31</v>
      </c>
      <c r="L484" s="2" t="s">
        <v>31</v>
      </c>
      <c r="M484" s="2" t="s">
        <v>42</v>
      </c>
      <c r="N484" s="2" t="s">
        <v>34</v>
      </c>
      <c r="O484" s="2" t="s">
        <v>42</v>
      </c>
      <c r="P484" s="2" t="s">
        <v>42</v>
      </c>
      <c r="Q484" s="2" t="s">
        <v>42</v>
      </c>
      <c r="R484" s="2" t="s">
        <v>42</v>
      </c>
      <c r="S484" s="2" t="s">
        <v>37</v>
      </c>
      <c r="T484" s="2" t="s">
        <v>37</v>
      </c>
      <c r="U484" s="2" t="s">
        <v>36</v>
      </c>
      <c r="V484" s="2" t="s">
        <v>36</v>
      </c>
      <c r="W484" s="2" t="s">
        <v>37</v>
      </c>
      <c r="X484" s="2" t="s">
        <v>37</v>
      </c>
      <c r="Y484" s="2" t="s">
        <v>42</v>
      </c>
      <c r="Z484" s="2" t="s">
        <v>30</v>
      </c>
      <c r="AA484" s="2" t="s">
        <v>209</v>
      </c>
    </row>
    <row r="485">
      <c r="A485" s="1">
        <v>41878.6801575</v>
      </c>
      <c r="B485" s="2">
        <v>29.0</v>
      </c>
      <c r="C485" s="2" t="s">
        <v>57</v>
      </c>
      <c r="D485" s="2" t="s">
        <v>28</v>
      </c>
      <c r="E485" s="2" t="s">
        <v>29</v>
      </c>
      <c r="F485" s="2" t="s">
        <v>30</v>
      </c>
      <c r="G485" s="2" t="s">
        <v>30</v>
      </c>
      <c r="H485" s="2" t="s">
        <v>31</v>
      </c>
      <c r="I485" s="2" t="s">
        <v>40</v>
      </c>
      <c r="J485" s="3" t="s">
        <v>33</v>
      </c>
      <c r="K485" s="2" t="s">
        <v>30</v>
      </c>
      <c r="L485" s="2" t="s">
        <v>31</v>
      </c>
      <c r="M485" s="2" t="s">
        <v>31</v>
      </c>
      <c r="N485" s="2" t="s">
        <v>31</v>
      </c>
      <c r="O485" s="2" t="s">
        <v>30</v>
      </c>
      <c r="P485" s="2" t="s">
        <v>30</v>
      </c>
      <c r="Q485" s="2" t="s">
        <v>42</v>
      </c>
      <c r="R485" s="2" t="s">
        <v>42</v>
      </c>
      <c r="S485" s="2" t="s">
        <v>37</v>
      </c>
      <c r="T485" s="2" t="s">
        <v>30</v>
      </c>
      <c r="U485" s="2" t="s">
        <v>36</v>
      </c>
      <c r="V485" s="2" t="s">
        <v>30</v>
      </c>
      <c r="W485" s="2" t="s">
        <v>30</v>
      </c>
      <c r="X485" s="2" t="s">
        <v>37</v>
      </c>
      <c r="Y485" s="2" t="s">
        <v>42</v>
      </c>
      <c r="Z485" s="2" t="s">
        <v>30</v>
      </c>
    </row>
    <row r="486">
      <c r="A486" s="1">
        <v>41878.68097274306</v>
      </c>
      <c r="B486" s="2">
        <v>48.0</v>
      </c>
      <c r="C486" s="2" t="s">
        <v>38</v>
      </c>
      <c r="D486" s="2" t="s">
        <v>28</v>
      </c>
      <c r="E486" s="2" t="s">
        <v>48</v>
      </c>
      <c r="F486" s="2" t="s">
        <v>30</v>
      </c>
      <c r="G486" s="2" t="s">
        <v>30</v>
      </c>
      <c r="H486" s="2" t="s">
        <v>30</v>
      </c>
      <c r="I486" s="2" t="s">
        <v>49</v>
      </c>
      <c r="J486" s="3" t="s">
        <v>33</v>
      </c>
      <c r="K486" s="2" t="s">
        <v>30</v>
      </c>
      <c r="L486" s="2" t="s">
        <v>31</v>
      </c>
      <c r="M486" s="2" t="s">
        <v>42</v>
      </c>
      <c r="N486" s="2" t="s">
        <v>30</v>
      </c>
      <c r="O486" s="2" t="s">
        <v>30</v>
      </c>
      <c r="P486" s="2" t="s">
        <v>42</v>
      </c>
      <c r="Q486" s="2" t="s">
        <v>42</v>
      </c>
      <c r="R486" s="2" t="s">
        <v>42</v>
      </c>
      <c r="S486" s="2" t="s">
        <v>37</v>
      </c>
      <c r="T486" s="2" t="s">
        <v>30</v>
      </c>
      <c r="U486" s="2" t="s">
        <v>30</v>
      </c>
      <c r="V486" s="2" t="s">
        <v>30</v>
      </c>
      <c r="W486" s="2" t="s">
        <v>30</v>
      </c>
      <c r="X486" s="2" t="s">
        <v>37</v>
      </c>
      <c r="Y486" s="2" t="s">
        <v>42</v>
      </c>
      <c r="Z486" s="2" t="s">
        <v>30</v>
      </c>
    </row>
    <row r="487">
      <c r="A487" s="1">
        <v>41878.68102884259</v>
      </c>
      <c r="B487" s="2">
        <v>43.0</v>
      </c>
      <c r="C487" s="2" t="s">
        <v>57</v>
      </c>
      <c r="D487" s="2" t="s">
        <v>94</v>
      </c>
      <c r="F487" s="2" t="s">
        <v>30</v>
      </c>
      <c r="G487" s="2" t="s">
        <v>30</v>
      </c>
      <c r="H487" s="2" t="s">
        <v>31</v>
      </c>
      <c r="I487" s="2" t="s">
        <v>52</v>
      </c>
      <c r="J487" s="2" t="s">
        <v>47</v>
      </c>
      <c r="K487" s="2" t="s">
        <v>30</v>
      </c>
      <c r="L487" s="2" t="s">
        <v>30</v>
      </c>
      <c r="M487" s="2" t="s">
        <v>30</v>
      </c>
      <c r="N487" s="2" t="s">
        <v>31</v>
      </c>
      <c r="O487" s="2" t="s">
        <v>42</v>
      </c>
      <c r="P487" s="2" t="s">
        <v>30</v>
      </c>
      <c r="Q487" s="2" t="s">
        <v>42</v>
      </c>
      <c r="R487" s="2" t="s">
        <v>35</v>
      </c>
      <c r="S487" s="2" t="s">
        <v>37</v>
      </c>
      <c r="T487" s="2" t="s">
        <v>30</v>
      </c>
      <c r="U487" s="2" t="s">
        <v>36</v>
      </c>
      <c r="V487" s="2" t="s">
        <v>36</v>
      </c>
      <c r="W487" s="2" t="s">
        <v>30</v>
      </c>
      <c r="X487" s="2" t="s">
        <v>31</v>
      </c>
      <c r="Y487" s="2" t="s">
        <v>30</v>
      </c>
      <c r="Z487" s="2" t="s">
        <v>31</v>
      </c>
    </row>
    <row r="488">
      <c r="A488" s="1">
        <v>41878.68138883102</v>
      </c>
      <c r="B488" s="2">
        <v>28.0</v>
      </c>
      <c r="C488" s="2" t="s">
        <v>27</v>
      </c>
      <c r="D488" s="2" t="s">
        <v>28</v>
      </c>
      <c r="E488" s="2" t="s">
        <v>69</v>
      </c>
      <c r="F488" s="2" t="s">
        <v>30</v>
      </c>
      <c r="G488" s="2" t="s">
        <v>31</v>
      </c>
      <c r="H488" s="2" t="s">
        <v>31</v>
      </c>
      <c r="I488" s="2" t="s">
        <v>52</v>
      </c>
      <c r="J488" s="2" t="s">
        <v>47</v>
      </c>
      <c r="K488" s="2" t="s">
        <v>30</v>
      </c>
      <c r="L488" s="2" t="s">
        <v>31</v>
      </c>
      <c r="M488" s="2" t="s">
        <v>42</v>
      </c>
      <c r="N488" s="2" t="s">
        <v>34</v>
      </c>
      <c r="O488" s="2" t="s">
        <v>30</v>
      </c>
      <c r="P488" s="2" t="s">
        <v>30</v>
      </c>
      <c r="Q488" s="2" t="s">
        <v>42</v>
      </c>
      <c r="R488" s="2" t="s">
        <v>42</v>
      </c>
      <c r="S488" s="2" t="s">
        <v>31</v>
      </c>
      <c r="T488" s="2" t="s">
        <v>37</v>
      </c>
      <c r="U488" s="2" t="s">
        <v>36</v>
      </c>
      <c r="V488" s="2" t="s">
        <v>30</v>
      </c>
      <c r="W488" s="2" t="s">
        <v>30</v>
      </c>
      <c r="X488" s="2" t="s">
        <v>37</v>
      </c>
      <c r="Y488" s="2" t="s">
        <v>42</v>
      </c>
      <c r="Z488" s="2" t="s">
        <v>30</v>
      </c>
    </row>
    <row r="489">
      <c r="A489" s="1">
        <v>41878.68152803241</v>
      </c>
      <c r="B489" s="2">
        <v>30.0</v>
      </c>
      <c r="C489" s="2" t="s">
        <v>43</v>
      </c>
      <c r="D489" s="2" t="s">
        <v>28</v>
      </c>
      <c r="E489" s="2" t="s">
        <v>60</v>
      </c>
      <c r="F489" s="2" t="s">
        <v>31</v>
      </c>
      <c r="G489" s="2" t="s">
        <v>31</v>
      </c>
      <c r="H489" s="2" t="s">
        <v>31</v>
      </c>
      <c r="I489" s="2" t="s">
        <v>32</v>
      </c>
      <c r="J489" s="3" t="s">
        <v>54</v>
      </c>
      <c r="K489" s="2" t="s">
        <v>31</v>
      </c>
      <c r="L489" s="2" t="s">
        <v>31</v>
      </c>
      <c r="M489" s="2" t="s">
        <v>30</v>
      </c>
      <c r="N489" s="2" t="s">
        <v>31</v>
      </c>
      <c r="O489" s="2" t="s">
        <v>30</v>
      </c>
      <c r="P489" s="2" t="s">
        <v>30</v>
      </c>
      <c r="Q489" s="2" t="s">
        <v>31</v>
      </c>
      <c r="R489" s="2" t="s">
        <v>65</v>
      </c>
      <c r="S489" s="2" t="s">
        <v>30</v>
      </c>
      <c r="T489" s="2" t="s">
        <v>30</v>
      </c>
      <c r="U489" s="2" t="s">
        <v>31</v>
      </c>
      <c r="V489" s="2" t="s">
        <v>31</v>
      </c>
      <c r="W489" s="2" t="s">
        <v>30</v>
      </c>
      <c r="X489" s="2" t="s">
        <v>30</v>
      </c>
      <c r="Y489" s="2" t="s">
        <v>31</v>
      </c>
      <c r="Z489" s="2" t="s">
        <v>30</v>
      </c>
    </row>
    <row r="490">
      <c r="A490" s="1">
        <v>41878.68188119213</v>
      </c>
      <c r="B490" s="2">
        <v>26.0</v>
      </c>
      <c r="C490" s="2" t="s">
        <v>43</v>
      </c>
      <c r="D490" s="2" t="s">
        <v>210</v>
      </c>
      <c r="E490" s="2" t="s">
        <v>67</v>
      </c>
      <c r="F490" s="2" t="s">
        <v>30</v>
      </c>
      <c r="G490" s="2" t="s">
        <v>30</v>
      </c>
      <c r="H490" s="2" t="s">
        <v>30</v>
      </c>
      <c r="I490" s="2" t="s">
        <v>52</v>
      </c>
      <c r="J490" s="3" t="s">
        <v>33</v>
      </c>
      <c r="K490" s="2" t="s">
        <v>30</v>
      </c>
      <c r="L490" s="2" t="s">
        <v>31</v>
      </c>
      <c r="M490" s="2" t="s">
        <v>30</v>
      </c>
      <c r="N490" s="2" t="s">
        <v>30</v>
      </c>
      <c r="O490" s="2" t="s">
        <v>30</v>
      </c>
      <c r="P490" s="2" t="s">
        <v>30</v>
      </c>
      <c r="Q490" s="2" t="s">
        <v>31</v>
      </c>
      <c r="R490" s="2" t="s">
        <v>65</v>
      </c>
      <c r="S490" s="2" t="s">
        <v>37</v>
      </c>
      <c r="T490" s="2" t="s">
        <v>30</v>
      </c>
      <c r="U490" s="2" t="s">
        <v>36</v>
      </c>
      <c r="V490" s="2" t="s">
        <v>31</v>
      </c>
      <c r="W490" s="2" t="s">
        <v>30</v>
      </c>
      <c r="X490" s="2" t="s">
        <v>37</v>
      </c>
      <c r="Y490" s="2" t="s">
        <v>31</v>
      </c>
      <c r="Z490" s="2" t="s">
        <v>30</v>
      </c>
      <c r="AA490" s="2" t="s">
        <v>211</v>
      </c>
    </row>
    <row r="491">
      <c r="A491" s="1">
        <v>41878.681886631945</v>
      </c>
      <c r="B491" s="2">
        <v>33.0</v>
      </c>
      <c r="C491" s="2" t="s">
        <v>43</v>
      </c>
      <c r="D491" s="2" t="s">
        <v>137</v>
      </c>
      <c r="F491" s="2" t="s">
        <v>30</v>
      </c>
      <c r="G491" s="2" t="s">
        <v>30</v>
      </c>
      <c r="H491" s="2" t="s">
        <v>30</v>
      </c>
      <c r="I491" s="2" t="s">
        <v>49</v>
      </c>
      <c r="J491" s="3" t="s">
        <v>33</v>
      </c>
      <c r="K491" s="2" t="s">
        <v>30</v>
      </c>
      <c r="L491" s="2" t="s">
        <v>30</v>
      </c>
      <c r="M491" s="2" t="s">
        <v>30</v>
      </c>
      <c r="N491" s="2" t="s">
        <v>30</v>
      </c>
      <c r="O491" s="2" t="s">
        <v>30</v>
      </c>
      <c r="P491" s="2" t="s">
        <v>30</v>
      </c>
      <c r="Q491" s="2" t="s">
        <v>42</v>
      </c>
      <c r="R491" s="2" t="s">
        <v>42</v>
      </c>
      <c r="S491" s="2" t="s">
        <v>37</v>
      </c>
      <c r="T491" s="2" t="s">
        <v>37</v>
      </c>
      <c r="U491" s="2" t="s">
        <v>36</v>
      </c>
      <c r="V491" s="2" t="s">
        <v>36</v>
      </c>
      <c r="W491" s="2" t="s">
        <v>30</v>
      </c>
      <c r="X491" s="2" t="s">
        <v>30</v>
      </c>
      <c r="Y491" s="2" t="s">
        <v>30</v>
      </c>
      <c r="Z491" s="2" t="s">
        <v>30</v>
      </c>
    </row>
    <row r="492">
      <c r="A492" s="1">
        <v>41878.68206856482</v>
      </c>
      <c r="B492" s="2">
        <v>31.0</v>
      </c>
      <c r="C492" s="2" t="s">
        <v>43</v>
      </c>
      <c r="D492" s="2" t="s">
        <v>28</v>
      </c>
      <c r="E492" s="2" t="s">
        <v>60</v>
      </c>
      <c r="F492" s="2" t="s">
        <v>30</v>
      </c>
      <c r="G492" s="2" t="s">
        <v>30</v>
      </c>
      <c r="H492" s="2" t="s">
        <v>30</v>
      </c>
      <c r="J492" s="2" t="s">
        <v>41</v>
      </c>
      <c r="K492" s="2" t="s">
        <v>30</v>
      </c>
      <c r="L492" s="2" t="s">
        <v>31</v>
      </c>
      <c r="M492" s="2" t="s">
        <v>31</v>
      </c>
      <c r="N492" s="2" t="s">
        <v>34</v>
      </c>
      <c r="O492" s="2" t="s">
        <v>42</v>
      </c>
      <c r="P492" s="2" t="s">
        <v>42</v>
      </c>
      <c r="Q492" s="2" t="s">
        <v>31</v>
      </c>
      <c r="R492" s="2" t="s">
        <v>42</v>
      </c>
      <c r="S492" s="2" t="s">
        <v>30</v>
      </c>
      <c r="T492" s="2" t="s">
        <v>30</v>
      </c>
      <c r="U492" s="2" t="s">
        <v>30</v>
      </c>
      <c r="V492" s="2" t="s">
        <v>36</v>
      </c>
      <c r="W492" s="2" t="s">
        <v>30</v>
      </c>
      <c r="X492" s="2" t="s">
        <v>30</v>
      </c>
      <c r="Y492" s="2" t="s">
        <v>31</v>
      </c>
      <c r="Z492" s="2" t="s">
        <v>30</v>
      </c>
    </row>
    <row r="493">
      <c r="A493" s="1">
        <v>41878.68214128472</v>
      </c>
      <c r="B493" s="2">
        <v>30.0</v>
      </c>
      <c r="C493" s="2" t="s">
        <v>38</v>
      </c>
      <c r="D493" s="2" t="s">
        <v>28</v>
      </c>
      <c r="E493" s="2" t="s">
        <v>75</v>
      </c>
      <c r="F493" s="2" t="s">
        <v>30</v>
      </c>
      <c r="G493" s="2" t="s">
        <v>30</v>
      </c>
      <c r="H493" s="2" t="s">
        <v>30</v>
      </c>
      <c r="I493" s="2" t="s">
        <v>40</v>
      </c>
      <c r="J493" s="2" t="s">
        <v>50</v>
      </c>
      <c r="K493" s="2" t="s">
        <v>30</v>
      </c>
      <c r="L493" s="2" t="s">
        <v>30</v>
      </c>
      <c r="M493" s="2" t="s">
        <v>42</v>
      </c>
      <c r="N493" s="2" t="s">
        <v>34</v>
      </c>
      <c r="O493" s="2" t="s">
        <v>30</v>
      </c>
      <c r="P493" s="2" t="s">
        <v>30</v>
      </c>
      <c r="Q493" s="2" t="s">
        <v>42</v>
      </c>
      <c r="R493" s="2" t="s">
        <v>42</v>
      </c>
      <c r="S493" s="2" t="s">
        <v>30</v>
      </c>
      <c r="T493" s="2" t="s">
        <v>30</v>
      </c>
      <c r="U493" s="2" t="s">
        <v>36</v>
      </c>
      <c r="V493" s="2" t="s">
        <v>36</v>
      </c>
      <c r="W493" s="2" t="s">
        <v>30</v>
      </c>
      <c r="X493" s="2" t="s">
        <v>30</v>
      </c>
      <c r="Y493" s="2" t="s">
        <v>42</v>
      </c>
      <c r="Z493" s="2" t="s">
        <v>30</v>
      </c>
    </row>
    <row r="494">
      <c r="A494" s="1">
        <v>41878.68280423611</v>
      </c>
      <c r="B494" s="2">
        <v>27.0</v>
      </c>
      <c r="C494" s="2" t="s">
        <v>43</v>
      </c>
      <c r="D494" s="2" t="s">
        <v>210</v>
      </c>
      <c r="F494" s="2" t="s">
        <v>30</v>
      </c>
      <c r="G494" s="2" t="s">
        <v>30</v>
      </c>
      <c r="H494" s="2" t="s">
        <v>30</v>
      </c>
      <c r="J494" s="2" t="s">
        <v>47</v>
      </c>
      <c r="K494" s="2" t="s">
        <v>30</v>
      </c>
      <c r="L494" s="2" t="s">
        <v>31</v>
      </c>
      <c r="M494" s="2" t="s">
        <v>30</v>
      </c>
      <c r="N494" s="2" t="s">
        <v>30</v>
      </c>
      <c r="O494" s="2" t="s">
        <v>30</v>
      </c>
      <c r="P494" s="2" t="s">
        <v>30</v>
      </c>
      <c r="Q494" s="2" t="s">
        <v>42</v>
      </c>
      <c r="R494" s="2" t="s">
        <v>45</v>
      </c>
      <c r="S494" s="2" t="s">
        <v>31</v>
      </c>
      <c r="T494" s="2" t="s">
        <v>30</v>
      </c>
      <c r="U494" s="2" t="s">
        <v>36</v>
      </c>
      <c r="V494" s="2" t="s">
        <v>30</v>
      </c>
      <c r="W494" s="2" t="s">
        <v>30</v>
      </c>
      <c r="X494" s="2" t="s">
        <v>37</v>
      </c>
      <c r="Y494" s="2" t="s">
        <v>30</v>
      </c>
      <c r="Z494" s="2" t="s">
        <v>31</v>
      </c>
    </row>
    <row r="495">
      <c r="A495" s="1">
        <v>41878.684335011574</v>
      </c>
      <c r="B495" s="2">
        <v>24.0</v>
      </c>
      <c r="C495" s="2" t="s">
        <v>27</v>
      </c>
      <c r="D495" s="2" t="s">
        <v>28</v>
      </c>
      <c r="E495" s="2" t="s">
        <v>60</v>
      </c>
      <c r="F495" s="2" t="s">
        <v>31</v>
      </c>
      <c r="G495" s="2" t="s">
        <v>31</v>
      </c>
      <c r="H495" s="2" t="s">
        <v>31</v>
      </c>
      <c r="I495" s="2" t="s">
        <v>52</v>
      </c>
      <c r="J495" s="3" t="s">
        <v>54</v>
      </c>
      <c r="K495" s="2" t="s">
        <v>31</v>
      </c>
      <c r="L495" s="2" t="s">
        <v>31</v>
      </c>
      <c r="M495" s="2" t="s">
        <v>30</v>
      </c>
      <c r="N495" s="2" t="s">
        <v>30</v>
      </c>
      <c r="O495" s="2" t="s">
        <v>42</v>
      </c>
      <c r="P495" s="2" t="s">
        <v>42</v>
      </c>
      <c r="Q495" s="2" t="s">
        <v>42</v>
      </c>
      <c r="R495" s="2" t="s">
        <v>42</v>
      </c>
      <c r="S495" s="2" t="s">
        <v>30</v>
      </c>
      <c r="T495" s="2" t="s">
        <v>30</v>
      </c>
      <c r="U495" s="2" t="s">
        <v>36</v>
      </c>
      <c r="V495" s="2" t="s">
        <v>36</v>
      </c>
      <c r="W495" s="2" t="s">
        <v>30</v>
      </c>
      <c r="X495" s="2" t="s">
        <v>30</v>
      </c>
      <c r="Y495" s="2" t="s">
        <v>42</v>
      </c>
      <c r="Z495" s="2" t="s">
        <v>31</v>
      </c>
    </row>
    <row r="496">
      <c r="A496" s="1">
        <v>41878.68476361111</v>
      </c>
      <c r="B496" s="2">
        <v>25.0</v>
      </c>
      <c r="C496" s="2" t="s">
        <v>57</v>
      </c>
      <c r="D496" s="2" t="s">
        <v>28</v>
      </c>
      <c r="E496" s="2" t="s">
        <v>76</v>
      </c>
      <c r="F496" s="2" t="s">
        <v>30</v>
      </c>
      <c r="G496" s="2" t="s">
        <v>30</v>
      </c>
      <c r="H496" s="2" t="s">
        <v>30</v>
      </c>
      <c r="J496" s="2" t="s">
        <v>47</v>
      </c>
      <c r="K496" s="2" t="s">
        <v>30</v>
      </c>
      <c r="L496" s="2" t="s">
        <v>31</v>
      </c>
      <c r="M496" s="2" t="s">
        <v>42</v>
      </c>
      <c r="N496" s="2" t="s">
        <v>34</v>
      </c>
      <c r="O496" s="2" t="s">
        <v>42</v>
      </c>
      <c r="P496" s="2" t="s">
        <v>42</v>
      </c>
      <c r="Q496" s="2" t="s">
        <v>42</v>
      </c>
      <c r="R496" s="2" t="s">
        <v>42</v>
      </c>
      <c r="S496" s="2" t="s">
        <v>37</v>
      </c>
      <c r="T496" s="2" t="s">
        <v>30</v>
      </c>
      <c r="U496" s="2" t="s">
        <v>36</v>
      </c>
      <c r="V496" s="2" t="s">
        <v>30</v>
      </c>
      <c r="W496" s="2" t="s">
        <v>30</v>
      </c>
      <c r="X496" s="2" t="s">
        <v>30</v>
      </c>
      <c r="Y496" s="2" t="s">
        <v>42</v>
      </c>
      <c r="Z496" s="2" t="s">
        <v>30</v>
      </c>
    </row>
    <row r="497">
      <c r="A497" s="1">
        <v>41878.68547070602</v>
      </c>
      <c r="B497" s="2">
        <v>23.0</v>
      </c>
      <c r="C497" s="2" t="s">
        <v>27</v>
      </c>
      <c r="D497" s="2" t="s">
        <v>28</v>
      </c>
      <c r="E497" s="2" t="s">
        <v>69</v>
      </c>
      <c r="F497" s="2" t="s">
        <v>30</v>
      </c>
      <c r="G497" s="2" t="s">
        <v>31</v>
      </c>
      <c r="H497" s="2" t="s">
        <v>31</v>
      </c>
      <c r="I497" s="2" t="s">
        <v>32</v>
      </c>
      <c r="J497" s="2" t="s">
        <v>41</v>
      </c>
      <c r="K497" s="2" t="s">
        <v>30</v>
      </c>
      <c r="L497" s="2" t="s">
        <v>31</v>
      </c>
      <c r="M497" s="2" t="s">
        <v>31</v>
      </c>
      <c r="N497" s="2" t="s">
        <v>34</v>
      </c>
      <c r="O497" s="2" t="s">
        <v>42</v>
      </c>
      <c r="P497" s="2" t="s">
        <v>30</v>
      </c>
      <c r="Q497" s="2" t="s">
        <v>42</v>
      </c>
      <c r="R497" s="2" t="s">
        <v>42</v>
      </c>
      <c r="S497" s="2" t="s">
        <v>37</v>
      </c>
      <c r="T497" s="2" t="s">
        <v>30</v>
      </c>
      <c r="U497" s="2" t="s">
        <v>36</v>
      </c>
      <c r="V497" s="2" t="s">
        <v>36</v>
      </c>
      <c r="W497" s="2" t="s">
        <v>30</v>
      </c>
      <c r="X497" s="2" t="s">
        <v>30</v>
      </c>
      <c r="Y497" s="2" t="s">
        <v>31</v>
      </c>
      <c r="Z497" s="2" t="s">
        <v>31</v>
      </c>
    </row>
    <row r="498">
      <c r="A498" s="1">
        <v>41878.68596840277</v>
      </c>
      <c r="B498" s="2">
        <v>36.0</v>
      </c>
      <c r="C498" s="2" t="s">
        <v>82</v>
      </c>
      <c r="D498" s="2" t="s">
        <v>28</v>
      </c>
      <c r="E498" s="2" t="s">
        <v>48</v>
      </c>
      <c r="F498" s="2" t="s">
        <v>30</v>
      </c>
      <c r="G498" s="2" t="s">
        <v>30</v>
      </c>
      <c r="H498" s="2" t="s">
        <v>31</v>
      </c>
      <c r="I498" s="2" t="s">
        <v>52</v>
      </c>
      <c r="J498" s="2" t="s">
        <v>41</v>
      </c>
      <c r="K498" s="2" t="s">
        <v>30</v>
      </c>
      <c r="L498" s="2" t="s">
        <v>30</v>
      </c>
      <c r="M498" s="2" t="s">
        <v>31</v>
      </c>
      <c r="N498" s="2" t="s">
        <v>34</v>
      </c>
      <c r="O498" s="2" t="s">
        <v>30</v>
      </c>
      <c r="P498" s="2" t="s">
        <v>30</v>
      </c>
      <c r="Q498" s="2" t="s">
        <v>42</v>
      </c>
      <c r="R498" s="2" t="s">
        <v>45</v>
      </c>
      <c r="S498" s="2" t="s">
        <v>31</v>
      </c>
      <c r="T498" s="2" t="s">
        <v>37</v>
      </c>
      <c r="U498" s="2" t="s">
        <v>36</v>
      </c>
      <c r="V498" s="2" t="s">
        <v>30</v>
      </c>
      <c r="W498" s="2" t="s">
        <v>30</v>
      </c>
      <c r="X498" s="2" t="s">
        <v>30</v>
      </c>
      <c r="Y498" s="2" t="s">
        <v>30</v>
      </c>
      <c r="Z498" s="2" t="s">
        <v>31</v>
      </c>
      <c r="AA498" s="2" t="s">
        <v>212</v>
      </c>
    </row>
    <row r="499">
      <c r="A499" s="1">
        <v>41878.686229328705</v>
      </c>
      <c r="B499" s="2">
        <v>25.0</v>
      </c>
      <c r="C499" s="2" t="s">
        <v>59</v>
      </c>
      <c r="D499" s="2" t="s">
        <v>28</v>
      </c>
      <c r="E499" s="2" t="s">
        <v>60</v>
      </c>
      <c r="F499" s="2" t="s">
        <v>31</v>
      </c>
      <c r="G499" s="2" t="s">
        <v>31</v>
      </c>
      <c r="H499" s="2" t="s">
        <v>31</v>
      </c>
      <c r="I499" s="2" t="s">
        <v>32</v>
      </c>
      <c r="J499" s="3" t="s">
        <v>54</v>
      </c>
      <c r="K499" s="2" t="s">
        <v>31</v>
      </c>
      <c r="L499" s="2" t="s">
        <v>31</v>
      </c>
      <c r="M499" s="2" t="s">
        <v>42</v>
      </c>
      <c r="N499" s="2" t="s">
        <v>34</v>
      </c>
      <c r="O499" s="2" t="s">
        <v>30</v>
      </c>
      <c r="P499" s="2" t="s">
        <v>30</v>
      </c>
      <c r="Q499" s="2" t="s">
        <v>31</v>
      </c>
      <c r="R499" s="2" t="s">
        <v>45</v>
      </c>
      <c r="S499" s="2" t="s">
        <v>31</v>
      </c>
      <c r="T499" s="2" t="s">
        <v>30</v>
      </c>
      <c r="U499" s="2" t="s">
        <v>36</v>
      </c>
      <c r="V499" s="2" t="s">
        <v>30</v>
      </c>
      <c r="W499" s="2" t="s">
        <v>30</v>
      </c>
      <c r="X499" s="2" t="s">
        <v>37</v>
      </c>
      <c r="Y499" s="2" t="s">
        <v>30</v>
      </c>
      <c r="Z499" s="2" t="s">
        <v>31</v>
      </c>
    </row>
    <row r="500">
      <c r="A500" s="1">
        <v>41878.686345891205</v>
      </c>
      <c r="B500" s="2">
        <v>54.0</v>
      </c>
      <c r="C500" s="2" t="s">
        <v>43</v>
      </c>
      <c r="D500" s="2" t="s">
        <v>46</v>
      </c>
      <c r="F500" s="2" t="s">
        <v>30</v>
      </c>
      <c r="G500" s="2" t="s">
        <v>30</v>
      </c>
      <c r="H500" s="2" t="s">
        <v>31</v>
      </c>
      <c r="I500" s="2" t="s">
        <v>52</v>
      </c>
      <c r="J500" s="2" t="s">
        <v>41</v>
      </c>
      <c r="K500" s="2" t="s">
        <v>31</v>
      </c>
      <c r="L500" s="2" t="s">
        <v>30</v>
      </c>
      <c r="M500" s="2" t="s">
        <v>30</v>
      </c>
      <c r="N500" s="2" t="s">
        <v>31</v>
      </c>
      <c r="O500" s="2" t="s">
        <v>31</v>
      </c>
      <c r="P500" s="2" t="s">
        <v>31</v>
      </c>
      <c r="Q500" s="2" t="s">
        <v>31</v>
      </c>
      <c r="R500" s="2" t="s">
        <v>65</v>
      </c>
      <c r="S500" s="2" t="s">
        <v>30</v>
      </c>
      <c r="T500" s="2" t="s">
        <v>30</v>
      </c>
      <c r="U500" s="2" t="s">
        <v>31</v>
      </c>
      <c r="V500" s="2" t="s">
        <v>31</v>
      </c>
      <c r="W500" s="2" t="s">
        <v>37</v>
      </c>
      <c r="X500" s="2" t="s">
        <v>37</v>
      </c>
      <c r="Y500" s="2" t="s">
        <v>30</v>
      </c>
      <c r="Z500" s="2" t="s">
        <v>30</v>
      </c>
    </row>
    <row r="501">
      <c r="A501" s="1">
        <v>41878.68687099538</v>
      </c>
      <c r="B501" s="2">
        <v>34.0</v>
      </c>
      <c r="C501" s="2" t="s">
        <v>43</v>
      </c>
      <c r="D501" s="2" t="s">
        <v>80</v>
      </c>
      <c r="F501" s="2" t="s">
        <v>30</v>
      </c>
      <c r="G501" s="2" t="s">
        <v>30</v>
      </c>
      <c r="H501" s="2" t="s">
        <v>30</v>
      </c>
      <c r="I501" s="2" t="s">
        <v>40</v>
      </c>
      <c r="J501" s="3" t="s">
        <v>33</v>
      </c>
      <c r="K501" s="2" t="s">
        <v>30</v>
      </c>
      <c r="L501" s="2" t="s">
        <v>31</v>
      </c>
      <c r="M501" s="2" t="s">
        <v>42</v>
      </c>
      <c r="N501" s="2" t="s">
        <v>34</v>
      </c>
      <c r="O501" s="2" t="s">
        <v>42</v>
      </c>
      <c r="P501" s="2" t="s">
        <v>42</v>
      </c>
      <c r="Q501" s="2" t="s">
        <v>42</v>
      </c>
      <c r="R501" s="2" t="s">
        <v>35</v>
      </c>
      <c r="S501" s="2" t="s">
        <v>30</v>
      </c>
      <c r="T501" s="2" t="s">
        <v>30</v>
      </c>
      <c r="U501" s="2" t="s">
        <v>36</v>
      </c>
      <c r="V501" s="2" t="s">
        <v>36</v>
      </c>
      <c r="W501" s="2" t="s">
        <v>30</v>
      </c>
      <c r="X501" s="2" t="s">
        <v>37</v>
      </c>
      <c r="Y501" s="2" t="s">
        <v>31</v>
      </c>
      <c r="Z501" s="2" t="s">
        <v>30</v>
      </c>
      <c r="AA501" s="2" t="s">
        <v>213</v>
      </c>
    </row>
    <row r="502">
      <c r="A502" s="1">
        <v>41878.68708001158</v>
      </c>
      <c r="B502" s="2">
        <v>38.0</v>
      </c>
      <c r="C502" s="2" t="s">
        <v>59</v>
      </c>
      <c r="D502" s="2" t="s">
        <v>28</v>
      </c>
      <c r="E502" s="2" t="s">
        <v>106</v>
      </c>
      <c r="F502" s="2" t="s">
        <v>30</v>
      </c>
      <c r="G502" s="2" t="s">
        <v>30</v>
      </c>
      <c r="H502" s="2" t="s">
        <v>31</v>
      </c>
      <c r="J502" s="2" t="s">
        <v>47</v>
      </c>
      <c r="K502" s="2" t="s">
        <v>30</v>
      </c>
      <c r="L502" s="2" t="s">
        <v>31</v>
      </c>
      <c r="M502" s="2" t="s">
        <v>31</v>
      </c>
      <c r="N502" s="2" t="s">
        <v>31</v>
      </c>
      <c r="O502" s="2" t="s">
        <v>30</v>
      </c>
      <c r="P502" s="2" t="s">
        <v>30</v>
      </c>
      <c r="Q502" s="2" t="s">
        <v>31</v>
      </c>
      <c r="R502" s="2" t="s">
        <v>42</v>
      </c>
      <c r="S502" s="2" t="s">
        <v>37</v>
      </c>
      <c r="T502" s="2" t="s">
        <v>37</v>
      </c>
      <c r="U502" s="2" t="s">
        <v>30</v>
      </c>
      <c r="V502" s="2" t="s">
        <v>30</v>
      </c>
      <c r="W502" s="2" t="s">
        <v>30</v>
      </c>
      <c r="X502" s="2" t="s">
        <v>30</v>
      </c>
      <c r="Y502" s="2" t="s">
        <v>30</v>
      </c>
      <c r="Z502" s="2" t="s">
        <v>30</v>
      </c>
    </row>
    <row r="503">
      <c r="A503" s="1">
        <v>41878.68838979167</v>
      </c>
      <c r="B503" s="2">
        <v>40.0</v>
      </c>
      <c r="C503" s="2" t="s">
        <v>43</v>
      </c>
      <c r="D503" s="2" t="s">
        <v>120</v>
      </c>
      <c r="F503" s="2" t="s">
        <v>31</v>
      </c>
      <c r="G503" s="2" t="s">
        <v>31</v>
      </c>
      <c r="H503" s="2" t="s">
        <v>30</v>
      </c>
      <c r="J503" s="2" t="s">
        <v>41</v>
      </c>
      <c r="K503" s="2" t="s">
        <v>30</v>
      </c>
      <c r="L503" s="2" t="s">
        <v>31</v>
      </c>
      <c r="M503" s="2" t="s">
        <v>30</v>
      </c>
      <c r="N503" s="2" t="s">
        <v>30</v>
      </c>
      <c r="O503" s="2" t="s">
        <v>30</v>
      </c>
      <c r="P503" s="2" t="s">
        <v>30</v>
      </c>
      <c r="Q503" s="2" t="s">
        <v>30</v>
      </c>
      <c r="R503" s="2" t="s">
        <v>42</v>
      </c>
      <c r="S503" s="2" t="s">
        <v>31</v>
      </c>
      <c r="T503" s="2" t="s">
        <v>37</v>
      </c>
      <c r="U503" s="2" t="s">
        <v>36</v>
      </c>
      <c r="V503" s="2" t="s">
        <v>30</v>
      </c>
      <c r="W503" s="2" t="s">
        <v>30</v>
      </c>
      <c r="X503" s="2" t="s">
        <v>37</v>
      </c>
      <c r="Y503" s="2" t="s">
        <v>30</v>
      </c>
      <c r="Z503" s="2" t="s">
        <v>31</v>
      </c>
    </row>
    <row r="504">
      <c r="A504" s="1">
        <v>41878.689249131945</v>
      </c>
      <c r="B504" s="2">
        <v>32.0</v>
      </c>
      <c r="C504" s="2" t="s">
        <v>57</v>
      </c>
      <c r="D504" s="2" t="s">
        <v>46</v>
      </c>
      <c r="F504" s="2" t="s">
        <v>30</v>
      </c>
      <c r="G504" s="2" t="s">
        <v>30</v>
      </c>
      <c r="H504" s="2" t="s">
        <v>30</v>
      </c>
      <c r="J504" s="2" t="s">
        <v>47</v>
      </c>
      <c r="K504" s="2" t="s">
        <v>30</v>
      </c>
      <c r="L504" s="2" t="s">
        <v>31</v>
      </c>
      <c r="M504" s="2" t="s">
        <v>30</v>
      </c>
      <c r="N504" s="2" t="s">
        <v>34</v>
      </c>
      <c r="O504" s="2" t="s">
        <v>30</v>
      </c>
      <c r="P504" s="2" t="s">
        <v>42</v>
      </c>
      <c r="Q504" s="2" t="s">
        <v>42</v>
      </c>
      <c r="R504" s="2" t="s">
        <v>42</v>
      </c>
      <c r="S504" s="2" t="s">
        <v>30</v>
      </c>
      <c r="T504" s="2" t="s">
        <v>30</v>
      </c>
      <c r="U504" s="2" t="s">
        <v>30</v>
      </c>
      <c r="V504" s="2" t="s">
        <v>36</v>
      </c>
      <c r="W504" s="2" t="s">
        <v>30</v>
      </c>
      <c r="X504" s="2" t="s">
        <v>37</v>
      </c>
      <c r="Y504" s="2" t="s">
        <v>42</v>
      </c>
      <c r="Z504" s="2" t="s">
        <v>30</v>
      </c>
    </row>
    <row r="505">
      <c r="A505" s="1">
        <v>41878.69049581019</v>
      </c>
      <c r="B505" s="2">
        <v>25.0</v>
      </c>
      <c r="C505" s="2" t="s">
        <v>43</v>
      </c>
      <c r="D505" s="2" t="s">
        <v>94</v>
      </c>
      <c r="F505" s="2" t="s">
        <v>30</v>
      </c>
      <c r="G505" s="2" t="s">
        <v>30</v>
      </c>
      <c r="H505" s="2" t="s">
        <v>30</v>
      </c>
      <c r="I505" s="2" t="s">
        <v>49</v>
      </c>
      <c r="J505" s="2" t="s">
        <v>41</v>
      </c>
      <c r="K505" s="2" t="s">
        <v>30</v>
      </c>
      <c r="L505" s="2" t="s">
        <v>30</v>
      </c>
      <c r="M505" s="2" t="s">
        <v>42</v>
      </c>
      <c r="N505" s="2" t="s">
        <v>34</v>
      </c>
      <c r="O505" s="2" t="s">
        <v>42</v>
      </c>
      <c r="P505" s="2" t="s">
        <v>31</v>
      </c>
      <c r="Q505" s="2" t="s">
        <v>42</v>
      </c>
      <c r="R505" s="2" t="s">
        <v>42</v>
      </c>
      <c r="S505" s="2" t="s">
        <v>30</v>
      </c>
      <c r="T505" s="2" t="s">
        <v>30</v>
      </c>
      <c r="U505" s="2" t="s">
        <v>31</v>
      </c>
      <c r="V505" s="2" t="s">
        <v>31</v>
      </c>
      <c r="W505" s="2" t="s">
        <v>30</v>
      </c>
      <c r="X505" s="2" t="s">
        <v>31</v>
      </c>
      <c r="Y505" s="2" t="s">
        <v>42</v>
      </c>
      <c r="Z505" s="2" t="s">
        <v>30</v>
      </c>
    </row>
    <row r="506">
      <c r="A506" s="1">
        <v>41878.69100445602</v>
      </c>
      <c r="B506" s="2">
        <v>35.0</v>
      </c>
      <c r="C506" s="2" t="s">
        <v>27</v>
      </c>
      <c r="D506" s="2" t="s">
        <v>28</v>
      </c>
      <c r="E506" s="2" t="s">
        <v>56</v>
      </c>
      <c r="F506" s="2" t="s">
        <v>30</v>
      </c>
      <c r="G506" s="2" t="s">
        <v>30</v>
      </c>
      <c r="H506" s="2" t="s">
        <v>31</v>
      </c>
      <c r="I506" s="2" t="s">
        <v>52</v>
      </c>
      <c r="J506" s="2" t="s">
        <v>50</v>
      </c>
      <c r="K506" s="2" t="s">
        <v>30</v>
      </c>
      <c r="L506" s="2" t="s">
        <v>31</v>
      </c>
      <c r="M506" s="2" t="s">
        <v>30</v>
      </c>
      <c r="N506" s="2" t="s">
        <v>31</v>
      </c>
      <c r="O506" s="2" t="s">
        <v>30</v>
      </c>
      <c r="P506" s="2" t="s">
        <v>30</v>
      </c>
      <c r="Q506" s="2" t="s">
        <v>42</v>
      </c>
      <c r="R506" s="2" t="s">
        <v>42</v>
      </c>
      <c r="S506" s="2" t="s">
        <v>31</v>
      </c>
      <c r="T506" s="2" t="s">
        <v>37</v>
      </c>
      <c r="U506" s="2" t="s">
        <v>30</v>
      </c>
      <c r="V506" s="2" t="s">
        <v>30</v>
      </c>
      <c r="W506" s="2" t="s">
        <v>30</v>
      </c>
      <c r="X506" s="2" t="s">
        <v>37</v>
      </c>
      <c r="Y506" s="2" t="s">
        <v>30</v>
      </c>
      <c r="Z506" s="2" t="s">
        <v>30</v>
      </c>
    </row>
    <row r="507">
      <c r="A507" s="1">
        <v>41878.69233049769</v>
      </c>
      <c r="B507" s="2">
        <v>46.0</v>
      </c>
      <c r="C507" s="2" t="s">
        <v>57</v>
      </c>
      <c r="D507" s="2" t="s">
        <v>28</v>
      </c>
      <c r="E507" s="2" t="s">
        <v>60</v>
      </c>
      <c r="F507" s="2" t="s">
        <v>30</v>
      </c>
      <c r="G507" s="2" t="s">
        <v>30</v>
      </c>
      <c r="H507" s="2" t="s">
        <v>31</v>
      </c>
      <c r="I507" s="2" t="s">
        <v>52</v>
      </c>
      <c r="J507" s="2" t="s">
        <v>41</v>
      </c>
      <c r="K507" s="2" t="s">
        <v>30</v>
      </c>
      <c r="L507" s="2" t="s">
        <v>31</v>
      </c>
      <c r="M507" s="2" t="s">
        <v>31</v>
      </c>
      <c r="N507" s="2" t="s">
        <v>31</v>
      </c>
      <c r="O507" s="2" t="s">
        <v>31</v>
      </c>
      <c r="P507" s="2" t="s">
        <v>31</v>
      </c>
      <c r="Q507" s="2" t="s">
        <v>42</v>
      </c>
      <c r="R507" s="2" t="s">
        <v>42</v>
      </c>
      <c r="S507" s="2" t="s">
        <v>37</v>
      </c>
      <c r="T507" s="2" t="s">
        <v>30</v>
      </c>
      <c r="U507" s="2" t="s">
        <v>36</v>
      </c>
      <c r="V507" s="2" t="s">
        <v>30</v>
      </c>
      <c r="W507" s="2" t="s">
        <v>30</v>
      </c>
      <c r="X507" s="2" t="s">
        <v>30</v>
      </c>
      <c r="Y507" s="2" t="s">
        <v>31</v>
      </c>
      <c r="Z507" s="2" t="s">
        <v>30</v>
      </c>
    </row>
    <row r="508">
      <c r="A508" s="1">
        <v>41878.69376108796</v>
      </c>
      <c r="B508" s="2">
        <v>42.0</v>
      </c>
      <c r="C508" s="2" t="s">
        <v>57</v>
      </c>
      <c r="D508" s="2" t="s">
        <v>28</v>
      </c>
      <c r="E508" s="2" t="s">
        <v>141</v>
      </c>
      <c r="F508" s="2" t="s">
        <v>30</v>
      </c>
      <c r="G508" s="2" t="s">
        <v>30</v>
      </c>
      <c r="H508" s="2" t="s">
        <v>30</v>
      </c>
      <c r="I508" s="2" t="s">
        <v>49</v>
      </c>
      <c r="J508" s="2" t="s">
        <v>50</v>
      </c>
      <c r="K508" s="2" t="s">
        <v>30</v>
      </c>
      <c r="L508" s="2" t="s">
        <v>30</v>
      </c>
      <c r="M508" s="2" t="s">
        <v>31</v>
      </c>
      <c r="N508" s="2" t="s">
        <v>30</v>
      </c>
      <c r="O508" s="2" t="s">
        <v>31</v>
      </c>
      <c r="P508" s="2" t="s">
        <v>30</v>
      </c>
      <c r="Q508" s="2" t="s">
        <v>42</v>
      </c>
      <c r="R508" s="2" t="s">
        <v>55</v>
      </c>
      <c r="S508" s="2" t="s">
        <v>37</v>
      </c>
      <c r="T508" s="2" t="s">
        <v>30</v>
      </c>
      <c r="U508" s="2" t="s">
        <v>31</v>
      </c>
      <c r="V508" s="2" t="s">
        <v>31</v>
      </c>
      <c r="W508" s="2" t="s">
        <v>37</v>
      </c>
      <c r="X508" s="2" t="s">
        <v>31</v>
      </c>
      <c r="Y508" s="2" t="s">
        <v>30</v>
      </c>
      <c r="Z508" s="2" t="s">
        <v>30</v>
      </c>
    </row>
    <row r="509">
      <c r="A509" s="1">
        <v>41878.69376495371</v>
      </c>
      <c r="B509" s="2">
        <v>32.0</v>
      </c>
      <c r="C509" s="2" t="s">
        <v>57</v>
      </c>
      <c r="D509" s="2" t="s">
        <v>46</v>
      </c>
      <c r="F509" s="2" t="s">
        <v>30</v>
      </c>
      <c r="G509" s="2" t="s">
        <v>31</v>
      </c>
      <c r="H509" s="2" t="s">
        <v>31</v>
      </c>
      <c r="I509" s="2" t="s">
        <v>52</v>
      </c>
      <c r="J509" s="3" t="s">
        <v>33</v>
      </c>
      <c r="K509" s="2" t="s">
        <v>31</v>
      </c>
      <c r="L509" s="2" t="s">
        <v>31</v>
      </c>
      <c r="M509" s="2" t="s">
        <v>31</v>
      </c>
      <c r="N509" s="2" t="s">
        <v>30</v>
      </c>
      <c r="O509" s="2" t="s">
        <v>30</v>
      </c>
      <c r="P509" s="2" t="s">
        <v>30</v>
      </c>
      <c r="Q509" s="2" t="s">
        <v>42</v>
      </c>
      <c r="R509" s="2" t="s">
        <v>42</v>
      </c>
      <c r="S509" s="2" t="s">
        <v>30</v>
      </c>
      <c r="T509" s="2" t="s">
        <v>30</v>
      </c>
      <c r="U509" s="2" t="s">
        <v>31</v>
      </c>
      <c r="V509" s="2" t="s">
        <v>31</v>
      </c>
      <c r="W509" s="2" t="s">
        <v>37</v>
      </c>
      <c r="X509" s="2" t="s">
        <v>37</v>
      </c>
      <c r="Y509" s="2" t="s">
        <v>31</v>
      </c>
      <c r="Z509" s="2" t="s">
        <v>30</v>
      </c>
    </row>
    <row r="510">
      <c r="A510" s="1">
        <v>41878.69485375</v>
      </c>
      <c r="B510" s="2">
        <v>47.0</v>
      </c>
      <c r="C510" s="2" t="s">
        <v>38</v>
      </c>
      <c r="D510" s="2" t="s">
        <v>28</v>
      </c>
      <c r="E510" s="2" t="s">
        <v>60</v>
      </c>
      <c r="F510" s="2" t="s">
        <v>30</v>
      </c>
      <c r="G510" s="2" t="s">
        <v>31</v>
      </c>
      <c r="H510" s="2" t="s">
        <v>31</v>
      </c>
      <c r="I510" s="2" t="s">
        <v>52</v>
      </c>
      <c r="J510" s="2" t="s">
        <v>41</v>
      </c>
      <c r="K510" s="2" t="s">
        <v>30</v>
      </c>
      <c r="L510" s="2" t="s">
        <v>31</v>
      </c>
      <c r="M510" s="2" t="s">
        <v>31</v>
      </c>
      <c r="N510" s="2" t="s">
        <v>31</v>
      </c>
      <c r="O510" s="2" t="s">
        <v>31</v>
      </c>
      <c r="P510" s="2" t="s">
        <v>31</v>
      </c>
      <c r="Q510" s="2" t="s">
        <v>42</v>
      </c>
      <c r="R510" s="2" t="s">
        <v>65</v>
      </c>
      <c r="S510" s="2" t="s">
        <v>30</v>
      </c>
      <c r="T510" s="2" t="s">
        <v>30</v>
      </c>
      <c r="U510" s="2" t="s">
        <v>36</v>
      </c>
      <c r="V510" s="2" t="s">
        <v>31</v>
      </c>
      <c r="W510" s="2" t="s">
        <v>30</v>
      </c>
      <c r="X510" s="2" t="s">
        <v>31</v>
      </c>
      <c r="Y510" s="2" t="s">
        <v>31</v>
      </c>
      <c r="Z510" s="2" t="s">
        <v>30</v>
      </c>
    </row>
    <row r="511">
      <c r="A511" s="1">
        <v>41878.69584006944</v>
      </c>
      <c r="B511" s="2">
        <v>22.0</v>
      </c>
      <c r="C511" s="2" t="s">
        <v>43</v>
      </c>
      <c r="D511" s="2" t="s">
        <v>28</v>
      </c>
      <c r="E511" s="2" t="s">
        <v>60</v>
      </c>
      <c r="F511" s="2" t="s">
        <v>30</v>
      </c>
      <c r="G511" s="2" t="s">
        <v>30</v>
      </c>
      <c r="H511" s="2" t="s">
        <v>30</v>
      </c>
      <c r="J511" s="2" t="s">
        <v>41</v>
      </c>
      <c r="K511" s="2" t="s">
        <v>30</v>
      </c>
      <c r="L511" s="2" t="s">
        <v>31</v>
      </c>
      <c r="M511" s="2" t="s">
        <v>31</v>
      </c>
      <c r="N511" s="2" t="s">
        <v>34</v>
      </c>
      <c r="O511" s="2" t="s">
        <v>31</v>
      </c>
      <c r="P511" s="2" t="s">
        <v>42</v>
      </c>
      <c r="Q511" s="2" t="s">
        <v>31</v>
      </c>
      <c r="R511" s="2" t="s">
        <v>42</v>
      </c>
      <c r="S511" s="2" t="s">
        <v>30</v>
      </c>
      <c r="T511" s="2" t="s">
        <v>30</v>
      </c>
      <c r="U511" s="2" t="s">
        <v>36</v>
      </c>
      <c r="V511" s="2" t="s">
        <v>31</v>
      </c>
      <c r="W511" s="2" t="s">
        <v>30</v>
      </c>
      <c r="X511" s="2" t="s">
        <v>37</v>
      </c>
      <c r="Y511" s="2" t="s">
        <v>31</v>
      </c>
      <c r="Z511" s="2" t="s">
        <v>30</v>
      </c>
    </row>
    <row r="512">
      <c r="A512" s="1">
        <v>41878.696479502316</v>
      </c>
      <c r="B512" s="2">
        <v>33.0</v>
      </c>
      <c r="C512" s="2" t="s">
        <v>27</v>
      </c>
      <c r="D512" s="2" t="s">
        <v>28</v>
      </c>
      <c r="E512" s="2" t="s">
        <v>69</v>
      </c>
      <c r="F512" s="2" t="s">
        <v>30</v>
      </c>
      <c r="G512" s="2" t="s">
        <v>30</v>
      </c>
      <c r="H512" s="2" t="s">
        <v>31</v>
      </c>
      <c r="I512" s="2" t="s">
        <v>52</v>
      </c>
      <c r="J512" s="2" t="s">
        <v>62</v>
      </c>
      <c r="K512" s="2" t="s">
        <v>31</v>
      </c>
      <c r="L512" s="2" t="s">
        <v>31</v>
      </c>
      <c r="M512" s="2" t="s">
        <v>31</v>
      </c>
      <c r="N512" s="2" t="s">
        <v>31</v>
      </c>
      <c r="O512" s="2" t="s">
        <v>31</v>
      </c>
      <c r="P512" s="2" t="s">
        <v>31</v>
      </c>
      <c r="Q512" s="2" t="s">
        <v>42</v>
      </c>
      <c r="R512" s="2" t="s">
        <v>65</v>
      </c>
      <c r="S512" s="2" t="s">
        <v>30</v>
      </c>
      <c r="T512" s="2" t="s">
        <v>30</v>
      </c>
      <c r="U512" s="2" t="s">
        <v>36</v>
      </c>
      <c r="V512" s="2" t="s">
        <v>36</v>
      </c>
      <c r="W512" s="2" t="s">
        <v>30</v>
      </c>
      <c r="X512" s="2" t="s">
        <v>30</v>
      </c>
      <c r="Y512" s="2" t="s">
        <v>42</v>
      </c>
      <c r="Z512" s="2" t="s">
        <v>30</v>
      </c>
    </row>
    <row r="513">
      <c r="A513" s="1">
        <v>41878.69986869213</v>
      </c>
      <c r="B513" s="2">
        <v>25.0</v>
      </c>
      <c r="C513" s="2" t="s">
        <v>133</v>
      </c>
      <c r="D513" s="2" t="s">
        <v>28</v>
      </c>
      <c r="E513" s="2" t="s">
        <v>76</v>
      </c>
      <c r="F513" s="2" t="s">
        <v>30</v>
      </c>
      <c r="G513" s="2" t="s">
        <v>30</v>
      </c>
      <c r="H513" s="2" t="s">
        <v>30</v>
      </c>
      <c r="I513" s="2" t="s">
        <v>52</v>
      </c>
      <c r="J513" s="3" t="s">
        <v>33</v>
      </c>
      <c r="K513" s="2" t="s">
        <v>30</v>
      </c>
      <c r="L513" s="2" t="s">
        <v>31</v>
      </c>
      <c r="M513" s="2" t="s">
        <v>30</v>
      </c>
      <c r="N513" s="2" t="s">
        <v>30</v>
      </c>
      <c r="O513" s="2" t="s">
        <v>30</v>
      </c>
      <c r="P513" s="2" t="s">
        <v>30</v>
      </c>
      <c r="Q513" s="2" t="s">
        <v>30</v>
      </c>
      <c r="R513" s="2" t="s">
        <v>35</v>
      </c>
      <c r="S513" s="2" t="s">
        <v>37</v>
      </c>
      <c r="T513" s="2" t="s">
        <v>30</v>
      </c>
      <c r="U513" s="2" t="s">
        <v>36</v>
      </c>
      <c r="V513" s="2" t="s">
        <v>30</v>
      </c>
      <c r="W513" s="2" t="s">
        <v>30</v>
      </c>
      <c r="X513" s="2" t="s">
        <v>30</v>
      </c>
      <c r="Y513" s="2" t="s">
        <v>31</v>
      </c>
      <c r="Z513" s="2" t="s">
        <v>30</v>
      </c>
    </row>
    <row r="514">
      <c r="A514" s="1">
        <v>41878.70410670139</v>
      </c>
      <c r="B514" s="2">
        <v>29.0</v>
      </c>
      <c r="C514" s="2" t="s">
        <v>38</v>
      </c>
      <c r="D514" s="2" t="s">
        <v>28</v>
      </c>
      <c r="E514" s="2" t="s">
        <v>60</v>
      </c>
      <c r="F514" s="2" t="s">
        <v>30</v>
      </c>
      <c r="G514" s="2" t="s">
        <v>30</v>
      </c>
      <c r="H514" s="2" t="s">
        <v>30</v>
      </c>
      <c r="J514" s="2" t="s">
        <v>41</v>
      </c>
      <c r="K514" s="2" t="s">
        <v>30</v>
      </c>
      <c r="L514" s="2" t="s">
        <v>31</v>
      </c>
      <c r="M514" s="2" t="s">
        <v>42</v>
      </c>
      <c r="N514" s="2" t="s">
        <v>34</v>
      </c>
      <c r="O514" s="2" t="s">
        <v>30</v>
      </c>
      <c r="P514" s="2" t="s">
        <v>42</v>
      </c>
      <c r="Q514" s="2" t="s">
        <v>42</v>
      </c>
      <c r="R514" s="2" t="s">
        <v>42</v>
      </c>
      <c r="S514" s="2" t="s">
        <v>37</v>
      </c>
      <c r="T514" s="2" t="s">
        <v>30</v>
      </c>
      <c r="U514" s="2" t="s">
        <v>30</v>
      </c>
      <c r="V514" s="2" t="s">
        <v>30</v>
      </c>
      <c r="W514" s="2" t="s">
        <v>30</v>
      </c>
      <c r="X514" s="2" t="s">
        <v>37</v>
      </c>
      <c r="Y514" s="2" t="s">
        <v>42</v>
      </c>
      <c r="Z514" s="2" t="s">
        <v>30</v>
      </c>
    </row>
    <row r="515">
      <c r="A515" s="1">
        <v>41878.70491547454</v>
      </c>
      <c r="B515" s="2">
        <v>39.0</v>
      </c>
      <c r="C515" s="2" t="s">
        <v>43</v>
      </c>
      <c r="D515" s="2" t="s">
        <v>28</v>
      </c>
      <c r="E515" s="2" t="s">
        <v>76</v>
      </c>
      <c r="F515" s="2" t="s">
        <v>30</v>
      </c>
      <c r="G515" s="2" t="s">
        <v>30</v>
      </c>
      <c r="H515" s="2" t="s">
        <v>30</v>
      </c>
      <c r="I515" s="2" t="s">
        <v>49</v>
      </c>
      <c r="J515" s="2" t="s">
        <v>47</v>
      </c>
      <c r="K515" s="2" t="s">
        <v>30</v>
      </c>
      <c r="L515" s="2" t="s">
        <v>31</v>
      </c>
      <c r="M515" s="2" t="s">
        <v>31</v>
      </c>
      <c r="N515" s="2" t="s">
        <v>31</v>
      </c>
      <c r="O515" s="2" t="s">
        <v>31</v>
      </c>
      <c r="P515" s="2" t="s">
        <v>31</v>
      </c>
      <c r="Q515" s="2" t="s">
        <v>31</v>
      </c>
      <c r="R515" s="2" t="s">
        <v>65</v>
      </c>
      <c r="S515" s="2" t="s">
        <v>30</v>
      </c>
      <c r="T515" s="2" t="s">
        <v>30</v>
      </c>
      <c r="U515" s="2" t="s">
        <v>31</v>
      </c>
      <c r="V515" s="2" t="s">
        <v>31</v>
      </c>
      <c r="W515" s="2" t="s">
        <v>30</v>
      </c>
      <c r="X515" s="2" t="s">
        <v>30</v>
      </c>
      <c r="Y515" s="2" t="s">
        <v>31</v>
      </c>
      <c r="Z515" s="2" t="s">
        <v>30</v>
      </c>
      <c r="AA515" s="2" t="s">
        <v>214</v>
      </c>
    </row>
    <row r="516">
      <c r="A516" s="1">
        <v>41878.708508414355</v>
      </c>
      <c r="B516" s="2">
        <v>38.0</v>
      </c>
      <c r="C516" s="2" t="s">
        <v>57</v>
      </c>
      <c r="D516" s="2" t="s">
        <v>28</v>
      </c>
      <c r="E516" s="2" t="s">
        <v>145</v>
      </c>
      <c r="F516" s="2" t="s">
        <v>30</v>
      </c>
      <c r="G516" s="2" t="s">
        <v>31</v>
      </c>
      <c r="H516" s="2" t="s">
        <v>31</v>
      </c>
      <c r="I516" s="2" t="s">
        <v>52</v>
      </c>
      <c r="J516" s="2" t="s">
        <v>41</v>
      </c>
      <c r="K516" s="2" t="s">
        <v>30</v>
      </c>
      <c r="L516" s="2" t="s">
        <v>31</v>
      </c>
      <c r="M516" s="2" t="s">
        <v>31</v>
      </c>
      <c r="N516" s="2" t="s">
        <v>34</v>
      </c>
      <c r="O516" s="2" t="s">
        <v>31</v>
      </c>
      <c r="P516" s="2" t="s">
        <v>31</v>
      </c>
      <c r="Q516" s="2" t="s">
        <v>31</v>
      </c>
      <c r="R516" s="2" t="s">
        <v>42</v>
      </c>
      <c r="S516" s="2" t="s">
        <v>31</v>
      </c>
      <c r="T516" s="2" t="s">
        <v>30</v>
      </c>
      <c r="U516" s="2" t="s">
        <v>30</v>
      </c>
      <c r="V516" s="2" t="s">
        <v>30</v>
      </c>
      <c r="W516" s="2" t="s">
        <v>30</v>
      </c>
      <c r="X516" s="2" t="s">
        <v>30</v>
      </c>
      <c r="Y516" s="2" t="s">
        <v>30</v>
      </c>
      <c r="Z516" s="2" t="s">
        <v>30</v>
      </c>
    </row>
    <row r="517">
      <c r="A517" s="1">
        <v>41878.71044898148</v>
      </c>
      <c r="B517" s="2">
        <v>43.0</v>
      </c>
      <c r="C517" s="2" t="s">
        <v>43</v>
      </c>
      <c r="D517" s="2" t="s">
        <v>28</v>
      </c>
      <c r="E517" s="2" t="s">
        <v>70</v>
      </c>
      <c r="F517" s="2" t="s">
        <v>30</v>
      </c>
      <c r="G517" s="2" t="s">
        <v>30</v>
      </c>
      <c r="H517" s="2" t="s">
        <v>30</v>
      </c>
      <c r="J517" s="3" t="s">
        <v>33</v>
      </c>
      <c r="K517" s="2" t="s">
        <v>31</v>
      </c>
      <c r="L517" s="2" t="s">
        <v>31</v>
      </c>
      <c r="M517" s="2" t="s">
        <v>42</v>
      </c>
      <c r="N517" s="2" t="s">
        <v>30</v>
      </c>
      <c r="O517" s="2" t="s">
        <v>30</v>
      </c>
      <c r="P517" s="2" t="s">
        <v>42</v>
      </c>
      <c r="Q517" s="2" t="s">
        <v>42</v>
      </c>
      <c r="R517" s="2" t="s">
        <v>42</v>
      </c>
      <c r="S517" s="2" t="s">
        <v>37</v>
      </c>
      <c r="T517" s="2" t="s">
        <v>30</v>
      </c>
      <c r="U517" s="2" t="s">
        <v>36</v>
      </c>
      <c r="V517" s="2" t="s">
        <v>30</v>
      </c>
      <c r="W517" s="2" t="s">
        <v>30</v>
      </c>
      <c r="X517" s="2" t="s">
        <v>30</v>
      </c>
      <c r="Y517" s="2" t="s">
        <v>42</v>
      </c>
      <c r="Z517" s="2" t="s">
        <v>30</v>
      </c>
    </row>
    <row r="518">
      <c r="A518" s="1">
        <v>41878.71145674769</v>
      </c>
      <c r="B518" s="2">
        <v>46.0</v>
      </c>
      <c r="C518" s="2" t="s">
        <v>43</v>
      </c>
      <c r="D518" s="2" t="s">
        <v>28</v>
      </c>
      <c r="E518" s="2" t="s">
        <v>56</v>
      </c>
      <c r="F518" s="2" t="s">
        <v>30</v>
      </c>
      <c r="G518" s="2" t="s">
        <v>30</v>
      </c>
      <c r="H518" s="2" t="s">
        <v>31</v>
      </c>
      <c r="I518" s="2" t="s">
        <v>40</v>
      </c>
      <c r="J518" s="2" t="s">
        <v>62</v>
      </c>
      <c r="K518" s="2" t="s">
        <v>31</v>
      </c>
      <c r="L518" s="2" t="s">
        <v>31</v>
      </c>
      <c r="M518" s="2" t="s">
        <v>31</v>
      </c>
      <c r="N518" s="2" t="s">
        <v>34</v>
      </c>
      <c r="O518" s="2" t="s">
        <v>31</v>
      </c>
      <c r="P518" s="2" t="s">
        <v>31</v>
      </c>
      <c r="Q518" s="2" t="s">
        <v>31</v>
      </c>
      <c r="R518" s="2" t="s">
        <v>42</v>
      </c>
      <c r="S518" s="2" t="s">
        <v>30</v>
      </c>
      <c r="T518" s="2" t="s">
        <v>30</v>
      </c>
      <c r="U518" s="2" t="s">
        <v>36</v>
      </c>
      <c r="V518" s="2" t="s">
        <v>31</v>
      </c>
      <c r="W518" s="2" t="s">
        <v>30</v>
      </c>
      <c r="X518" s="2" t="s">
        <v>37</v>
      </c>
      <c r="Y518" s="2" t="s">
        <v>31</v>
      </c>
      <c r="Z518" s="2" t="s">
        <v>30</v>
      </c>
    </row>
    <row r="519">
      <c r="A519" s="1">
        <v>41878.71409820602</v>
      </c>
      <c r="B519" s="2">
        <v>38.0</v>
      </c>
      <c r="C519" s="2" t="s">
        <v>27</v>
      </c>
      <c r="D519" s="2" t="s">
        <v>28</v>
      </c>
      <c r="E519" s="2" t="s">
        <v>75</v>
      </c>
      <c r="F519" s="2" t="s">
        <v>30</v>
      </c>
      <c r="G519" s="2" t="s">
        <v>31</v>
      </c>
      <c r="H519" s="2" t="s">
        <v>31</v>
      </c>
      <c r="I519" s="2" t="s">
        <v>52</v>
      </c>
      <c r="J519" s="2" t="s">
        <v>41</v>
      </c>
      <c r="K519" s="2" t="s">
        <v>30</v>
      </c>
      <c r="L519" s="2" t="s">
        <v>30</v>
      </c>
      <c r="M519" s="2" t="s">
        <v>31</v>
      </c>
      <c r="N519" s="2" t="s">
        <v>31</v>
      </c>
      <c r="O519" s="2" t="s">
        <v>31</v>
      </c>
      <c r="P519" s="2" t="s">
        <v>31</v>
      </c>
      <c r="Q519" s="2" t="s">
        <v>31</v>
      </c>
      <c r="R519" s="2" t="s">
        <v>65</v>
      </c>
      <c r="S519" s="2" t="s">
        <v>37</v>
      </c>
      <c r="T519" s="2" t="s">
        <v>30</v>
      </c>
      <c r="U519" s="2" t="s">
        <v>31</v>
      </c>
      <c r="V519" s="2" t="s">
        <v>31</v>
      </c>
      <c r="W519" s="2" t="s">
        <v>30</v>
      </c>
      <c r="X519" s="2" t="s">
        <v>30</v>
      </c>
      <c r="Y519" s="2" t="s">
        <v>30</v>
      </c>
      <c r="Z519" s="2" t="s">
        <v>31</v>
      </c>
    </row>
    <row r="520">
      <c r="A520" s="1">
        <v>41878.71485726852</v>
      </c>
      <c r="B520" s="2">
        <v>33.0</v>
      </c>
      <c r="C520" s="2" t="s">
        <v>43</v>
      </c>
      <c r="D520" s="2" t="s">
        <v>94</v>
      </c>
      <c r="F520" s="2" t="s">
        <v>30</v>
      </c>
      <c r="G520" s="2" t="s">
        <v>30</v>
      </c>
      <c r="H520" s="2" t="s">
        <v>31</v>
      </c>
      <c r="I520" s="2" t="s">
        <v>52</v>
      </c>
      <c r="J520" s="3" t="s">
        <v>33</v>
      </c>
      <c r="K520" s="2" t="s">
        <v>30</v>
      </c>
      <c r="L520" s="2" t="s">
        <v>31</v>
      </c>
      <c r="M520" s="2" t="s">
        <v>31</v>
      </c>
      <c r="N520" s="2" t="s">
        <v>31</v>
      </c>
      <c r="O520" s="2" t="s">
        <v>30</v>
      </c>
      <c r="P520" s="2" t="s">
        <v>30</v>
      </c>
      <c r="Q520" s="2" t="s">
        <v>31</v>
      </c>
      <c r="R520" s="2" t="s">
        <v>65</v>
      </c>
      <c r="S520" s="2" t="s">
        <v>31</v>
      </c>
      <c r="T520" s="2" t="s">
        <v>31</v>
      </c>
      <c r="U520" s="2" t="s">
        <v>36</v>
      </c>
      <c r="V520" s="2" t="s">
        <v>36</v>
      </c>
      <c r="W520" s="2" t="s">
        <v>30</v>
      </c>
      <c r="X520" s="2" t="s">
        <v>37</v>
      </c>
      <c r="Y520" s="2" t="s">
        <v>30</v>
      </c>
      <c r="Z520" s="2" t="s">
        <v>30</v>
      </c>
    </row>
    <row r="521">
      <c r="A521" s="1">
        <v>41878.715932997686</v>
      </c>
      <c r="B521" s="2">
        <v>34.0</v>
      </c>
      <c r="C521" s="2" t="s">
        <v>43</v>
      </c>
      <c r="D521" s="2" t="s">
        <v>46</v>
      </c>
      <c r="F521" s="2" t="s">
        <v>30</v>
      </c>
      <c r="G521" s="2" t="s">
        <v>31</v>
      </c>
      <c r="H521" s="2" t="s">
        <v>31</v>
      </c>
      <c r="I521" s="2" t="s">
        <v>32</v>
      </c>
      <c r="J521" s="2" t="s">
        <v>47</v>
      </c>
      <c r="K521" s="2" t="s">
        <v>30</v>
      </c>
      <c r="L521" s="2" t="s">
        <v>31</v>
      </c>
      <c r="M521" s="2" t="s">
        <v>30</v>
      </c>
      <c r="N521" s="2" t="s">
        <v>31</v>
      </c>
      <c r="O521" s="2" t="s">
        <v>30</v>
      </c>
      <c r="P521" s="2" t="s">
        <v>30</v>
      </c>
      <c r="Q521" s="2" t="s">
        <v>31</v>
      </c>
      <c r="R521" s="2" t="s">
        <v>65</v>
      </c>
      <c r="S521" s="2" t="s">
        <v>37</v>
      </c>
      <c r="T521" s="2" t="s">
        <v>37</v>
      </c>
      <c r="U521" s="2" t="s">
        <v>31</v>
      </c>
      <c r="V521" s="2" t="s">
        <v>31</v>
      </c>
      <c r="W521" s="2" t="s">
        <v>30</v>
      </c>
      <c r="X521" s="2" t="s">
        <v>30</v>
      </c>
      <c r="Y521" s="2" t="s">
        <v>30</v>
      </c>
      <c r="Z521" s="2" t="s">
        <v>30</v>
      </c>
    </row>
    <row r="522">
      <c r="A522" s="1">
        <v>41878.716688437504</v>
      </c>
      <c r="B522" s="2">
        <v>62.0</v>
      </c>
      <c r="C522" s="2" t="s">
        <v>38</v>
      </c>
      <c r="D522" s="2" t="s">
        <v>28</v>
      </c>
      <c r="E522" s="2" t="s">
        <v>60</v>
      </c>
      <c r="F522" s="2" t="s">
        <v>30</v>
      </c>
      <c r="G522" s="2" t="s">
        <v>30</v>
      </c>
      <c r="H522" s="2" t="s">
        <v>30</v>
      </c>
      <c r="I522" s="2" t="s">
        <v>49</v>
      </c>
      <c r="J522" s="2" t="s">
        <v>41</v>
      </c>
      <c r="K522" s="2" t="s">
        <v>30</v>
      </c>
      <c r="L522" s="2" t="s">
        <v>31</v>
      </c>
      <c r="M522" s="2" t="s">
        <v>31</v>
      </c>
      <c r="N522" s="2" t="s">
        <v>31</v>
      </c>
      <c r="O522" s="2" t="s">
        <v>42</v>
      </c>
      <c r="P522" s="2" t="s">
        <v>31</v>
      </c>
      <c r="Q522" s="2" t="s">
        <v>42</v>
      </c>
      <c r="R522" s="2" t="s">
        <v>42</v>
      </c>
      <c r="S522" s="2" t="s">
        <v>37</v>
      </c>
      <c r="T522" s="2" t="s">
        <v>30</v>
      </c>
      <c r="U522" s="2" t="s">
        <v>36</v>
      </c>
      <c r="V522" s="2" t="s">
        <v>31</v>
      </c>
      <c r="W522" s="2" t="s">
        <v>37</v>
      </c>
      <c r="X522" s="2" t="s">
        <v>37</v>
      </c>
      <c r="Y522" s="2" t="s">
        <v>31</v>
      </c>
      <c r="Z522" s="2" t="s">
        <v>30</v>
      </c>
    </row>
    <row r="523">
      <c r="A523" s="1">
        <v>41878.71847670139</v>
      </c>
      <c r="B523" s="2">
        <v>23.0</v>
      </c>
      <c r="C523" s="2" t="s">
        <v>97</v>
      </c>
      <c r="D523" s="2" t="s">
        <v>28</v>
      </c>
      <c r="E523" s="2" t="s">
        <v>48</v>
      </c>
      <c r="F523" s="2" t="s">
        <v>30</v>
      </c>
      <c r="G523" s="2" t="s">
        <v>30</v>
      </c>
      <c r="H523" s="2" t="s">
        <v>30</v>
      </c>
      <c r="J523" s="2" t="s">
        <v>41</v>
      </c>
      <c r="K523" s="2" t="s">
        <v>30</v>
      </c>
      <c r="L523" s="2" t="s">
        <v>30</v>
      </c>
      <c r="M523" s="2" t="s">
        <v>42</v>
      </c>
      <c r="N523" s="2" t="s">
        <v>34</v>
      </c>
      <c r="O523" s="2" t="s">
        <v>42</v>
      </c>
      <c r="P523" s="2" t="s">
        <v>42</v>
      </c>
      <c r="Q523" s="2" t="s">
        <v>31</v>
      </c>
      <c r="R523" s="2" t="s">
        <v>42</v>
      </c>
      <c r="S523" s="2" t="s">
        <v>37</v>
      </c>
      <c r="T523" s="2" t="s">
        <v>37</v>
      </c>
      <c r="U523" s="2" t="s">
        <v>36</v>
      </c>
      <c r="V523" s="2" t="s">
        <v>36</v>
      </c>
      <c r="W523" s="2" t="s">
        <v>30</v>
      </c>
      <c r="X523" s="2" t="s">
        <v>30</v>
      </c>
      <c r="Y523" s="2" t="s">
        <v>42</v>
      </c>
      <c r="Z523" s="2" t="s">
        <v>30</v>
      </c>
    </row>
    <row r="524">
      <c r="A524" s="1">
        <v>41878.71905017361</v>
      </c>
      <c r="B524" s="2">
        <v>35.0</v>
      </c>
      <c r="C524" s="2" t="s">
        <v>43</v>
      </c>
      <c r="D524" s="2" t="s">
        <v>28</v>
      </c>
      <c r="E524" s="2" t="s">
        <v>106</v>
      </c>
      <c r="F524" s="2" t="s">
        <v>30</v>
      </c>
      <c r="G524" s="2" t="s">
        <v>30</v>
      </c>
      <c r="H524" s="2" t="s">
        <v>30</v>
      </c>
      <c r="J524" s="2" t="s">
        <v>41</v>
      </c>
      <c r="K524" s="2" t="s">
        <v>30</v>
      </c>
      <c r="L524" s="2" t="s">
        <v>30</v>
      </c>
      <c r="M524" s="2" t="s">
        <v>30</v>
      </c>
      <c r="N524" s="2" t="s">
        <v>30</v>
      </c>
      <c r="O524" s="2" t="s">
        <v>30</v>
      </c>
      <c r="P524" s="2" t="s">
        <v>30</v>
      </c>
      <c r="Q524" s="2" t="s">
        <v>42</v>
      </c>
      <c r="R524" s="2" t="s">
        <v>42</v>
      </c>
      <c r="S524" s="2" t="s">
        <v>37</v>
      </c>
      <c r="T524" s="2" t="s">
        <v>37</v>
      </c>
      <c r="U524" s="2" t="s">
        <v>30</v>
      </c>
      <c r="V524" s="2" t="s">
        <v>30</v>
      </c>
      <c r="W524" s="2" t="s">
        <v>30</v>
      </c>
      <c r="X524" s="2" t="s">
        <v>30</v>
      </c>
      <c r="Y524" s="2" t="s">
        <v>30</v>
      </c>
      <c r="Z524" s="2" t="s">
        <v>30</v>
      </c>
    </row>
    <row r="525">
      <c r="A525" s="1">
        <v>41878.72159008102</v>
      </c>
      <c r="B525" s="2">
        <v>25.0</v>
      </c>
      <c r="C525" s="2" t="s">
        <v>43</v>
      </c>
      <c r="D525" s="2" t="s">
        <v>215</v>
      </c>
      <c r="F525" s="2" t="s">
        <v>30</v>
      </c>
      <c r="G525" s="2" t="s">
        <v>31</v>
      </c>
      <c r="H525" s="2" t="s">
        <v>30</v>
      </c>
      <c r="I525" s="2" t="s">
        <v>40</v>
      </c>
      <c r="J525" s="2" t="s">
        <v>47</v>
      </c>
      <c r="K525" s="2" t="s">
        <v>31</v>
      </c>
      <c r="L525" s="2" t="s">
        <v>31</v>
      </c>
      <c r="M525" s="2" t="s">
        <v>42</v>
      </c>
      <c r="N525" s="2" t="s">
        <v>34</v>
      </c>
      <c r="O525" s="2" t="s">
        <v>42</v>
      </c>
      <c r="P525" s="2" t="s">
        <v>42</v>
      </c>
      <c r="Q525" s="2" t="s">
        <v>42</v>
      </c>
      <c r="R525" s="2" t="s">
        <v>42</v>
      </c>
      <c r="S525" s="2" t="s">
        <v>37</v>
      </c>
      <c r="T525" s="2" t="s">
        <v>31</v>
      </c>
      <c r="U525" s="2" t="s">
        <v>30</v>
      </c>
      <c r="V525" s="2" t="s">
        <v>30</v>
      </c>
      <c r="W525" s="2" t="s">
        <v>30</v>
      </c>
      <c r="X525" s="2" t="s">
        <v>30</v>
      </c>
      <c r="Y525" s="2" t="s">
        <v>42</v>
      </c>
      <c r="Z525" s="2" t="s">
        <v>31</v>
      </c>
    </row>
    <row r="526">
      <c r="A526" s="1">
        <v>41878.72394891204</v>
      </c>
      <c r="B526" s="2">
        <v>36.0</v>
      </c>
      <c r="C526" s="2" t="s">
        <v>38</v>
      </c>
      <c r="D526" s="2" t="s">
        <v>28</v>
      </c>
      <c r="E526" s="2" t="s">
        <v>29</v>
      </c>
      <c r="F526" s="2" t="s">
        <v>31</v>
      </c>
      <c r="G526" s="2" t="s">
        <v>31</v>
      </c>
      <c r="H526" s="2" t="s">
        <v>31</v>
      </c>
      <c r="I526" s="2" t="s">
        <v>52</v>
      </c>
      <c r="J526" s="3" t="s">
        <v>54</v>
      </c>
      <c r="K526" s="2" t="s">
        <v>31</v>
      </c>
      <c r="L526" s="2" t="s">
        <v>31</v>
      </c>
      <c r="M526" s="2" t="s">
        <v>42</v>
      </c>
      <c r="N526" s="2" t="s">
        <v>31</v>
      </c>
      <c r="O526" s="2" t="s">
        <v>42</v>
      </c>
      <c r="P526" s="2" t="s">
        <v>30</v>
      </c>
      <c r="Q526" s="2" t="s">
        <v>31</v>
      </c>
      <c r="R526" s="2" t="s">
        <v>45</v>
      </c>
      <c r="S526" s="2" t="s">
        <v>37</v>
      </c>
      <c r="T526" s="2" t="s">
        <v>30</v>
      </c>
      <c r="U526" s="2" t="s">
        <v>36</v>
      </c>
      <c r="V526" s="2" t="s">
        <v>31</v>
      </c>
      <c r="W526" s="2" t="s">
        <v>30</v>
      </c>
      <c r="X526" s="2" t="s">
        <v>31</v>
      </c>
      <c r="Y526" s="2" t="s">
        <v>31</v>
      </c>
      <c r="Z526" s="2" t="s">
        <v>30</v>
      </c>
    </row>
    <row r="527">
      <c r="A527" s="1">
        <v>41878.73061012731</v>
      </c>
      <c r="B527" s="2">
        <v>41.0</v>
      </c>
      <c r="C527" s="2" t="s">
        <v>27</v>
      </c>
      <c r="D527" s="2" t="s">
        <v>28</v>
      </c>
      <c r="F527" s="2" t="s">
        <v>30</v>
      </c>
      <c r="G527" s="2" t="s">
        <v>31</v>
      </c>
      <c r="H527" s="2" t="s">
        <v>31</v>
      </c>
      <c r="I527" s="2" t="s">
        <v>40</v>
      </c>
      <c r="J527" s="2" t="s">
        <v>62</v>
      </c>
      <c r="K527" s="2" t="s">
        <v>31</v>
      </c>
      <c r="L527" s="2" t="s">
        <v>31</v>
      </c>
      <c r="M527" s="2" t="s">
        <v>31</v>
      </c>
      <c r="N527" s="2" t="s">
        <v>31</v>
      </c>
      <c r="O527" s="2" t="s">
        <v>31</v>
      </c>
      <c r="P527" s="2" t="s">
        <v>31</v>
      </c>
      <c r="Q527" s="2" t="s">
        <v>31</v>
      </c>
      <c r="R527" s="2" t="s">
        <v>65</v>
      </c>
      <c r="S527" s="2" t="s">
        <v>37</v>
      </c>
      <c r="T527" s="2" t="s">
        <v>37</v>
      </c>
      <c r="U527" s="2" t="s">
        <v>36</v>
      </c>
      <c r="V527" s="2" t="s">
        <v>36</v>
      </c>
      <c r="W527" s="2" t="s">
        <v>30</v>
      </c>
      <c r="X527" s="2" t="s">
        <v>30</v>
      </c>
      <c r="Y527" s="2" t="s">
        <v>31</v>
      </c>
      <c r="Z527" s="2" t="s">
        <v>30</v>
      </c>
    </row>
    <row r="528">
      <c r="A528" s="1">
        <v>41878.73184721064</v>
      </c>
      <c r="B528" s="2">
        <v>24.0</v>
      </c>
      <c r="C528" s="2" t="s">
        <v>57</v>
      </c>
      <c r="D528" s="2" t="s">
        <v>116</v>
      </c>
      <c r="F528" s="2" t="s">
        <v>31</v>
      </c>
      <c r="G528" s="2" t="s">
        <v>30</v>
      </c>
      <c r="H528" s="2" t="s">
        <v>30</v>
      </c>
      <c r="I528" s="2" t="s">
        <v>52</v>
      </c>
      <c r="J528" s="3" t="s">
        <v>54</v>
      </c>
      <c r="K528" s="2" t="s">
        <v>30</v>
      </c>
      <c r="L528" s="2" t="s">
        <v>31</v>
      </c>
      <c r="M528" s="2" t="s">
        <v>31</v>
      </c>
      <c r="N528" s="2" t="s">
        <v>31</v>
      </c>
      <c r="O528" s="2" t="s">
        <v>42</v>
      </c>
      <c r="P528" s="2" t="s">
        <v>42</v>
      </c>
      <c r="Q528" s="2" t="s">
        <v>31</v>
      </c>
      <c r="R528" s="2" t="s">
        <v>35</v>
      </c>
      <c r="S528" s="2" t="s">
        <v>30</v>
      </c>
      <c r="T528" s="2" t="s">
        <v>30</v>
      </c>
      <c r="U528" s="2" t="s">
        <v>36</v>
      </c>
      <c r="V528" s="2" t="s">
        <v>36</v>
      </c>
      <c r="W528" s="2" t="s">
        <v>37</v>
      </c>
      <c r="X528" s="2" t="s">
        <v>37</v>
      </c>
      <c r="Y528" s="2" t="s">
        <v>31</v>
      </c>
      <c r="Z528" s="2" t="s">
        <v>30</v>
      </c>
    </row>
    <row r="529">
      <c r="A529" s="1">
        <v>41878.7318584375</v>
      </c>
      <c r="B529" s="2">
        <v>51.0</v>
      </c>
      <c r="C529" s="2" t="s">
        <v>43</v>
      </c>
      <c r="D529" s="2" t="s">
        <v>186</v>
      </c>
      <c r="F529" s="2" t="s">
        <v>30</v>
      </c>
      <c r="G529" s="2" t="s">
        <v>30</v>
      </c>
      <c r="H529" s="2" t="s">
        <v>31</v>
      </c>
      <c r="I529" s="2" t="s">
        <v>52</v>
      </c>
      <c r="J529" s="2" t="s">
        <v>47</v>
      </c>
      <c r="K529" s="2" t="s">
        <v>31</v>
      </c>
      <c r="L529" s="2" t="s">
        <v>31</v>
      </c>
      <c r="M529" s="2" t="s">
        <v>30</v>
      </c>
      <c r="N529" s="2" t="s">
        <v>31</v>
      </c>
      <c r="O529" s="2" t="s">
        <v>31</v>
      </c>
      <c r="P529" s="2" t="s">
        <v>30</v>
      </c>
      <c r="Q529" s="2" t="s">
        <v>30</v>
      </c>
      <c r="R529" s="2" t="s">
        <v>45</v>
      </c>
      <c r="S529" s="2" t="s">
        <v>31</v>
      </c>
      <c r="T529" s="2" t="s">
        <v>31</v>
      </c>
      <c r="U529" s="2" t="s">
        <v>30</v>
      </c>
      <c r="V529" s="2" t="s">
        <v>30</v>
      </c>
      <c r="W529" s="2" t="s">
        <v>30</v>
      </c>
      <c r="X529" s="2" t="s">
        <v>30</v>
      </c>
      <c r="Y529" s="2" t="s">
        <v>42</v>
      </c>
      <c r="Z529" s="2" t="s">
        <v>31</v>
      </c>
    </row>
    <row r="530">
      <c r="A530" s="1">
        <v>41878.731862430555</v>
      </c>
      <c r="B530" s="2">
        <v>29.0</v>
      </c>
      <c r="C530" s="2" t="s">
        <v>38</v>
      </c>
      <c r="D530" s="2" t="s">
        <v>28</v>
      </c>
      <c r="E530" s="2" t="s">
        <v>70</v>
      </c>
      <c r="F530" s="2" t="s">
        <v>30</v>
      </c>
      <c r="G530" s="2" t="s">
        <v>30</v>
      </c>
      <c r="H530" s="2" t="s">
        <v>31</v>
      </c>
      <c r="I530" s="2" t="s">
        <v>52</v>
      </c>
      <c r="J530" s="3" t="s">
        <v>33</v>
      </c>
      <c r="K530" s="2" t="s">
        <v>30</v>
      </c>
      <c r="L530" s="2" t="s">
        <v>31</v>
      </c>
      <c r="M530" s="2" t="s">
        <v>31</v>
      </c>
      <c r="N530" s="2" t="s">
        <v>31</v>
      </c>
      <c r="O530" s="2" t="s">
        <v>30</v>
      </c>
      <c r="P530" s="2" t="s">
        <v>31</v>
      </c>
      <c r="Q530" s="2" t="s">
        <v>31</v>
      </c>
      <c r="R530" s="2" t="s">
        <v>65</v>
      </c>
      <c r="S530" s="2" t="s">
        <v>30</v>
      </c>
      <c r="T530" s="2" t="s">
        <v>30</v>
      </c>
      <c r="U530" s="2" t="s">
        <v>30</v>
      </c>
      <c r="V530" s="2" t="s">
        <v>36</v>
      </c>
      <c r="W530" s="2" t="s">
        <v>30</v>
      </c>
      <c r="X530" s="2" t="s">
        <v>30</v>
      </c>
      <c r="Y530" s="2" t="s">
        <v>31</v>
      </c>
      <c r="Z530" s="2" t="s">
        <v>30</v>
      </c>
    </row>
    <row r="531">
      <c r="A531" s="1">
        <v>41878.73450695602</v>
      </c>
      <c r="B531" s="2">
        <v>31.0</v>
      </c>
      <c r="C531" s="2" t="s">
        <v>27</v>
      </c>
      <c r="D531" s="2" t="s">
        <v>44</v>
      </c>
      <c r="F531" s="2" t="s">
        <v>31</v>
      </c>
      <c r="G531" s="2" t="s">
        <v>31</v>
      </c>
      <c r="H531" s="2" t="s">
        <v>31</v>
      </c>
      <c r="I531" s="2" t="s">
        <v>52</v>
      </c>
      <c r="J531" s="2" t="s">
        <v>50</v>
      </c>
      <c r="K531" s="2" t="s">
        <v>31</v>
      </c>
      <c r="L531" s="2" t="s">
        <v>31</v>
      </c>
      <c r="M531" s="2" t="s">
        <v>42</v>
      </c>
      <c r="N531" s="2" t="s">
        <v>34</v>
      </c>
      <c r="O531" s="2" t="s">
        <v>42</v>
      </c>
      <c r="P531" s="2" t="s">
        <v>42</v>
      </c>
      <c r="Q531" s="2" t="s">
        <v>42</v>
      </c>
      <c r="R531" s="2" t="s">
        <v>42</v>
      </c>
      <c r="S531" s="2" t="s">
        <v>37</v>
      </c>
      <c r="T531" s="2" t="s">
        <v>37</v>
      </c>
      <c r="U531" s="2" t="s">
        <v>36</v>
      </c>
      <c r="V531" s="2" t="s">
        <v>31</v>
      </c>
      <c r="W531" s="2" t="s">
        <v>30</v>
      </c>
      <c r="X531" s="2" t="s">
        <v>30</v>
      </c>
      <c r="Y531" s="2" t="s">
        <v>31</v>
      </c>
      <c r="Z531" s="2" t="s">
        <v>30</v>
      </c>
    </row>
    <row r="532">
      <c r="A532" s="1">
        <v>41878.736090833336</v>
      </c>
      <c r="B532" s="2">
        <v>27.0</v>
      </c>
      <c r="C532" s="2" t="s">
        <v>43</v>
      </c>
      <c r="D532" s="2" t="s">
        <v>46</v>
      </c>
      <c r="F532" s="2" t="s">
        <v>30</v>
      </c>
      <c r="G532" s="2" t="s">
        <v>30</v>
      </c>
      <c r="H532" s="2" t="s">
        <v>30</v>
      </c>
      <c r="J532" s="3" t="s">
        <v>33</v>
      </c>
      <c r="K532" s="2" t="s">
        <v>30</v>
      </c>
      <c r="L532" s="2" t="s">
        <v>31</v>
      </c>
      <c r="M532" s="2" t="s">
        <v>30</v>
      </c>
      <c r="N532" s="2" t="s">
        <v>30</v>
      </c>
      <c r="O532" s="2" t="s">
        <v>30</v>
      </c>
      <c r="P532" s="2" t="s">
        <v>30</v>
      </c>
      <c r="Q532" s="2" t="s">
        <v>42</v>
      </c>
      <c r="R532" s="2" t="s">
        <v>42</v>
      </c>
      <c r="S532" s="2" t="s">
        <v>30</v>
      </c>
      <c r="T532" s="2" t="s">
        <v>30</v>
      </c>
      <c r="U532" s="2" t="s">
        <v>36</v>
      </c>
      <c r="V532" s="2" t="s">
        <v>31</v>
      </c>
      <c r="W532" s="2" t="s">
        <v>30</v>
      </c>
      <c r="X532" s="2" t="s">
        <v>31</v>
      </c>
      <c r="Y532" s="2" t="s">
        <v>42</v>
      </c>
      <c r="Z532" s="2" t="s">
        <v>30</v>
      </c>
    </row>
    <row r="533">
      <c r="A533" s="1">
        <v>41878.73731870371</v>
      </c>
      <c r="B533" s="2">
        <v>31.0</v>
      </c>
      <c r="C533" s="2" t="s">
        <v>43</v>
      </c>
      <c r="D533" s="2" t="s">
        <v>90</v>
      </c>
      <c r="F533" s="2" t="s">
        <v>30</v>
      </c>
      <c r="G533" s="2" t="s">
        <v>30</v>
      </c>
      <c r="H533" s="2" t="s">
        <v>31</v>
      </c>
      <c r="I533" s="2" t="s">
        <v>40</v>
      </c>
      <c r="J533" s="2" t="s">
        <v>50</v>
      </c>
      <c r="K533" s="2" t="s">
        <v>30</v>
      </c>
      <c r="L533" s="2" t="s">
        <v>31</v>
      </c>
      <c r="M533" s="2" t="s">
        <v>31</v>
      </c>
      <c r="N533" s="2" t="s">
        <v>31</v>
      </c>
      <c r="O533" s="2" t="s">
        <v>31</v>
      </c>
      <c r="P533" s="2" t="s">
        <v>31</v>
      </c>
      <c r="Q533" s="2" t="s">
        <v>42</v>
      </c>
      <c r="R533" s="2" t="s">
        <v>35</v>
      </c>
      <c r="S533" s="2" t="s">
        <v>30</v>
      </c>
      <c r="T533" s="2" t="s">
        <v>30</v>
      </c>
      <c r="U533" s="2" t="s">
        <v>31</v>
      </c>
      <c r="V533" s="2" t="s">
        <v>31</v>
      </c>
      <c r="W533" s="2" t="s">
        <v>31</v>
      </c>
      <c r="X533" s="2" t="s">
        <v>31</v>
      </c>
      <c r="Y533" s="2" t="s">
        <v>30</v>
      </c>
      <c r="Z533" s="2" t="s">
        <v>30</v>
      </c>
    </row>
    <row r="534">
      <c r="A534" s="1">
        <v>41878.73807259259</v>
      </c>
      <c r="B534" s="2">
        <v>27.0</v>
      </c>
      <c r="C534" s="2" t="s">
        <v>59</v>
      </c>
      <c r="D534" s="2" t="s">
        <v>216</v>
      </c>
      <c r="F534" s="2" t="s">
        <v>31</v>
      </c>
      <c r="G534" s="2" t="s">
        <v>31</v>
      </c>
      <c r="H534" s="2" t="s">
        <v>30</v>
      </c>
      <c r="I534" s="2" t="s">
        <v>52</v>
      </c>
      <c r="J534" s="3" t="s">
        <v>54</v>
      </c>
      <c r="K534" s="2" t="s">
        <v>31</v>
      </c>
      <c r="L534" s="2" t="s">
        <v>31</v>
      </c>
      <c r="M534" s="2" t="s">
        <v>30</v>
      </c>
      <c r="N534" s="2" t="s">
        <v>30</v>
      </c>
      <c r="O534" s="2" t="s">
        <v>30</v>
      </c>
      <c r="P534" s="2" t="s">
        <v>30</v>
      </c>
      <c r="Q534" s="2" t="s">
        <v>30</v>
      </c>
      <c r="R534" s="2" t="s">
        <v>55</v>
      </c>
      <c r="S534" s="2" t="s">
        <v>31</v>
      </c>
      <c r="T534" s="2" t="s">
        <v>37</v>
      </c>
      <c r="U534" s="2" t="s">
        <v>30</v>
      </c>
      <c r="V534" s="2" t="s">
        <v>30</v>
      </c>
      <c r="W534" s="2" t="s">
        <v>30</v>
      </c>
      <c r="X534" s="2" t="s">
        <v>37</v>
      </c>
      <c r="Y534" s="2" t="s">
        <v>30</v>
      </c>
      <c r="Z534" s="2" t="s">
        <v>30</v>
      </c>
    </row>
    <row r="535">
      <c r="A535" s="1">
        <v>41878.740475624996</v>
      </c>
      <c r="B535" s="2">
        <v>23.0</v>
      </c>
      <c r="C535" s="2" t="s">
        <v>43</v>
      </c>
      <c r="D535" s="2" t="s">
        <v>151</v>
      </c>
      <c r="F535" s="2" t="s">
        <v>30</v>
      </c>
      <c r="G535" s="2" t="s">
        <v>30</v>
      </c>
      <c r="H535" s="2" t="s">
        <v>30</v>
      </c>
      <c r="I535" s="2" t="s">
        <v>40</v>
      </c>
      <c r="J535" s="3" t="s">
        <v>33</v>
      </c>
      <c r="K535" s="2" t="s">
        <v>30</v>
      </c>
      <c r="L535" s="2" t="s">
        <v>31</v>
      </c>
      <c r="M535" s="2" t="s">
        <v>42</v>
      </c>
      <c r="N535" s="2" t="s">
        <v>30</v>
      </c>
      <c r="O535" s="2" t="s">
        <v>30</v>
      </c>
      <c r="P535" s="2" t="s">
        <v>42</v>
      </c>
      <c r="Q535" s="2" t="s">
        <v>42</v>
      </c>
      <c r="R535" s="2" t="s">
        <v>65</v>
      </c>
      <c r="S535" s="2" t="s">
        <v>30</v>
      </c>
      <c r="T535" s="2" t="s">
        <v>30</v>
      </c>
      <c r="U535" s="2" t="s">
        <v>36</v>
      </c>
      <c r="V535" s="2" t="s">
        <v>31</v>
      </c>
      <c r="W535" s="2" t="s">
        <v>37</v>
      </c>
      <c r="X535" s="2" t="s">
        <v>37</v>
      </c>
      <c r="Y535" s="2" t="s">
        <v>31</v>
      </c>
      <c r="Z535" s="2" t="s">
        <v>30</v>
      </c>
    </row>
    <row r="536">
      <c r="A536" s="1">
        <v>41878.74150270833</v>
      </c>
      <c r="B536" s="2">
        <v>21.0</v>
      </c>
      <c r="C536" s="2" t="s">
        <v>43</v>
      </c>
      <c r="D536" s="2" t="s">
        <v>44</v>
      </c>
      <c r="F536" s="2" t="s">
        <v>30</v>
      </c>
      <c r="G536" s="2" t="s">
        <v>30</v>
      </c>
      <c r="H536" s="2" t="s">
        <v>30</v>
      </c>
      <c r="I536" s="2" t="s">
        <v>49</v>
      </c>
      <c r="J536" s="2" t="s">
        <v>47</v>
      </c>
      <c r="K536" s="2" t="s">
        <v>30</v>
      </c>
      <c r="L536" s="2" t="s">
        <v>31</v>
      </c>
      <c r="M536" s="2" t="s">
        <v>42</v>
      </c>
      <c r="N536" s="2" t="s">
        <v>34</v>
      </c>
      <c r="O536" s="2" t="s">
        <v>42</v>
      </c>
      <c r="P536" s="2" t="s">
        <v>30</v>
      </c>
      <c r="Q536" s="2" t="s">
        <v>42</v>
      </c>
      <c r="R536" s="2" t="s">
        <v>42</v>
      </c>
      <c r="S536" s="2" t="s">
        <v>31</v>
      </c>
      <c r="T536" s="2" t="s">
        <v>37</v>
      </c>
      <c r="U536" s="2" t="s">
        <v>30</v>
      </c>
      <c r="V536" s="2" t="s">
        <v>30</v>
      </c>
      <c r="W536" s="2" t="s">
        <v>30</v>
      </c>
      <c r="X536" s="2" t="s">
        <v>37</v>
      </c>
      <c r="Y536" s="2" t="s">
        <v>42</v>
      </c>
      <c r="Z536" s="2" t="s">
        <v>30</v>
      </c>
    </row>
    <row r="537">
      <c r="A537" s="1">
        <v>41878.74229248843</v>
      </c>
      <c r="B537" s="2">
        <v>27.0</v>
      </c>
      <c r="C537" s="2" t="s">
        <v>27</v>
      </c>
      <c r="D537" s="2" t="s">
        <v>90</v>
      </c>
      <c r="F537" s="2" t="s">
        <v>30</v>
      </c>
      <c r="G537" s="2" t="s">
        <v>31</v>
      </c>
      <c r="H537" s="2" t="s">
        <v>31</v>
      </c>
      <c r="I537" s="2" t="s">
        <v>52</v>
      </c>
      <c r="J537" s="3" t="s">
        <v>33</v>
      </c>
      <c r="K537" s="2" t="s">
        <v>30</v>
      </c>
      <c r="L537" s="2" t="s">
        <v>31</v>
      </c>
      <c r="M537" s="2" t="s">
        <v>30</v>
      </c>
      <c r="N537" s="2" t="s">
        <v>31</v>
      </c>
      <c r="O537" s="2" t="s">
        <v>30</v>
      </c>
      <c r="P537" s="2" t="s">
        <v>30</v>
      </c>
      <c r="Q537" s="2" t="s">
        <v>30</v>
      </c>
      <c r="R537" s="2" t="s">
        <v>45</v>
      </c>
      <c r="S537" s="2" t="s">
        <v>31</v>
      </c>
      <c r="T537" s="2" t="s">
        <v>30</v>
      </c>
      <c r="U537" s="2" t="s">
        <v>36</v>
      </c>
      <c r="V537" s="2" t="s">
        <v>36</v>
      </c>
      <c r="W537" s="2" t="s">
        <v>30</v>
      </c>
      <c r="X537" s="2" t="s">
        <v>30</v>
      </c>
      <c r="Y537" s="2" t="s">
        <v>30</v>
      </c>
      <c r="Z537" s="2" t="s">
        <v>30</v>
      </c>
    </row>
    <row r="538">
      <c r="A538" s="1">
        <v>41878.74260467592</v>
      </c>
      <c r="B538" s="2">
        <v>39.0</v>
      </c>
      <c r="C538" s="2" t="s">
        <v>38</v>
      </c>
      <c r="D538" s="2" t="s">
        <v>28</v>
      </c>
      <c r="E538" s="2" t="s">
        <v>78</v>
      </c>
      <c r="F538" s="2" t="s">
        <v>30</v>
      </c>
      <c r="G538" s="2" t="s">
        <v>31</v>
      </c>
      <c r="H538" s="2" t="s">
        <v>31</v>
      </c>
      <c r="I538" s="2" t="s">
        <v>32</v>
      </c>
      <c r="J538" s="2" t="s">
        <v>47</v>
      </c>
      <c r="K538" s="2" t="s">
        <v>31</v>
      </c>
      <c r="L538" s="2" t="s">
        <v>31</v>
      </c>
      <c r="M538" s="2" t="s">
        <v>31</v>
      </c>
      <c r="N538" s="2" t="s">
        <v>31</v>
      </c>
      <c r="O538" s="2" t="s">
        <v>31</v>
      </c>
      <c r="P538" s="2" t="s">
        <v>31</v>
      </c>
      <c r="Q538" s="2" t="s">
        <v>42</v>
      </c>
      <c r="R538" s="2" t="s">
        <v>35</v>
      </c>
      <c r="S538" s="2" t="s">
        <v>31</v>
      </c>
      <c r="T538" s="2" t="s">
        <v>30</v>
      </c>
      <c r="U538" s="2" t="s">
        <v>36</v>
      </c>
      <c r="V538" s="2" t="s">
        <v>31</v>
      </c>
      <c r="W538" s="2" t="s">
        <v>30</v>
      </c>
      <c r="X538" s="2" t="s">
        <v>30</v>
      </c>
      <c r="Y538" s="2" t="s">
        <v>30</v>
      </c>
      <c r="Z538" s="2" t="s">
        <v>30</v>
      </c>
    </row>
    <row r="539">
      <c r="A539" s="1">
        <v>41878.74270958333</v>
      </c>
      <c r="B539" s="2">
        <v>26.0</v>
      </c>
      <c r="C539" s="2" t="s">
        <v>38</v>
      </c>
      <c r="D539" s="2" t="s">
        <v>28</v>
      </c>
      <c r="E539" s="2" t="s">
        <v>60</v>
      </c>
      <c r="F539" s="2" t="s">
        <v>30</v>
      </c>
      <c r="G539" s="2" t="s">
        <v>31</v>
      </c>
      <c r="H539" s="2" t="s">
        <v>31</v>
      </c>
      <c r="I539" s="2" t="s">
        <v>49</v>
      </c>
      <c r="J539" s="2" t="s">
        <v>41</v>
      </c>
      <c r="K539" s="2" t="s">
        <v>30</v>
      </c>
      <c r="L539" s="2" t="s">
        <v>31</v>
      </c>
      <c r="M539" s="2" t="s">
        <v>42</v>
      </c>
      <c r="N539" s="2" t="s">
        <v>30</v>
      </c>
      <c r="O539" s="2" t="s">
        <v>30</v>
      </c>
      <c r="P539" s="2" t="s">
        <v>42</v>
      </c>
      <c r="Q539" s="2" t="s">
        <v>42</v>
      </c>
      <c r="R539" s="2" t="s">
        <v>42</v>
      </c>
      <c r="S539" s="2" t="s">
        <v>37</v>
      </c>
      <c r="T539" s="2" t="s">
        <v>30</v>
      </c>
      <c r="U539" s="2" t="s">
        <v>30</v>
      </c>
      <c r="V539" s="2" t="s">
        <v>30</v>
      </c>
      <c r="W539" s="2" t="s">
        <v>30</v>
      </c>
      <c r="X539" s="2" t="s">
        <v>30</v>
      </c>
      <c r="Y539" s="2" t="s">
        <v>30</v>
      </c>
      <c r="Z539" s="2" t="s">
        <v>30</v>
      </c>
    </row>
    <row r="540">
      <c r="A540" s="1">
        <v>41878.74480453704</v>
      </c>
      <c r="B540" s="2">
        <v>27.0</v>
      </c>
      <c r="C540" s="2" t="s">
        <v>43</v>
      </c>
      <c r="D540" s="2" t="s">
        <v>46</v>
      </c>
      <c r="F540" s="2" t="s">
        <v>30</v>
      </c>
      <c r="G540" s="2" t="s">
        <v>30</v>
      </c>
      <c r="H540" s="2" t="s">
        <v>30</v>
      </c>
      <c r="I540" s="2" t="s">
        <v>49</v>
      </c>
      <c r="J540" s="3" t="s">
        <v>33</v>
      </c>
      <c r="K540" s="2" t="s">
        <v>30</v>
      </c>
      <c r="L540" s="2" t="s">
        <v>31</v>
      </c>
      <c r="M540" s="2" t="s">
        <v>42</v>
      </c>
      <c r="N540" s="2" t="s">
        <v>30</v>
      </c>
      <c r="O540" s="2" t="s">
        <v>30</v>
      </c>
      <c r="P540" s="2" t="s">
        <v>30</v>
      </c>
      <c r="Q540" s="2" t="s">
        <v>42</v>
      </c>
      <c r="R540" s="2" t="s">
        <v>42</v>
      </c>
      <c r="S540" s="2" t="s">
        <v>37</v>
      </c>
      <c r="T540" s="2" t="s">
        <v>37</v>
      </c>
      <c r="U540" s="2" t="s">
        <v>36</v>
      </c>
      <c r="V540" s="2" t="s">
        <v>36</v>
      </c>
      <c r="W540" s="2" t="s">
        <v>30</v>
      </c>
      <c r="X540" s="2" t="s">
        <v>30</v>
      </c>
      <c r="Y540" s="2" t="s">
        <v>42</v>
      </c>
      <c r="Z540" s="2" t="s">
        <v>30</v>
      </c>
    </row>
    <row r="541">
      <c r="A541" s="1">
        <v>41878.747802199076</v>
      </c>
      <c r="B541" s="2">
        <v>22.0</v>
      </c>
      <c r="C541" s="2" t="s">
        <v>27</v>
      </c>
      <c r="D541" s="2" t="s">
        <v>28</v>
      </c>
      <c r="E541" s="2" t="s">
        <v>60</v>
      </c>
      <c r="F541" s="2" t="s">
        <v>30</v>
      </c>
      <c r="G541" s="2" t="s">
        <v>31</v>
      </c>
      <c r="H541" s="2" t="s">
        <v>31</v>
      </c>
      <c r="I541" s="2" t="s">
        <v>52</v>
      </c>
      <c r="J541" s="2" t="s">
        <v>62</v>
      </c>
      <c r="K541" s="2" t="s">
        <v>30</v>
      </c>
      <c r="L541" s="2" t="s">
        <v>31</v>
      </c>
      <c r="M541" s="2" t="s">
        <v>31</v>
      </c>
      <c r="N541" s="2" t="s">
        <v>31</v>
      </c>
      <c r="O541" s="2" t="s">
        <v>30</v>
      </c>
      <c r="P541" s="2" t="s">
        <v>42</v>
      </c>
      <c r="Q541" s="2" t="s">
        <v>42</v>
      </c>
      <c r="R541" s="2" t="s">
        <v>42</v>
      </c>
      <c r="S541" s="2" t="s">
        <v>30</v>
      </c>
      <c r="T541" s="2" t="s">
        <v>30</v>
      </c>
      <c r="U541" s="2" t="s">
        <v>36</v>
      </c>
      <c r="V541" s="2" t="s">
        <v>36</v>
      </c>
      <c r="W541" s="2" t="s">
        <v>30</v>
      </c>
      <c r="X541" s="2" t="s">
        <v>30</v>
      </c>
      <c r="Y541" s="2" t="s">
        <v>30</v>
      </c>
      <c r="Z541" s="2" t="s">
        <v>31</v>
      </c>
    </row>
    <row r="542">
      <c r="A542" s="1">
        <v>41878.75045778935</v>
      </c>
      <c r="B542" s="2">
        <v>26.0</v>
      </c>
      <c r="C542" s="2" t="s">
        <v>97</v>
      </c>
      <c r="D542" s="2" t="s">
        <v>28</v>
      </c>
      <c r="E542" s="2" t="s">
        <v>102</v>
      </c>
      <c r="F542" s="2" t="s">
        <v>30</v>
      </c>
      <c r="G542" s="2" t="s">
        <v>31</v>
      </c>
      <c r="H542" s="2" t="s">
        <v>31</v>
      </c>
      <c r="I542" s="2" t="s">
        <v>32</v>
      </c>
      <c r="J542" s="2" t="s">
        <v>50</v>
      </c>
      <c r="K542" s="2" t="s">
        <v>30</v>
      </c>
      <c r="L542" s="2" t="s">
        <v>30</v>
      </c>
      <c r="M542" s="2" t="s">
        <v>42</v>
      </c>
      <c r="N542" s="2" t="s">
        <v>30</v>
      </c>
      <c r="O542" s="2" t="s">
        <v>30</v>
      </c>
      <c r="P542" s="2" t="s">
        <v>30</v>
      </c>
      <c r="Q542" s="2" t="s">
        <v>42</v>
      </c>
      <c r="R542" s="2" t="s">
        <v>45</v>
      </c>
      <c r="S542" s="2" t="s">
        <v>37</v>
      </c>
      <c r="T542" s="2" t="s">
        <v>30</v>
      </c>
      <c r="U542" s="2" t="s">
        <v>30</v>
      </c>
      <c r="V542" s="2" t="s">
        <v>30</v>
      </c>
      <c r="W542" s="2" t="s">
        <v>30</v>
      </c>
      <c r="X542" s="2" t="s">
        <v>37</v>
      </c>
      <c r="Y542" s="2" t="s">
        <v>30</v>
      </c>
      <c r="Z542" s="2" t="s">
        <v>30</v>
      </c>
    </row>
    <row r="543">
      <c r="A543" s="1">
        <v>41878.75176208334</v>
      </c>
      <c r="B543" s="2">
        <v>31.0</v>
      </c>
      <c r="C543" s="2" t="s">
        <v>27</v>
      </c>
      <c r="D543" s="2" t="s">
        <v>28</v>
      </c>
      <c r="E543" s="2" t="s">
        <v>75</v>
      </c>
      <c r="F543" s="2" t="s">
        <v>30</v>
      </c>
      <c r="G543" s="2" t="s">
        <v>31</v>
      </c>
      <c r="H543" s="2" t="s">
        <v>31</v>
      </c>
      <c r="I543" s="2" t="s">
        <v>40</v>
      </c>
      <c r="J543" s="2" t="s">
        <v>50</v>
      </c>
      <c r="K543" s="2" t="s">
        <v>30</v>
      </c>
      <c r="L543" s="2" t="s">
        <v>31</v>
      </c>
      <c r="M543" s="2" t="s">
        <v>31</v>
      </c>
      <c r="N543" s="2" t="s">
        <v>31</v>
      </c>
      <c r="O543" s="2" t="s">
        <v>30</v>
      </c>
      <c r="P543" s="2" t="s">
        <v>30</v>
      </c>
      <c r="Q543" s="2" t="s">
        <v>31</v>
      </c>
      <c r="R543" s="2" t="s">
        <v>35</v>
      </c>
      <c r="S543" s="2" t="s">
        <v>30</v>
      </c>
      <c r="T543" s="2" t="s">
        <v>30</v>
      </c>
      <c r="U543" s="2" t="s">
        <v>31</v>
      </c>
      <c r="V543" s="2" t="s">
        <v>31</v>
      </c>
      <c r="W543" s="2" t="s">
        <v>30</v>
      </c>
      <c r="X543" s="2" t="s">
        <v>30</v>
      </c>
      <c r="Y543" s="2" t="s">
        <v>31</v>
      </c>
      <c r="Z543" s="2" t="s">
        <v>30</v>
      </c>
    </row>
    <row r="544">
      <c r="A544" s="1">
        <v>41878.7518772801</v>
      </c>
      <c r="B544" s="2">
        <v>32.0</v>
      </c>
      <c r="C544" s="2" t="s">
        <v>57</v>
      </c>
      <c r="D544" s="2" t="s">
        <v>46</v>
      </c>
      <c r="F544" s="2" t="s">
        <v>30</v>
      </c>
      <c r="G544" s="2" t="s">
        <v>30</v>
      </c>
      <c r="H544" s="2" t="s">
        <v>30</v>
      </c>
      <c r="I544" s="2" t="s">
        <v>49</v>
      </c>
      <c r="J544" s="3" t="s">
        <v>33</v>
      </c>
      <c r="K544" s="2" t="s">
        <v>30</v>
      </c>
      <c r="L544" s="2" t="s">
        <v>31</v>
      </c>
      <c r="M544" s="2" t="s">
        <v>42</v>
      </c>
      <c r="N544" s="2" t="s">
        <v>30</v>
      </c>
      <c r="O544" s="2" t="s">
        <v>30</v>
      </c>
      <c r="P544" s="2" t="s">
        <v>30</v>
      </c>
      <c r="Q544" s="2" t="s">
        <v>42</v>
      </c>
      <c r="R544" s="2" t="s">
        <v>42</v>
      </c>
      <c r="S544" s="2" t="s">
        <v>30</v>
      </c>
      <c r="T544" s="2" t="s">
        <v>30</v>
      </c>
      <c r="U544" s="2" t="s">
        <v>31</v>
      </c>
      <c r="V544" s="2" t="s">
        <v>31</v>
      </c>
      <c r="W544" s="2" t="s">
        <v>31</v>
      </c>
      <c r="X544" s="2" t="s">
        <v>31</v>
      </c>
      <c r="Y544" s="2" t="s">
        <v>31</v>
      </c>
      <c r="Z544" s="2" t="s">
        <v>30</v>
      </c>
    </row>
    <row r="545">
      <c r="A545" s="1">
        <v>41878.75897994213</v>
      </c>
      <c r="B545" s="2">
        <v>28.0</v>
      </c>
      <c r="C545" s="2" t="s">
        <v>59</v>
      </c>
      <c r="D545" s="2" t="s">
        <v>28</v>
      </c>
      <c r="E545" s="2" t="s">
        <v>60</v>
      </c>
      <c r="F545" s="2" t="s">
        <v>30</v>
      </c>
      <c r="G545" s="2" t="s">
        <v>31</v>
      </c>
      <c r="H545" s="2" t="s">
        <v>31</v>
      </c>
      <c r="I545" s="2" t="s">
        <v>32</v>
      </c>
      <c r="J545" s="2" t="s">
        <v>50</v>
      </c>
      <c r="K545" s="2" t="s">
        <v>31</v>
      </c>
      <c r="L545" s="2" t="s">
        <v>31</v>
      </c>
      <c r="M545" s="2" t="s">
        <v>31</v>
      </c>
      <c r="N545" s="2" t="s">
        <v>30</v>
      </c>
      <c r="O545" s="2" t="s">
        <v>30</v>
      </c>
      <c r="P545" s="2" t="s">
        <v>42</v>
      </c>
      <c r="Q545" s="2" t="s">
        <v>42</v>
      </c>
      <c r="R545" s="2" t="s">
        <v>42</v>
      </c>
      <c r="S545" s="2" t="s">
        <v>31</v>
      </c>
      <c r="T545" s="2" t="s">
        <v>31</v>
      </c>
      <c r="U545" s="2" t="s">
        <v>36</v>
      </c>
      <c r="V545" s="2" t="s">
        <v>36</v>
      </c>
      <c r="W545" s="2" t="s">
        <v>30</v>
      </c>
      <c r="X545" s="2" t="s">
        <v>30</v>
      </c>
      <c r="Y545" s="2" t="s">
        <v>30</v>
      </c>
      <c r="Z545" s="2" t="s">
        <v>31</v>
      </c>
    </row>
    <row r="546">
      <c r="A546" s="1">
        <v>41878.75947788195</v>
      </c>
      <c r="B546" s="2">
        <v>28.0</v>
      </c>
      <c r="C546" s="2" t="s">
        <v>217</v>
      </c>
      <c r="D546" s="2" t="s">
        <v>46</v>
      </c>
      <c r="F546" s="2" t="s">
        <v>30</v>
      </c>
      <c r="G546" s="2" t="s">
        <v>31</v>
      </c>
      <c r="H546" s="2" t="s">
        <v>31</v>
      </c>
      <c r="I546" s="2" t="s">
        <v>40</v>
      </c>
      <c r="J546" s="2" t="s">
        <v>50</v>
      </c>
      <c r="K546" s="2" t="s">
        <v>30</v>
      </c>
      <c r="L546" s="2" t="s">
        <v>31</v>
      </c>
      <c r="M546" s="2" t="s">
        <v>30</v>
      </c>
      <c r="N546" s="2" t="s">
        <v>34</v>
      </c>
      <c r="O546" s="2" t="s">
        <v>30</v>
      </c>
      <c r="P546" s="2" t="s">
        <v>30</v>
      </c>
      <c r="Q546" s="2" t="s">
        <v>31</v>
      </c>
      <c r="R546" s="2" t="s">
        <v>45</v>
      </c>
      <c r="S546" s="2" t="s">
        <v>31</v>
      </c>
      <c r="T546" s="2" t="s">
        <v>31</v>
      </c>
      <c r="U546" s="2" t="s">
        <v>36</v>
      </c>
      <c r="V546" s="2" t="s">
        <v>36</v>
      </c>
      <c r="W546" s="2" t="s">
        <v>31</v>
      </c>
      <c r="X546" s="2" t="s">
        <v>30</v>
      </c>
      <c r="Y546" s="2" t="s">
        <v>30</v>
      </c>
      <c r="Z546" s="2" t="s">
        <v>31</v>
      </c>
      <c r="AA546" s="2" t="s">
        <v>218</v>
      </c>
    </row>
    <row r="547">
      <c r="A547" s="1">
        <v>41878.76041444445</v>
      </c>
      <c r="B547" s="2">
        <v>23.0</v>
      </c>
      <c r="C547" s="2" t="s">
        <v>59</v>
      </c>
      <c r="D547" s="2" t="s">
        <v>46</v>
      </c>
      <c r="F547" s="2" t="s">
        <v>30</v>
      </c>
      <c r="G547" s="2" t="s">
        <v>30</v>
      </c>
      <c r="H547" s="2" t="s">
        <v>30</v>
      </c>
      <c r="J547" s="3" t="s">
        <v>33</v>
      </c>
      <c r="K547" s="2" t="s">
        <v>30</v>
      </c>
      <c r="L547" s="2" t="s">
        <v>31</v>
      </c>
      <c r="M547" s="2" t="s">
        <v>42</v>
      </c>
      <c r="N547" s="2" t="s">
        <v>34</v>
      </c>
      <c r="O547" s="2" t="s">
        <v>30</v>
      </c>
      <c r="P547" s="2" t="s">
        <v>30</v>
      </c>
      <c r="Q547" s="2" t="s">
        <v>42</v>
      </c>
      <c r="R547" s="2" t="s">
        <v>65</v>
      </c>
      <c r="S547" s="2" t="s">
        <v>37</v>
      </c>
      <c r="T547" s="2" t="s">
        <v>30</v>
      </c>
      <c r="U547" s="2" t="s">
        <v>30</v>
      </c>
      <c r="V547" s="2" t="s">
        <v>36</v>
      </c>
      <c r="W547" s="2" t="s">
        <v>30</v>
      </c>
      <c r="X547" s="2" t="s">
        <v>31</v>
      </c>
      <c r="Y547" s="2" t="s">
        <v>31</v>
      </c>
      <c r="Z547" s="2" t="s">
        <v>30</v>
      </c>
    </row>
    <row r="548">
      <c r="A548" s="1">
        <v>41878.76172135417</v>
      </c>
      <c r="B548" s="2">
        <v>30.0</v>
      </c>
      <c r="C548" s="2" t="s">
        <v>43</v>
      </c>
      <c r="D548" s="2" t="s">
        <v>46</v>
      </c>
      <c r="F548" s="2" t="s">
        <v>30</v>
      </c>
      <c r="G548" s="2" t="s">
        <v>30</v>
      </c>
      <c r="H548" s="2" t="s">
        <v>30</v>
      </c>
      <c r="I548" s="2" t="s">
        <v>49</v>
      </c>
      <c r="J548" s="2" t="s">
        <v>47</v>
      </c>
      <c r="K548" s="2" t="s">
        <v>31</v>
      </c>
      <c r="L548" s="2" t="s">
        <v>31</v>
      </c>
      <c r="M548" s="2" t="s">
        <v>42</v>
      </c>
      <c r="N548" s="2" t="s">
        <v>34</v>
      </c>
      <c r="O548" s="2" t="s">
        <v>42</v>
      </c>
      <c r="P548" s="2" t="s">
        <v>42</v>
      </c>
      <c r="Q548" s="2" t="s">
        <v>42</v>
      </c>
      <c r="R548" s="2" t="s">
        <v>65</v>
      </c>
      <c r="S548" s="2" t="s">
        <v>30</v>
      </c>
      <c r="T548" s="2" t="s">
        <v>30</v>
      </c>
      <c r="U548" s="2" t="s">
        <v>31</v>
      </c>
      <c r="V548" s="2" t="s">
        <v>31</v>
      </c>
      <c r="W548" s="2" t="s">
        <v>37</v>
      </c>
      <c r="X548" s="2" t="s">
        <v>37</v>
      </c>
      <c r="Y548" s="2" t="s">
        <v>31</v>
      </c>
      <c r="Z548" s="2" t="s">
        <v>30</v>
      </c>
    </row>
    <row r="549">
      <c r="A549" s="1">
        <v>41878.76271737269</v>
      </c>
      <c r="B549" s="2">
        <v>36.0</v>
      </c>
      <c r="C549" s="2" t="s">
        <v>43</v>
      </c>
      <c r="D549" s="2" t="s">
        <v>28</v>
      </c>
      <c r="E549" s="2" t="s">
        <v>60</v>
      </c>
      <c r="F549" s="2" t="s">
        <v>30</v>
      </c>
      <c r="G549" s="2" t="s">
        <v>31</v>
      </c>
      <c r="H549" s="2" t="s">
        <v>31</v>
      </c>
      <c r="I549" s="2" t="s">
        <v>52</v>
      </c>
      <c r="J549" s="2" t="s">
        <v>41</v>
      </c>
      <c r="K549" s="2" t="s">
        <v>30</v>
      </c>
      <c r="L549" s="2" t="s">
        <v>31</v>
      </c>
      <c r="M549" s="2" t="s">
        <v>31</v>
      </c>
      <c r="N549" s="2" t="s">
        <v>30</v>
      </c>
      <c r="O549" s="2" t="s">
        <v>30</v>
      </c>
      <c r="P549" s="2" t="s">
        <v>31</v>
      </c>
      <c r="Q549" s="2" t="s">
        <v>42</v>
      </c>
      <c r="R549" s="2" t="s">
        <v>45</v>
      </c>
      <c r="S549" s="2" t="s">
        <v>31</v>
      </c>
      <c r="T549" s="2" t="s">
        <v>30</v>
      </c>
      <c r="U549" s="2" t="s">
        <v>36</v>
      </c>
      <c r="V549" s="2" t="s">
        <v>31</v>
      </c>
      <c r="W549" s="2" t="s">
        <v>30</v>
      </c>
      <c r="X549" s="2" t="s">
        <v>31</v>
      </c>
      <c r="Y549" s="2" t="s">
        <v>30</v>
      </c>
      <c r="Z549" s="2" t="s">
        <v>30</v>
      </c>
    </row>
    <row r="550">
      <c r="A550" s="1">
        <v>41878.76534175926</v>
      </c>
      <c r="B550" s="2">
        <v>21.0</v>
      </c>
      <c r="C550" s="2" t="s">
        <v>38</v>
      </c>
      <c r="D550" s="2" t="s">
        <v>28</v>
      </c>
      <c r="E550" s="2" t="s">
        <v>60</v>
      </c>
      <c r="F550" s="2" t="s">
        <v>30</v>
      </c>
      <c r="G550" s="2" t="s">
        <v>31</v>
      </c>
      <c r="H550" s="2" t="s">
        <v>30</v>
      </c>
      <c r="J550" s="2" t="s">
        <v>41</v>
      </c>
      <c r="K550" s="2" t="s">
        <v>30</v>
      </c>
      <c r="L550" s="2" t="s">
        <v>31</v>
      </c>
      <c r="M550" s="2" t="s">
        <v>31</v>
      </c>
      <c r="N550" s="2" t="s">
        <v>31</v>
      </c>
      <c r="O550" s="2" t="s">
        <v>31</v>
      </c>
      <c r="P550" s="2" t="s">
        <v>31</v>
      </c>
      <c r="Q550" s="2" t="s">
        <v>31</v>
      </c>
      <c r="R550" s="2" t="s">
        <v>42</v>
      </c>
      <c r="S550" s="2" t="s">
        <v>30</v>
      </c>
      <c r="T550" s="2" t="s">
        <v>30</v>
      </c>
      <c r="U550" s="2" t="s">
        <v>36</v>
      </c>
      <c r="V550" s="2" t="s">
        <v>31</v>
      </c>
      <c r="W550" s="2" t="s">
        <v>30</v>
      </c>
      <c r="X550" s="2" t="s">
        <v>37</v>
      </c>
      <c r="Y550" s="2" t="s">
        <v>31</v>
      </c>
      <c r="Z550" s="2" t="s">
        <v>30</v>
      </c>
    </row>
    <row r="551">
      <c r="A551" s="1">
        <v>41878.77051054398</v>
      </c>
      <c r="B551" s="2">
        <v>30.0</v>
      </c>
      <c r="C551" s="2" t="s">
        <v>57</v>
      </c>
      <c r="D551" s="2" t="s">
        <v>94</v>
      </c>
      <c r="F551" s="2" t="s">
        <v>30</v>
      </c>
      <c r="G551" s="2" t="s">
        <v>30</v>
      </c>
      <c r="H551" s="2" t="s">
        <v>30</v>
      </c>
      <c r="I551" s="2" t="s">
        <v>32</v>
      </c>
      <c r="J551" s="2" t="s">
        <v>47</v>
      </c>
      <c r="K551" s="2" t="s">
        <v>30</v>
      </c>
      <c r="L551" s="2" t="s">
        <v>31</v>
      </c>
      <c r="M551" s="2" t="s">
        <v>30</v>
      </c>
      <c r="N551" s="2" t="s">
        <v>30</v>
      </c>
      <c r="O551" s="2" t="s">
        <v>42</v>
      </c>
      <c r="P551" s="2" t="s">
        <v>30</v>
      </c>
      <c r="Q551" s="2" t="s">
        <v>42</v>
      </c>
      <c r="R551" s="2" t="s">
        <v>35</v>
      </c>
      <c r="S551" s="2" t="s">
        <v>37</v>
      </c>
      <c r="T551" s="2" t="s">
        <v>30</v>
      </c>
      <c r="U551" s="2" t="s">
        <v>36</v>
      </c>
      <c r="V551" s="2" t="s">
        <v>36</v>
      </c>
      <c r="W551" s="2" t="s">
        <v>37</v>
      </c>
      <c r="X551" s="2" t="s">
        <v>31</v>
      </c>
      <c r="Y551" s="2" t="s">
        <v>42</v>
      </c>
      <c r="Z551" s="2" t="s">
        <v>30</v>
      </c>
    </row>
    <row r="552">
      <c r="A552" s="1">
        <v>41878.77759065972</v>
      </c>
      <c r="B552" s="2">
        <v>25.0</v>
      </c>
      <c r="C552" s="2" t="s">
        <v>126</v>
      </c>
      <c r="D552" s="2" t="s">
        <v>28</v>
      </c>
      <c r="E552" s="2" t="s">
        <v>60</v>
      </c>
      <c r="F552" s="2" t="s">
        <v>30</v>
      </c>
      <c r="G552" s="2" t="s">
        <v>31</v>
      </c>
      <c r="H552" s="2" t="s">
        <v>30</v>
      </c>
      <c r="J552" s="2" t="s">
        <v>62</v>
      </c>
      <c r="K552" s="2" t="s">
        <v>30</v>
      </c>
      <c r="L552" s="2" t="s">
        <v>30</v>
      </c>
      <c r="M552" s="2" t="s">
        <v>42</v>
      </c>
      <c r="N552" s="2" t="s">
        <v>34</v>
      </c>
      <c r="O552" s="2" t="s">
        <v>30</v>
      </c>
      <c r="P552" s="2" t="s">
        <v>30</v>
      </c>
      <c r="Q552" s="2" t="s">
        <v>42</v>
      </c>
      <c r="R552" s="2" t="s">
        <v>42</v>
      </c>
      <c r="S552" s="2" t="s">
        <v>37</v>
      </c>
      <c r="T552" s="2" t="s">
        <v>30</v>
      </c>
      <c r="U552" s="2" t="s">
        <v>36</v>
      </c>
      <c r="V552" s="2" t="s">
        <v>36</v>
      </c>
      <c r="W552" s="2" t="s">
        <v>30</v>
      </c>
      <c r="X552" s="2" t="s">
        <v>37</v>
      </c>
      <c r="Y552" s="2" t="s">
        <v>42</v>
      </c>
      <c r="Z552" s="2" t="s">
        <v>30</v>
      </c>
      <c r="AA552" s="2" t="s">
        <v>219</v>
      </c>
    </row>
    <row r="553">
      <c r="A553" s="1">
        <v>41878.778478692126</v>
      </c>
      <c r="B553" s="2">
        <v>32.0</v>
      </c>
      <c r="C553" s="2" t="s">
        <v>43</v>
      </c>
      <c r="D553" s="2" t="s">
        <v>186</v>
      </c>
      <c r="F553" s="2" t="s">
        <v>30</v>
      </c>
      <c r="G553" s="2" t="s">
        <v>30</v>
      </c>
      <c r="H553" s="2" t="s">
        <v>31</v>
      </c>
      <c r="I553" s="2" t="s">
        <v>52</v>
      </c>
      <c r="J553" s="3" t="s">
        <v>33</v>
      </c>
      <c r="K553" s="2" t="s">
        <v>30</v>
      </c>
      <c r="L553" s="2" t="s">
        <v>31</v>
      </c>
      <c r="M553" s="2" t="s">
        <v>30</v>
      </c>
      <c r="N553" s="2" t="s">
        <v>30</v>
      </c>
      <c r="O553" s="2" t="s">
        <v>30</v>
      </c>
      <c r="P553" s="2" t="s">
        <v>30</v>
      </c>
      <c r="Q553" s="2" t="s">
        <v>42</v>
      </c>
      <c r="R553" s="2" t="s">
        <v>65</v>
      </c>
      <c r="S553" s="2" t="s">
        <v>30</v>
      </c>
      <c r="T553" s="2" t="s">
        <v>30</v>
      </c>
      <c r="U553" s="2" t="s">
        <v>36</v>
      </c>
      <c r="V553" s="2" t="s">
        <v>31</v>
      </c>
      <c r="W553" s="2" t="s">
        <v>37</v>
      </c>
      <c r="X553" s="2" t="s">
        <v>31</v>
      </c>
      <c r="Y553" s="2" t="s">
        <v>42</v>
      </c>
      <c r="Z553" s="2" t="s">
        <v>30</v>
      </c>
      <c r="AA553" s="2" t="s">
        <v>220</v>
      </c>
    </row>
    <row r="554">
      <c r="A554" s="1">
        <v>41878.779934224534</v>
      </c>
      <c r="B554" s="2">
        <v>29.0</v>
      </c>
      <c r="C554" s="2" t="s">
        <v>59</v>
      </c>
      <c r="D554" s="2" t="s">
        <v>44</v>
      </c>
      <c r="F554" s="2" t="s">
        <v>30</v>
      </c>
      <c r="G554" s="2" t="s">
        <v>30</v>
      </c>
      <c r="H554" s="2" t="s">
        <v>31</v>
      </c>
      <c r="I554" s="2" t="s">
        <v>52</v>
      </c>
      <c r="J554" s="3" t="s">
        <v>54</v>
      </c>
      <c r="K554" s="2" t="s">
        <v>30</v>
      </c>
      <c r="L554" s="2" t="s">
        <v>31</v>
      </c>
      <c r="M554" s="2" t="s">
        <v>30</v>
      </c>
      <c r="N554" s="2" t="s">
        <v>30</v>
      </c>
      <c r="O554" s="2" t="s">
        <v>30</v>
      </c>
      <c r="P554" s="2" t="s">
        <v>30</v>
      </c>
      <c r="Q554" s="2" t="s">
        <v>42</v>
      </c>
      <c r="R554" s="2" t="s">
        <v>42</v>
      </c>
      <c r="S554" s="2" t="s">
        <v>37</v>
      </c>
      <c r="T554" s="2" t="s">
        <v>30</v>
      </c>
      <c r="U554" s="2" t="s">
        <v>36</v>
      </c>
      <c r="V554" s="2" t="s">
        <v>36</v>
      </c>
      <c r="W554" s="2" t="s">
        <v>30</v>
      </c>
      <c r="X554" s="2" t="s">
        <v>30</v>
      </c>
      <c r="Y554" s="2" t="s">
        <v>31</v>
      </c>
      <c r="Z554" s="2" t="s">
        <v>30</v>
      </c>
      <c r="AA554" s="2" t="s">
        <v>221</v>
      </c>
    </row>
    <row r="555">
      <c r="A555" s="1">
        <v>41878.78942745371</v>
      </c>
      <c r="B555" s="2">
        <v>21.0</v>
      </c>
      <c r="C555" s="2" t="s">
        <v>222</v>
      </c>
      <c r="D555" s="2" t="s">
        <v>46</v>
      </c>
      <c r="F555" s="2" t="s">
        <v>30</v>
      </c>
      <c r="G555" s="2" t="s">
        <v>30</v>
      </c>
      <c r="H555" s="2" t="s">
        <v>31</v>
      </c>
      <c r="I555" s="2" t="s">
        <v>52</v>
      </c>
      <c r="J555" s="2" t="s">
        <v>47</v>
      </c>
      <c r="K555" s="2" t="s">
        <v>30</v>
      </c>
      <c r="L555" s="2" t="s">
        <v>31</v>
      </c>
      <c r="M555" s="2" t="s">
        <v>30</v>
      </c>
      <c r="N555" s="2" t="s">
        <v>31</v>
      </c>
      <c r="O555" s="2" t="s">
        <v>31</v>
      </c>
      <c r="P555" s="2" t="s">
        <v>30</v>
      </c>
      <c r="Q555" s="2" t="s">
        <v>31</v>
      </c>
      <c r="R555" s="2" t="s">
        <v>35</v>
      </c>
      <c r="S555" s="2" t="s">
        <v>37</v>
      </c>
      <c r="T555" s="2" t="s">
        <v>30</v>
      </c>
      <c r="U555" s="2" t="s">
        <v>36</v>
      </c>
      <c r="V555" s="2" t="s">
        <v>36</v>
      </c>
      <c r="W555" s="2" t="s">
        <v>30</v>
      </c>
      <c r="X555" s="2" t="s">
        <v>30</v>
      </c>
      <c r="Y555" s="2" t="s">
        <v>31</v>
      </c>
      <c r="Z555" s="2" t="s">
        <v>30</v>
      </c>
    </row>
    <row r="556">
      <c r="A556" s="1">
        <v>41878.7914880324</v>
      </c>
      <c r="B556" s="2">
        <v>27.0</v>
      </c>
      <c r="C556" s="2" t="s">
        <v>27</v>
      </c>
      <c r="D556" s="2" t="s">
        <v>186</v>
      </c>
      <c r="F556" s="2" t="s">
        <v>30</v>
      </c>
      <c r="G556" s="2" t="s">
        <v>31</v>
      </c>
      <c r="H556" s="2" t="s">
        <v>31</v>
      </c>
      <c r="I556" s="2" t="s">
        <v>40</v>
      </c>
      <c r="J556" s="2" t="s">
        <v>50</v>
      </c>
      <c r="K556" s="2" t="s">
        <v>31</v>
      </c>
      <c r="L556" s="2" t="s">
        <v>31</v>
      </c>
      <c r="M556" s="2" t="s">
        <v>30</v>
      </c>
      <c r="N556" s="2" t="s">
        <v>30</v>
      </c>
      <c r="O556" s="2" t="s">
        <v>30</v>
      </c>
      <c r="P556" s="2" t="s">
        <v>30</v>
      </c>
      <c r="Q556" s="2" t="s">
        <v>42</v>
      </c>
      <c r="R556" s="2" t="s">
        <v>35</v>
      </c>
      <c r="S556" s="2" t="s">
        <v>37</v>
      </c>
      <c r="T556" s="2" t="s">
        <v>37</v>
      </c>
      <c r="U556" s="2" t="s">
        <v>36</v>
      </c>
      <c r="V556" s="2" t="s">
        <v>36</v>
      </c>
      <c r="W556" s="2" t="s">
        <v>30</v>
      </c>
      <c r="X556" s="2" t="s">
        <v>31</v>
      </c>
      <c r="Y556" s="2" t="s">
        <v>42</v>
      </c>
      <c r="Z556" s="2" t="s">
        <v>30</v>
      </c>
    </row>
    <row r="557">
      <c r="A557" s="1">
        <v>41878.79575158565</v>
      </c>
      <c r="B557" s="2">
        <v>32.0</v>
      </c>
      <c r="C557" s="2" t="s">
        <v>27</v>
      </c>
      <c r="D557" s="2" t="s">
        <v>44</v>
      </c>
      <c r="F557" s="2" t="s">
        <v>30</v>
      </c>
      <c r="G557" s="2" t="s">
        <v>30</v>
      </c>
      <c r="H557" s="2" t="s">
        <v>31</v>
      </c>
      <c r="I557" s="2" t="s">
        <v>32</v>
      </c>
      <c r="J557" s="2" t="s">
        <v>41</v>
      </c>
      <c r="K557" s="2" t="s">
        <v>30</v>
      </c>
      <c r="L557" s="2" t="s">
        <v>30</v>
      </c>
      <c r="M557" s="2" t="s">
        <v>42</v>
      </c>
      <c r="N557" s="2" t="s">
        <v>34</v>
      </c>
      <c r="O557" s="2" t="s">
        <v>42</v>
      </c>
      <c r="P557" s="2" t="s">
        <v>42</v>
      </c>
      <c r="Q557" s="2" t="s">
        <v>42</v>
      </c>
      <c r="R557" s="2" t="s">
        <v>42</v>
      </c>
      <c r="S557" s="2" t="s">
        <v>37</v>
      </c>
      <c r="T557" s="2" t="s">
        <v>30</v>
      </c>
      <c r="U557" s="2" t="s">
        <v>36</v>
      </c>
      <c r="V557" s="2" t="s">
        <v>36</v>
      </c>
      <c r="W557" s="2" t="s">
        <v>30</v>
      </c>
      <c r="X557" s="2" t="s">
        <v>30</v>
      </c>
      <c r="Y557" s="2" t="s">
        <v>42</v>
      </c>
      <c r="Z557" s="2" t="s">
        <v>30</v>
      </c>
    </row>
    <row r="558">
      <c r="A558" s="1">
        <v>41878.79758344907</v>
      </c>
      <c r="B558" s="2">
        <v>34.0</v>
      </c>
      <c r="C558" s="2" t="s">
        <v>38</v>
      </c>
      <c r="D558" s="2" t="s">
        <v>90</v>
      </c>
      <c r="F558" s="2" t="s">
        <v>30</v>
      </c>
      <c r="G558" s="2" t="s">
        <v>30</v>
      </c>
      <c r="H558" s="2" t="s">
        <v>30</v>
      </c>
      <c r="I558" s="2" t="s">
        <v>52</v>
      </c>
      <c r="J558" s="2" t="s">
        <v>41</v>
      </c>
      <c r="K558" s="2" t="s">
        <v>30</v>
      </c>
      <c r="L558" s="2" t="s">
        <v>31</v>
      </c>
      <c r="M558" s="2" t="s">
        <v>31</v>
      </c>
      <c r="N558" s="2" t="s">
        <v>31</v>
      </c>
      <c r="O558" s="2" t="s">
        <v>31</v>
      </c>
      <c r="P558" s="2" t="s">
        <v>31</v>
      </c>
      <c r="Q558" s="2" t="s">
        <v>31</v>
      </c>
      <c r="R558" s="2" t="s">
        <v>65</v>
      </c>
      <c r="S558" s="2" t="s">
        <v>30</v>
      </c>
      <c r="T558" s="2" t="s">
        <v>30</v>
      </c>
      <c r="U558" s="2" t="s">
        <v>36</v>
      </c>
      <c r="V558" s="2" t="s">
        <v>31</v>
      </c>
      <c r="W558" s="2" t="s">
        <v>30</v>
      </c>
      <c r="X558" s="2" t="s">
        <v>37</v>
      </c>
      <c r="Y558" s="2" t="s">
        <v>31</v>
      </c>
      <c r="Z558" s="2" t="s">
        <v>30</v>
      </c>
    </row>
    <row r="559">
      <c r="A559" s="1">
        <v>41878.80094076388</v>
      </c>
      <c r="B559" s="2">
        <v>33.0</v>
      </c>
      <c r="C559" s="2" t="s">
        <v>38</v>
      </c>
      <c r="D559" s="2" t="s">
        <v>28</v>
      </c>
      <c r="E559" s="2" t="s">
        <v>69</v>
      </c>
      <c r="F559" s="2" t="s">
        <v>30</v>
      </c>
      <c r="G559" s="2" t="s">
        <v>30</v>
      </c>
      <c r="H559" s="2" t="s">
        <v>30</v>
      </c>
      <c r="J559" s="2" t="s">
        <v>47</v>
      </c>
      <c r="K559" s="2" t="s">
        <v>30</v>
      </c>
      <c r="L559" s="2" t="s">
        <v>31</v>
      </c>
      <c r="M559" s="2" t="s">
        <v>42</v>
      </c>
      <c r="N559" s="2" t="s">
        <v>30</v>
      </c>
      <c r="O559" s="2" t="s">
        <v>42</v>
      </c>
      <c r="P559" s="2" t="s">
        <v>42</v>
      </c>
      <c r="Q559" s="2" t="s">
        <v>42</v>
      </c>
      <c r="R559" s="2" t="s">
        <v>42</v>
      </c>
      <c r="S559" s="2" t="s">
        <v>31</v>
      </c>
      <c r="T559" s="2" t="s">
        <v>30</v>
      </c>
      <c r="U559" s="2" t="s">
        <v>36</v>
      </c>
      <c r="V559" s="2" t="s">
        <v>30</v>
      </c>
      <c r="W559" s="2" t="s">
        <v>30</v>
      </c>
      <c r="X559" s="2" t="s">
        <v>37</v>
      </c>
      <c r="Y559" s="2" t="s">
        <v>42</v>
      </c>
      <c r="Z559" s="2" t="s">
        <v>30</v>
      </c>
      <c r="AA559" s="2" t="s">
        <v>223</v>
      </c>
    </row>
    <row r="560">
      <c r="A560" s="1">
        <v>41878.801010902775</v>
      </c>
      <c r="B560" s="2">
        <v>22.0</v>
      </c>
      <c r="C560" s="2" t="s">
        <v>43</v>
      </c>
      <c r="D560" s="2" t="s">
        <v>80</v>
      </c>
      <c r="F560" s="2" t="s">
        <v>30</v>
      </c>
      <c r="G560" s="2" t="s">
        <v>31</v>
      </c>
      <c r="H560" s="2" t="s">
        <v>31</v>
      </c>
      <c r="I560" s="2" t="s">
        <v>52</v>
      </c>
      <c r="J560" s="3" t="s">
        <v>33</v>
      </c>
      <c r="K560" s="2" t="s">
        <v>31</v>
      </c>
      <c r="L560" s="2" t="s">
        <v>31</v>
      </c>
      <c r="M560" s="2" t="s">
        <v>30</v>
      </c>
      <c r="N560" s="2" t="s">
        <v>34</v>
      </c>
      <c r="O560" s="2" t="s">
        <v>30</v>
      </c>
      <c r="P560" s="2" t="s">
        <v>42</v>
      </c>
      <c r="Q560" s="2" t="s">
        <v>42</v>
      </c>
      <c r="R560" s="2" t="s">
        <v>35</v>
      </c>
      <c r="S560" s="2" t="s">
        <v>30</v>
      </c>
      <c r="T560" s="2" t="s">
        <v>30</v>
      </c>
      <c r="U560" s="2" t="s">
        <v>36</v>
      </c>
      <c r="V560" s="2" t="s">
        <v>31</v>
      </c>
      <c r="W560" s="2" t="s">
        <v>37</v>
      </c>
      <c r="X560" s="2" t="s">
        <v>31</v>
      </c>
      <c r="Y560" s="2" t="s">
        <v>31</v>
      </c>
      <c r="Z560" s="2" t="s">
        <v>30</v>
      </c>
    </row>
    <row r="561">
      <c r="A561" s="1">
        <v>41878.80295621528</v>
      </c>
      <c r="B561" s="2">
        <v>24.0</v>
      </c>
      <c r="C561" s="2" t="s">
        <v>38</v>
      </c>
      <c r="D561" s="2" t="s">
        <v>28</v>
      </c>
      <c r="E561" s="2" t="s">
        <v>60</v>
      </c>
      <c r="F561" s="2" t="s">
        <v>30</v>
      </c>
      <c r="G561" s="2" t="s">
        <v>30</v>
      </c>
      <c r="H561" s="2" t="s">
        <v>30</v>
      </c>
      <c r="J561" s="2" t="s">
        <v>41</v>
      </c>
      <c r="K561" s="2" t="s">
        <v>30</v>
      </c>
      <c r="L561" s="2" t="s">
        <v>31</v>
      </c>
      <c r="M561" s="2" t="s">
        <v>42</v>
      </c>
      <c r="N561" s="2" t="s">
        <v>34</v>
      </c>
      <c r="O561" s="2" t="s">
        <v>42</v>
      </c>
      <c r="P561" s="2" t="s">
        <v>42</v>
      </c>
      <c r="Q561" s="2" t="s">
        <v>42</v>
      </c>
      <c r="R561" s="2" t="s">
        <v>42</v>
      </c>
      <c r="S561" s="2" t="s">
        <v>37</v>
      </c>
      <c r="T561" s="2" t="s">
        <v>37</v>
      </c>
      <c r="U561" s="2" t="s">
        <v>36</v>
      </c>
      <c r="V561" s="2" t="s">
        <v>36</v>
      </c>
      <c r="W561" s="2" t="s">
        <v>30</v>
      </c>
      <c r="X561" s="2" t="s">
        <v>30</v>
      </c>
      <c r="Y561" s="2" t="s">
        <v>31</v>
      </c>
      <c r="Z561" s="2" t="s">
        <v>30</v>
      </c>
    </row>
    <row r="562">
      <c r="A562" s="1">
        <v>41878.80355394675</v>
      </c>
      <c r="B562" s="2">
        <v>65.0</v>
      </c>
      <c r="C562" s="2" t="s">
        <v>43</v>
      </c>
      <c r="D562" s="2" t="s">
        <v>28</v>
      </c>
      <c r="E562" s="2" t="s">
        <v>98</v>
      </c>
      <c r="F562" s="2" t="s">
        <v>31</v>
      </c>
      <c r="G562" s="2" t="s">
        <v>30</v>
      </c>
      <c r="H562" s="2" t="s">
        <v>30</v>
      </c>
      <c r="J562" s="3" t="s">
        <v>33</v>
      </c>
      <c r="K562" s="2" t="s">
        <v>31</v>
      </c>
      <c r="L562" s="2" t="s">
        <v>30</v>
      </c>
      <c r="M562" s="2" t="s">
        <v>30</v>
      </c>
      <c r="N562" s="2" t="s">
        <v>30</v>
      </c>
      <c r="O562" s="2" t="s">
        <v>30</v>
      </c>
      <c r="P562" s="2" t="s">
        <v>30</v>
      </c>
      <c r="Q562" s="2" t="s">
        <v>42</v>
      </c>
      <c r="R562" s="2" t="s">
        <v>65</v>
      </c>
      <c r="S562" s="2" t="s">
        <v>37</v>
      </c>
      <c r="T562" s="2" t="s">
        <v>30</v>
      </c>
      <c r="U562" s="2" t="s">
        <v>36</v>
      </c>
      <c r="V562" s="2" t="s">
        <v>30</v>
      </c>
      <c r="W562" s="2" t="s">
        <v>30</v>
      </c>
      <c r="X562" s="2" t="s">
        <v>30</v>
      </c>
      <c r="Y562" s="2" t="s">
        <v>31</v>
      </c>
      <c r="Z562" s="2" t="s">
        <v>30</v>
      </c>
    </row>
    <row r="563">
      <c r="A563" s="1">
        <v>41878.80952380787</v>
      </c>
      <c r="B563" s="2">
        <v>27.0</v>
      </c>
      <c r="C563" s="2" t="s">
        <v>43</v>
      </c>
      <c r="D563" s="2" t="s">
        <v>28</v>
      </c>
      <c r="E563" s="2" t="s">
        <v>96</v>
      </c>
      <c r="F563" s="2" t="s">
        <v>30</v>
      </c>
      <c r="G563" s="2" t="s">
        <v>31</v>
      </c>
      <c r="H563" s="2" t="s">
        <v>31</v>
      </c>
      <c r="I563" s="2" t="s">
        <v>52</v>
      </c>
      <c r="J563" s="2" t="s">
        <v>50</v>
      </c>
      <c r="K563" s="2" t="s">
        <v>31</v>
      </c>
      <c r="L563" s="2" t="s">
        <v>31</v>
      </c>
      <c r="M563" s="2" t="s">
        <v>42</v>
      </c>
      <c r="N563" s="2" t="s">
        <v>30</v>
      </c>
      <c r="O563" s="2" t="s">
        <v>30</v>
      </c>
      <c r="P563" s="2" t="s">
        <v>42</v>
      </c>
      <c r="Q563" s="2" t="s">
        <v>42</v>
      </c>
      <c r="R563" s="2" t="s">
        <v>42</v>
      </c>
      <c r="S563" s="2" t="s">
        <v>30</v>
      </c>
      <c r="T563" s="2" t="s">
        <v>30</v>
      </c>
      <c r="U563" s="2" t="s">
        <v>36</v>
      </c>
      <c r="V563" s="2" t="s">
        <v>30</v>
      </c>
      <c r="W563" s="2" t="s">
        <v>30</v>
      </c>
      <c r="X563" s="2" t="s">
        <v>30</v>
      </c>
      <c r="Y563" s="2" t="s">
        <v>31</v>
      </c>
      <c r="Z563" s="2" t="s">
        <v>30</v>
      </c>
    </row>
    <row r="564">
      <c r="A564" s="1">
        <v>41878.8107116088</v>
      </c>
      <c r="B564" s="2">
        <v>33.0</v>
      </c>
      <c r="C564" s="2" t="s">
        <v>43</v>
      </c>
      <c r="D564" s="2" t="s">
        <v>90</v>
      </c>
      <c r="F564" s="2" t="s">
        <v>30</v>
      </c>
      <c r="G564" s="2" t="s">
        <v>30</v>
      </c>
      <c r="H564" s="2" t="s">
        <v>30</v>
      </c>
      <c r="I564" s="2" t="s">
        <v>49</v>
      </c>
      <c r="J564" s="2" t="s">
        <v>41</v>
      </c>
      <c r="K564" s="2" t="s">
        <v>30</v>
      </c>
      <c r="L564" s="2" t="s">
        <v>31</v>
      </c>
      <c r="M564" s="2" t="s">
        <v>42</v>
      </c>
      <c r="N564" s="2" t="s">
        <v>34</v>
      </c>
      <c r="O564" s="2" t="s">
        <v>42</v>
      </c>
      <c r="P564" s="2" t="s">
        <v>42</v>
      </c>
      <c r="Q564" s="2" t="s">
        <v>31</v>
      </c>
      <c r="R564" s="2" t="s">
        <v>65</v>
      </c>
      <c r="S564" s="2" t="s">
        <v>30</v>
      </c>
      <c r="T564" s="2" t="s">
        <v>30</v>
      </c>
      <c r="U564" s="2" t="s">
        <v>36</v>
      </c>
      <c r="V564" s="2" t="s">
        <v>31</v>
      </c>
      <c r="W564" s="2" t="s">
        <v>37</v>
      </c>
      <c r="X564" s="2" t="s">
        <v>31</v>
      </c>
      <c r="Y564" s="2" t="s">
        <v>31</v>
      </c>
      <c r="Z564" s="2" t="s">
        <v>30</v>
      </c>
    </row>
    <row r="565">
      <c r="A565" s="1">
        <v>41878.81151707176</v>
      </c>
      <c r="B565" s="2">
        <v>36.0</v>
      </c>
      <c r="C565" s="2" t="s">
        <v>43</v>
      </c>
      <c r="D565" s="2" t="s">
        <v>28</v>
      </c>
      <c r="E565" s="2" t="s">
        <v>110</v>
      </c>
      <c r="F565" s="2" t="s">
        <v>30</v>
      </c>
      <c r="G565" s="2" t="s">
        <v>30</v>
      </c>
      <c r="H565" s="2" t="s">
        <v>31</v>
      </c>
      <c r="I565" s="2" t="s">
        <v>40</v>
      </c>
      <c r="J565" s="2" t="s">
        <v>47</v>
      </c>
      <c r="K565" s="2" t="s">
        <v>30</v>
      </c>
      <c r="L565" s="2" t="s">
        <v>31</v>
      </c>
      <c r="M565" s="2" t="s">
        <v>42</v>
      </c>
      <c r="N565" s="2" t="s">
        <v>34</v>
      </c>
      <c r="O565" s="2" t="s">
        <v>30</v>
      </c>
      <c r="P565" s="2" t="s">
        <v>42</v>
      </c>
      <c r="Q565" s="2" t="s">
        <v>42</v>
      </c>
      <c r="R565" s="2" t="s">
        <v>42</v>
      </c>
      <c r="S565" s="2" t="s">
        <v>30</v>
      </c>
      <c r="T565" s="2" t="s">
        <v>30</v>
      </c>
      <c r="U565" s="2" t="s">
        <v>36</v>
      </c>
      <c r="V565" s="2" t="s">
        <v>36</v>
      </c>
      <c r="W565" s="2" t="s">
        <v>30</v>
      </c>
      <c r="X565" s="2" t="s">
        <v>30</v>
      </c>
      <c r="Y565" s="2" t="s">
        <v>42</v>
      </c>
      <c r="Z565" s="2" t="s">
        <v>30</v>
      </c>
    </row>
    <row r="566">
      <c r="A566" s="1">
        <v>41878.815578773145</v>
      </c>
      <c r="B566" s="2">
        <v>40.0</v>
      </c>
      <c r="C566" s="2" t="s">
        <v>43</v>
      </c>
      <c r="D566" s="2" t="s">
        <v>44</v>
      </c>
      <c r="F566" s="2" t="s">
        <v>30</v>
      </c>
      <c r="G566" s="2" t="s">
        <v>30</v>
      </c>
      <c r="H566" s="2" t="s">
        <v>30</v>
      </c>
      <c r="I566" s="2" t="s">
        <v>49</v>
      </c>
      <c r="J566" s="2" t="s">
        <v>47</v>
      </c>
      <c r="K566" s="2" t="s">
        <v>30</v>
      </c>
      <c r="L566" s="2" t="s">
        <v>31</v>
      </c>
      <c r="M566" s="2" t="s">
        <v>30</v>
      </c>
      <c r="N566" s="2" t="s">
        <v>30</v>
      </c>
      <c r="O566" s="2" t="s">
        <v>30</v>
      </c>
      <c r="P566" s="2" t="s">
        <v>30</v>
      </c>
      <c r="Q566" s="2" t="s">
        <v>42</v>
      </c>
      <c r="R566" s="2" t="s">
        <v>45</v>
      </c>
      <c r="S566" s="2" t="s">
        <v>30</v>
      </c>
      <c r="T566" s="2" t="s">
        <v>30</v>
      </c>
      <c r="U566" s="2" t="s">
        <v>36</v>
      </c>
      <c r="V566" s="2" t="s">
        <v>36</v>
      </c>
      <c r="W566" s="2" t="s">
        <v>30</v>
      </c>
      <c r="X566" s="2" t="s">
        <v>30</v>
      </c>
      <c r="Y566" s="2" t="s">
        <v>30</v>
      </c>
      <c r="Z566" s="2" t="s">
        <v>30</v>
      </c>
    </row>
    <row r="567">
      <c r="A567" s="1">
        <v>41878.815932337966</v>
      </c>
      <c r="B567" s="2">
        <v>28.0</v>
      </c>
      <c r="C567" s="2" t="s">
        <v>57</v>
      </c>
      <c r="D567" s="2" t="s">
        <v>28</v>
      </c>
      <c r="E567" s="2" t="s">
        <v>111</v>
      </c>
      <c r="F567" s="2" t="s">
        <v>30</v>
      </c>
      <c r="G567" s="2" t="s">
        <v>30</v>
      </c>
      <c r="H567" s="2" t="s">
        <v>31</v>
      </c>
      <c r="I567" s="2" t="s">
        <v>52</v>
      </c>
      <c r="J567" s="2" t="s">
        <v>41</v>
      </c>
      <c r="K567" s="2" t="s">
        <v>30</v>
      </c>
      <c r="L567" s="2" t="s">
        <v>31</v>
      </c>
      <c r="M567" s="2" t="s">
        <v>31</v>
      </c>
      <c r="N567" s="2" t="s">
        <v>31</v>
      </c>
      <c r="O567" s="2" t="s">
        <v>30</v>
      </c>
      <c r="P567" s="2" t="s">
        <v>30</v>
      </c>
      <c r="Q567" s="2" t="s">
        <v>31</v>
      </c>
      <c r="R567" s="2" t="s">
        <v>45</v>
      </c>
      <c r="S567" s="2" t="s">
        <v>37</v>
      </c>
      <c r="T567" s="2" t="s">
        <v>30</v>
      </c>
      <c r="U567" s="2" t="s">
        <v>36</v>
      </c>
      <c r="V567" s="2" t="s">
        <v>30</v>
      </c>
      <c r="W567" s="2" t="s">
        <v>30</v>
      </c>
      <c r="X567" s="2" t="s">
        <v>37</v>
      </c>
      <c r="Y567" s="2" t="s">
        <v>30</v>
      </c>
      <c r="Z567" s="2" t="s">
        <v>30</v>
      </c>
    </row>
    <row r="568">
      <c r="A568" s="1">
        <v>41878.818574756944</v>
      </c>
      <c r="B568" s="2">
        <v>39.0</v>
      </c>
      <c r="C568" s="2" t="s">
        <v>43</v>
      </c>
      <c r="D568" s="2" t="s">
        <v>28</v>
      </c>
      <c r="E568" s="2" t="s">
        <v>96</v>
      </c>
      <c r="F568" s="2" t="s">
        <v>30</v>
      </c>
      <c r="G568" s="2" t="s">
        <v>30</v>
      </c>
      <c r="H568" s="2" t="s">
        <v>31</v>
      </c>
      <c r="I568" s="2" t="s">
        <v>52</v>
      </c>
      <c r="J568" s="2" t="s">
        <v>62</v>
      </c>
      <c r="K568" s="2" t="s">
        <v>30</v>
      </c>
      <c r="L568" s="2" t="s">
        <v>31</v>
      </c>
      <c r="M568" s="2" t="s">
        <v>31</v>
      </c>
      <c r="N568" s="2" t="s">
        <v>34</v>
      </c>
      <c r="O568" s="2" t="s">
        <v>31</v>
      </c>
      <c r="P568" s="2" t="s">
        <v>42</v>
      </c>
      <c r="Q568" s="2" t="s">
        <v>31</v>
      </c>
      <c r="R568" s="2" t="s">
        <v>42</v>
      </c>
      <c r="S568" s="2" t="s">
        <v>31</v>
      </c>
      <c r="T568" s="2" t="s">
        <v>37</v>
      </c>
      <c r="U568" s="2" t="s">
        <v>31</v>
      </c>
      <c r="V568" s="2" t="s">
        <v>31</v>
      </c>
      <c r="W568" s="2" t="s">
        <v>30</v>
      </c>
      <c r="X568" s="2" t="s">
        <v>37</v>
      </c>
      <c r="Y568" s="2" t="s">
        <v>42</v>
      </c>
      <c r="Z568" s="2" t="s">
        <v>30</v>
      </c>
    </row>
    <row r="569">
      <c r="A569" s="1">
        <v>41878.82047251157</v>
      </c>
      <c r="B569" s="2">
        <v>32.0</v>
      </c>
      <c r="C569" s="2" t="s">
        <v>43</v>
      </c>
      <c r="D569" s="2" t="s">
        <v>28</v>
      </c>
      <c r="E569" s="2" t="s">
        <v>60</v>
      </c>
      <c r="F569" s="2" t="s">
        <v>30</v>
      </c>
      <c r="G569" s="2" t="s">
        <v>30</v>
      </c>
      <c r="H569" s="2" t="s">
        <v>31</v>
      </c>
      <c r="I569" s="2" t="s">
        <v>52</v>
      </c>
      <c r="J569" s="2" t="s">
        <v>41</v>
      </c>
      <c r="K569" s="2" t="s">
        <v>30</v>
      </c>
      <c r="L569" s="2" t="s">
        <v>31</v>
      </c>
      <c r="M569" s="2" t="s">
        <v>31</v>
      </c>
      <c r="N569" s="2" t="s">
        <v>30</v>
      </c>
      <c r="O569" s="2" t="s">
        <v>30</v>
      </c>
      <c r="P569" s="2" t="s">
        <v>31</v>
      </c>
      <c r="Q569" s="2" t="s">
        <v>42</v>
      </c>
      <c r="R569" s="2" t="s">
        <v>35</v>
      </c>
      <c r="S569" s="2" t="s">
        <v>30</v>
      </c>
      <c r="T569" s="2" t="s">
        <v>30</v>
      </c>
      <c r="U569" s="2" t="s">
        <v>31</v>
      </c>
      <c r="V569" s="2" t="s">
        <v>36</v>
      </c>
      <c r="W569" s="2" t="s">
        <v>37</v>
      </c>
      <c r="X569" s="2" t="s">
        <v>31</v>
      </c>
      <c r="Y569" s="2" t="s">
        <v>42</v>
      </c>
      <c r="Z569" s="2" t="s">
        <v>30</v>
      </c>
    </row>
    <row r="570">
      <c r="A570" s="1">
        <v>41878.82333825232</v>
      </c>
      <c r="B570" s="2">
        <v>31.0</v>
      </c>
      <c r="C570" s="2" t="s">
        <v>57</v>
      </c>
      <c r="D570" s="2" t="s">
        <v>28</v>
      </c>
      <c r="E570" s="2" t="s">
        <v>60</v>
      </c>
      <c r="F570" s="2" t="s">
        <v>30</v>
      </c>
      <c r="G570" s="2" t="s">
        <v>31</v>
      </c>
      <c r="H570" s="2" t="s">
        <v>30</v>
      </c>
      <c r="I570" s="2" t="s">
        <v>52</v>
      </c>
      <c r="J570" s="2" t="s">
        <v>41</v>
      </c>
      <c r="K570" s="2" t="s">
        <v>30</v>
      </c>
      <c r="L570" s="2" t="s">
        <v>31</v>
      </c>
      <c r="M570" s="2" t="s">
        <v>31</v>
      </c>
      <c r="N570" s="2" t="s">
        <v>34</v>
      </c>
      <c r="O570" s="2" t="s">
        <v>42</v>
      </c>
      <c r="P570" s="2" t="s">
        <v>42</v>
      </c>
      <c r="Q570" s="2" t="s">
        <v>42</v>
      </c>
      <c r="R570" s="2" t="s">
        <v>35</v>
      </c>
      <c r="S570" s="2" t="s">
        <v>37</v>
      </c>
      <c r="T570" s="2" t="s">
        <v>30</v>
      </c>
      <c r="U570" s="2" t="s">
        <v>30</v>
      </c>
      <c r="V570" s="2" t="s">
        <v>36</v>
      </c>
      <c r="W570" s="2" t="s">
        <v>30</v>
      </c>
      <c r="X570" s="2" t="s">
        <v>31</v>
      </c>
      <c r="Y570" s="2" t="s">
        <v>30</v>
      </c>
      <c r="Z570" s="2" t="s">
        <v>30</v>
      </c>
      <c r="AA570" s="2" t="s">
        <v>224</v>
      </c>
    </row>
    <row r="571">
      <c r="A571" s="1">
        <v>41878.83278846065</v>
      </c>
      <c r="B571" s="2">
        <v>38.0</v>
      </c>
      <c r="C571" s="2" t="s">
        <v>185</v>
      </c>
      <c r="D571" s="2" t="s">
        <v>28</v>
      </c>
      <c r="E571" s="2" t="s">
        <v>75</v>
      </c>
      <c r="F571" s="2" t="s">
        <v>30</v>
      </c>
      <c r="G571" s="2" t="s">
        <v>31</v>
      </c>
      <c r="H571" s="2" t="s">
        <v>31</v>
      </c>
      <c r="I571" s="2" t="s">
        <v>52</v>
      </c>
      <c r="J571" s="2" t="s">
        <v>50</v>
      </c>
      <c r="K571" s="2" t="s">
        <v>30</v>
      </c>
      <c r="L571" s="2" t="s">
        <v>31</v>
      </c>
      <c r="M571" s="2" t="s">
        <v>42</v>
      </c>
      <c r="N571" s="2" t="s">
        <v>30</v>
      </c>
      <c r="O571" s="2" t="s">
        <v>30</v>
      </c>
      <c r="P571" s="2" t="s">
        <v>30</v>
      </c>
      <c r="Q571" s="2" t="s">
        <v>42</v>
      </c>
      <c r="R571" s="2" t="s">
        <v>42</v>
      </c>
      <c r="S571" s="2" t="s">
        <v>37</v>
      </c>
      <c r="T571" s="2" t="s">
        <v>37</v>
      </c>
      <c r="U571" s="2" t="s">
        <v>36</v>
      </c>
      <c r="V571" s="2" t="s">
        <v>30</v>
      </c>
      <c r="W571" s="2" t="s">
        <v>30</v>
      </c>
      <c r="X571" s="2" t="s">
        <v>30</v>
      </c>
      <c r="Y571" s="2" t="s">
        <v>42</v>
      </c>
      <c r="Z571" s="2" t="s">
        <v>30</v>
      </c>
    </row>
    <row r="572">
      <c r="A572" s="1">
        <v>41878.84243700231</v>
      </c>
      <c r="B572" s="2">
        <v>23.0</v>
      </c>
      <c r="C572" s="2" t="s">
        <v>43</v>
      </c>
      <c r="D572" s="2" t="s">
        <v>28</v>
      </c>
      <c r="E572" s="2" t="s">
        <v>60</v>
      </c>
      <c r="F572" s="2" t="s">
        <v>30</v>
      </c>
      <c r="G572" s="2" t="s">
        <v>31</v>
      </c>
      <c r="H572" s="2" t="s">
        <v>31</v>
      </c>
      <c r="I572" s="2" t="s">
        <v>40</v>
      </c>
      <c r="J572" s="3" t="s">
        <v>54</v>
      </c>
      <c r="K572" s="2" t="s">
        <v>30</v>
      </c>
      <c r="L572" s="2" t="s">
        <v>31</v>
      </c>
      <c r="M572" s="2" t="s">
        <v>30</v>
      </c>
      <c r="N572" s="2" t="s">
        <v>31</v>
      </c>
      <c r="O572" s="2" t="s">
        <v>30</v>
      </c>
      <c r="P572" s="2" t="s">
        <v>30</v>
      </c>
      <c r="Q572" s="2" t="s">
        <v>42</v>
      </c>
      <c r="R572" s="2" t="s">
        <v>42</v>
      </c>
      <c r="S572" s="2" t="s">
        <v>37</v>
      </c>
      <c r="T572" s="2" t="s">
        <v>30</v>
      </c>
      <c r="U572" s="2" t="s">
        <v>36</v>
      </c>
      <c r="V572" s="2" t="s">
        <v>31</v>
      </c>
      <c r="W572" s="2" t="s">
        <v>30</v>
      </c>
      <c r="X572" s="2" t="s">
        <v>30</v>
      </c>
      <c r="Y572" s="2" t="s">
        <v>31</v>
      </c>
      <c r="Z572" s="2" t="s">
        <v>30</v>
      </c>
    </row>
    <row r="573">
      <c r="A573" s="1">
        <v>41878.84575040509</v>
      </c>
      <c r="B573" s="2">
        <v>42.0</v>
      </c>
      <c r="C573" s="2" t="s">
        <v>185</v>
      </c>
      <c r="D573" s="2" t="s">
        <v>28</v>
      </c>
      <c r="E573" s="2" t="s">
        <v>60</v>
      </c>
      <c r="F573" s="2" t="s">
        <v>30</v>
      </c>
      <c r="G573" s="2" t="s">
        <v>30</v>
      </c>
      <c r="H573" s="2" t="s">
        <v>31</v>
      </c>
      <c r="I573" s="2" t="s">
        <v>32</v>
      </c>
      <c r="J573" s="2" t="s">
        <v>41</v>
      </c>
      <c r="K573" s="2" t="s">
        <v>30</v>
      </c>
      <c r="L573" s="2" t="s">
        <v>31</v>
      </c>
      <c r="M573" s="2" t="s">
        <v>31</v>
      </c>
      <c r="N573" s="2" t="s">
        <v>31</v>
      </c>
      <c r="O573" s="2" t="s">
        <v>31</v>
      </c>
      <c r="P573" s="2" t="s">
        <v>31</v>
      </c>
      <c r="Q573" s="2" t="s">
        <v>31</v>
      </c>
      <c r="R573" s="2" t="s">
        <v>35</v>
      </c>
      <c r="S573" s="2" t="s">
        <v>37</v>
      </c>
      <c r="T573" s="2" t="s">
        <v>37</v>
      </c>
      <c r="U573" s="2" t="s">
        <v>31</v>
      </c>
      <c r="V573" s="2" t="s">
        <v>31</v>
      </c>
      <c r="W573" s="2" t="s">
        <v>37</v>
      </c>
      <c r="X573" s="2" t="s">
        <v>37</v>
      </c>
      <c r="Y573" s="2" t="s">
        <v>42</v>
      </c>
      <c r="Z573" s="2" t="s">
        <v>30</v>
      </c>
    </row>
    <row r="574">
      <c r="A574" s="1">
        <v>41878.85663353009</v>
      </c>
      <c r="B574" s="2">
        <v>27.0</v>
      </c>
      <c r="C574" s="2" t="s">
        <v>27</v>
      </c>
      <c r="D574" s="2" t="s">
        <v>28</v>
      </c>
      <c r="E574" s="2" t="s">
        <v>69</v>
      </c>
      <c r="F574" s="2" t="s">
        <v>30</v>
      </c>
      <c r="G574" s="2" t="s">
        <v>30</v>
      </c>
      <c r="H574" s="2" t="s">
        <v>30</v>
      </c>
      <c r="I574" s="2" t="s">
        <v>52</v>
      </c>
      <c r="J574" s="2" t="s">
        <v>62</v>
      </c>
      <c r="K574" s="2" t="s">
        <v>30</v>
      </c>
      <c r="L574" s="2" t="s">
        <v>31</v>
      </c>
      <c r="M574" s="2" t="s">
        <v>42</v>
      </c>
      <c r="N574" s="2" t="s">
        <v>34</v>
      </c>
      <c r="O574" s="2" t="s">
        <v>42</v>
      </c>
      <c r="P574" s="2" t="s">
        <v>31</v>
      </c>
      <c r="Q574" s="2" t="s">
        <v>42</v>
      </c>
      <c r="R574" s="2" t="s">
        <v>42</v>
      </c>
      <c r="S574" s="2" t="s">
        <v>30</v>
      </c>
      <c r="T574" s="2" t="s">
        <v>30</v>
      </c>
      <c r="U574" s="2" t="s">
        <v>36</v>
      </c>
      <c r="V574" s="2" t="s">
        <v>31</v>
      </c>
      <c r="W574" s="2" t="s">
        <v>30</v>
      </c>
      <c r="X574" s="2" t="s">
        <v>30</v>
      </c>
      <c r="Y574" s="2" t="s">
        <v>31</v>
      </c>
      <c r="Z574" s="2" t="s">
        <v>30</v>
      </c>
    </row>
    <row r="575">
      <c r="A575" s="1">
        <v>41878.86729543982</v>
      </c>
      <c r="B575" s="2">
        <v>26.0</v>
      </c>
      <c r="C575" s="2" t="s">
        <v>27</v>
      </c>
      <c r="D575" s="2" t="s">
        <v>28</v>
      </c>
      <c r="E575" s="2" t="s">
        <v>71</v>
      </c>
      <c r="F575" s="2" t="s">
        <v>30</v>
      </c>
      <c r="G575" s="2" t="s">
        <v>31</v>
      </c>
      <c r="H575" s="2" t="s">
        <v>31</v>
      </c>
      <c r="I575" s="2" t="s">
        <v>52</v>
      </c>
      <c r="J575" s="2" t="s">
        <v>47</v>
      </c>
      <c r="K575" s="2" t="s">
        <v>30</v>
      </c>
      <c r="L575" s="2" t="s">
        <v>31</v>
      </c>
      <c r="M575" s="2" t="s">
        <v>31</v>
      </c>
      <c r="N575" s="2" t="s">
        <v>31</v>
      </c>
      <c r="O575" s="2" t="s">
        <v>30</v>
      </c>
      <c r="P575" s="2" t="s">
        <v>30</v>
      </c>
      <c r="Q575" s="2" t="s">
        <v>31</v>
      </c>
      <c r="R575" s="2" t="s">
        <v>45</v>
      </c>
      <c r="S575" s="2" t="s">
        <v>30</v>
      </c>
      <c r="T575" s="2" t="s">
        <v>30</v>
      </c>
      <c r="U575" s="2" t="s">
        <v>31</v>
      </c>
      <c r="V575" s="2" t="s">
        <v>31</v>
      </c>
      <c r="W575" s="2" t="s">
        <v>30</v>
      </c>
      <c r="X575" s="2" t="s">
        <v>30</v>
      </c>
      <c r="Y575" s="2" t="s">
        <v>30</v>
      </c>
      <c r="Z575" s="2" t="s">
        <v>31</v>
      </c>
    </row>
    <row r="576">
      <c r="A576" s="1">
        <v>41878.86968215278</v>
      </c>
      <c r="B576" s="2">
        <v>50.0</v>
      </c>
      <c r="C576" s="2" t="s">
        <v>43</v>
      </c>
      <c r="D576" s="2" t="s">
        <v>28</v>
      </c>
      <c r="F576" s="2" t="s">
        <v>30</v>
      </c>
      <c r="G576" s="2" t="s">
        <v>30</v>
      </c>
      <c r="H576" s="2" t="s">
        <v>30</v>
      </c>
      <c r="I576" s="2" t="s">
        <v>49</v>
      </c>
      <c r="J576" s="2" t="s">
        <v>47</v>
      </c>
      <c r="K576" s="2" t="s">
        <v>31</v>
      </c>
      <c r="L576" s="2" t="s">
        <v>31</v>
      </c>
      <c r="M576" s="2" t="s">
        <v>30</v>
      </c>
      <c r="N576" s="2" t="s">
        <v>31</v>
      </c>
      <c r="O576" s="2" t="s">
        <v>30</v>
      </c>
      <c r="P576" s="2" t="s">
        <v>30</v>
      </c>
      <c r="Q576" s="2" t="s">
        <v>42</v>
      </c>
      <c r="R576" s="2" t="s">
        <v>42</v>
      </c>
      <c r="S576" s="2" t="s">
        <v>30</v>
      </c>
      <c r="T576" s="2" t="s">
        <v>30</v>
      </c>
      <c r="U576" s="2" t="s">
        <v>30</v>
      </c>
      <c r="V576" s="2" t="s">
        <v>30</v>
      </c>
      <c r="W576" s="2" t="s">
        <v>30</v>
      </c>
      <c r="X576" s="2" t="s">
        <v>37</v>
      </c>
      <c r="Y576" s="2" t="s">
        <v>30</v>
      </c>
      <c r="Z576" s="2" t="s">
        <v>30</v>
      </c>
    </row>
    <row r="577">
      <c r="A577" s="1">
        <v>41878.86980659722</v>
      </c>
      <c r="B577" s="2">
        <v>37.0</v>
      </c>
      <c r="C577" s="2" t="s">
        <v>43</v>
      </c>
      <c r="D577" s="2" t="s">
        <v>28</v>
      </c>
      <c r="E577" s="2" t="s">
        <v>75</v>
      </c>
      <c r="F577" s="2" t="s">
        <v>30</v>
      </c>
      <c r="G577" s="2" t="s">
        <v>31</v>
      </c>
      <c r="H577" s="2" t="s">
        <v>30</v>
      </c>
      <c r="I577" s="2" t="s">
        <v>49</v>
      </c>
      <c r="J577" s="2" t="s">
        <v>47</v>
      </c>
      <c r="K577" s="2" t="s">
        <v>30</v>
      </c>
      <c r="L577" s="2" t="s">
        <v>31</v>
      </c>
      <c r="M577" s="2" t="s">
        <v>42</v>
      </c>
      <c r="N577" s="2" t="s">
        <v>30</v>
      </c>
      <c r="O577" s="2" t="s">
        <v>30</v>
      </c>
      <c r="P577" s="2" t="s">
        <v>42</v>
      </c>
      <c r="Q577" s="2" t="s">
        <v>42</v>
      </c>
      <c r="R577" s="2" t="s">
        <v>35</v>
      </c>
      <c r="S577" s="2" t="s">
        <v>30</v>
      </c>
      <c r="T577" s="2" t="s">
        <v>30</v>
      </c>
      <c r="U577" s="2" t="s">
        <v>31</v>
      </c>
      <c r="V577" s="2" t="s">
        <v>31</v>
      </c>
      <c r="W577" s="2" t="s">
        <v>30</v>
      </c>
      <c r="X577" s="2" t="s">
        <v>30</v>
      </c>
      <c r="Y577" s="2" t="s">
        <v>31</v>
      </c>
      <c r="Z577" s="2" t="s">
        <v>30</v>
      </c>
    </row>
    <row r="578">
      <c r="A578" s="1">
        <v>41878.87040222222</v>
      </c>
      <c r="B578" s="2">
        <v>23.0</v>
      </c>
      <c r="C578" s="2" t="s">
        <v>43</v>
      </c>
      <c r="D578" s="2" t="s">
        <v>28</v>
      </c>
      <c r="E578" s="2" t="s">
        <v>225</v>
      </c>
      <c r="F578" s="2" t="s">
        <v>30</v>
      </c>
      <c r="G578" s="2" t="s">
        <v>30</v>
      </c>
      <c r="H578" s="2" t="s">
        <v>30</v>
      </c>
      <c r="J578" s="2" t="s">
        <v>47</v>
      </c>
      <c r="K578" s="2" t="s">
        <v>30</v>
      </c>
      <c r="L578" s="2" t="s">
        <v>31</v>
      </c>
      <c r="M578" s="2" t="s">
        <v>42</v>
      </c>
      <c r="N578" s="2" t="s">
        <v>30</v>
      </c>
      <c r="O578" s="2" t="s">
        <v>42</v>
      </c>
      <c r="P578" s="2" t="s">
        <v>30</v>
      </c>
      <c r="Q578" s="2" t="s">
        <v>42</v>
      </c>
      <c r="R578" s="2" t="s">
        <v>42</v>
      </c>
      <c r="S578" s="2" t="s">
        <v>30</v>
      </c>
      <c r="T578" s="2" t="s">
        <v>30</v>
      </c>
      <c r="U578" s="2" t="s">
        <v>31</v>
      </c>
      <c r="V578" s="2" t="s">
        <v>31</v>
      </c>
      <c r="W578" s="2" t="s">
        <v>30</v>
      </c>
      <c r="X578" s="2" t="s">
        <v>37</v>
      </c>
      <c r="Y578" s="2" t="s">
        <v>42</v>
      </c>
      <c r="Z578" s="2" t="s">
        <v>30</v>
      </c>
    </row>
    <row r="579">
      <c r="A579" s="1">
        <v>41878.87208728009</v>
      </c>
      <c r="B579" s="2">
        <v>33.0</v>
      </c>
      <c r="C579" s="2" t="s">
        <v>38</v>
      </c>
      <c r="D579" s="2" t="s">
        <v>28</v>
      </c>
      <c r="E579" s="2" t="s">
        <v>53</v>
      </c>
      <c r="F579" s="2" t="s">
        <v>30</v>
      </c>
      <c r="G579" s="2" t="s">
        <v>31</v>
      </c>
      <c r="H579" s="2" t="s">
        <v>30</v>
      </c>
      <c r="I579" s="2" t="s">
        <v>52</v>
      </c>
      <c r="J579" s="3" t="s">
        <v>33</v>
      </c>
      <c r="K579" s="2" t="s">
        <v>31</v>
      </c>
      <c r="L579" s="2" t="s">
        <v>31</v>
      </c>
      <c r="M579" s="2" t="s">
        <v>42</v>
      </c>
      <c r="N579" s="2" t="s">
        <v>34</v>
      </c>
      <c r="O579" s="2" t="s">
        <v>30</v>
      </c>
      <c r="P579" s="2" t="s">
        <v>30</v>
      </c>
      <c r="Q579" s="2" t="s">
        <v>31</v>
      </c>
      <c r="R579" s="2" t="s">
        <v>65</v>
      </c>
      <c r="S579" s="2" t="s">
        <v>30</v>
      </c>
      <c r="T579" s="2" t="s">
        <v>30</v>
      </c>
      <c r="U579" s="2" t="s">
        <v>36</v>
      </c>
      <c r="V579" s="2" t="s">
        <v>31</v>
      </c>
      <c r="W579" s="2" t="s">
        <v>30</v>
      </c>
      <c r="X579" s="2" t="s">
        <v>30</v>
      </c>
      <c r="Y579" s="2" t="s">
        <v>31</v>
      </c>
      <c r="Z579" s="2" t="s">
        <v>30</v>
      </c>
    </row>
    <row r="580">
      <c r="A580" s="1">
        <v>41878.878955312495</v>
      </c>
      <c r="B580" s="2">
        <v>29.0</v>
      </c>
      <c r="C580" s="2" t="s">
        <v>57</v>
      </c>
      <c r="D580" s="2" t="s">
        <v>44</v>
      </c>
      <c r="F580" s="2" t="s">
        <v>31</v>
      </c>
      <c r="G580" s="2" t="s">
        <v>30</v>
      </c>
      <c r="H580" s="2" t="s">
        <v>30</v>
      </c>
      <c r="I580" s="2" t="s">
        <v>49</v>
      </c>
      <c r="J580" s="2" t="s">
        <v>47</v>
      </c>
      <c r="K580" s="2" t="s">
        <v>31</v>
      </c>
      <c r="L580" s="2" t="s">
        <v>31</v>
      </c>
      <c r="M580" s="2" t="s">
        <v>31</v>
      </c>
      <c r="N580" s="2" t="s">
        <v>31</v>
      </c>
      <c r="O580" s="2" t="s">
        <v>30</v>
      </c>
      <c r="P580" s="2" t="s">
        <v>30</v>
      </c>
      <c r="Q580" s="2" t="s">
        <v>31</v>
      </c>
      <c r="R580" s="2" t="s">
        <v>55</v>
      </c>
      <c r="S580" s="2" t="s">
        <v>31</v>
      </c>
      <c r="T580" s="2" t="s">
        <v>30</v>
      </c>
      <c r="U580" s="2" t="s">
        <v>36</v>
      </c>
      <c r="V580" s="2" t="s">
        <v>30</v>
      </c>
      <c r="W580" s="2" t="s">
        <v>30</v>
      </c>
      <c r="X580" s="2" t="s">
        <v>31</v>
      </c>
      <c r="Y580" s="2" t="s">
        <v>30</v>
      </c>
      <c r="Z580" s="2" t="s">
        <v>30</v>
      </c>
    </row>
    <row r="581">
      <c r="A581" s="1">
        <v>41878.885526226855</v>
      </c>
      <c r="B581" s="2">
        <v>34.0</v>
      </c>
      <c r="C581" s="2" t="s">
        <v>43</v>
      </c>
      <c r="D581" s="2" t="s">
        <v>28</v>
      </c>
      <c r="E581" s="2" t="s">
        <v>29</v>
      </c>
      <c r="F581" s="2" t="s">
        <v>30</v>
      </c>
      <c r="G581" s="2" t="s">
        <v>31</v>
      </c>
      <c r="H581" s="2" t="s">
        <v>31</v>
      </c>
      <c r="I581" s="2" t="s">
        <v>52</v>
      </c>
      <c r="J581" s="2" t="s">
        <v>47</v>
      </c>
      <c r="K581" s="2" t="s">
        <v>31</v>
      </c>
      <c r="L581" s="2" t="s">
        <v>30</v>
      </c>
      <c r="M581" s="2" t="s">
        <v>31</v>
      </c>
      <c r="N581" s="2" t="s">
        <v>30</v>
      </c>
      <c r="O581" s="2" t="s">
        <v>30</v>
      </c>
      <c r="P581" s="2" t="s">
        <v>30</v>
      </c>
      <c r="Q581" s="2" t="s">
        <v>42</v>
      </c>
      <c r="R581" s="2" t="s">
        <v>42</v>
      </c>
      <c r="S581" s="2" t="s">
        <v>37</v>
      </c>
      <c r="T581" s="2" t="s">
        <v>30</v>
      </c>
      <c r="U581" s="2" t="s">
        <v>36</v>
      </c>
      <c r="V581" s="2" t="s">
        <v>36</v>
      </c>
      <c r="W581" s="2" t="s">
        <v>30</v>
      </c>
      <c r="X581" s="2" t="s">
        <v>37</v>
      </c>
      <c r="Y581" s="2" t="s">
        <v>42</v>
      </c>
      <c r="Z581" s="2" t="s">
        <v>30</v>
      </c>
      <c r="AA581" s="2" t="s">
        <v>226</v>
      </c>
    </row>
    <row r="582">
      <c r="A582" s="1">
        <v>41878.8871702199</v>
      </c>
      <c r="B582" s="2">
        <v>41.0</v>
      </c>
      <c r="C582" s="2" t="s">
        <v>57</v>
      </c>
      <c r="D582" s="2" t="s">
        <v>28</v>
      </c>
      <c r="E582" s="2" t="s">
        <v>60</v>
      </c>
      <c r="F582" s="2" t="s">
        <v>30</v>
      </c>
      <c r="G582" s="2" t="s">
        <v>31</v>
      </c>
      <c r="H582" s="2" t="s">
        <v>31</v>
      </c>
      <c r="I582" s="2" t="s">
        <v>32</v>
      </c>
      <c r="J582" s="2" t="s">
        <v>41</v>
      </c>
      <c r="K582" s="2" t="s">
        <v>30</v>
      </c>
      <c r="L582" s="2" t="s">
        <v>31</v>
      </c>
      <c r="M582" s="2" t="s">
        <v>31</v>
      </c>
      <c r="N582" s="2" t="s">
        <v>30</v>
      </c>
      <c r="O582" s="2" t="s">
        <v>30</v>
      </c>
      <c r="P582" s="2" t="s">
        <v>30</v>
      </c>
      <c r="Q582" s="2" t="s">
        <v>42</v>
      </c>
      <c r="R582" s="2" t="s">
        <v>42</v>
      </c>
      <c r="S582" s="2" t="s">
        <v>37</v>
      </c>
      <c r="T582" s="2" t="s">
        <v>37</v>
      </c>
      <c r="U582" s="2" t="s">
        <v>36</v>
      </c>
      <c r="V582" s="2" t="s">
        <v>36</v>
      </c>
      <c r="W582" s="2" t="s">
        <v>30</v>
      </c>
      <c r="X582" s="2" t="s">
        <v>30</v>
      </c>
      <c r="Y582" s="2" t="s">
        <v>42</v>
      </c>
      <c r="Z582" s="2" t="s">
        <v>31</v>
      </c>
    </row>
    <row r="583">
      <c r="A583" s="1">
        <v>41878.88994458333</v>
      </c>
      <c r="B583" s="2">
        <v>50.0</v>
      </c>
      <c r="C583" s="2" t="s">
        <v>43</v>
      </c>
      <c r="D583" s="2" t="s">
        <v>28</v>
      </c>
      <c r="E583" s="2" t="s">
        <v>96</v>
      </c>
      <c r="F583" s="2" t="s">
        <v>30</v>
      </c>
      <c r="G583" s="2" t="s">
        <v>31</v>
      </c>
      <c r="H583" s="2" t="s">
        <v>30</v>
      </c>
      <c r="J583" s="2" t="s">
        <v>50</v>
      </c>
      <c r="K583" s="2" t="s">
        <v>31</v>
      </c>
      <c r="L583" s="2" t="s">
        <v>31</v>
      </c>
      <c r="M583" s="2" t="s">
        <v>42</v>
      </c>
      <c r="N583" s="2" t="s">
        <v>30</v>
      </c>
      <c r="O583" s="2" t="s">
        <v>30</v>
      </c>
      <c r="P583" s="2" t="s">
        <v>42</v>
      </c>
      <c r="Q583" s="2" t="s">
        <v>42</v>
      </c>
      <c r="R583" s="2" t="s">
        <v>42</v>
      </c>
      <c r="S583" s="2" t="s">
        <v>30</v>
      </c>
      <c r="T583" s="2" t="s">
        <v>30</v>
      </c>
      <c r="U583" s="2" t="s">
        <v>36</v>
      </c>
      <c r="V583" s="2" t="s">
        <v>31</v>
      </c>
      <c r="W583" s="2" t="s">
        <v>37</v>
      </c>
      <c r="X583" s="2" t="s">
        <v>37</v>
      </c>
      <c r="Y583" s="2" t="s">
        <v>42</v>
      </c>
      <c r="Z583" s="2" t="s">
        <v>30</v>
      </c>
    </row>
    <row r="584">
      <c r="A584" s="1">
        <v>41878.899583402774</v>
      </c>
      <c r="B584" s="2">
        <v>29.0</v>
      </c>
      <c r="C584" s="2" t="s">
        <v>43</v>
      </c>
      <c r="D584" s="2" t="s">
        <v>44</v>
      </c>
      <c r="F584" s="2" t="s">
        <v>30</v>
      </c>
      <c r="G584" s="2" t="s">
        <v>30</v>
      </c>
      <c r="H584" s="2" t="s">
        <v>31</v>
      </c>
      <c r="I584" s="2" t="s">
        <v>49</v>
      </c>
      <c r="J584" s="2" t="s">
        <v>41</v>
      </c>
      <c r="K584" s="2" t="s">
        <v>30</v>
      </c>
      <c r="L584" s="2" t="s">
        <v>30</v>
      </c>
      <c r="M584" s="2" t="s">
        <v>31</v>
      </c>
      <c r="N584" s="2" t="s">
        <v>34</v>
      </c>
      <c r="O584" s="2" t="s">
        <v>31</v>
      </c>
      <c r="P584" s="2" t="s">
        <v>31</v>
      </c>
      <c r="Q584" s="2" t="s">
        <v>31</v>
      </c>
      <c r="R584" s="2" t="s">
        <v>45</v>
      </c>
      <c r="S584" s="2" t="s">
        <v>37</v>
      </c>
      <c r="T584" s="2" t="s">
        <v>30</v>
      </c>
      <c r="U584" s="2" t="s">
        <v>36</v>
      </c>
      <c r="V584" s="2" t="s">
        <v>30</v>
      </c>
      <c r="W584" s="2" t="s">
        <v>30</v>
      </c>
      <c r="X584" s="2" t="s">
        <v>37</v>
      </c>
      <c r="Y584" s="2" t="s">
        <v>42</v>
      </c>
      <c r="Z584" s="2" t="s">
        <v>31</v>
      </c>
      <c r="AA584" s="2" t="s">
        <v>227</v>
      </c>
    </row>
    <row r="585">
      <c r="A585" s="1">
        <v>41878.90235484953</v>
      </c>
      <c r="B585" s="2">
        <v>35.0</v>
      </c>
      <c r="C585" s="2" t="s">
        <v>43</v>
      </c>
      <c r="D585" s="2" t="s">
        <v>28</v>
      </c>
      <c r="E585" s="2" t="s">
        <v>39</v>
      </c>
      <c r="F585" s="2" t="s">
        <v>30</v>
      </c>
      <c r="G585" s="2" t="s">
        <v>30</v>
      </c>
      <c r="H585" s="2" t="s">
        <v>30</v>
      </c>
      <c r="I585" s="2" t="s">
        <v>49</v>
      </c>
      <c r="J585" s="3" t="s">
        <v>33</v>
      </c>
      <c r="K585" s="2" t="s">
        <v>30</v>
      </c>
      <c r="L585" s="2" t="s">
        <v>31</v>
      </c>
      <c r="M585" s="2" t="s">
        <v>30</v>
      </c>
      <c r="N585" s="2" t="s">
        <v>31</v>
      </c>
      <c r="O585" s="2" t="s">
        <v>30</v>
      </c>
      <c r="P585" s="2" t="s">
        <v>30</v>
      </c>
      <c r="Q585" s="2" t="s">
        <v>31</v>
      </c>
      <c r="R585" s="2" t="s">
        <v>65</v>
      </c>
      <c r="S585" s="2" t="s">
        <v>30</v>
      </c>
      <c r="T585" s="2" t="s">
        <v>30</v>
      </c>
      <c r="U585" s="2" t="s">
        <v>36</v>
      </c>
      <c r="V585" s="2" t="s">
        <v>31</v>
      </c>
      <c r="W585" s="2" t="s">
        <v>37</v>
      </c>
      <c r="X585" s="2" t="s">
        <v>37</v>
      </c>
      <c r="Y585" s="2" t="s">
        <v>31</v>
      </c>
      <c r="Z585" s="2" t="s">
        <v>30</v>
      </c>
    </row>
    <row r="586">
      <c r="A586" s="1">
        <v>41878.90661931713</v>
      </c>
      <c r="B586" s="2">
        <v>27.0</v>
      </c>
      <c r="C586" s="2" t="s">
        <v>43</v>
      </c>
      <c r="D586" s="2" t="s">
        <v>228</v>
      </c>
      <c r="F586" s="2" t="s">
        <v>30</v>
      </c>
      <c r="G586" s="2" t="s">
        <v>30</v>
      </c>
      <c r="H586" s="2" t="s">
        <v>30</v>
      </c>
      <c r="I586" s="2" t="s">
        <v>52</v>
      </c>
      <c r="J586" s="3" t="s">
        <v>54</v>
      </c>
      <c r="K586" s="2" t="s">
        <v>31</v>
      </c>
      <c r="L586" s="2" t="s">
        <v>31</v>
      </c>
      <c r="M586" s="2" t="s">
        <v>30</v>
      </c>
      <c r="N586" s="2" t="s">
        <v>30</v>
      </c>
      <c r="O586" s="2" t="s">
        <v>30</v>
      </c>
      <c r="P586" s="2" t="s">
        <v>30</v>
      </c>
      <c r="Q586" s="2" t="s">
        <v>31</v>
      </c>
      <c r="R586" s="2" t="s">
        <v>42</v>
      </c>
      <c r="S586" s="2" t="s">
        <v>31</v>
      </c>
      <c r="T586" s="2" t="s">
        <v>30</v>
      </c>
      <c r="U586" s="2" t="s">
        <v>36</v>
      </c>
      <c r="V586" s="2" t="s">
        <v>31</v>
      </c>
      <c r="W586" s="2" t="s">
        <v>30</v>
      </c>
      <c r="X586" s="2" t="s">
        <v>30</v>
      </c>
      <c r="Y586" s="2" t="s">
        <v>30</v>
      </c>
      <c r="Z586" s="2" t="s">
        <v>30</v>
      </c>
      <c r="AA586" s="2" t="s">
        <v>229</v>
      </c>
    </row>
    <row r="587">
      <c r="A587" s="1">
        <v>41878.91284597223</v>
      </c>
      <c r="B587" s="2">
        <v>40.0</v>
      </c>
      <c r="C587" s="2" t="s">
        <v>27</v>
      </c>
      <c r="D587" s="2" t="s">
        <v>28</v>
      </c>
      <c r="E587" s="2" t="s">
        <v>71</v>
      </c>
      <c r="F587" s="2" t="s">
        <v>30</v>
      </c>
      <c r="G587" s="2" t="s">
        <v>30</v>
      </c>
      <c r="H587" s="2" t="s">
        <v>30</v>
      </c>
      <c r="I587" s="2" t="s">
        <v>49</v>
      </c>
      <c r="J587" s="2" t="s">
        <v>47</v>
      </c>
      <c r="K587" s="2" t="s">
        <v>30</v>
      </c>
      <c r="L587" s="2" t="s">
        <v>30</v>
      </c>
      <c r="M587" s="2" t="s">
        <v>42</v>
      </c>
      <c r="N587" s="2" t="s">
        <v>34</v>
      </c>
      <c r="O587" s="2" t="s">
        <v>30</v>
      </c>
      <c r="P587" s="2" t="s">
        <v>30</v>
      </c>
      <c r="Q587" s="2" t="s">
        <v>42</v>
      </c>
      <c r="R587" s="2" t="s">
        <v>35</v>
      </c>
      <c r="S587" s="2" t="s">
        <v>37</v>
      </c>
      <c r="T587" s="2" t="s">
        <v>37</v>
      </c>
      <c r="U587" s="2" t="s">
        <v>31</v>
      </c>
      <c r="V587" s="2" t="s">
        <v>31</v>
      </c>
      <c r="W587" s="2" t="s">
        <v>37</v>
      </c>
      <c r="X587" s="2" t="s">
        <v>37</v>
      </c>
      <c r="Y587" s="2" t="s">
        <v>42</v>
      </c>
      <c r="Z587" s="2" t="s">
        <v>30</v>
      </c>
    </row>
    <row r="588">
      <c r="A588" s="1">
        <v>41878.912876041664</v>
      </c>
      <c r="B588" s="2">
        <v>27.0</v>
      </c>
      <c r="C588" s="2" t="s">
        <v>43</v>
      </c>
      <c r="D588" s="2" t="s">
        <v>90</v>
      </c>
      <c r="F588" s="2" t="s">
        <v>30</v>
      </c>
      <c r="G588" s="2" t="s">
        <v>30</v>
      </c>
      <c r="H588" s="2" t="s">
        <v>31</v>
      </c>
      <c r="I588" s="2" t="s">
        <v>32</v>
      </c>
      <c r="J588" s="2" t="s">
        <v>50</v>
      </c>
      <c r="K588" s="2" t="s">
        <v>31</v>
      </c>
      <c r="L588" s="2" t="s">
        <v>31</v>
      </c>
      <c r="M588" s="2" t="s">
        <v>30</v>
      </c>
      <c r="N588" s="2" t="s">
        <v>30</v>
      </c>
      <c r="O588" s="2" t="s">
        <v>30</v>
      </c>
      <c r="P588" s="2" t="s">
        <v>30</v>
      </c>
      <c r="Q588" s="2" t="s">
        <v>42</v>
      </c>
      <c r="R588" s="2" t="s">
        <v>42</v>
      </c>
      <c r="S588" s="2" t="s">
        <v>37</v>
      </c>
      <c r="T588" s="2" t="s">
        <v>30</v>
      </c>
      <c r="U588" s="2" t="s">
        <v>36</v>
      </c>
      <c r="V588" s="2" t="s">
        <v>30</v>
      </c>
      <c r="W588" s="2" t="s">
        <v>30</v>
      </c>
      <c r="X588" s="2" t="s">
        <v>37</v>
      </c>
      <c r="Y588" s="2" t="s">
        <v>30</v>
      </c>
      <c r="Z588" s="2" t="s">
        <v>31</v>
      </c>
    </row>
    <row r="589">
      <c r="A589" s="1">
        <v>41878.913528287034</v>
      </c>
      <c r="B589" s="2">
        <v>29.0</v>
      </c>
      <c r="C589" s="2" t="s">
        <v>133</v>
      </c>
      <c r="D589" s="2" t="s">
        <v>28</v>
      </c>
      <c r="E589" s="2" t="s">
        <v>53</v>
      </c>
      <c r="F589" s="2" t="s">
        <v>30</v>
      </c>
      <c r="G589" s="2" t="s">
        <v>30</v>
      </c>
      <c r="H589" s="2" t="s">
        <v>30</v>
      </c>
      <c r="I589" s="2" t="s">
        <v>49</v>
      </c>
      <c r="J589" s="2" t="s">
        <v>47</v>
      </c>
      <c r="K589" s="2" t="s">
        <v>30</v>
      </c>
      <c r="L589" s="2" t="s">
        <v>31</v>
      </c>
      <c r="M589" s="2" t="s">
        <v>31</v>
      </c>
      <c r="N589" s="2" t="s">
        <v>31</v>
      </c>
      <c r="O589" s="2" t="s">
        <v>31</v>
      </c>
      <c r="P589" s="2" t="s">
        <v>30</v>
      </c>
      <c r="Q589" s="2" t="s">
        <v>31</v>
      </c>
      <c r="R589" s="2" t="s">
        <v>42</v>
      </c>
      <c r="S589" s="2" t="s">
        <v>37</v>
      </c>
      <c r="T589" s="2" t="s">
        <v>30</v>
      </c>
      <c r="U589" s="2" t="s">
        <v>36</v>
      </c>
      <c r="V589" s="2" t="s">
        <v>36</v>
      </c>
      <c r="W589" s="2" t="s">
        <v>30</v>
      </c>
      <c r="X589" s="2" t="s">
        <v>37</v>
      </c>
      <c r="Y589" s="2" t="s">
        <v>42</v>
      </c>
      <c r="Z589" s="2" t="s">
        <v>31</v>
      </c>
    </row>
    <row r="590">
      <c r="A590" s="1">
        <v>41878.91708811343</v>
      </c>
      <c r="B590" s="2">
        <v>31.0</v>
      </c>
      <c r="C590" s="2" t="s">
        <v>43</v>
      </c>
      <c r="D590" s="2" t="s">
        <v>28</v>
      </c>
      <c r="E590" s="2" t="s">
        <v>56</v>
      </c>
      <c r="F590" s="2" t="s">
        <v>30</v>
      </c>
      <c r="G590" s="2" t="s">
        <v>31</v>
      </c>
      <c r="H590" s="2" t="s">
        <v>31</v>
      </c>
      <c r="I590" s="2" t="s">
        <v>52</v>
      </c>
      <c r="J590" s="3" t="s">
        <v>33</v>
      </c>
      <c r="K590" s="2" t="s">
        <v>30</v>
      </c>
      <c r="L590" s="2" t="s">
        <v>31</v>
      </c>
      <c r="M590" s="2" t="s">
        <v>30</v>
      </c>
      <c r="N590" s="2" t="s">
        <v>30</v>
      </c>
      <c r="O590" s="2" t="s">
        <v>30</v>
      </c>
      <c r="P590" s="2" t="s">
        <v>30</v>
      </c>
      <c r="Q590" s="2" t="s">
        <v>42</v>
      </c>
      <c r="R590" s="2" t="s">
        <v>35</v>
      </c>
      <c r="S590" s="2" t="s">
        <v>37</v>
      </c>
      <c r="T590" s="2" t="s">
        <v>30</v>
      </c>
      <c r="U590" s="2" t="s">
        <v>31</v>
      </c>
      <c r="V590" s="2" t="s">
        <v>31</v>
      </c>
      <c r="W590" s="2" t="s">
        <v>30</v>
      </c>
      <c r="X590" s="2" t="s">
        <v>37</v>
      </c>
      <c r="Y590" s="2" t="s">
        <v>42</v>
      </c>
      <c r="Z590" s="2" t="s">
        <v>30</v>
      </c>
    </row>
    <row r="591">
      <c r="A591" s="1">
        <v>41878.91994792824</v>
      </c>
      <c r="B591" s="2">
        <v>43.0</v>
      </c>
      <c r="C591" s="2" t="s">
        <v>43</v>
      </c>
      <c r="D591" s="2" t="s">
        <v>28</v>
      </c>
      <c r="E591" s="2" t="s">
        <v>56</v>
      </c>
      <c r="F591" s="2" t="s">
        <v>30</v>
      </c>
      <c r="G591" s="2" t="s">
        <v>30</v>
      </c>
      <c r="H591" s="2" t="s">
        <v>31</v>
      </c>
      <c r="I591" s="2" t="s">
        <v>52</v>
      </c>
      <c r="J591" s="3" t="s">
        <v>33</v>
      </c>
      <c r="K591" s="2" t="s">
        <v>30</v>
      </c>
      <c r="L591" s="2" t="s">
        <v>31</v>
      </c>
      <c r="M591" s="2" t="s">
        <v>30</v>
      </c>
      <c r="N591" s="2" t="s">
        <v>31</v>
      </c>
      <c r="O591" s="2" t="s">
        <v>30</v>
      </c>
      <c r="P591" s="2" t="s">
        <v>30</v>
      </c>
      <c r="Q591" s="2" t="s">
        <v>42</v>
      </c>
      <c r="R591" s="2" t="s">
        <v>35</v>
      </c>
      <c r="S591" s="2" t="s">
        <v>30</v>
      </c>
      <c r="T591" s="2" t="s">
        <v>30</v>
      </c>
      <c r="U591" s="2" t="s">
        <v>31</v>
      </c>
      <c r="V591" s="2" t="s">
        <v>31</v>
      </c>
      <c r="W591" s="2" t="s">
        <v>30</v>
      </c>
      <c r="X591" s="2" t="s">
        <v>37</v>
      </c>
      <c r="Y591" s="2" t="s">
        <v>42</v>
      </c>
      <c r="Z591" s="2" t="s">
        <v>30</v>
      </c>
    </row>
    <row r="592">
      <c r="A592" s="1">
        <v>41878.91999702546</v>
      </c>
      <c r="B592" s="2">
        <v>34.0</v>
      </c>
      <c r="C592" s="2" t="s">
        <v>43</v>
      </c>
      <c r="D592" s="2" t="s">
        <v>28</v>
      </c>
      <c r="E592" s="2" t="s">
        <v>150</v>
      </c>
      <c r="F592" s="2" t="s">
        <v>30</v>
      </c>
      <c r="G592" s="2" t="s">
        <v>31</v>
      </c>
      <c r="H592" s="2" t="s">
        <v>31</v>
      </c>
      <c r="I592" s="2" t="s">
        <v>52</v>
      </c>
      <c r="J592" s="2" t="s">
        <v>47</v>
      </c>
      <c r="K592" s="2" t="s">
        <v>31</v>
      </c>
      <c r="L592" s="2" t="s">
        <v>31</v>
      </c>
      <c r="M592" s="2" t="s">
        <v>31</v>
      </c>
      <c r="N592" s="2" t="s">
        <v>31</v>
      </c>
      <c r="O592" s="2" t="s">
        <v>30</v>
      </c>
      <c r="P592" s="2" t="s">
        <v>30</v>
      </c>
      <c r="Q592" s="2" t="s">
        <v>42</v>
      </c>
      <c r="R592" s="2" t="s">
        <v>42</v>
      </c>
      <c r="S592" s="2" t="s">
        <v>37</v>
      </c>
      <c r="T592" s="2" t="s">
        <v>30</v>
      </c>
      <c r="U592" s="2" t="s">
        <v>36</v>
      </c>
      <c r="V592" s="2" t="s">
        <v>36</v>
      </c>
      <c r="W592" s="2" t="s">
        <v>30</v>
      </c>
      <c r="X592" s="2" t="s">
        <v>31</v>
      </c>
      <c r="Y592" s="2" t="s">
        <v>42</v>
      </c>
      <c r="Z592" s="2" t="s">
        <v>31</v>
      </c>
    </row>
    <row r="593">
      <c r="A593" s="1">
        <v>41878.92100032407</v>
      </c>
      <c r="B593" s="2">
        <v>29.0</v>
      </c>
      <c r="C593" s="2" t="s">
        <v>43</v>
      </c>
      <c r="D593" s="2" t="s">
        <v>28</v>
      </c>
      <c r="E593" s="2" t="s">
        <v>56</v>
      </c>
      <c r="F593" s="2" t="s">
        <v>30</v>
      </c>
      <c r="G593" s="2" t="s">
        <v>31</v>
      </c>
      <c r="H593" s="2" t="s">
        <v>31</v>
      </c>
      <c r="I593" s="2" t="s">
        <v>52</v>
      </c>
      <c r="J593" s="2" t="s">
        <v>47</v>
      </c>
      <c r="K593" s="2" t="s">
        <v>30</v>
      </c>
      <c r="L593" s="2" t="s">
        <v>31</v>
      </c>
      <c r="M593" s="2" t="s">
        <v>42</v>
      </c>
      <c r="N593" s="2" t="s">
        <v>30</v>
      </c>
      <c r="O593" s="2" t="s">
        <v>30</v>
      </c>
      <c r="P593" s="2" t="s">
        <v>30</v>
      </c>
      <c r="Q593" s="2" t="s">
        <v>30</v>
      </c>
      <c r="R593" s="2" t="s">
        <v>45</v>
      </c>
      <c r="S593" s="2" t="s">
        <v>31</v>
      </c>
      <c r="T593" s="2" t="s">
        <v>30</v>
      </c>
      <c r="U593" s="2" t="s">
        <v>36</v>
      </c>
      <c r="V593" s="2" t="s">
        <v>36</v>
      </c>
      <c r="W593" s="2" t="s">
        <v>30</v>
      </c>
      <c r="X593" s="2" t="s">
        <v>37</v>
      </c>
      <c r="Y593" s="2" t="s">
        <v>42</v>
      </c>
      <c r="Z593" s="2" t="s">
        <v>30</v>
      </c>
      <c r="AA593" s="2" t="s">
        <v>230</v>
      </c>
    </row>
    <row r="594">
      <c r="A594" s="1">
        <v>41878.92192473379</v>
      </c>
      <c r="B594" s="2">
        <v>19.0</v>
      </c>
      <c r="C594" s="2" t="s">
        <v>43</v>
      </c>
      <c r="D594" s="2" t="s">
        <v>44</v>
      </c>
      <c r="F594" s="2" t="s">
        <v>30</v>
      </c>
      <c r="G594" s="2" t="s">
        <v>31</v>
      </c>
      <c r="H594" s="2" t="s">
        <v>31</v>
      </c>
      <c r="I594" s="2" t="s">
        <v>52</v>
      </c>
      <c r="J594" s="3" t="s">
        <v>54</v>
      </c>
      <c r="K594" s="2" t="s">
        <v>30</v>
      </c>
      <c r="L594" s="2" t="s">
        <v>31</v>
      </c>
      <c r="M594" s="2" t="s">
        <v>30</v>
      </c>
      <c r="N594" s="2" t="s">
        <v>30</v>
      </c>
      <c r="O594" s="2" t="s">
        <v>30</v>
      </c>
      <c r="P594" s="2" t="s">
        <v>30</v>
      </c>
      <c r="Q594" s="2" t="s">
        <v>42</v>
      </c>
      <c r="R594" s="2" t="s">
        <v>42</v>
      </c>
      <c r="S594" s="2" t="s">
        <v>37</v>
      </c>
      <c r="T594" s="2" t="s">
        <v>37</v>
      </c>
      <c r="U594" s="2" t="s">
        <v>36</v>
      </c>
      <c r="V594" s="2" t="s">
        <v>30</v>
      </c>
      <c r="W594" s="2" t="s">
        <v>30</v>
      </c>
      <c r="X594" s="2" t="s">
        <v>37</v>
      </c>
      <c r="Y594" s="2" t="s">
        <v>42</v>
      </c>
      <c r="Z594" s="2" t="s">
        <v>30</v>
      </c>
    </row>
    <row r="595">
      <c r="A595" s="1">
        <v>41878.92450101852</v>
      </c>
      <c r="B595" s="2">
        <v>41.0</v>
      </c>
      <c r="C595" s="2" t="s">
        <v>82</v>
      </c>
      <c r="D595" s="2" t="s">
        <v>28</v>
      </c>
      <c r="E595" s="2" t="s">
        <v>51</v>
      </c>
      <c r="F595" s="2" t="s">
        <v>30</v>
      </c>
      <c r="G595" s="2" t="s">
        <v>31</v>
      </c>
      <c r="H595" s="2" t="s">
        <v>31</v>
      </c>
      <c r="I595" s="2" t="s">
        <v>52</v>
      </c>
      <c r="J595" s="2" t="s">
        <v>41</v>
      </c>
      <c r="K595" s="2" t="s">
        <v>30</v>
      </c>
      <c r="L595" s="2" t="s">
        <v>31</v>
      </c>
      <c r="M595" s="2" t="s">
        <v>31</v>
      </c>
      <c r="N595" s="2" t="s">
        <v>34</v>
      </c>
      <c r="O595" s="2" t="s">
        <v>31</v>
      </c>
      <c r="P595" s="2" t="s">
        <v>31</v>
      </c>
      <c r="Q595" s="2" t="s">
        <v>42</v>
      </c>
      <c r="R595" s="2" t="s">
        <v>42</v>
      </c>
      <c r="S595" s="2" t="s">
        <v>37</v>
      </c>
      <c r="T595" s="2" t="s">
        <v>30</v>
      </c>
      <c r="U595" s="2" t="s">
        <v>36</v>
      </c>
      <c r="V595" s="2" t="s">
        <v>36</v>
      </c>
      <c r="W595" s="2" t="s">
        <v>30</v>
      </c>
      <c r="X595" s="2" t="s">
        <v>30</v>
      </c>
      <c r="Y595" s="2" t="s">
        <v>30</v>
      </c>
      <c r="Z595" s="2" t="s">
        <v>30</v>
      </c>
    </row>
    <row r="596">
      <c r="A596" s="1">
        <v>41878.92563967592</v>
      </c>
      <c r="B596" s="2">
        <v>29.0</v>
      </c>
      <c r="C596" s="2" t="s">
        <v>43</v>
      </c>
      <c r="D596" s="2" t="s">
        <v>28</v>
      </c>
      <c r="E596" s="2" t="s">
        <v>96</v>
      </c>
      <c r="F596" s="2" t="s">
        <v>30</v>
      </c>
      <c r="G596" s="2" t="s">
        <v>31</v>
      </c>
      <c r="H596" s="2" t="s">
        <v>30</v>
      </c>
      <c r="I596" s="2" t="s">
        <v>49</v>
      </c>
      <c r="J596" s="2" t="s">
        <v>50</v>
      </c>
      <c r="K596" s="2" t="s">
        <v>30</v>
      </c>
      <c r="L596" s="2" t="s">
        <v>31</v>
      </c>
      <c r="M596" s="2" t="s">
        <v>31</v>
      </c>
      <c r="N596" s="2" t="s">
        <v>31</v>
      </c>
      <c r="O596" s="2" t="s">
        <v>31</v>
      </c>
      <c r="P596" s="2" t="s">
        <v>31</v>
      </c>
      <c r="Q596" s="2" t="s">
        <v>42</v>
      </c>
      <c r="R596" s="2" t="s">
        <v>42</v>
      </c>
      <c r="S596" s="2" t="s">
        <v>30</v>
      </c>
      <c r="T596" s="2" t="s">
        <v>30</v>
      </c>
      <c r="U596" s="2" t="s">
        <v>36</v>
      </c>
      <c r="V596" s="2" t="s">
        <v>31</v>
      </c>
      <c r="W596" s="2" t="s">
        <v>30</v>
      </c>
      <c r="X596" s="2" t="s">
        <v>37</v>
      </c>
      <c r="Y596" s="2" t="s">
        <v>31</v>
      </c>
      <c r="Z596" s="2" t="s">
        <v>30</v>
      </c>
    </row>
    <row r="597">
      <c r="A597" s="1">
        <v>41878.92633206019</v>
      </c>
      <c r="B597" s="2">
        <v>23.0</v>
      </c>
      <c r="C597" s="2" t="s">
        <v>43</v>
      </c>
      <c r="D597" s="2" t="s">
        <v>28</v>
      </c>
      <c r="E597" s="2" t="s">
        <v>75</v>
      </c>
      <c r="F597" s="2" t="s">
        <v>30</v>
      </c>
      <c r="G597" s="2" t="s">
        <v>30</v>
      </c>
      <c r="H597" s="2" t="s">
        <v>30</v>
      </c>
      <c r="I597" s="2" t="s">
        <v>40</v>
      </c>
      <c r="J597" s="2" t="s">
        <v>50</v>
      </c>
      <c r="K597" s="2" t="s">
        <v>30</v>
      </c>
      <c r="L597" s="2" t="s">
        <v>31</v>
      </c>
      <c r="M597" s="2" t="s">
        <v>31</v>
      </c>
      <c r="N597" s="2" t="s">
        <v>34</v>
      </c>
      <c r="O597" s="2" t="s">
        <v>42</v>
      </c>
      <c r="P597" s="2" t="s">
        <v>42</v>
      </c>
      <c r="Q597" s="2" t="s">
        <v>42</v>
      </c>
      <c r="R597" s="2" t="s">
        <v>42</v>
      </c>
      <c r="S597" s="2" t="s">
        <v>30</v>
      </c>
      <c r="T597" s="2" t="s">
        <v>30</v>
      </c>
      <c r="U597" s="2" t="s">
        <v>36</v>
      </c>
      <c r="V597" s="2" t="s">
        <v>36</v>
      </c>
      <c r="W597" s="2" t="s">
        <v>30</v>
      </c>
      <c r="X597" s="2" t="s">
        <v>30</v>
      </c>
      <c r="Y597" s="2" t="s">
        <v>31</v>
      </c>
      <c r="Z597" s="2" t="s">
        <v>30</v>
      </c>
    </row>
    <row r="598">
      <c r="A598" s="1">
        <v>41878.92666282408</v>
      </c>
      <c r="B598" s="2">
        <v>24.0</v>
      </c>
      <c r="C598" s="2" t="s">
        <v>27</v>
      </c>
      <c r="D598" s="2" t="s">
        <v>28</v>
      </c>
      <c r="F598" s="2" t="s">
        <v>30</v>
      </c>
      <c r="G598" s="2" t="s">
        <v>31</v>
      </c>
      <c r="H598" s="2" t="s">
        <v>31</v>
      </c>
      <c r="I598" s="2" t="s">
        <v>52</v>
      </c>
      <c r="J598" s="2" t="s">
        <v>50</v>
      </c>
      <c r="K598" s="2" t="s">
        <v>30</v>
      </c>
      <c r="L598" s="2" t="s">
        <v>31</v>
      </c>
      <c r="M598" s="2" t="s">
        <v>31</v>
      </c>
      <c r="N598" s="2" t="s">
        <v>34</v>
      </c>
      <c r="O598" s="2" t="s">
        <v>30</v>
      </c>
      <c r="P598" s="2" t="s">
        <v>30</v>
      </c>
      <c r="Q598" s="2" t="s">
        <v>42</v>
      </c>
      <c r="R598" s="2" t="s">
        <v>45</v>
      </c>
      <c r="S598" s="2" t="s">
        <v>31</v>
      </c>
      <c r="T598" s="2" t="s">
        <v>37</v>
      </c>
      <c r="U598" s="2" t="s">
        <v>30</v>
      </c>
      <c r="V598" s="2" t="s">
        <v>30</v>
      </c>
      <c r="W598" s="2" t="s">
        <v>30</v>
      </c>
      <c r="X598" s="2" t="s">
        <v>30</v>
      </c>
      <c r="Y598" s="2" t="s">
        <v>30</v>
      </c>
      <c r="Z598" s="2" t="s">
        <v>31</v>
      </c>
    </row>
    <row r="599">
      <c r="A599" s="1">
        <v>41878.926927395834</v>
      </c>
      <c r="B599" s="2">
        <v>31.0</v>
      </c>
      <c r="C599" s="2" t="s">
        <v>38</v>
      </c>
      <c r="D599" s="2" t="s">
        <v>28</v>
      </c>
      <c r="E599" s="2" t="s">
        <v>69</v>
      </c>
      <c r="F599" s="2" t="s">
        <v>30</v>
      </c>
      <c r="G599" s="2" t="s">
        <v>30</v>
      </c>
      <c r="H599" s="2" t="s">
        <v>30</v>
      </c>
      <c r="J599" s="2" t="s">
        <v>47</v>
      </c>
      <c r="K599" s="2" t="s">
        <v>31</v>
      </c>
      <c r="L599" s="2" t="s">
        <v>31</v>
      </c>
      <c r="M599" s="2" t="s">
        <v>42</v>
      </c>
      <c r="N599" s="2" t="s">
        <v>30</v>
      </c>
      <c r="O599" s="2" t="s">
        <v>30</v>
      </c>
      <c r="P599" s="2" t="s">
        <v>42</v>
      </c>
      <c r="Q599" s="2" t="s">
        <v>42</v>
      </c>
      <c r="R599" s="2" t="s">
        <v>42</v>
      </c>
      <c r="S599" s="2" t="s">
        <v>31</v>
      </c>
      <c r="T599" s="2" t="s">
        <v>30</v>
      </c>
      <c r="U599" s="2" t="s">
        <v>30</v>
      </c>
      <c r="V599" s="2" t="s">
        <v>30</v>
      </c>
      <c r="W599" s="2" t="s">
        <v>30</v>
      </c>
      <c r="X599" s="2" t="s">
        <v>37</v>
      </c>
      <c r="Y599" s="2" t="s">
        <v>42</v>
      </c>
      <c r="Z599" s="2" t="s">
        <v>30</v>
      </c>
    </row>
    <row r="600">
      <c r="A600" s="1">
        <v>41878.93180652778</v>
      </c>
      <c r="B600" s="2">
        <v>43.0</v>
      </c>
      <c r="C600" s="2" t="s">
        <v>43</v>
      </c>
      <c r="D600" s="2" t="s">
        <v>28</v>
      </c>
      <c r="E600" s="2" t="s">
        <v>76</v>
      </c>
      <c r="F600" s="2" t="s">
        <v>30</v>
      </c>
      <c r="G600" s="2" t="s">
        <v>30</v>
      </c>
      <c r="H600" s="2" t="s">
        <v>30</v>
      </c>
      <c r="J600" s="2" t="s">
        <v>62</v>
      </c>
      <c r="K600" s="2" t="s">
        <v>31</v>
      </c>
      <c r="L600" s="2" t="s">
        <v>31</v>
      </c>
      <c r="M600" s="2" t="s">
        <v>42</v>
      </c>
      <c r="N600" s="2" t="s">
        <v>34</v>
      </c>
      <c r="O600" s="2" t="s">
        <v>42</v>
      </c>
      <c r="P600" s="2" t="s">
        <v>42</v>
      </c>
      <c r="Q600" s="2" t="s">
        <v>42</v>
      </c>
      <c r="R600" s="2" t="s">
        <v>42</v>
      </c>
      <c r="S600" s="2" t="s">
        <v>30</v>
      </c>
      <c r="T600" s="2" t="s">
        <v>30</v>
      </c>
      <c r="U600" s="2" t="s">
        <v>31</v>
      </c>
      <c r="V600" s="2" t="s">
        <v>31</v>
      </c>
      <c r="W600" s="2" t="s">
        <v>30</v>
      </c>
      <c r="X600" s="2" t="s">
        <v>30</v>
      </c>
      <c r="Y600" s="2" t="s">
        <v>31</v>
      </c>
      <c r="Z600" s="2" t="s">
        <v>30</v>
      </c>
    </row>
    <row r="601">
      <c r="A601" s="1">
        <v>41878.934761874996</v>
      </c>
      <c r="B601" s="2">
        <v>31.0</v>
      </c>
      <c r="C601" s="2" t="s">
        <v>43</v>
      </c>
      <c r="D601" s="2" t="s">
        <v>28</v>
      </c>
      <c r="E601" s="2" t="s">
        <v>69</v>
      </c>
      <c r="F601" s="2" t="s">
        <v>30</v>
      </c>
      <c r="G601" s="2" t="s">
        <v>31</v>
      </c>
      <c r="H601" s="2" t="s">
        <v>31</v>
      </c>
      <c r="I601" s="2" t="s">
        <v>40</v>
      </c>
      <c r="J601" s="2" t="s">
        <v>50</v>
      </c>
      <c r="K601" s="2" t="s">
        <v>30</v>
      </c>
      <c r="L601" s="2" t="s">
        <v>31</v>
      </c>
      <c r="M601" s="2" t="s">
        <v>30</v>
      </c>
      <c r="N601" s="2" t="s">
        <v>30</v>
      </c>
      <c r="O601" s="2" t="s">
        <v>30</v>
      </c>
      <c r="P601" s="2" t="s">
        <v>42</v>
      </c>
      <c r="Q601" s="2" t="s">
        <v>42</v>
      </c>
      <c r="R601" s="2" t="s">
        <v>45</v>
      </c>
      <c r="S601" s="2" t="s">
        <v>31</v>
      </c>
      <c r="T601" s="2" t="s">
        <v>31</v>
      </c>
      <c r="U601" s="2" t="s">
        <v>36</v>
      </c>
      <c r="V601" s="2" t="s">
        <v>30</v>
      </c>
      <c r="W601" s="2" t="s">
        <v>30</v>
      </c>
      <c r="X601" s="2" t="s">
        <v>30</v>
      </c>
      <c r="Y601" s="2" t="s">
        <v>30</v>
      </c>
      <c r="Z601" s="2" t="s">
        <v>31</v>
      </c>
    </row>
    <row r="602">
      <c r="A602" s="1">
        <v>41878.93931314815</v>
      </c>
      <c r="B602" s="2">
        <v>29.0</v>
      </c>
      <c r="C602" s="2" t="s">
        <v>43</v>
      </c>
      <c r="D602" s="2" t="s">
        <v>28</v>
      </c>
      <c r="E602" s="2" t="s">
        <v>60</v>
      </c>
      <c r="F602" s="2" t="s">
        <v>30</v>
      </c>
      <c r="G602" s="2" t="s">
        <v>31</v>
      </c>
      <c r="H602" s="2" t="s">
        <v>30</v>
      </c>
      <c r="I602" s="2" t="s">
        <v>32</v>
      </c>
      <c r="J602" s="2" t="s">
        <v>50</v>
      </c>
      <c r="K602" s="2" t="s">
        <v>30</v>
      </c>
      <c r="L602" s="2" t="s">
        <v>31</v>
      </c>
      <c r="M602" s="2" t="s">
        <v>31</v>
      </c>
      <c r="N602" s="2" t="s">
        <v>31</v>
      </c>
      <c r="O602" s="2" t="s">
        <v>31</v>
      </c>
      <c r="P602" s="2" t="s">
        <v>31</v>
      </c>
      <c r="Q602" s="2" t="s">
        <v>42</v>
      </c>
      <c r="R602" s="2" t="s">
        <v>42</v>
      </c>
      <c r="S602" s="2" t="s">
        <v>30</v>
      </c>
      <c r="T602" s="2" t="s">
        <v>30</v>
      </c>
      <c r="U602" s="2" t="s">
        <v>36</v>
      </c>
      <c r="V602" s="2" t="s">
        <v>31</v>
      </c>
      <c r="W602" s="2" t="s">
        <v>30</v>
      </c>
      <c r="X602" s="2" t="s">
        <v>30</v>
      </c>
      <c r="Y602" s="2" t="s">
        <v>42</v>
      </c>
      <c r="Z602" s="2" t="s">
        <v>30</v>
      </c>
    </row>
    <row r="603">
      <c r="A603" s="1">
        <v>41878.94144130787</v>
      </c>
      <c r="B603" s="2">
        <v>35.0</v>
      </c>
      <c r="C603" s="2" t="s">
        <v>43</v>
      </c>
      <c r="D603" s="2" t="s">
        <v>28</v>
      </c>
      <c r="E603" s="2" t="s">
        <v>51</v>
      </c>
      <c r="F603" s="2" t="s">
        <v>31</v>
      </c>
      <c r="G603" s="2" t="s">
        <v>31</v>
      </c>
      <c r="H603" s="2" t="s">
        <v>30</v>
      </c>
      <c r="J603" s="3" t="s">
        <v>33</v>
      </c>
      <c r="K603" s="2" t="s">
        <v>31</v>
      </c>
      <c r="L603" s="2" t="s">
        <v>31</v>
      </c>
      <c r="M603" s="2" t="s">
        <v>30</v>
      </c>
      <c r="N603" s="2" t="s">
        <v>30</v>
      </c>
      <c r="O603" s="2" t="s">
        <v>31</v>
      </c>
      <c r="P603" s="2" t="s">
        <v>31</v>
      </c>
      <c r="Q603" s="2" t="s">
        <v>42</v>
      </c>
      <c r="R603" s="2" t="s">
        <v>65</v>
      </c>
      <c r="S603" s="2" t="s">
        <v>30</v>
      </c>
      <c r="T603" s="2" t="s">
        <v>30</v>
      </c>
      <c r="U603" s="2" t="s">
        <v>31</v>
      </c>
      <c r="V603" s="2" t="s">
        <v>31</v>
      </c>
      <c r="W603" s="2" t="s">
        <v>30</v>
      </c>
      <c r="X603" s="2" t="s">
        <v>37</v>
      </c>
      <c r="Y603" s="2" t="s">
        <v>31</v>
      </c>
      <c r="Z603" s="2" t="s">
        <v>30</v>
      </c>
      <c r="AA603" s="2" t="s">
        <v>231</v>
      </c>
    </row>
    <row r="604">
      <c r="A604" s="1">
        <v>41878.94207090278</v>
      </c>
      <c r="B604" s="2">
        <v>33.0</v>
      </c>
      <c r="C604" s="2" t="s">
        <v>43</v>
      </c>
      <c r="D604" s="2" t="s">
        <v>28</v>
      </c>
      <c r="E604" s="2" t="s">
        <v>78</v>
      </c>
      <c r="F604" s="2" t="s">
        <v>30</v>
      </c>
      <c r="G604" s="2" t="s">
        <v>31</v>
      </c>
      <c r="H604" s="2" t="s">
        <v>31</v>
      </c>
      <c r="I604" s="2" t="s">
        <v>52</v>
      </c>
      <c r="J604" s="2" t="s">
        <v>50</v>
      </c>
      <c r="K604" s="2" t="s">
        <v>30</v>
      </c>
      <c r="L604" s="2" t="s">
        <v>30</v>
      </c>
      <c r="M604" s="2" t="s">
        <v>31</v>
      </c>
      <c r="N604" s="2" t="s">
        <v>34</v>
      </c>
      <c r="O604" s="2" t="s">
        <v>30</v>
      </c>
      <c r="P604" s="2" t="s">
        <v>30</v>
      </c>
      <c r="Q604" s="2" t="s">
        <v>31</v>
      </c>
      <c r="R604" s="2" t="s">
        <v>45</v>
      </c>
      <c r="S604" s="2" t="s">
        <v>31</v>
      </c>
      <c r="T604" s="2" t="s">
        <v>31</v>
      </c>
      <c r="U604" s="2" t="s">
        <v>30</v>
      </c>
      <c r="V604" s="2" t="s">
        <v>30</v>
      </c>
      <c r="W604" s="2" t="s">
        <v>30</v>
      </c>
      <c r="X604" s="2" t="s">
        <v>30</v>
      </c>
      <c r="Y604" s="2" t="s">
        <v>30</v>
      </c>
      <c r="Z604" s="2" t="s">
        <v>30</v>
      </c>
    </row>
    <row r="605">
      <c r="A605" s="1">
        <v>41878.95501788194</v>
      </c>
      <c r="B605" s="2">
        <v>30.0</v>
      </c>
      <c r="C605" s="2" t="s">
        <v>232</v>
      </c>
      <c r="D605" s="2" t="s">
        <v>28</v>
      </c>
      <c r="E605" s="2" t="s">
        <v>78</v>
      </c>
      <c r="F605" s="2" t="s">
        <v>31</v>
      </c>
      <c r="G605" s="2" t="s">
        <v>31</v>
      </c>
      <c r="H605" s="2" t="s">
        <v>31</v>
      </c>
      <c r="I605" s="2" t="s">
        <v>32</v>
      </c>
      <c r="J605" s="3" t="s">
        <v>54</v>
      </c>
      <c r="K605" s="2" t="s">
        <v>31</v>
      </c>
      <c r="L605" s="2" t="s">
        <v>30</v>
      </c>
      <c r="M605" s="2" t="s">
        <v>30</v>
      </c>
      <c r="N605" s="2" t="s">
        <v>31</v>
      </c>
      <c r="O605" s="2" t="s">
        <v>30</v>
      </c>
      <c r="P605" s="2" t="s">
        <v>31</v>
      </c>
      <c r="Q605" s="2" t="s">
        <v>31</v>
      </c>
      <c r="R605" s="2" t="s">
        <v>45</v>
      </c>
      <c r="S605" s="2" t="s">
        <v>30</v>
      </c>
      <c r="T605" s="2" t="s">
        <v>30</v>
      </c>
      <c r="U605" s="2" t="s">
        <v>31</v>
      </c>
      <c r="V605" s="2" t="s">
        <v>31</v>
      </c>
      <c r="W605" s="2" t="s">
        <v>30</v>
      </c>
      <c r="X605" s="2" t="s">
        <v>30</v>
      </c>
      <c r="Y605" s="2" t="s">
        <v>31</v>
      </c>
      <c r="Z605" s="2" t="s">
        <v>30</v>
      </c>
      <c r="AA605" s="2" t="s">
        <v>233</v>
      </c>
    </row>
    <row r="606">
      <c r="A606" s="1">
        <v>41878.957907731485</v>
      </c>
      <c r="B606" s="2">
        <v>27.0</v>
      </c>
      <c r="C606" s="2" t="s">
        <v>57</v>
      </c>
      <c r="D606" s="2" t="s">
        <v>28</v>
      </c>
      <c r="E606" s="2" t="s">
        <v>75</v>
      </c>
      <c r="F606" s="2" t="s">
        <v>30</v>
      </c>
      <c r="G606" s="2" t="s">
        <v>30</v>
      </c>
      <c r="H606" s="2" t="s">
        <v>30</v>
      </c>
      <c r="J606" s="2" t="s">
        <v>41</v>
      </c>
      <c r="K606" s="2" t="s">
        <v>30</v>
      </c>
      <c r="L606" s="2" t="s">
        <v>31</v>
      </c>
      <c r="M606" s="2" t="s">
        <v>31</v>
      </c>
      <c r="N606" s="2" t="s">
        <v>34</v>
      </c>
      <c r="O606" s="2" t="s">
        <v>42</v>
      </c>
      <c r="P606" s="2" t="s">
        <v>42</v>
      </c>
      <c r="Q606" s="2" t="s">
        <v>31</v>
      </c>
      <c r="R606" s="2" t="s">
        <v>42</v>
      </c>
      <c r="S606" s="2" t="s">
        <v>37</v>
      </c>
      <c r="T606" s="2" t="s">
        <v>37</v>
      </c>
      <c r="U606" s="2" t="s">
        <v>30</v>
      </c>
      <c r="V606" s="2" t="s">
        <v>30</v>
      </c>
      <c r="W606" s="2" t="s">
        <v>30</v>
      </c>
      <c r="X606" s="2" t="s">
        <v>37</v>
      </c>
      <c r="Y606" s="2" t="s">
        <v>30</v>
      </c>
      <c r="Z606" s="2" t="s">
        <v>30</v>
      </c>
    </row>
    <row r="607">
      <c r="A607" s="1">
        <v>41878.96511758102</v>
      </c>
      <c r="B607" s="2">
        <v>32.0</v>
      </c>
      <c r="C607" s="2" t="s">
        <v>43</v>
      </c>
      <c r="D607" s="2" t="s">
        <v>28</v>
      </c>
      <c r="E607" s="2" t="s">
        <v>53</v>
      </c>
      <c r="F607" s="2" t="s">
        <v>30</v>
      </c>
      <c r="G607" s="2" t="s">
        <v>30</v>
      </c>
      <c r="H607" s="2" t="s">
        <v>30</v>
      </c>
      <c r="I607" s="2" t="s">
        <v>52</v>
      </c>
      <c r="J607" s="2" t="s">
        <v>50</v>
      </c>
      <c r="K607" s="2" t="s">
        <v>30</v>
      </c>
      <c r="L607" s="2" t="s">
        <v>31</v>
      </c>
      <c r="M607" s="2" t="s">
        <v>30</v>
      </c>
      <c r="N607" s="2" t="s">
        <v>31</v>
      </c>
      <c r="O607" s="2" t="s">
        <v>30</v>
      </c>
      <c r="P607" s="2" t="s">
        <v>30</v>
      </c>
      <c r="Q607" s="2" t="s">
        <v>42</v>
      </c>
      <c r="R607" s="2" t="s">
        <v>42</v>
      </c>
      <c r="S607" s="2" t="s">
        <v>37</v>
      </c>
      <c r="T607" s="2" t="s">
        <v>37</v>
      </c>
      <c r="U607" s="2" t="s">
        <v>36</v>
      </c>
      <c r="V607" s="2" t="s">
        <v>36</v>
      </c>
      <c r="W607" s="2" t="s">
        <v>30</v>
      </c>
      <c r="X607" s="2" t="s">
        <v>30</v>
      </c>
      <c r="Y607" s="2" t="s">
        <v>30</v>
      </c>
      <c r="Z607" s="2" t="s">
        <v>30</v>
      </c>
    </row>
    <row r="608">
      <c r="A608" s="1">
        <v>41878.965466539354</v>
      </c>
      <c r="B608" s="2">
        <v>50.0</v>
      </c>
      <c r="C608" s="2" t="s">
        <v>43</v>
      </c>
      <c r="D608" s="2" t="s">
        <v>28</v>
      </c>
      <c r="E608" s="2" t="s">
        <v>234</v>
      </c>
      <c r="F608" s="2" t="s">
        <v>30</v>
      </c>
      <c r="G608" s="2" t="s">
        <v>30</v>
      </c>
      <c r="H608" s="2" t="s">
        <v>30</v>
      </c>
      <c r="I608" s="2" t="s">
        <v>52</v>
      </c>
      <c r="J608" s="3" t="s">
        <v>54</v>
      </c>
      <c r="K608" s="2" t="s">
        <v>31</v>
      </c>
      <c r="L608" s="2" t="s">
        <v>31</v>
      </c>
      <c r="M608" s="2" t="s">
        <v>42</v>
      </c>
      <c r="N608" s="2" t="s">
        <v>30</v>
      </c>
      <c r="O608" s="2" t="s">
        <v>30</v>
      </c>
      <c r="P608" s="2" t="s">
        <v>42</v>
      </c>
      <c r="Q608" s="2" t="s">
        <v>42</v>
      </c>
      <c r="R608" s="2" t="s">
        <v>42</v>
      </c>
      <c r="S608" s="2" t="s">
        <v>31</v>
      </c>
      <c r="T608" s="2" t="s">
        <v>37</v>
      </c>
      <c r="U608" s="2" t="s">
        <v>36</v>
      </c>
      <c r="V608" s="2" t="s">
        <v>36</v>
      </c>
      <c r="W608" s="2" t="s">
        <v>30</v>
      </c>
      <c r="X608" s="2" t="s">
        <v>37</v>
      </c>
      <c r="Y608" s="2" t="s">
        <v>42</v>
      </c>
      <c r="Z608" s="2" t="s">
        <v>30</v>
      </c>
      <c r="AA608" s="2" t="s">
        <v>235</v>
      </c>
    </row>
    <row r="609">
      <c r="A609" s="1">
        <v>41878.96554767361</v>
      </c>
      <c r="B609" s="2">
        <v>24.0</v>
      </c>
      <c r="C609" s="2" t="s">
        <v>57</v>
      </c>
      <c r="D609" s="2" t="s">
        <v>28</v>
      </c>
      <c r="E609" s="2" t="s">
        <v>153</v>
      </c>
      <c r="F609" s="2" t="s">
        <v>30</v>
      </c>
      <c r="G609" s="2" t="s">
        <v>30</v>
      </c>
      <c r="H609" s="2" t="s">
        <v>30</v>
      </c>
      <c r="I609" s="2" t="s">
        <v>49</v>
      </c>
      <c r="J609" s="2" t="s">
        <v>47</v>
      </c>
      <c r="K609" s="2" t="s">
        <v>30</v>
      </c>
      <c r="L609" s="2" t="s">
        <v>30</v>
      </c>
      <c r="M609" s="2" t="s">
        <v>42</v>
      </c>
      <c r="N609" s="2" t="s">
        <v>34</v>
      </c>
      <c r="O609" s="2" t="s">
        <v>30</v>
      </c>
      <c r="P609" s="2" t="s">
        <v>30</v>
      </c>
      <c r="Q609" s="2" t="s">
        <v>42</v>
      </c>
      <c r="R609" s="2" t="s">
        <v>42</v>
      </c>
      <c r="S609" s="2" t="s">
        <v>37</v>
      </c>
      <c r="T609" s="2" t="s">
        <v>31</v>
      </c>
      <c r="U609" s="2" t="s">
        <v>36</v>
      </c>
      <c r="V609" s="2" t="s">
        <v>30</v>
      </c>
      <c r="W609" s="2" t="s">
        <v>30</v>
      </c>
      <c r="X609" s="2" t="s">
        <v>37</v>
      </c>
      <c r="Y609" s="2" t="s">
        <v>30</v>
      </c>
      <c r="Z609" s="2" t="s">
        <v>30</v>
      </c>
    </row>
    <row r="610">
      <c r="A610" s="1">
        <v>41878.96873578704</v>
      </c>
      <c r="B610" s="2">
        <v>27.0</v>
      </c>
      <c r="C610" s="2" t="s">
        <v>43</v>
      </c>
      <c r="D610" s="2" t="s">
        <v>28</v>
      </c>
      <c r="E610" s="2" t="s">
        <v>69</v>
      </c>
      <c r="F610" s="2" t="s">
        <v>30</v>
      </c>
      <c r="G610" s="2" t="s">
        <v>30</v>
      </c>
      <c r="H610" s="2" t="s">
        <v>30</v>
      </c>
      <c r="J610" s="2" t="s">
        <v>47</v>
      </c>
      <c r="K610" s="2" t="s">
        <v>30</v>
      </c>
      <c r="L610" s="2" t="s">
        <v>31</v>
      </c>
      <c r="M610" s="2" t="s">
        <v>42</v>
      </c>
      <c r="N610" s="2" t="s">
        <v>30</v>
      </c>
      <c r="O610" s="2" t="s">
        <v>30</v>
      </c>
      <c r="P610" s="2" t="s">
        <v>30</v>
      </c>
      <c r="Q610" s="2" t="s">
        <v>42</v>
      </c>
      <c r="R610" s="2" t="s">
        <v>42</v>
      </c>
      <c r="S610" s="2" t="s">
        <v>30</v>
      </c>
      <c r="T610" s="2" t="s">
        <v>30</v>
      </c>
      <c r="U610" s="2" t="s">
        <v>31</v>
      </c>
      <c r="V610" s="2" t="s">
        <v>31</v>
      </c>
      <c r="W610" s="2" t="s">
        <v>30</v>
      </c>
      <c r="X610" s="2" t="s">
        <v>37</v>
      </c>
      <c r="Y610" s="2" t="s">
        <v>31</v>
      </c>
      <c r="Z610" s="2" t="s">
        <v>30</v>
      </c>
    </row>
    <row r="611">
      <c r="A611" s="1">
        <v>41878.97977892361</v>
      </c>
      <c r="B611" s="2">
        <v>27.0</v>
      </c>
      <c r="C611" s="2" t="s">
        <v>43</v>
      </c>
      <c r="D611" s="2" t="s">
        <v>90</v>
      </c>
      <c r="F611" s="2" t="s">
        <v>30</v>
      </c>
      <c r="G611" s="2" t="s">
        <v>30</v>
      </c>
      <c r="H611" s="2" t="s">
        <v>30</v>
      </c>
      <c r="I611" s="2" t="s">
        <v>49</v>
      </c>
      <c r="J611" s="3" t="s">
        <v>54</v>
      </c>
      <c r="K611" s="2" t="s">
        <v>31</v>
      </c>
      <c r="L611" s="2" t="s">
        <v>31</v>
      </c>
      <c r="M611" s="2" t="s">
        <v>30</v>
      </c>
      <c r="N611" s="2" t="s">
        <v>30</v>
      </c>
      <c r="O611" s="2" t="s">
        <v>30</v>
      </c>
      <c r="P611" s="2" t="s">
        <v>30</v>
      </c>
      <c r="Q611" s="2" t="s">
        <v>42</v>
      </c>
      <c r="R611" s="2" t="s">
        <v>42</v>
      </c>
      <c r="S611" s="2" t="s">
        <v>31</v>
      </c>
      <c r="T611" s="2" t="s">
        <v>30</v>
      </c>
      <c r="U611" s="2" t="s">
        <v>30</v>
      </c>
      <c r="V611" s="2" t="s">
        <v>30</v>
      </c>
      <c r="W611" s="2" t="s">
        <v>30</v>
      </c>
      <c r="X611" s="2" t="s">
        <v>37</v>
      </c>
      <c r="Y611" s="2" t="s">
        <v>42</v>
      </c>
      <c r="Z611" s="2" t="s">
        <v>30</v>
      </c>
    </row>
    <row r="612">
      <c r="A612" s="1">
        <v>41878.99593600695</v>
      </c>
      <c r="B612" s="2">
        <v>32.0</v>
      </c>
      <c r="C612" s="2" t="s">
        <v>43</v>
      </c>
      <c r="D612" s="2" t="s">
        <v>28</v>
      </c>
      <c r="E612" s="2" t="s">
        <v>48</v>
      </c>
      <c r="F612" s="2" t="s">
        <v>30</v>
      </c>
      <c r="G612" s="2" t="s">
        <v>30</v>
      </c>
      <c r="H612" s="2" t="s">
        <v>31</v>
      </c>
      <c r="I612" s="2" t="s">
        <v>52</v>
      </c>
      <c r="J612" s="3" t="s">
        <v>33</v>
      </c>
      <c r="K612" s="2" t="s">
        <v>30</v>
      </c>
      <c r="L612" s="2" t="s">
        <v>31</v>
      </c>
      <c r="M612" s="2" t="s">
        <v>30</v>
      </c>
      <c r="N612" s="2" t="s">
        <v>31</v>
      </c>
      <c r="O612" s="2" t="s">
        <v>30</v>
      </c>
      <c r="P612" s="2" t="s">
        <v>30</v>
      </c>
      <c r="Q612" s="2" t="s">
        <v>31</v>
      </c>
      <c r="R612" s="2" t="s">
        <v>35</v>
      </c>
      <c r="S612" s="2" t="s">
        <v>30</v>
      </c>
      <c r="T612" s="2" t="s">
        <v>30</v>
      </c>
      <c r="U612" s="2" t="s">
        <v>36</v>
      </c>
      <c r="V612" s="2" t="s">
        <v>31</v>
      </c>
      <c r="W612" s="2" t="s">
        <v>37</v>
      </c>
      <c r="X612" s="2" t="s">
        <v>37</v>
      </c>
      <c r="Y612" s="2" t="s">
        <v>31</v>
      </c>
      <c r="Z612" s="2" t="s">
        <v>30</v>
      </c>
      <c r="AA612" s="2" t="s">
        <v>236</v>
      </c>
    </row>
    <row r="613">
      <c r="A613" s="1">
        <v>41878.99760587963</v>
      </c>
      <c r="B613" s="2">
        <v>42.0</v>
      </c>
      <c r="C613" s="2" t="s">
        <v>43</v>
      </c>
      <c r="D613" s="2" t="s">
        <v>28</v>
      </c>
      <c r="E613" s="2" t="s">
        <v>78</v>
      </c>
      <c r="F613" s="2" t="s">
        <v>31</v>
      </c>
      <c r="G613" s="2" t="s">
        <v>30</v>
      </c>
      <c r="H613" s="2" t="s">
        <v>30</v>
      </c>
      <c r="I613" s="2" t="s">
        <v>40</v>
      </c>
      <c r="J613" s="3" t="s">
        <v>33</v>
      </c>
      <c r="K613" s="2" t="s">
        <v>31</v>
      </c>
      <c r="L613" s="2" t="s">
        <v>30</v>
      </c>
      <c r="M613" s="2" t="s">
        <v>30</v>
      </c>
      <c r="N613" s="2" t="s">
        <v>31</v>
      </c>
      <c r="O613" s="2" t="s">
        <v>30</v>
      </c>
      <c r="P613" s="2" t="s">
        <v>30</v>
      </c>
      <c r="Q613" s="2" t="s">
        <v>42</v>
      </c>
      <c r="R613" s="2" t="s">
        <v>65</v>
      </c>
      <c r="S613" s="2" t="s">
        <v>30</v>
      </c>
      <c r="T613" s="2" t="s">
        <v>30</v>
      </c>
      <c r="U613" s="2" t="s">
        <v>36</v>
      </c>
      <c r="V613" s="2" t="s">
        <v>31</v>
      </c>
      <c r="W613" s="2" t="s">
        <v>37</v>
      </c>
      <c r="X613" s="2" t="s">
        <v>37</v>
      </c>
      <c r="Y613" s="2" t="s">
        <v>31</v>
      </c>
      <c r="Z613" s="2" t="s">
        <v>30</v>
      </c>
    </row>
    <row r="614">
      <c r="A614" s="1">
        <v>41878.99810528935</v>
      </c>
      <c r="B614" s="2">
        <v>37.0</v>
      </c>
      <c r="C614" s="2" t="s">
        <v>43</v>
      </c>
      <c r="D614" s="2" t="s">
        <v>28</v>
      </c>
      <c r="E614" s="2" t="s">
        <v>76</v>
      </c>
      <c r="F614" s="2" t="s">
        <v>30</v>
      </c>
      <c r="G614" s="2" t="s">
        <v>30</v>
      </c>
      <c r="H614" s="2" t="s">
        <v>30</v>
      </c>
      <c r="I614" s="2" t="s">
        <v>32</v>
      </c>
      <c r="J614" s="2" t="s">
        <v>41</v>
      </c>
      <c r="K614" s="2" t="s">
        <v>30</v>
      </c>
      <c r="L614" s="2" t="s">
        <v>30</v>
      </c>
      <c r="M614" s="2" t="s">
        <v>42</v>
      </c>
      <c r="N614" s="2" t="s">
        <v>30</v>
      </c>
      <c r="O614" s="2" t="s">
        <v>30</v>
      </c>
      <c r="P614" s="2" t="s">
        <v>30</v>
      </c>
      <c r="Q614" s="2" t="s">
        <v>42</v>
      </c>
      <c r="R614" s="2" t="s">
        <v>42</v>
      </c>
      <c r="S614" s="2" t="s">
        <v>37</v>
      </c>
      <c r="T614" s="2" t="s">
        <v>30</v>
      </c>
      <c r="U614" s="2" t="s">
        <v>36</v>
      </c>
      <c r="V614" s="2" t="s">
        <v>30</v>
      </c>
      <c r="W614" s="2" t="s">
        <v>30</v>
      </c>
      <c r="X614" s="2" t="s">
        <v>30</v>
      </c>
      <c r="Y614" s="2" t="s">
        <v>30</v>
      </c>
      <c r="Z614" s="2" t="s">
        <v>30</v>
      </c>
    </row>
    <row r="615">
      <c r="A615" s="1">
        <v>41878.999992488425</v>
      </c>
      <c r="B615" s="2">
        <v>30.0</v>
      </c>
      <c r="C615" s="2" t="s">
        <v>43</v>
      </c>
      <c r="D615" s="2" t="s">
        <v>228</v>
      </c>
      <c r="F615" s="2" t="s">
        <v>30</v>
      </c>
      <c r="G615" s="2" t="s">
        <v>30</v>
      </c>
      <c r="H615" s="2" t="s">
        <v>30</v>
      </c>
      <c r="I615" s="2" t="s">
        <v>52</v>
      </c>
      <c r="J615" s="2" t="s">
        <v>47</v>
      </c>
      <c r="K615" s="2" t="s">
        <v>30</v>
      </c>
      <c r="L615" s="2" t="s">
        <v>31</v>
      </c>
      <c r="M615" s="2" t="s">
        <v>42</v>
      </c>
      <c r="N615" s="2" t="s">
        <v>34</v>
      </c>
      <c r="O615" s="2" t="s">
        <v>30</v>
      </c>
      <c r="P615" s="2" t="s">
        <v>30</v>
      </c>
      <c r="Q615" s="2" t="s">
        <v>42</v>
      </c>
      <c r="R615" s="2" t="s">
        <v>35</v>
      </c>
      <c r="S615" s="2" t="s">
        <v>37</v>
      </c>
      <c r="T615" s="2" t="s">
        <v>30</v>
      </c>
      <c r="U615" s="2" t="s">
        <v>36</v>
      </c>
      <c r="V615" s="2" t="s">
        <v>30</v>
      </c>
      <c r="W615" s="2" t="s">
        <v>30</v>
      </c>
      <c r="X615" s="2" t="s">
        <v>31</v>
      </c>
      <c r="Y615" s="2" t="s">
        <v>30</v>
      </c>
      <c r="Z615" s="2" t="s">
        <v>31</v>
      </c>
    </row>
    <row r="616">
      <c r="A616" s="1">
        <v>41879.0018068287</v>
      </c>
      <c r="B616" s="2">
        <v>29.0</v>
      </c>
      <c r="C616" s="2" t="s">
        <v>43</v>
      </c>
      <c r="D616" s="2" t="s">
        <v>28</v>
      </c>
      <c r="E616" s="2" t="s">
        <v>76</v>
      </c>
      <c r="F616" s="2" t="s">
        <v>30</v>
      </c>
      <c r="G616" s="2" t="s">
        <v>30</v>
      </c>
      <c r="H616" s="2" t="s">
        <v>30</v>
      </c>
      <c r="I616" s="2" t="s">
        <v>40</v>
      </c>
      <c r="J616" s="2" t="s">
        <v>41</v>
      </c>
      <c r="K616" s="2" t="s">
        <v>30</v>
      </c>
      <c r="L616" s="2" t="s">
        <v>31</v>
      </c>
      <c r="M616" s="2" t="s">
        <v>31</v>
      </c>
      <c r="N616" s="2" t="s">
        <v>30</v>
      </c>
      <c r="O616" s="2" t="s">
        <v>30</v>
      </c>
      <c r="P616" s="2" t="s">
        <v>30</v>
      </c>
      <c r="Q616" s="2" t="s">
        <v>42</v>
      </c>
      <c r="R616" s="2" t="s">
        <v>65</v>
      </c>
      <c r="S616" s="2" t="s">
        <v>31</v>
      </c>
      <c r="T616" s="2" t="s">
        <v>37</v>
      </c>
      <c r="U616" s="2" t="s">
        <v>36</v>
      </c>
      <c r="V616" s="2" t="s">
        <v>30</v>
      </c>
      <c r="W616" s="2" t="s">
        <v>30</v>
      </c>
      <c r="X616" s="2" t="s">
        <v>30</v>
      </c>
      <c r="Y616" s="2" t="s">
        <v>42</v>
      </c>
      <c r="Z616" s="2" t="s">
        <v>30</v>
      </c>
    </row>
    <row r="617">
      <c r="A617" s="1">
        <v>41879.00387064815</v>
      </c>
      <c r="B617" s="2">
        <v>30.0</v>
      </c>
      <c r="C617" s="2" t="s">
        <v>43</v>
      </c>
      <c r="D617" s="2" t="s">
        <v>28</v>
      </c>
      <c r="E617" s="2" t="s">
        <v>111</v>
      </c>
      <c r="F617" s="2" t="s">
        <v>31</v>
      </c>
      <c r="G617" s="2" t="s">
        <v>30</v>
      </c>
      <c r="H617" s="2" t="s">
        <v>31</v>
      </c>
      <c r="I617" s="2" t="s">
        <v>32</v>
      </c>
      <c r="J617" s="3" t="s">
        <v>33</v>
      </c>
      <c r="K617" s="2" t="s">
        <v>31</v>
      </c>
      <c r="L617" s="2" t="s">
        <v>31</v>
      </c>
      <c r="M617" s="2" t="s">
        <v>30</v>
      </c>
      <c r="N617" s="2" t="s">
        <v>34</v>
      </c>
      <c r="O617" s="2" t="s">
        <v>30</v>
      </c>
      <c r="P617" s="2" t="s">
        <v>31</v>
      </c>
      <c r="Q617" s="2" t="s">
        <v>42</v>
      </c>
      <c r="R617" s="2" t="s">
        <v>45</v>
      </c>
      <c r="S617" s="2" t="s">
        <v>30</v>
      </c>
      <c r="T617" s="2" t="s">
        <v>30</v>
      </c>
      <c r="U617" s="2" t="s">
        <v>31</v>
      </c>
      <c r="V617" s="2" t="s">
        <v>31</v>
      </c>
      <c r="W617" s="2" t="s">
        <v>30</v>
      </c>
      <c r="X617" s="2" t="s">
        <v>37</v>
      </c>
      <c r="Y617" s="2" t="s">
        <v>31</v>
      </c>
      <c r="Z617" s="2" t="s">
        <v>30</v>
      </c>
    </row>
    <row r="618">
      <c r="A618" s="1">
        <v>41879.012086030096</v>
      </c>
      <c r="B618" s="2">
        <v>35.0</v>
      </c>
      <c r="C618" s="2" t="s">
        <v>43</v>
      </c>
      <c r="D618" s="2" t="s">
        <v>28</v>
      </c>
      <c r="E618" s="2" t="s">
        <v>53</v>
      </c>
      <c r="F618" s="2" t="s">
        <v>30</v>
      </c>
      <c r="G618" s="2" t="s">
        <v>30</v>
      </c>
      <c r="H618" s="2" t="s">
        <v>30</v>
      </c>
      <c r="I618" s="2" t="s">
        <v>49</v>
      </c>
      <c r="J618" s="2" t="s">
        <v>47</v>
      </c>
      <c r="K618" s="2" t="s">
        <v>30</v>
      </c>
      <c r="L618" s="2" t="s">
        <v>31</v>
      </c>
      <c r="M618" s="2" t="s">
        <v>31</v>
      </c>
      <c r="N618" s="2" t="s">
        <v>30</v>
      </c>
      <c r="O618" s="2" t="s">
        <v>31</v>
      </c>
      <c r="P618" s="2" t="s">
        <v>42</v>
      </c>
      <c r="Q618" s="2" t="s">
        <v>42</v>
      </c>
      <c r="R618" s="2" t="s">
        <v>42</v>
      </c>
      <c r="S618" s="2" t="s">
        <v>30</v>
      </c>
      <c r="T618" s="2" t="s">
        <v>30</v>
      </c>
      <c r="U618" s="2" t="s">
        <v>36</v>
      </c>
      <c r="V618" s="2" t="s">
        <v>36</v>
      </c>
      <c r="W618" s="2" t="s">
        <v>37</v>
      </c>
      <c r="X618" s="2" t="s">
        <v>37</v>
      </c>
      <c r="Y618" s="2" t="s">
        <v>31</v>
      </c>
      <c r="Z618" s="2" t="s">
        <v>30</v>
      </c>
    </row>
    <row r="619">
      <c r="A619" s="1">
        <v>41879.03033263889</v>
      </c>
      <c r="B619" s="2">
        <v>35.0</v>
      </c>
      <c r="C619" s="2" t="s">
        <v>43</v>
      </c>
      <c r="D619" s="2" t="s">
        <v>28</v>
      </c>
      <c r="E619" s="2" t="s">
        <v>67</v>
      </c>
      <c r="F619" s="2" t="s">
        <v>30</v>
      </c>
      <c r="G619" s="2" t="s">
        <v>31</v>
      </c>
      <c r="H619" s="2" t="s">
        <v>31</v>
      </c>
      <c r="I619" s="2" t="s">
        <v>40</v>
      </c>
      <c r="J619" s="2" t="s">
        <v>50</v>
      </c>
      <c r="K619" s="2" t="s">
        <v>31</v>
      </c>
      <c r="L619" s="2" t="s">
        <v>30</v>
      </c>
      <c r="M619" s="2" t="s">
        <v>31</v>
      </c>
      <c r="N619" s="2" t="s">
        <v>31</v>
      </c>
      <c r="O619" s="2" t="s">
        <v>30</v>
      </c>
      <c r="P619" s="2" t="s">
        <v>30</v>
      </c>
      <c r="Q619" s="2" t="s">
        <v>31</v>
      </c>
      <c r="R619" s="2" t="s">
        <v>55</v>
      </c>
      <c r="S619" s="2" t="s">
        <v>31</v>
      </c>
      <c r="T619" s="2" t="s">
        <v>30</v>
      </c>
      <c r="U619" s="2" t="s">
        <v>36</v>
      </c>
      <c r="V619" s="2" t="s">
        <v>30</v>
      </c>
      <c r="W619" s="2" t="s">
        <v>30</v>
      </c>
      <c r="X619" s="2" t="s">
        <v>37</v>
      </c>
      <c r="Y619" s="2" t="s">
        <v>30</v>
      </c>
      <c r="Z619" s="2" t="s">
        <v>30</v>
      </c>
      <c r="AA619" s="2" t="s">
        <v>237</v>
      </c>
    </row>
    <row r="620">
      <c r="A620" s="1">
        <v>41879.033285300924</v>
      </c>
      <c r="B620" s="2">
        <v>38.0</v>
      </c>
      <c r="C620" s="2" t="s">
        <v>57</v>
      </c>
      <c r="D620" s="2" t="s">
        <v>80</v>
      </c>
      <c r="F620" s="2" t="s">
        <v>30</v>
      </c>
      <c r="G620" s="2" t="s">
        <v>31</v>
      </c>
      <c r="H620" s="2" t="s">
        <v>30</v>
      </c>
      <c r="I620" s="2" t="s">
        <v>32</v>
      </c>
      <c r="J620" s="2" t="s">
        <v>47</v>
      </c>
      <c r="K620" s="2" t="s">
        <v>31</v>
      </c>
      <c r="L620" s="2" t="s">
        <v>31</v>
      </c>
      <c r="M620" s="2" t="s">
        <v>30</v>
      </c>
      <c r="N620" s="2" t="s">
        <v>34</v>
      </c>
      <c r="O620" s="2" t="s">
        <v>30</v>
      </c>
      <c r="P620" s="2" t="s">
        <v>42</v>
      </c>
      <c r="Q620" s="2" t="s">
        <v>42</v>
      </c>
      <c r="R620" s="2" t="s">
        <v>42</v>
      </c>
      <c r="S620" s="2" t="s">
        <v>37</v>
      </c>
      <c r="T620" s="2" t="s">
        <v>37</v>
      </c>
      <c r="U620" s="2" t="s">
        <v>36</v>
      </c>
      <c r="V620" s="2" t="s">
        <v>36</v>
      </c>
      <c r="W620" s="2" t="s">
        <v>37</v>
      </c>
      <c r="X620" s="2" t="s">
        <v>37</v>
      </c>
      <c r="Y620" s="2" t="s">
        <v>42</v>
      </c>
      <c r="Z620" s="2" t="s">
        <v>30</v>
      </c>
    </row>
    <row r="621">
      <c r="A621" s="1">
        <v>41879.044973564814</v>
      </c>
      <c r="B621" s="2">
        <v>22.0</v>
      </c>
      <c r="C621" s="2" t="s">
        <v>43</v>
      </c>
      <c r="D621" s="2" t="s">
        <v>46</v>
      </c>
      <c r="F621" s="2" t="s">
        <v>30</v>
      </c>
      <c r="G621" s="2" t="s">
        <v>31</v>
      </c>
      <c r="H621" s="2" t="s">
        <v>31</v>
      </c>
      <c r="I621" s="2" t="s">
        <v>52</v>
      </c>
      <c r="J621" s="2" t="s">
        <v>50</v>
      </c>
      <c r="K621" s="2" t="s">
        <v>30</v>
      </c>
      <c r="L621" s="2" t="s">
        <v>31</v>
      </c>
      <c r="M621" s="2" t="s">
        <v>31</v>
      </c>
      <c r="N621" s="2" t="s">
        <v>31</v>
      </c>
      <c r="O621" s="2" t="s">
        <v>30</v>
      </c>
      <c r="P621" s="2" t="s">
        <v>30</v>
      </c>
      <c r="Q621" s="2" t="s">
        <v>31</v>
      </c>
      <c r="R621" s="2" t="s">
        <v>65</v>
      </c>
      <c r="S621" s="2" t="s">
        <v>30</v>
      </c>
      <c r="T621" s="2" t="s">
        <v>30</v>
      </c>
      <c r="U621" s="2" t="s">
        <v>36</v>
      </c>
      <c r="V621" s="2" t="s">
        <v>31</v>
      </c>
      <c r="W621" s="2" t="s">
        <v>37</v>
      </c>
      <c r="X621" s="2" t="s">
        <v>31</v>
      </c>
      <c r="Y621" s="2" t="s">
        <v>31</v>
      </c>
      <c r="Z621" s="2" t="s">
        <v>30</v>
      </c>
    </row>
    <row r="622">
      <c r="A622" s="1">
        <v>41879.05152013889</v>
      </c>
      <c r="B622" s="2">
        <v>24.0</v>
      </c>
      <c r="C622" s="2" t="s">
        <v>82</v>
      </c>
      <c r="D622" s="2" t="s">
        <v>94</v>
      </c>
      <c r="F622" s="2" t="s">
        <v>30</v>
      </c>
      <c r="G622" s="2" t="s">
        <v>31</v>
      </c>
      <c r="H622" s="2" t="s">
        <v>30</v>
      </c>
      <c r="I622" s="2" t="s">
        <v>52</v>
      </c>
      <c r="J622" s="2" t="s">
        <v>50</v>
      </c>
      <c r="K622" s="2" t="s">
        <v>30</v>
      </c>
      <c r="L622" s="2" t="s">
        <v>31</v>
      </c>
      <c r="M622" s="2" t="s">
        <v>42</v>
      </c>
      <c r="N622" s="2" t="s">
        <v>30</v>
      </c>
      <c r="O622" s="2" t="s">
        <v>30</v>
      </c>
      <c r="P622" s="2" t="s">
        <v>30</v>
      </c>
      <c r="Q622" s="2" t="s">
        <v>42</v>
      </c>
      <c r="R622" s="2" t="s">
        <v>35</v>
      </c>
      <c r="S622" s="2" t="s">
        <v>30</v>
      </c>
      <c r="T622" s="2" t="s">
        <v>30</v>
      </c>
      <c r="U622" s="2" t="s">
        <v>36</v>
      </c>
      <c r="V622" s="2" t="s">
        <v>36</v>
      </c>
      <c r="W622" s="2" t="s">
        <v>30</v>
      </c>
      <c r="X622" s="2" t="s">
        <v>37</v>
      </c>
      <c r="Y622" s="2" t="s">
        <v>42</v>
      </c>
      <c r="Z622" s="2" t="s">
        <v>30</v>
      </c>
      <c r="AA622" s="2" t="s">
        <v>238</v>
      </c>
    </row>
    <row r="623">
      <c r="A623" s="1">
        <v>41879.05525839121</v>
      </c>
      <c r="B623" s="2">
        <v>22.0</v>
      </c>
      <c r="C623" s="2" t="s">
        <v>38</v>
      </c>
      <c r="D623" s="2" t="s">
        <v>80</v>
      </c>
      <c r="F623" s="2" t="s">
        <v>31</v>
      </c>
      <c r="G623" s="2" t="s">
        <v>30</v>
      </c>
      <c r="H623" s="2" t="s">
        <v>30</v>
      </c>
      <c r="I623" s="2" t="s">
        <v>49</v>
      </c>
      <c r="J623" s="3" t="s">
        <v>54</v>
      </c>
      <c r="K623" s="2" t="s">
        <v>30</v>
      </c>
      <c r="L623" s="2" t="s">
        <v>31</v>
      </c>
      <c r="M623" s="2" t="s">
        <v>42</v>
      </c>
      <c r="N623" s="2" t="s">
        <v>34</v>
      </c>
      <c r="O623" s="2" t="s">
        <v>30</v>
      </c>
      <c r="P623" s="2" t="s">
        <v>30</v>
      </c>
      <c r="Q623" s="2" t="s">
        <v>42</v>
      </c>
      <c r="R623" s="2" t="s">
        <v>42</v>
      </c>
      <c r="S623" s="2" t="s">
        <v>30</v>
      </c>
      <c r="T623" s="2" t="s">
        <v>37</v>
      </c>
      <c r="U623" s="2" t="s">
        <v>36</v>
      </c>
      <c r="V623" s="2" t="s">
        <v>31</v>
      </c>
      <c r="W623" s="2" t="s">
        <v>37</v>
      </c>
      <c r="X623" s="2" t="s">
        <v>31</v>
      </c>
      <c r="Y623" s="2" t="s">
        <v>30</v>
      </c>
      <c r="Z623" s="2" t="s">
        <v>31</v>
      </c>
    </row>
    <row r="624">
      <c r="A624" s="1">
        <v>41879.06264736111</v>
      </c>
      <c r="B624" s="2">
        <v>31.0</v>
      </c>
      <c r="C624" s="2" t="s">
        <v>27</v>
      </c>
      <c r="D624" s="2" t="s">
        <v>28</v>
      </c>
      <c r="E624" s="2" t="s">
        <v>76</v>
      </c>
      <c r="F624" s="2" t="s">
        <v>30</v>
      </c>
      <c r="G624" s="2" t="s">
        <v>30</v>
      </c>
      <c r="H624" s="2" t="s">
        <v>31</v>
      </c>
      <c r="I624" s="2" t="s">
        <v>32</v>
      </c>
      <c r="J624" s="2" t="s">
        <v>47</v>
      </c>
      <c r="K624" s="2" t="s">
        <v>31</v>
      </c>
      <c r="L624" s="2" t="s">
        <v>31</v>
      </c>
      <c r="M624" s="2" t="s">
        <v>31</v>
      </c>
      <c r="N624" s="2" t="s">
        <v>31</v>
      </c>
      <c r="O624" s="2" t="s">
        <v>30</v>
      </c>
      <c r="P624" s="2" t="s">
        <v>30</v>
      </c>
      <c r="Q624" s="2" t="s">
        <v>42</v>
      </c>
      <c r="R624" s="2" t="s">
        <v>65</v>
      </c>
      <c r="S624" s="2" t="s">
        <v>37</v>
      </c>
      <c r="T624" s="2" t="s">
        <v>30</v>
      </c>
      <c r="U624" s="2" t="s">
        <v>36</v>
      </c>
      <c r="V624" s="2" t="s">
        <v>36</v>
      </c>
      <c r="W624" s="2" t="s">
        <v>30</v>
      </c>
      <c r="X624" s="2" t="s">
        <v>31</v>
      </c>
      <c r="Y624" s="2" t="s">
        <v>42</v>
      </c>
      <c r="Z624" s="2" t="s">
        <v>30</v>
      </c>
    </row>
    <row r="625">
      <c r="A625" s="1">
        <v>41879.068672511574</v>
      </c>
      <c r="B625" s="2">
        <v>23.0</v>
      </c>
      <c r="C625" s="2" t="s">
        <v>59</v>
      </c>
      <c r="D625" s="2" t="s">
        <v>28</v>
      </c>
      <c r="E625" s="2" t="s">
        <v>60</v>
      </c>
      <c r="F625" s="2" t="s">
        <v>30</v>
      </c>
      <c r="G625" s="2" t="s">
        <v>31</v>
      </c>
      <c r="H625" s="2" t="s">
        <v>31</v>
      </c>
      <c r="I625" s="2" t="s">
        <v>52</v>
      </c>
      <c r="J625" s="2" t="s">
        <v>41</v>
      </c>
      <c r="K625" s="2" t="s">
        <v>30</v>
      </c>
      <c r="L625" s="2" t="s">
        <v>31</v>
      </c>
      <c r="M625" s="2" t="s">
        <v>31</v>
      </c>
      <c r="N625" s="2" t="s">
        <v>31</v>
      </c>
      <c r="O625" s="2" t="s">
        <v>31</v>
      </c>
      <c r="P625" s="2" t="s">
        <v>31</v>
      </c>
      <c r="Q625" s="2" t="s">
        <v>31</v>
      </c>
      <c r="R625" s="2" t="s">
        <v>35</v>
      </c>
      <c r="S625" s="2" t="s">
        <v>31</v>
      </c>
      <c r="T625" s="2" t="s">
        <v>37</v>
      </c>
      <c r="U625" s="2" t="s">
        <v>30</v>
      </c>
      <c r="V625" s="2" t="s">
        <v>30</v>
      </c>
      <c r="W625" s="2" t="s">
        <v>30</v>
      </c>
      <c r="X625" s="2" t="s">
        <v>30</v>
      </c>
      <c r="Y625" s="2" t="s">
        <v>42</v>
      </c>
      <c r="Z625" s="2" t="s">
        <v>30</v>
      </c>
    </row>
    <row r="626">
      <c r="A626" s="1">
        <v>41879.070339143516</v>
      </c>
      <c r="B626" s="2">
        <v>31.0</v>
      </c>
      <c r="C626" s="2" t="s">
        <v>27</v>
      </c>
      <c r="D626" s="2" t="s">
        <v>28</v>
      </c>
      <c r="E626" s="2" t="s">
        <v>96</v>
      </c>
      <c r="F626" s="2" t="s">
        <v>30</v>
      </c>
      <c r="G626" s="2" t="s">
        <v>31</v>
      </c>
      <c r="H626" s="2" t="s">
        <v>31</v>
      </c>
      <c r="I626" s="2" t="s">
        <v>52</v>
      </c>
      <c r="J626" s="2" t="s">
        <v>50</v>
      </c>
      <c r="K626" s="2" t="s">
        <v>30</v>
      </c>
      <c r="L626" s="2" t="s">
        <v>31</v>
      </c>
      <c r="M626" s="2" t="s">
        <v>42</v>
      </c>
      <c r="N626" s="2" t="s">
        <v>30</v>
      </c>
      <c r="O626" s="2" t="s">
        <v>30</v>
      </c>
      <c r="P626" s="2" t="s">
        <v>30</v>
      </c>
      <c r="Q626" s="2" t="s">
        <v>42</v>
      </c>
      <c r="R626" s="2" t="s">
        <v>42</v>
      </c>
      <c r="S626" s="2" t="s">
        <v>30</v>
      </c>
      <c r="T626" s="2" t="s">
        <v>30</v>
      </c>
      <c r="U626" s="2" t="s">
        <v>36</v>
      </c>
      <c r="V626" s="2" t="s">
        <v>36</v>
      </c>
      <c r="W626" s="2" t="s">
        <v>30</v>
      </c>
      <c r="X626" s="2" t="s">
        <v>30</v>
      </c>
      <c r="Y626" s="2" t="s">
        <v>42</v>
      </c>
      <c r="Z626" s="2" t="s">
        <v>30</v>
      </c>
    </row>
    <row r="627">
      <c r="A627" s="1">
        <v>41879.08106438658</v>
      </c>
      <c r="B627" s="2">
        <v>28.0</v>
      </c>
      <c r="C627" s="2" t="s">
        <v>27</v>
      </c>
      <c r="D627" s="2" t="s">
        <v>28</v>
      </c>
      <c r="E627" s="2" t="s">
        <v>60</v>
      </c>
      <c r="F627" s="2" t="s">
        <v>30</v>
      </c>
      <c r="G627" s="2" t="s">
        <v>31</v>
      </c>
      <c r="H627" s="2" t="s">
        <v>31</v>
      </c>
      <c r="I627" s="2" t="s">
        <v>40</v>
      </c>
      <c r="J627" s="2" t="s">
        <v>62</v>
      </c>
      <c r="K627" s="2" t="s">
        <v>30</v>
      </c>
      <c r="L627" s="2" t="s">
        <v>31</v>
      </c>
      <c r="M627" s="2" t="s">
        <v>31</v>
      </c>
      <c r="N627" s="2" t="s">
        <v>31</v>
      </c>
      <c r="O627" s="2" t="s">
        <v>31</v>
      </c>
      <c r="P627" s="2" t="s">
        <v>31</v>
      </c>
      <c r="Q627" s="2" t="s">
        <v>42</v>
      </c>
      <c r="R627" s="2" t="s">
        <v>45</v>
      </c>
      <c r="S627" s="2" t="s">
        <v>37</v>
      </c>
      <c r="T627" s="2" t="s">
        <v>30</v>
      </c>
      <c r="U627" s="2" t="s">
        <v>30</v>
      </c>
      <c r="V627" s="2" t="s">
        <v>36</v>
      </c>
      <c r="W627" s="2" t="s">
        <v>30</v>
      </c>
      <c r="X627" s="2" t="s">
        <v>30</v>
      </c>
      <c r="Y627" s="2" t="s">
        <v>30</v>
      </c>
      <c r="Z627" s="2" t="s">
        <v>30</v>
      </c>
    </row>
    <row r="628">
      <c r="A628" s="1">
        <v>41879.093846180556</v>
      </c>
      <c r="B628" s="2">
        <v>37.0</v>
      </c>
      <c r="C628" s="2" t="s">
        <v>239</v>
      </c>
      <c r="D628" s="2" t="s">
        <v>44</v>
      </c>
      <c r="F628" s="2" t="s">
        <v>30</v>
      </c>
      <c r="G628" s="2" t="s">
        <v>31</v>
      </c>
      <c r="H628" s="2" t="s">
        <v>31</v>
      </c>
      <c r="I628" s="2" t="s">
        <v>52</v>
      </c>
      <c r="J628" s="2" t="s">
        <v>50</v>
      </c>
      <c r="K628" s="2" t="s">
        <v>30</v>
      </c>
      <c r="L628" s="2" t="s">
        <v>30</v>
      </c>
      <c r="M628" s="2" t="s">
        <v>31</v>
      </c>
      <c r="N628" s="2" t="s">
        <v>31</v>
      </c>
      <c r="O628" s="2" t="s">
        <v>30</v>
      </c>
      <c r="P628" s="2" t="s">
        <v>30</v>
      </c>
      <c r="Q628" s="2" t="s">
        <v>42</v>
      </c>
      <c r="R628" s="2" t="s">
        <v>45</v>
      </c>
      <c r="S628" s="2" t="s">
        <v>31</v>
      </c>
      <c r="T628" s="2" t="s">
        <v>37</v>
      </c>
      <c r="U628" s="2" t="s">
        <v>36</v>
      </c>
      <c r="V628" s="2" t="s">
        <v>36</v>
      </c>
      <c r="W628" s="2" t="s">
        <v>30</v>
      </c>
      <c r="X628" s="2" t="s">
        <v>37</v>
      </c>
      <c r="Y628" s="2" t="s">
        <v>30</v>
      </c>
      <c r="Z628" s="2" t="s">
        <v>30</v>
      </c>
    </row>
    <row r="629">
      <c r="A629" s="1">
        <v>41879.0956347801</v>
      </c>
      <c r="B629" s="2">
        <v>34.0</v>
      </c>
      <c r="C629" s="2" t="s">
        <v>57</v>
      </c>
      <c r="D629" s="2" t="s">
        <v>28</v>
      </c>
      <c r="E629" s="2" t="s">
        <v>60</v>
      </c>
      <c r="F629" s="2" t="s">
        <v>31</v>
      </c>
      <c r="G629" s="2" t="s">
        <v>31</v>
      </c>
      <c r="H629" s="2" t="s">
        <v>31</v>
      </c>
      <c r="I629" s="2" t="s">
        <v>52</v>
      </c>
      <c r="J629" s="3" t="s">
        <v>33</v>
      </c>
      <c r="K629" s="2" t="s">
        <v>30</v>
      </c>
      <c r="L629" s="2" t="s">
        <v>31</v>
      </c>
      <c r="M629" s="2" t="s">
        <v>30</v>
      </c>
      <c r="N629" s="2" t="s">
        <v>31</v>
      </c>
      <c r="O629" s="2" t="s">
        <v>30</v>
      </c>
      <c r="P629" s="2" t="s">
        <v>30</v>
      </c>
      <c r="Q629" s="2" t="s">
        <v>31</v>
      </c>
      <c r="R629" s="2" t="s">
        <v>35</v>
      </c>
      <c r="S629" s="2" t="s">
        <v>30</v>
      </c>
      <c r="T629" s="2" t="s">
        <v>30</v>
      </c>
      <c r="U629" s="2" t="s">
        <v>36</v>
      </c>
      <c r="V629" s="2" t="s">
        <v>36</v>
      </c>
      <c r="W629" s="2" t="s">
        <v>30</v>
      </c>
      <c r="X629" s="2" t="s">
        <v>30</v>
      </c>
      <c r="Y629" s="2" t="s">
        <v>30</v>
      </c>
      <c r="Z629" s="2" t="s">
        <v>30</v>
      </c>
      <c r="AA629" s="2" t="s">
        <v>240</v>
      </c>
    </row>
    <row r="630">
      <c r="A630" s="1">
        <v>41879.09686787037</v>
      </c>
      <c r="B630" s="2">
        <v>32.0</v>
      </c>
      <c r="C630" s="2" t="s">
        <v>241</v>
      </c>
      <c r="D630" s="2" t="s">
        <v>44</v>
      </c>
      <c r="F630" s="2" t="s">
        <v>30</v>
      </c>
      <c r="G630" s="2" t="s">
        <v>30</v>
      </c>
      <c r="H630" s="2" t="s">
        <v>30</v>
      </c>
      <c r="I630" s="2" t="s">
        <v>52</v>
      </c>
      <c r="J630" s="2" t="s">
        <v>47</v>
      </c>
      <c r="K630" s="2" t="s">
        <v>31</v>
      </c>
      <c r="L630" s="2" t="s">
        <v>31</v>
      </c>
      <c r="M630" s="2" t="s">
        <v>30</v>
      </c>
      <c r="N630" s="2" t="s">
        <v>31</v>
      </c>
      <c r="O630" s="2" t="s">
        <v>30</v>
      </c>
      <c r="P630" s="2" t="s">
        <v>30</v>
      </c>
      <c r="Q630" s="2" t="s">
        <v>31</v>
      </c>
      <c r="R630" s="2" t="s">
        <v>55</v>
      </c>
      <c r="S630" s="2" t="s">
        <v>31</v>
      </c>
      <c r="T630" s="2" t="s">
        <v>37</v>
      </c>
      <c r="U630" s="2" t="s">
        <v>36</v>
      </c>
      <c r="V630" s="2" t="s">
        <v>30</v>
      </c>
      <c r="W630" s="2" t="s">
        <v>30</v>
      </c>
      <c r="X630" s="2" t="s">
        <v>37</v>
      </c>
      <c r="Y630" s="2" t="s">
        <v>30</v>
      </c>
      <c r="Z630" s="2" t="s">
        <v>31</v>
      </c>
    </row>
    <row r="631">
      <c r="A631" s="1">
        <v>41879.10416934027</v>
      </c>
      <c r="B631" s="2">
        <v>28.0</v>
      </c>
      <c r="C631" s="2" t="s">
        <v>43</v>
      </c>
      <c r="D631" s="2" t="s">
        <v>28</v>
      </c>
      <c r="E631" s="2" t="s">
        <v>53</v>
      </c>
      <c r="F631" s="2" t="s">
        <v>30</v>
      </c>
      <c r="G631" s="2" t="s">
        <v>31</v>
      </c>
      <c r="H631" s="2" t="s">
        <v>31</v>
      </c>
      <c r="I631" s="2" t="s">
        <v>52</v>
      </c>
      <c r="J631" s="2" t="s">
        <v>47</v>
      </c>
      <c r="K631" s="2" t="s">
        <v>31</v>
      </c>
      <c r="L631" s="2" t="s">
        <v>31</v>
      </c>
      <c r="M631" s="2" t="s">
        <v>31</v>
      </c>
      <c r="N631" s="2" t="s">
        <v>34</v>
      </c>
      <c r="O631" s="2" t="s">
        <v>30</v>
      </c>
      <c r="P631" s="2" t="s">
        <v>42</v>
      </c>
      <c r="Q631" s="2" t="s">
        <v>42</v>
      </c>
      <c r="R631" s="2" t="s">
        <v>42</v>
      </c>
      <c r="S631" s="2" t="s">
        <v>31</v>
      </c>
      <c r="T631" s="2" t="s">
        <v>30</v>
      </c>
      <c r="U631" s="2" t="s">
        <v>36</v>
      </c>
      <c r="V631" s="2" t="s">
        <v>36</v>
      </c>
      <c r="W631" s="2" t="s">
        <v>30</v>
      </c>
      <c r="X631" s="2" t="s">
        <v>30</v>
      </c>
      <c r="Y631" s="2" t="s">
        <v>42</v>
      </c>
      <c r="Z631" s="2" t="s">
        <v>31</v>
      </c>
    </row>
    <row r="632">
      <c r="A632" s="1">
        <v>41879.105690625</v>
      </c>
      <c r="B632" s="2">
        <v>24.0</v>
      </c>
      <c r="C632" s="2" t="s">
        <v>27</v>
      </c>
      <c r="D632" s="2" t="s">
        <v>46</v>
      </c>
      <c r="F632" s="2" t="s">
        <v>30</v>
      </c>
      <c r="G632" s="2" t="s">
        <v>30</v>
      </c>
      <c r="H632" s="2" t="s">
        <v>31</v>
      </c>
      <c r="I632" s="2" t="s">
        <v>52</v>
      </c>
      <c r="J632" s="2" t="s">
        <v>50</v>
      </c>
      <c r="K632" s="2" t="s">
        <v>30</v>
      </c>
      <c r="L632" s="2" t="s">
        <v>31</v>
      </c>
      <c r="M632" s="2" t="s">
        <v>30</v>
      </c>
      <c r="N632" s="2" t="s">
        <v>30</v>
      </c>
      <c r="O632" s="2" t="s">
        <v>30</v>
      </c>
      <c r="P632" s="2" t="s">
        <v>30</v>
      </c>
      <c r="Q632" s="2" t="s">
        <v>42</v>
      </c>
      <c r="R632" s="2" t="s">
        <v>42</v>
      </c>
      <c r="S632" s="2" t="s">
        <v>37</v>
      </c>
      <c r="T632" s="2" t="s">
        <v>30</v>
      </c>
      <c r="U632" s="2" t="s">
        <v>30</v>
      </c>
      <c r="V632" s="2" t="s">
        <v>36</v>
      </c>
      <c r="W632" s="2" t="s">
        <v>30</v>
      </c>
      <c r="X632" s="2" t="s">
        <v>37</v>
      </c>
      <c r="Y632" s="2" t="s">
        <v>42</v>
      </c>
      <c r="Z632" s="2" t="s">
        <v>30</v>
      </c>
    </row>
    <row r="633">
      <c r="A633" s="1">
        <v>41879.112358923616</v>
      </c>
      <c r="B633" s="2">
        <v>56.0</v>
      </c>
      <c r="C633" s="2" t="s">
        <v>242</v>
      </c>
      <c r="D633" s="2" t="s">
        <v>28</v>
      </c>
      <c r="E633" s="2" t="s">
        <v>71</v>
      </c>
      <c r="F633" s="2" t="s">
        <v>30</v>
      </c>
      <c r="G633" s="2" t="s">
        <v>31</v>
      </c>
      <c r="H633" s="2" t="s">
        <v>31</v>
      </c>
      <c r="I633" s="2" t="s">
        <v>40</v>
      </c>
      <c r="J633" s="3" t="s">
        <v>33</v>
      </c>
      <c r="K633" s="2" t="s">
        <v>30</v>
      </c>
      <c r="L633" s="2" t="s">
        <v>31</v>
      </c>
      <c r="M633" s="2" t="s">
        <v>31</v>
      </c>
      <c r="N633" s="2" t="s">
        <v>31</v>
      </c>
      <c r="O633" s="2" t="s">
        <v>30</v>
      </c>
      <c r="P633" s="2" t="s">
        <v>30</v>
      </c>
      <c r="Q633" s="2" t="s">
        <v>42</v>
      </c>
      <c r="R633" s="2" t="s">
        <v>42</v>
      </c>
      <c r="S633" s="2" t="s">
        <v>31</v>
      </c>
      <c r="T633" s="2" t="s">
        <v>37</v>
      </c>
      <c r="U633" s="2" t="s">
        <v>36</v>
      </c>
      <c r="V633" s="2" t="s">
        <v>36</v>
      </c>
      <c r="W633" s="2" t="s">
        <v>30</v>
      </c>
      <c r="X633" s="2" t="s">
        <v>30</v>
      </c>
      <c r="Y633" s="2" t="s">
        <v>42</v>
      </c>
      <c r="Z633" s="2" t="s">
        <v>30</v>
      </c>
    </row>
    <row r="634">
      <c r="A634" s="1">
        <v>41879.115932175926</v>
      </c>
      <c r="B634" s="2">
        <v>31.0</v>
      </c>
      <c r="C634" s="2" t="s">
        <v>43</v>
      </c>
      <c r="D634" s="2" t="s">
        <v>94</v>
      </c>
      <c r="F634" s="2" t="s">
        <v>30</v>
      </c>
      <c r="G634" s="2" t="s">
        <v>30</v>
      </c>
      <c r="H634" s="2" t="s">
        <v>30</v>
      </c>
      <c r="I634" s="2" t="s">
        <v>52</v>
      </c>
      <c r="J634" s="3" t="s">
        <v>33</v>
      </c>
      <c r="K634" s="2" t="s">
        <v>31</v>
      </c>
      <c r="L634" s="2" t="s">
        <v>31</v>
      </c>
      <c r="M634" s="2" t="s">
        <v>30</v>
      </c>
      <c r="N634" s="2" t="s">
        <v>30</v>
      </c>
      <c r="O634" s="2" t="s">
        <v>30</v>
      </c>
      <c r="P634" s="2" t="s">
        <v>30</v>
      </c>
      <c r="Q634" s="2" t="s">
        <v>30</v>
      </c>
      <c r="R634" s="2" t="s">
        <v>65</v>
      </c>
      <c r="S634" s="2" t="s">
        <v>30</v>
      </c>
      <c r="T634" s="2" t="s">
        <v>30</v>
      </c>
      <c r="U634" s="2" t="s">
        <v>31</v>
      </c>
      <c r="V634" s="2" t="s">
        <v>31</v>
      </c>
      <c r="W634" s="2" t="s">
        <v>37</v>
      </c>
      <c r="X634" s="2" t="s">
        <v>37</v>
      </c>
      <c r="Y634" s="2" t="s">
        <v>31</v>
      </c>
      <c r="Z634" s="2" t="s">
        <v>30</v>
      </c>
    </row>
    <row r="635">
      <c r="A635" s="1">
        <v>41879.117754837964</v>
      </c>
      <c r="B635" s="2">
        <v>34.0</v>
      </c>
      <c r="C635" s="2" t="s">
        <v>59</v>
      </c>
      <c r="D635" s="2" t="s">
        <v>28</v>
      </c>
      <c r="E635" s="2" t="s">
        <v>60</v>
      </c>
      <c r="F635" s="2" t="s">
        <v>30</v>
      </c>
      <c r="G635" s="2" t="s">
        <v>30</v>
      </c>
      <c r="H635" s="2" t="s">
        <v>31</v>
      </c>
      <c r="I635" s="2" t="s">
        <v>52</v>
      </c>
      <c r="J635" s="2" t="s">
        <v>50</v>
      </c>
      <c r="K635" s="2" t="s">
        <v>31</v>
      </c>
      <c r="L635" s="2" t="s">
        <v>31</v>
      </c>
      <c r="M635" s="2" t="s">
        <v>31</v>
      </c>
      <c r="N635" s="2" t="s">
        <v>31</v>
      </c>
      <c r="O635" s="2" t="s">
        <v>30</v>
      </c>
      <c r="P635" s="2" t="s">
        <v>42</v>
      </c>
      <c r="Q635" s="2" t="s">
        <v>42</v>
      </c>
      <c r="R635" s="2" t="s">
        <v>35</v>
      </c>
      <c r="S635" s="2" t="s">
        <v>37</v>
      </c>
      <c r="T635" s="2" t="s">
        <v>30</v>
      </c>
      <c r="U635" s="2" t="s">
        <v>36</v>
      </c>
      <c r="V635" s="2" t="s">
        <v>31</v>
      </c>
      <c r="W635" s="2" t="s">
        <v>30</v>
      </c>
      <c r="X635" s="2" t="s">
        <v>30</v>
      </c>
      <c r="Y635" s="2" t="s">
        <v>31</v>
      </c>
      <c r="Z635" s="2" t="s">
        <v>30</v>
      </c>
    </row>
    <row r="636">
      <c r="A636" s="1">
        <v>41879.11997126158</v>
      </c>
      <c r="B636" s="2">
        <v>35.0</v>
      </c>
      <c r="C636" s="2" t="s">
        <v>82</v>
      </c>
      <c r="D636" s="2" t="s">
        <v>94</v>
      </c>
      <c r="F636" s="2" t="s">
        <v>30</v>
      </c>
      <c r="G636" s="2" t="s">
        <v>30</v>
      </c>
      <c r="H636" s="2" t="s">
        <v>31</v>
      </c>
      <c r="I636" s="2" t="s">
        <v>40</v>
      </c>
      <c r="J636" s="2" t="s">
        <v>50</v>
      </c>
      <c r="K636" s="2" t="s">
        <v>30</v>
      </c>
      <c r="L636" s="2" t="s">
        <v>30</v>
      </c>
      <c r="M636" s="2" t="s">
        <v>42</v>
      </c>
      <c r="N636" s="2" t="s">
        <v>30</v>
      </c>
      <c r="O636" s="2" t="s">
        <v>31</v>
      </c>
      <c r="P636" s="2" t="s">
        <v>42</v>
      </c>
      <c r="Q636" s="2" t="s">
        <v>42</v>
      </c>
      <c r="R636" s="2" t="s">
        <v>65</v>
      </c>
      <c r="S636" s="2" t="s">
        <v>30</v>
      </c>
      <c r="T636" s="2" t="s">
        <v>30</v>
      </c>
      <c r="U636" s="2" t="s">
        <v>36</v>
      </c>
      <c r="V636" s="2" t="s">
        <v>31</v>
      </c>
      <c r="W636" s="2" t="s">
        <v>30</v>
      </c>
      <c r="X636" s="2" t="s">
        <v>30</v>
      </c>
      <c r="Y636" s="2" t="s">
        <v>31</v>
      </c>
      <c r="Z636" s="2" t="s">
        <v>30</v>
      </c>
    </row>
    <row r="637">
      <c r="A637" s="1">
        <v>41879.12135328704</v>
      </c>
      <c r="B637" s="2">
        <v>28.0</v>
      </c>
      <c r="C637" s="2" t="s">
        <v>57</v>
      </c>
      <c r="D637" s="2" t="s">
        <v>94</v>
      </c>
      <c r="F637" s="2" t="s">
        <v>30</v>
      </c>
      <c r="G637" s="2" t="s">
        <v>30</v>
      </c>
      <c r="H637" s="2" t="s">
        <v>30</v>
      </c>
      <c r="I637" s="2" t="s">
        <v>49</v>
      </c>
      <c r="J637" s="2" t="s">
        <v>47</v>
      </c>
      <c r="K637" s="2" t="s">
        <v>30</v>
      </c>
      <c r="L637" s="2" t="s">
        <v>31</v>
      </c>
      <c r="M637" s="2" t="s">
        <v>30</v>
      </c>
      <c r="N637" s="2" t="s">
        <v>30</v>
      </c>
      <c r="O637" s="2" t="s">
        <v>30</v>
      </c>
      <c r="P637" s="2" t="s">
        <v>30</v>
      </c>
      <c r="Q637" s="2" t="s">
        <v>42</v>
      </c>
      <c r="R637" s="2" t="s">
        <v>35</v>
      </c>
      <c r="S637" s="2" t="s">
        <v>30</v>
      </c>
      <c r="T637" s="2" t="s">
        <v>30</v>
      </c>
      <c r="U637" s="2" t="s">
        <v>36</v>
      </c>
      <c r="V637" s="2" t="s">
        <v>36</v>
      </c>
      <c r="W637" s="2" t="s">
        <v>31</v>
      </c>
      <c r="X637" s="2" t="s">
        <v>31</v>
      </c>
      <c r="Y637" s="2" t="s">
        <v>42</v>
      </c>
      <c r="Z637" s="2" t="s">
        <v>30</v>
      </c>
    </row>
    <row r="638">
      <c r="A638" s="1">
        <v>41879.12907914352</v>
      </c>
      <c r="B638" s="2">
        <v>36.0</v>
      </c>
      <c r="C638" s="2" t="s">
        <v>57</v>
      </c>
      <c r="D638" s="2" t="s">
        <v>89</v>
      </c>
      <c r="F638" s="2" t="s">
        <v>31</v>
      </c>
      <c r="G638" s="2" t="s">
        <v>31</v>
      </c>
      <c r="H638" s="2" t="s">
        <v>31</v>
      </c>
      <c r="I638" s="2" t="s">
        <v>32</v>
      </c>
      <c r="J638" s="3" t="s">
        <v>33</v>
      </c>
      <c r="K638" s="2" t="s">
        <v>30</v>
      </c>
      <c r="L638" s="2" t="s">
        <v>31</v>
      </c>
      <c r="M638" s="2" t="s">
        <v>30</v>
      </c>
      <c r="N638" s="2" t="s">
        <v>30</v>
      </c>
      <c r="O638" s="2" t="s">
        <v>30</v>
      </c>
      <c r="P638" s="2" t="s">
        <v>30</v>
      </c>
      <c r="Q638" s="2" t="s">
        <v>42</v>
      </c>
      <c r="R638" s="2" t="s">
        <v>35</v>
      </c>
      <c r="S638" s="2" t="s">
        <v>30</v>
      </c>
      <c r="T638" s="2" t="s">
        <v>30</v>
      </c>
      <c r="U638" s="2" t="s">
        <v>36</v>
      </c>
      <c r="V638" s="2" t="s">
        <v>31</v>
      </c>
      <c r="W638" s="2" t="s">
        <v>37</v>
      </c>
      <c r="X638" s="2" t="s">
        <v>37</v>
      </c>
      <c r="Y638" s="2" t="s">
        <v>31</v>
      </c>
      <c r="Z638" s="2" t="s">
        <v>31</v>
      </c>
    </row>
    <row r="639">
      <c r="A639" s="1">
        <v>41879.12933768518</v>
      </c>
      <c r="B639" s="2">
        <v>30.0</v>
      </c>
      <c r="C639" s="2" t="s">
        <v>43</v>
      </c>
      <c r="D639" s="2" t="s">
        <v>46</v>
      </c>
      <c r="F639" s="2" t="s">
        <v>30</v>
      </c>
      <c r="G639" s="2" t="s">
        <v>30</v>
      </c>
      <c r="H639" s="2" t="s">
        <v>31</v>
      </c>
      <c r="I639" s="2" t="s">
        <v>32</v>
      </c>
      <c r="J639" s="2" t="s">
        <v>47</v>
      </c>
      <c r="K639" s="2" t="s">
        <v>30</v>
      </c>
      <c r="L639" s="2" t="s">
        <v>31</v>
      </c>
      <c r="M639" s="2" t="s">
        <v>30</v>
      </c>
      <c r="N639" s="2" t="s">
        <v>30</v>
      </c>
      <c r="O639" s="2" t="s">
        <v>30</v>
      </c>
      <c r="P639" s="2" t="s">
        <v>30</v>
      </c>
      <c r="Q639" s="2" t="s">
        <v>31</v>
      </c>
      <c r="R639" s="2" t="s">
        <v>35</v>
      </c>
      <c r="S639" s="2" t="s">
        <v>30</v>
      </c>
      <c r="T639" s="2" t="s">
        <v>30</v>
      </c>
      <c r="U639" s="2" t="s">
        <v>36</v>
      </c>
      <c r="V639" s="2" t="s">
        <v>31</v>
      </c>
      <c r="W639" s="2" t="s">
        <v>30</v>
      </c>
      <c r="X639" s="2" t="s">
        <v>37</v>
      </c>
      <c r="Y639" s="2" t="s">
        <v>31</v>
      </c>
      <c r="Z639" s="2" t="s">
        <v>30</v>
      </c>
    </row>
    <row r="640">
      <c r="A640" s="1">
        <v>41879.134146122684</v>
      </c>
      <c r="B640" s="2">
        <v>35.0</v>
      </c>
      <c r="C640" s="2" t="s">
        <v>43</v>
      </c>
      <c r="D640" s="2" t="s">
        <v>28</v>
      </c>
      <c r="F640" s="2" t="s">
        <v>31</v>
      </c>
      <c r="G640" s="2" t="s">
        <v>30</v>
      </c>
      <c r="H640" s="2" t="s">
        <v>30</v>
      </c>
      <c r="J640" s="3" t="s">
        <v>54</v>
      </c>
      <c r="K640" s="2" t="s">
        <v>31</v>
      </c>
      <c r="L640" s="2" t="s">
        <v>31</v>
      </c>
      <c r="M640" s="2" t="s">
        <v>31</v>
      </c>
      <c r="N640" s="2" t="s">
        <v>34</v>
      </c>
      <c r="O640" s="2" t="s">
        <v>30</v>
      </c>
      <c r="P640" s="2" t="s">
        <v>30</v>
      </c>
      <c r="Q640" s="2" t="s">
        <v>31</v>
      </c>
      <c r="R640" s="2" t="s">
        <v>65</v>
      </c>
      <c r="S640" s="2" t="s">
        <v>30</v>
      </c>
      <c r="T640" s="2" t="s">
        <v>30</v>
      </c>
      <c r="U640" s="2" t="s">
        <v>36</v>
      </c>
      <c r="V640" s="2" t="s">
        <v>31</v>
      </c>
      <c r="W640" s="2" t="s">
        <v>30</v>
      </c>
      <c r="X640" s="2" t="s">
        <v>30</v>
      </c>
      <c r="Y640" s="2" t="s">
        <v>31</v>
      </c>
      <c r="Z640" s="2" t="s">
        <v>30</v>
      </c>
    </row>
    <row r="641">
      <c r="A641" s="1">
        <v>41879.1342643287</v>
      </c>
      <c r="B641" s="2">
        <v>49.0</v>
      </c>
      <c r="C641" s="2" t="s">
        <v>57</v>
      </c>
      <c r="D641" s="2" t="s">
        <v>243</v>
      </c>
      <c r="F641" s="2" t="s">
        <v>31</v>
      </c>
      <c r="G641" s="2" t="s">
        <v>31</v>
      </c>
      <c r="H641" s="2" t="s">
        <v>31</v>
      </c>
      <c r="I641" s="2" t="s">
        <v>52</v>
      </c>
      <c r="J641" s="3" t="s">
        <v>54</v>
      </c>
      <c r="K641" s="2" t="s">
        <v>31</v>
      </c>
      <c r="L641" s="2" t="s">
        <v>31</v>
      </c>
      <c r="M641" s="2" t="s">
        <v>30</v>
      </c>
      <c r="N641" s="2" t="s">
        <v>31</v>
      </c>
      <c r="O641" s="2" t="s">
        <v>31</v>
      </c>
      <c r="P641" s="2" t="s">
        <v>30</v>
      </c>
      <c r="Q641" s="2" t="s">
        <v>42</v>
      </c>
      <c r="R641" s="2" t="s">
        <v>45</v>
      </c>
      <c r="S641" s="2" t="s">
        <v>31</v>
      </c>
      <c r="T641" s="2" t="s">
        <v>31</v>
      </c>
      <c r="U641" s="2" t="s">
        <v>30</v>
      </c>
      <c r="V641" s="2" t="s">
        <v>30</v>
      </c>
      <c r="W641" s="2" t="s">
        <v>30</v>
      </c>
      <c r="X641" s="2" t="s">
        <v>30</v>
      </c>
      <c r="Y641" s="2" t="s">
        <v>30</v>
      </c>
      <c r="Z641" s="2" t="s">
        <v>31</v>
      </c>
    </row>
    <row r="642">
      <c r="A642" s="1">
        <v>41879.13543609954</v>
      </c>
      <c r="B642" s="2">
        <v>36.0</v>
      </c>
      <c r="C642" s="2" t="s">
        <v>43</v>
      </c>
      <c r="D642" s="2" t="s">
        <v>94</v>
      </c>
      <c r="F642" s="2" t="s">
        <v>30</v>
      </c>
      <c r="G642" s="2" t="s">
        <v>30</v>
      </c>
      <c r="H642" s="2" t="s">
        <v>30</v>
      </c>
      <c r="J642" s="2" t="s">
        <v>47</v>
      </c>
      <c r="K642" s="2" t="s">
        <v>30</v>
      </c>
      <c r="L642" s="2" t="s">
        <v>31</v>
      </c>
      <c r="M642" s="2" t="s">
        <v>31</v>
      </c>
      <c r="N642" s="2" t="s">
        <v>31</v>
      </c>
      <c r="O642" s="2" t="s">
        <v>30</v>
      </c>
      <c r="P642" s="2" t="s">
        <v>30</v>
      </c>
      <c r="Q642" s="2" t="s">
        <v>31</v>
      </c>
      <c r="R642" s="2" t="s">
        <v>65</v>
      </c>
      <c r="S642" s="2" t="s">
        <v>30</v>
      </c>
      <c r="T642" s="2" t="s">
        <v>30</v>
      </c>
      <c r="U642" s="2" t="s">
        <v>36</v>
      </c>
      <c r="V642" s="2" t="s">
        <v>31</v>
      </c>
      <c r="W642" s="2" t="s">
        <v>37</v>
      </c>
      <c r="X642" s="2" t="s">
        <v>37</v>
      </c>
      <c r="Y642" s="2" t="s">
        <v>31</v>
      </c>
      <c r="Z642" s="2" t="s">
        <v>30</v>
      </c>
    </row>
    <row r="643">
      <c r="A643" s="1">
        <v>41879.13673515046</v>
      </c>
      <c r="B643" s="2">
        <v>35.0</v>
      </c>
      <c r="C643" s="2" t="s">
        <v>57</v>
      </c>
      <c r="D643" s="2" t="s">
        <v>94</v>
      </c>
      <c r="F643" s="2" t="s">
        <v>30</v>
      </c>
      <c r="G643" s="2" t="s">
        <v>30</v>
      </c>
      <c r="H643" s="2" t="s">
        <v>30</v>
      </c>
      <c r="J643" s="2" t="s">
        <v>47</v>
      </c>
      <c r="K643" s="2" t="s">
        <v>30</v>
      </c>
      <c r="L643" s="2" t="s">
        <v>31</v>
      </c>
      <c r="M643" s="2" t="s">
        <v>30</v>
      </c>
      <c r="N643" s="2" t="s">
        <v>30</v>
      </c>
      <c r="O643" s="2" t="s">
        <v>30</v>
      </c>
      <c r="P643" s="2" t="s">
        <v>30</v>
      </c>
      <c r="Q643" s="2" t="s">
        <v>42</v>
      </c>
      <c r="R643" s="2" t="s">
        <v>65</v>
      </c>
      <c r="S643" s="2" t="s">
        <v>37</v>
      </c>
      <c r="T643" s="2" t="s">
        <v>30</v>
      </c>
      <c r="U643" s="2" t="s">
        <v>36</v>
      </c>
      <c r="V643" s="2" t="s">
        <v>36</v>
      </c>
      <c r="W643" s="2" t="s">
        <v>30</v>
      </c>
      <c r="X643" s="2" t="s">
        <v>30</v>
      </c>
      <c r="Y643" s="2" t="s">
        <v>42</v>
      </c>
      <c r="Z643" s="2" t="s">
        <v>30</v>
      </c>
    </row>
    <row r="644">
      <c r="A644" s="1">
        <v>41879.145365833334</v>
      </c>
      <c r="B644" s="2">
        <v>29.0</v>
      </c>
      <c r="C644" s="2" t="s">
        <v>27</v>
      </c>
      <c r="D644" s="2" t="s">
        <v>90</v>
      </c>
      <c r="F644" s="2" t="s">
        <v>30</v>
      </c>
      <c r="G644" s="2" t="s">
        <v>31</v>
      </c>
      <c r="H644" s="2" t="s">
        <v>31</v>
      </c>
      <c r="I644" s="2" t="s">
        <v>52</v>
      </c>
      <c r="J644" s="2" t="s">
        <v>41</v>
      </c>
      <c r="K644" s="2" t="s">
        <v>30</v>
      </c>
      <c r="L644" s="2" t="s">
        <v>30</v>
      </c>
      <c r="M644" s="2" t="s">
        <v>31</v>
      </c>
      <c r="N644" s="2" t="s">
        <v>31</v>
      </c>
      <c r="O644" s="2" t="s">
        <v>31</v>
      </c>
      <c r="P644" s="2" t="s">
        <v>31</v>
      </c>
      <c r="Q644" s="2" t="s">
        <v>30</v>
      </c>
      <c r="R644" s="2" t="s">
        <v>45</v>
      </c>
      <c r="S644" s="2" t="s">
        <v>31</v>
      </c>
      <c r="T644" s="2" t="s">
        <v>30</v>
      </c>
      <c r="U644" s="2" t="s">
        <v>36</v>
      </c>
      <c r="V644" s="2" t="s">
        <v>36</v>
      </c>
      <c r="W644" s="2" t="s">
        <v>30</v>
      </c>
      <c r="X644" s="2" t="s">
        <v>30</v>
      </c>
      <c r="Y644" s="2" t="s">
        <v>30</v>
      </c>
      <c r="Z644" s="2" t="s">
        <v>31</v>
      </c>
    </row>
    <row r="645">
      <c r="A645" s="1">
        <v>41879.15011756944</v>
      </c>
      <c r="B645" s="2">
        <v>57.0</v>
      </c>
      <c r="C645" s="2" t="s">
        <v>43</v>
      </c>
      <c r="D645" s="2" t="s">
        <v>28</v>
      </c>
      <c r="E645" s="2" t="s">
        <v>60</v>
      </c>
      <c r="F645" s="2" t="s">
        <v>30</v>
      </c>
      <c r="G645" s="2" t="s">
        <v>30</v>
      </c>
      <c r="H645" s="2" t="s">
        <v>30</v>
      </c>
      <c r="I645" s="2" t="s">
        <v>49</v>
      </c>
      <c r="J645" s="2" t="s">
        <v>47</v>
      </c>
      <c r="K645" s="2" t="s">
        <v>30</v>
      </c>
      <c r="L645" s="2" t="s">
        <v>31</v>
      </c>
      <c r="M645" s="2" t="s">
        <v>31</v>
      </c>
      <c r="N645" s="2" t="s">
        <v>31</v>
      </c>
      <c r="O645" s="2" t="s">
        <v>30</v>
      </c>
      <c r="P645" s="2" t="s">
        <v>31</v>
      </c>
      <c r="Q645" s="2" t="s">
        <v>31</v>
      </c>
      <c r="R645" s="2" t="s">
        <v>45</v>
      </c>
      <c r="S645" s="2" t="s">
        <v>31</v>
      </c>
      <c r="T645" s="2" t="s">
        <v>37</v>
      </c>
      <c r="U645" s="2" t="s">
        <v>30</v>
      </c>
      <c r="V645" s="2" t="s">
        <v>30</v>
      </c>
      <c r="W645" s="2" t="s">
        <v>30</v>
      </c>
      <c r="X645" s="2" t="s">
        <v>37</v>
      </c>
      <c r="Y645" s="2" t="s">
        <v>42</v>
      </c>
      <c r="Z645" s="2" t="s">
        <v>31</v>
      </c>
    </row>
    <row r="646">
      <c r="A646" s="1">
        <v>41879.15484002315</v>
      </c>
      <c r="B646" s="2">
        <v>31.0</v>
      </c>
      <c r="C646" s="2" t="s">
        <v>59</v>
      </c>
      <c r="D646" s="2" t="s">
        <v>177</v>
      </c>
      <c r="F646" s="2" t="s">
        <v>30</v>
      </c>
      <c r="G646" s="2" t="s">
        <v>31</v>
      </c>
      <c r="H646" s="2" t="s">
        <v>31</v>
      </c>
      <c r="I646" s="2" t="s">
        <v>40</v>
      </c>
      <c r="J646" s="2" t="s">
        <v>50</v>
      </c>
      <c r="K646" s="2" t="s">
        <v>30</v>
      </c>
      <c r="L646" s="2" t="s">
        <v>30</v>
      </c>
      <c r="M646" s="2" t="s">
        <v>31</v>
      </c>
      <c r="N646" s="2" t="s">
        <v>30</v>
      </c>
      <c r="O646" s="2" t="s">
        <v>30</v>
      </c>
      <c r="P646" s="2" t="s">
        <v>30</v>
      </c>
      <c r="Q646" s="2" t="s">
        <v>30</v>
      </c>
      <c r="R646" s="2" t="s">
        <v>42</v>
      </c>
      <c r="S646" s="2" t="s">
        <v>37</v>
      </c>
      <c r="T646" s="2" t="s">
        <v>30</v>
      </c>
      <c r="U646" s="2" t="s">
        <v>36</v>
      </c>
      <c r="V646" s="2" t="s">
        <v>30</v>
      </c>
      <c r="W646" s="2" t="s">
        <v>30</v>
      </c>
      <c r="X646" s="2" t="s">
        <v>30</v>
      </c>
      <c r="Y646" s="2" t="s">
        <v>42</v>
      </c>
      <c r="Z646" s="2" t="s">
        <v>31</v>
      </c>
    </row>
    <row r="647">
      <c r="A647" s="1">
        <v>41879.15799112268</v>
      </c>
      <c r="B647" s="2">
        <v>37.0</v>
      </c>
      <c r="C647" s="2" t="s">
        <v>43</v>
      </c>
      <c r="D647" s="2" t="s">
        <v>120</v>
      </c>
      <c r="F647" s="2" t="s">
        <v>31</v>
      </c>
      <c r="G647" s="2" t="s">
        <v>30</v>
      </c>
      <c r="H647" s="2" t="s">
        <v>30</v>
      </c>
      <c r="I647" s="2" t="s">
        <v>49</v>
      </c>
      <c r="J647" s="3" t="s">
        <v>33</v>
      </c>
      <c r="K647" s="2" t="s">
        <v>30</v>
      </c>
      <c r="L647" s="2" t="s">
        <v>31</v>
      </c>
      <c r="M647" s="2" t="s">
        <v>30</v>
      </c>
      <c r="N647" s="2" t="s">
        <v>30</v>
      </c>
      <c r="O647" s="2" t="s">
        <v>30</v>
      </c>
      <c r="P647" s="2" t="s">
        <v>30</v>
      </c>
      <c r="Q647" s="2" t="s">
        <v>42</v>
      </c>
      <c r="R647" s="2" t="s">
        <v>42</v>
      </c>
      <c r="S647" s="2" t="s">
        <v>31</v>
      </c>
      <c r="T647" s="2" t="s">
        <v>37</v>
      </c>
      <c r="U647" s="2" t="s">
        <v>30</v>
      </c>
      <c r="V647" s="2" t="s">
        <v>30</v>
      </c>
      <c r="W647" s="2" t="s">
        <v>30</v>
      </c>
      <c r="X647" s="2" t="s">
        <v>37</v>
      </c>
      <c r="Y647" s="2" t="s">
        <v>42</v>
      </c>
      <c r="Z647" s="2" t="s">
        <v>30</v>
      </c>
    </row>
    <row r="648">
      <c r="A648" s="1">
        <v>41879.159677222226</v>
      </c>
      <c r="B648" s="2">
        <v>25.0</v>
      </c>
      <c r="C648" s="2" t="s">
        <v>43</v>
      </c>
      <c r="D648" s="2" t="s">
        <v>120</v>
      </c>
      <c r="F648" s="2" t="s">
        <v>30</v>
      </c>
      <c r="G648" s="2" t="s">
        <v>31</v>
      </c>
      <c r="H648" s="2" t="s">
        <v>31</v>
      </c>
      <c r="I648" s="2" t="s">
        <v>52</v>
      </c>
      <c r="J648" s="2" t="s">
        <v>47</v>
      </c>
      <c r="K648" s="2" t="s">
        <v>30</v>
      </c>
      <c r="L648" s="2" t="s">
        <v>31</v>
      </c>
      <c r="M648" s="2" t="s">
        <v>30</v>
      </c>
      <c r="N648" s="2" t="s">
        <v>30</v>
      </c>
      <c r="O648" s="2" t="s">
        <v>30</v>
      </c>
      <c r="P648" s="2" t="s">
        <v>30</v>
      </c>
      <c r="Q648" s="2" t="s">
        <v>42</v>
      </c>
      <c r="R648" s="2" t="s">
        <v>42</v>
      </c>
      <c r="S648" s="2" t="s">
        <v>37</v>
      </c>
      <c r="T648" s="2" t="s">
        <v>30</v>
      </c>
      <c r="U648" s="2" t="s">
        <v>36</v>
      </c>
      <c r="V648" s="2" t="s">
        <v>36</v>
      </c>
      <c r="W648" s="2" t="s">
        <v>30</v>
      </c>
      <c r="X648" s="2" t="s">
        <v>37</v>
      </c>
      <c r="Y648" s="2" t="s">
        <v>30</v>
      </c>
      <c r="Z648" s="2" t="s">
        <v>30</v>
      </c>
    </row>
    <row r="649">
      <c r="A649" s="1">
        <v>41879.16117908565</v>
      </c>
      <c r="B649" s="2">
        <v>30.0</v>
      </c>
      <c r="C649" s="2" t="s">
        <v>43</v>
      </c>
      <c r="D649" s="2" t="s">
        <v>90</v>
      </c>
      <c r="F649" s="2" t="s">
        <v>30</v>
      </c>
      <c r="G649" s="2" t="s">
        <v>30</v>
      </c>
      <c r="H649" s="2" t="s">
        <v>30</v>
      </c>
      <c r="I649" s="2" t="s">
        <v>52</v>
      </c>
      <c r="J649" s="2" t="s">
        <v>47</v>
      </c>
      <c r="K649" s="2" t="s">
        <v>30</v>
      </c>
      <c r="L649" s="2" t="s">
        <v>31</v>
      </c>
      <c r="M649" s="2" t="s">
        <v>30</v>
      </c>
      <c r="N649" s="2" t="s">
        <v>30</v>
      </c>
      <c r="O649" s="2" t="s">
        <v>30</v>
      </c>
      <c r="P649" s="2" t="s">
        <v>30</v>
      </c>
      <c r="Q649" s="2" t="s">
        <v>42</v>
      </c>
      <c r="R649" s="2" t="s">
        <v>65</v>
      </c>
      <c r="S649" s="2" t="s">
        <v>30</v>
      </c>
      <c r="T649" s="2" t="s">
        <v>30</v>
      </c>
      <c r="U649" s="2" t="s">
        <v>36</v>
      </c>
      <c r="V649" s="2" t="s">
        <v>36</v>
      </c>
      <c r="W649" s="2" t="s">
        <v>30</v>
      </c>
      <c r="X649" s="2" t="s">
        <v>30</v>
      </c>
      <c r="Y649" s="2" t="s">
        <v>42</v>
      </c>
      <c r="Z649" s="2" t="s">
        <v>30</v>
      </c>
    </row>
    <row r="650">
      <c r="A650" s="1">
        <v>41879.16702313657</v>
      </c>
      <c r="B650" s="2">
        <v>26.0</v>
      </c>
      <c r="C650" s="2" t="s">
        <v>97</v>
      </c>
      <c r="D650" s="2" t="s">
        <v>90</v>
      </c>
      <c r="F650" s="2" t="s">
        <v>30</v>
      </c>
      <c r="G650" s="2" t="s">
        <v>31</v>
      </c>
      <c r="H650" s="2" t="s">
        <v>30</v>
      </c>
      <c r="I650" s="2" t="s">
        <v>52</v>
      </c>
      <c r="J650" s="2" t="s">
        <v>50</v>
      </c>
      <c r="K650" s="2" t="s">
        <v>30</v>
      </c>
      <c r="L650" s="2" t="s">
        <v>30</v>
      </c>
      <c r="M650" s="2" t="s">
        <v>30</v>
      </c>
      <c r="N650" s="2" t="s">
        <v>31</v>
      </c>
      <c r="O650" s="2" t="s">
        <v>31</v>
      </c>
      <c r="P650" s="2" t="s">
        <v>31</v>
      </c>
      <c r="Q650" s="2" t="s">
        <v>42</v>
      </c>
      <c r="R650" s="2" t="s">
        <v>35</v>
      </c>
      <c r="S650" s="2" t="s">
        <v>30</v>
      </c>
      <c r="T650" s="2" t="s">
        <v>30</v>
      </c>
      <c r="U650" s="2" t="s">
        <v>31</v>
      </c>
      <c r="V650" s="2" t="s">
        <v>31</v>
      </c>
      <c r="W650" s="2" t="s">
        <v>30</v>
      </c>
      <c r="X650" s="2" t="s">
        <v>30</v>
      </c>
      <c r="Y650" s="2" t="s">
        <v>42</v>
      </c>
      <c r="Z650" s="2" t="s">
        <v>30</v>
      </c>
      <c r="AA650" s="2" t="s">
        <v>244</v>
      </c>
    </row>
    <row r="651">
      <c r="A651" s="1">
        <v>41879.16861018518</v>
      </c>
      <c r="B651" s="2">
        <v>22.0</v>
      </c>
      <c r="C651" s="2" t="s">
        <v>27</v>
      </c>
      <c r="D651" s="2" t="s">
        <v>80</v>
      </c>
      <c r="F651" s="2" t="s">
        <v>30</v>
      </c>
      <c r="G651" s="2" t="s">
        <v>30</v>
      </c>
      <c r="H651" s="2" t="s">
        <v>30</v>
      </c>
      <c r="I651" s="2" t="s">
        <v>32</v>
      </c>
      <c r="J651" s="3" t="s">
        <v>33</v>
      </c>
      <c r="K651" s="2" t="s">
        <v>30</v>
      </c>
      <c r="L651" s="2" t="s">
        <v>31</v>
      </c>
      <c r="M651" s="2" t="s">
        <v>30</v>
      </c>
      <c r="N651" s="2" t="s">
        <v>30</v>
      </c>
      <c r="O651" s="2" t="s">
        <v>30</v>
      </c>
      <c r="P651" s="2" t="s">
        <v>30</v>
      </c>
      <c r="Q651" s="2" t="s">
        <v>42</v>
      </c>
      <c r="R651" s="2" t="s">
        <v>42</v>
      </c>
      <c r="S651" s="2" t="s">
        <v>30</v>
      </c>
      <c r="T651" s="2" t="s">
        <v>30</v>
      </c>
      <c r="U651" s="2" t="s">
        <v>30</v>
      </c>
      <c r="V651" s="2" t="s">
        <v>36</v>
      </c>
      <c r="W651" s="2" t="s">
        <v>30</v>
      </c>
      <c r="X651" s="2" t="s">
        <v>31</v>
      </c>
      <c r="Y651" s="2" t="s">
        <v>42</v>
      </c>
      <c r="Z651" s="2" t="s">
        <v>30</v>
      </c>
    </row>
    <row r="652">
      <c r="A652" s="1">
        <v>41879.171922048605</v>
      </c>
      <c r="B652" s="2">
        <v>39.0</v>
      </c>
      <c r="C652" s="2" t="s">
        <v>38</v>
      </c>
      <c r="D652" s="2" t="s">
        <v>28</v>
      </c>
      <c r="E652" s="2" t="s">
        <v>98</v>
      </c>
      <c r="F652" s="2" t="s">
        <v>30</v>
      </c>
      <c r="G652" s="2" t="s">
        <v>30</v>
      </c>
      <c r="H652" s="2" t="s">
        <v>30</v>
      </c>
      <c r="I652" s="2" t="s">
        <v>40</v>
      </c>
      <c r="J652" s="2" t="s">
        <v>41</v>
      </c>
      <c r="K652" s="2" t="s">
        <v>31</v>
      </c>
      <c r="L652" s="2" t="s">
        <v>30</v>
      </c>
      <c r="M652" s="2" t="s">
        <v>42</v>
      </c>
      <c r="N652" s="2" t="s">
        <v>30</v>
      </c>
      <c r="O652" s="2" t="s">
        <v>31</v>
      </c>
      <c r="P652" s="2" t="s">
        <v>31</v>
      </c>
      <c r="Q652" s="2" t="s">
        <v>42</v>
      </c>
      <c r="R652" s="2" t="s">
        <v>42</v>
      </c>
      <c r="S652" s="2" t="s">
        <v>30</v>
      </c>
      <c r="T652" s="2" t="s">
        <v>30</v>
      </c>
      <c r="U652" s="2" t="s">
        <v>36</v>
      </c>
      <c r="V652" s="2" t="s">
        <v>36</v>
      </c>
      <c r="W652" s="2" t="s">
        <v>30</v>
      </c>
      <c r="X652" s="2" t="s">
        <v>37</v>
      </c>
      <c r="Y652" s="2" t="s">
        <v>42</v>
      </c>
      <c r="Z652" s="2" t="s">
        <v>30</v>
      </c>
      <c r="AA652" s="2" t="s">
        <v>245</v>
      </c>
    </row>
    <row r="653">
      <c r="A653" s="1">
        <v>41879.17308922453</v>
      </c>
      <c r="B653" s="2">
        <v>29.0</v>
      </c>
      <c r="C653" s="2" t="s">
        <v>43</v>
      </c>
      <c r="D653" s="2" t="s">
        <v>46</v>
      </c>
      <c r="F653" s="2" t="s">
        <v>30</v>
      </c>
      <c r="G653" s="2" t="s">
        <v>31</v>
      </c>
      <c r="H653" s="2" t="s">
        <v>31</v>
      </c>
      <c r="I653" s="2" t="s">
        <v>49</v>
      </c>
      <c r="J653" s="2" t="s">
        <v>50</v>
      </c>
      <c r="K653" s="2" t="s">
        <v>30</v>
      </c>
      <c r="L653" s="2" t="s">
        <v>31</v>
      </c>
      <c r="M653" s="2" t="s">
        <v>42</v>
      </c>
      <c r="N653" s="2" t="s">
        <v>34</v>
      </c>
      <c r="O653" s="2" t="s">
        <v>42</v>
      </c>
      <c r="P653" s="2" t="s">
        <v>42</v>
      </c>
      <c r="Q653" s="2" t="s">
        <v>42</v>
      </c>
      <c r="R653" s="2" t="s">
        <v>42</v>
      </c>
      <c r="S653" s="2" t="s">
        <v>37</v>
      </c>
      <c r="T653" s="2" t="s">
        <v>37</v>
      </c>
      <c r="U653" s="2" t="s">
        <v>30</v>
      </c>
      <c r="V653" s="2" t="s">
        <v>30</v>
      </c>
      <c r="W653" s="2" t="s">
        <v>30</v>
      </c>
      <c r="X653" s="2" t="s">
        <v>30</v>
      </c>
      <c r="Y653" s="2" t="s">
        <v>30</v>
      </c>
      <c r="Z653" s="2" t="s">
        <v>30</v>
      </c>
    </row>
    <row r="654">
      <c r="A654" s="1">
        <v>41879.17462815972</v>
      </c>
      <c r="B654" s="2">
        <v>54.0</v>
      </c>
      <c r="C654" s="2" t="s">
        <v>57</v>
      </c>
      <c r="D654" s="2" t="s">
        <v>46</v>
      </c>
      <c r="F654" s="2" t="s">
        <v>31</v>
      </c>
      <c r="G654" s="2" t="s">
        <v>31</v>
      </c>
      <c r="H654" s="2" t="s">
        <v>31</v>
      </c>
      <c r="I654" s="2" t="s">
        <v>52</v>
      </c>
      <c r="J654" s="3" t="s">
        <v>54</v>
      </c>
      <c r="K654" s="2" t="s">
        <v>31</v>
      </c>
      <c r="L654" s="2" t="s">
        <v>31</v>
      </c>
      <c r="M654" s="2" t="s">
        <v>42</v>
      </c>
      <c r="N654" s="2" t="s">
        <v>34</v>
      </c>
      <c r="O654" s="2" t="s">
        <v>30</v>
      </c>
      <c r="P654" s="2" t="s">
        <v>30</v>
      </c>
      <c r="Q654" s="2" t="s">
        <v>42</v>
      </c>
      <c r="R654" s="2" t="s">
        <v>65</v>
      </c>
      <c r="S654" s="2" t="s">
        <v>30</v>
      </c>
      <c r="T654" s="2" t="s">
        <v>30</v>
      </c>
      <c r="U654" s="2" t="s">
        <v>36</v>
      </c>
      <c r="V654" s="2" t="s">
        <v>31</v>
      </c>
      <c r="W654" s="2" t="s">
        <v>31</v>
      </c>
      <c r="X654" s="2" t="s">
        <v>31</v>
      </c>
      <c r="Y654" s="2" t="s">
        <v>42</v>
      </c>
      <c r="Z654" s="2" t="s">
        <v>31</v>
      </c>
    </row>
    <row r="655">
      <c r="A655" s="1">
        <v>41879.17813032407</v>
      </c>
      <c r="B655" s="2">
        <v>34.0</v>
      </c>
      <c r="C655" s="2" t="s">
        <v>27</v>
      </c>
      <c r="D655" s="2" t="s">
        <v>90</v>
      </c>
      <c r="F655" s="2" t="s">
        <v>30</v>
      </c>
      <c r="G655" s="2" t="s">
        <v>31</v>
      </c>
      <c r="H655" s="2" t="s">
        <v>30</v>
      </c>
      <c r="I655" s="2" t="s">
        <v>49</v>
      </c>
      <c r="J655" s="2" t="s">
        <v>62</v>
      </c>
      <c r="K655" s="2" t="s">
        <v>30</v>
      </c>
      <c r="L655" s="2" t="s">
        <v>30</v>
      </c>
      <c r="M655" s="2" t="s">
        <v>42</v>
      </c>
      <c r="N655" s="2" t="s">
        <v>30</v>
      </c>
      <c r="O655" s="2" t="s">
        <v>31</v>
      </c>
      <c r="P655" s="2" t="s">
        <v>31</v>
      </c>
      <c r="Q655" s="2" t="s">
        <v>42</v>
      </c>
      <c r="R655" s="2" t="s">
        <v>42</v>
      </c>
      <c r="S655" s="2" t="s">
        <v>31</v>
      </c>
      <c r="T655" s="2" t="s">
        <v>37</v>
      </c>
      <c r="U655" s="2" t="s">
        <v>30</v>
      </c>
      <c r="V655" s="2" t="s">
        <v>30</v>
      </c>
      <c r="W655" s="2" t="s">
        <v>30</v>
      </c>
      <c r="X655" s="2" t="s">
        <v>30</v>
      </c>
      <c r="Y655" s="2" t="s">
        <v>42</v>
      </c>
      <c r="Z655" s="2" t="s">
        <v>31</v>
      </c>
      <c r="AA655" s="2" t="s">
        <v>246</v>
      </c>
    </row>
    <row r="656">
      <c r="A656" s="1">
        <v>41879.18266142361</v>
      </c>
      <c r="B656" s="2">
        <v>32.0</v>
      </c>
      <c r="C656" s="2" t="s">
        <v>38</v>
      </c>
      <c r="D656" s="2" t="s">
        <v>28</v>
      </c>
      <c r="E656" s="2" t="s">
        <v>76</v>
      </c>
      <c r="F656" s="2" t="s">
        <v>30</v>
      </c>
      <c r="G656" s="2" t="s">
        <v>30</v>
      </c>
      <c r="H656" s="2" t="s">
        <v>31</v>
      </c>
      <c r="I656" s="2" t="s">
        <v>49</v>
      </c>
      <c r="J656" s="2" t="s">
        <v>62</v>
      </c>
      <c r="K656" s="2" t="s">
        <v>30</v>
      </c>
      <c r="L656" s="2" t="s">
        <v>30</v>
      </c>
      <c r="M656" s="2" t="s">
        <v>31</v>
      </c>
      <c r="N656" s="2" t="s">
        <v>34</v>
      </c>
      <c r="O656" s="2" t="s">
        <v>31</v>
      </c>
      <c r="P656" s="2" t="s">
        <v>31</v>
      </c>
      <c r="Q656" s="2" t="s">
        <v>42</v>
      </c>
      <c r="R656" s="2" t="s">
        <v>65</v>
      </c>
      <c r="S656" s="2" t="s">
        <v>37</v>
      </c>
      <c r="T656" s="2" t="s">
        <v>30</v>
      </c>
      <c r="U656" s="2" t="s">
        <v>30</v>
      </c>
      <c r="V656" s="2" t="s">
        <v>30</v>
      </c>
      <c r="W656" s="2" t="s">
        <v>30</v>
      </c>
      <c r="X656" s="2" t="s">
        <v>30</v>
      </c>
      <c r="Y656" s="2" t="s">
        <v>31</v>
      </c>
      <c r="Z656" s="2" t="s">
        <v>30</v>
      </c>
    </row>
    <row r="657">
      <c r="A657" s="1">
        <v>41879.1833703588</v>
      </c>
      <c r="B657" s="2">
        <v>25.0</v>
      </c>
      <c r="C657" s="2" t="s">
        <v>43</v>
      </c>
      <c r="D657" s="2" t="s">
        <v>247</v>
      </c>
      <c r="F657" s="2" t="s">
        <v>30</v>
      </c>
      <c r="G657" s="2" t="s">
        <v>30</v>
      </c>
      <c r="H657" s="2" t="s">
        <v>30</v>
      </c>
      <c r="J657" s="3" t="s">
        <v>33</v>
      </c>
      <c r="K657" s="2" t="s">
        <v>30</v>
      </c>
      <c r="L657" s="2" t="s">
        <v>31</v>
      </c>
      <c r="M657" s="2" t="s">
        <v>30</v>
      </c>
      <c r="N657" s="2" t="s">
        <v>30</v>
      </c>
      <c r="O657" s="2" t="s">
        <v>30</v>
      </c>
      <c r="P657" s="2" t="s">
        <v>30</v>
      </c>
      <c r="Q657" s="2" t="s">
        <v>42</v>
      </c>
      <c r="R657" s="2" t="s">
        <v>42</v>
      </c>
      <c r="S657" s="2" t="s">
        <v>37</v>
      </c>
      <c r="T657" s="2" t="s">
        <v>30</v>
      </c>
      <c r="U657" s="2" t="s">
        <v>31</v>
      </c>
      <c r="V657" s="2" t="s">
        <v>31</v>
      </c>
      <c r="W657" s="2" t="s">
        <v>30</v>
      </c>
      <c r="X657" s="2" t="s">
        <v>31</v>
      </c>
      <c r="Y657" s="2" t="s">
        <v>42</v>
      </c>
      <c r="Z657" s="2" t="s">
        <v>30</v>
      </c>
    </row>
    <row r="658">
      <c r="A658" s="1">
        <v>41879.18759488426</v>
      </c>
      <c r="B658" s="2">
        <v>29.0</v>
      </c>
      <c r="C658" s="2" t="s">
        <v>57</v>
      </c>
      <c r="D658" s="2" t="s">
        <v>89</v>
      </c>
      <c r="F658" s="2" t="s">
        <v>30</v>
      </c>
      <c r="G658" s="2" t="s">
        <v>30</v>
      </c>
      <c r="H658" s="2" t="s">
        <v>30</v>
      </c>
      <c r="I658" s="2" t="s">
        <v>40</v>
      </c>
      <c r="J658" s="3" t="s">
        <v>54</v>
      </c>
      <c r="K658" s="2" t="s">
        <v>30</v>
      </c>
      <c r="L658" s="2" t="s">
        <v>31</v>
      </c>
      <c r="M658" s="2" t="s">
        <v>30</v>
      </c>
      <c r="N658" s="2" t="s">
        <v>30</v>
      </c>
      <c r="O658" s="2" t="s">
        <v>30</v>
      </c>
      <c r="P658" s="2" t="s">
        <v>30</v>
      </c>
      <c r="Q658" s="2" t="s">
        <v>30</v>
      </c>
      <c r="R658" s="2" t="s">
        <v>45</v>
      </c>
      <c r="S658" s="2" t="s">
        <v>30</v>
      </c>
      <c r="T658" s="2" t="s">
        <v>37</v>
      </c>
      <c r="U658" s="2" t="s">
        <v>36</v>
      </c>
      <c r="V658" s="2" t="s">
        <v>30</v>
      </c>
      <c r="W658" s="2" t="s">
        <v>30</v>
      </c>
      <c r="X658" s="2" t="s">
        <v>30</v>
      </c>
      <c r="Y658" s="2" t="s">
        <v>31</v>
      </c>
      <c r="Z658" s="2" t="s">
        <v>30</v>
      </c>
    </row>
    <row r="659">
      <c r="A659" s="1">
        <v>41879.19065440972</v>
      </c>
      <c r="B659" s="2">
        <v>32.0</v>
      </c>
      <c r="C659" s="2" t="s">
        <v>57</v>
      </c>
      <c r="D659" s="2" t="s">
        <v>94</v>
      </c>
      <c r="F659" s="2" t="s">
        <v>31</v>
      </c>
      <c r="G659" s="2" t="s">
        <v>30</v>
      </c>
      <c r="H659" s="2" t="s">
        <v>30</v>
      </c>
      <c r="I659" s="2" t="s">
        <v>49</v>
      </c>
      <c r="J659" s="3" t="s">
        <v>54</v>
      </c>
      <c r="K659" s="2" t="s">
        <v>31</v>
      </c>
      <c r="L659" s="2" t="s">
        <v>31</v>
      </c>
      <c r="M659" s="2" t="s">
        <v>30</v>
      </c>
      <c r="N659" s="2" t="s">
        <v>30</v>
      </c>
      <c r="O659" s="2" t="s">
        <v>30</v>
      </c>
      <c r="P659" s="2" t="s">
        <v>30</v>
      </c>
      <c r="Q659" s="2" t="s">
        <v>42</v>
      </c>
      <c r="R659" s="2" t="s">
        <v>42</v>
      </c>
      <c r="S659" s="2" t="s">
        <v>30</v>
      </c>
      <c r="T659" s="2" t="s">
        <v>30</v>
      </c>
      <c r="U659" s="2" t="s">
        <v>36</v>
      </c>
      <c r="V659" s="2" t="s">
        <v>31</v>
      </c>
      <c r="W659" s="2" t="s">
        <v>30</v>
      </c>
      <c r="X659" s="2" t="s">
        <v>37</v>
      </c>
      <c r="Y659" s="2" t="s">
        <v>42</v>
      </c>
      <c r="Z659" s="2" t="s">
        <v>30</v>
      </c>
    </row>
    <row r="660">
      <c r="A660" s="1">
        <v>41879.192988125</v>
      </c>
      <c r="B660" s="2">
        <v>30.0</v>
      </c>
      <c r="C660" s="2" t="s">
        <v>38</v>
      </c>
      <c r="D660" s="2" t="s">
        <v>46</v>
      </c>
      <c r="F660" s="2" t="s">
        <v>30</v>
      </c>
      <c r="G660" s="2" t="s">
        <v>31</v>
      </c>
      <c r="H660" s="2" t="s">
        <v>31</v>
      </c>
      <c r="I660" s="2" t="s">
        <v>52</v>
      </c>
      <c r="J660" s="2" t="s">
        <v>41</v>
      </c>
      <c r="K660" s="2" t="s">
        <v>30</v>
      </c>
      <c r="L660" s="2" t="s">
        <v>31</v>
      </c>
      <c r="M660" s="2" t="s">
        <v>31</v>
      </c>
      <c r="N660" s="2" t="s">
        <v>31</v>
      </c>
      <c r="O660" s="2" t="s">
        <v>30</v>
      </c>
      <c r="P660" s="2" t="s">
        <v>42</v>
      </c>
      <c r="Q660" s="2" t="s">
        <v>31</v>
      </c>
      <c r="R660" s="2" t="s">
        <v>42</v>
      </c>
      <c r="S660" s="2" t="s">
        <v>37</v>
      </c>
      <c r="T660" s="2" t="s">
        <v>30</v>
      </c>
      <c r="U660" s="2" t="s">
        <v>36</v>
      </c>
      <c r="V660" s="2" t="s">
        <v>31</v>
      </c>
      <c r="W660" s="2" t="s">
        <v>30</v>
      </c>
      <c r="X660" s="2" t="s">
        <v>31</v>
      </c>
      <c r="Y660" s="2" t="s">
        <v>31</v>
      </c>
      <c r="Z660" s="2" t="s">
        <v>30</v>
      </c>
    </row>
    <row r="661">
      <c r="A661" s="1">
        <v>41879.20407550926</v>
      </c>
      <c r="B661" s="2">
        <v>31.0</v>
      </c>
      <c r="C661" s="2" t="s">
        <v>57</v>
      </c>
      <c r="D661" s="2" t="s">
        <v>94</v>
      </c>
      <c r="F661" s="2" t="s">
        <v>30</v>
      </c>
      <c r="G661" s="2" t="s">
        <v>30</v>
      </c>
      <c r="H661" s="2" t="s">
        <v>30</v>
      </c>
      <c r="J661" s="3" t="s">
        <v>33</v>
      </c>
      <c r="K661" s="2" t="s">
        <v>30</v>
      </c>
      <c r="L661" s="2" t="s">
        <v>31</v>
      </c>
      <c r="M661" s="2" t="s">
        <v>42</v>
      </c>
      <c r="N661" s="2" t="s">
        <v>30</v>
      </c>
      <c r="O661" s="2" t="s">
        <v>30</v>
      </c>
      <c r="P661" s="2" t="s">
        <v>42</v>
      </c>
      <c r="Q661" s="2" t="s">
        <v>42</v>
      </c>
      <c r="R661" s="2" t="s">
        <v>35</v>
      </c>
      <c r="S661" s="2" t="s">
        <v>30</v>
      </c>
      <c r="T661" s="2" t="s">
        <v>30</v>
      </c>
      <c r="U661" s="2" t="s">
        <v>36</v>
      </c>
      <c r="V661" s="2" t="s">
        <v>31</v>
      </c>
      <c r="W661" s="2" t="s">
        <v>37</v>
      </c>
      <c r="X661" s="2" t="s">
        <v>37</v>
      </c>
      <c r="Y661" s="2" t="s">
        <v>42</v>
      </c>
      <c r="Z661" s="2" t="s">
        <v>30</v>
      </c>
    </row>
    <row r="662">
      <c r="A662" s="1">
        <v>41879.212183703705</v>
      </c>
      <c r="B662" s="2">
        <v>20.0</v>
      </c>
      <c r="C662" s="2" t="s">
        <v>97</v>
      </c>
      <c r="D662" s="2" t="s">
        <v>85</v>
      </c>
      <c r="F662" s="2" t="s">
        <v>30</v>
      </c>
      <c r="G662" s="2" t="s">
        <v>30</v>
      </c>
      <c r="H662" s="2" t="s">
        <v>30</v>
      </c>
      <c r="I662" s="2" t="s">
        <v>40</v>
      </c>
      <c r="J662" s="2" t="s">
        <v>41</v>
      </c>
      <c r="K662" s="2" t="s">
        <v>30</v>
      </c>
      <c r="L662" s="2" t="s">
        <v>31</v>
      </c>
      <c r="M662" s="2" t="s">
        <v>31</v>
      </c>
      <c r="N662" s="2" t="s">
        <v>31</v>
      </c>
      <c r="O662" s="2" t="s">
        <v>31</v>
      </c>
      <c r="P662" s="2" t="s">
        <v>31</v>
      </c>
      <c r="Q662" s="2" t="s">
        <v>31</v>
      </c>
      <c r="R662" s="2" t="s">
        <v>35</v>
      </c>
      <c r="S662" s="2" t="s">
        <v>30</v>
      </c>
      <c r="T662" s="2" t="s">
        <v>30</v>
      </c>
      <c r="U662" s="2" t="s">
        <v>36</v>
      </c>
      <c r="V662" s="2" t="s">
        <v>36</v>
      </c>
      <c r="W662" s="2" t="s">
        <v>30</v>
      </c>
      <c r="X662" s="2" t="s">
        <v>37</v>
      </c>
      <c r="Y662" s="2" t="s">
        <v>31</v>
      </c>
      <c r="Z662" s="2" t="s">
        <v>30</v>
      </c>
    </row>
    <row r="663">
      <c r="A663" s="1">
        <v>41879.21684793981</v>
      </c>
      <c r="B663" s="2">
        <v>27.0</v>
      </c>
      <c r="C663" s="2" t="s">
        <v>43</v>
      </c>
      <c r="D663" s="2" t="s">
        <v>46</v>
      </c>
      <c r="F663" s="2" t="s">
        <v>30</v>
      </c>
      <c r="G663" s="2" t="s">
        <v>30</v>
      </c>
      <c r="H663" s="2" t="s">
        <v>30</v>
      </c>
      <c r="I663" s="2" t="s">
        <v>49</v>
      </c>
      <c r="J663" s="3" t="s">
        <v>54</v>
      </c>
      <c r="K663" s="2" t="s">
        <v>30</v>
      </c>
      <c r="L663" s="2" t="s">
        <v>31</v>
      </c>
      <c r="M663" s="2" t="s">
        <v>42</v>
      </c>
      <c r="N663" s="2" t="s">
        <v>30</v>
      </c>
      <c r="O663" s="2" t="s">
        <v>30</v>
      </c>
      <c r="P663" s="2" t="s">
        <v>42</v>
      </c>
      <c r="Q663" s="2" t="s">
        <v>42</v>
      </c>
      <c r="R663" s="2" t="s">
        <v>42</v>
      </c>
      <c r="S663" s="2" t="s">
        <v>30</v>
      </c>
      <c r="T663" s="2" t="s">
        <v>30</v>
      </c>
      <c r="U663" s="2" t="s">
        <v>36</v>
      </c>
      <c r="V663" s="2" t="s">
        <v>31</v>
      </c>
      <c r="W663" s="2" t="s">
        <v>37</v>
      </c>
      <c r="X663" s="2" t="s">
        <v>37</v>
      </c>
      <c r="Y663" s="2" t="s">
        <v>42</v>
      </c>
      <c r="Z663" s="2" t="s">
        <v>30</v>
      </c>
    </row>
    <row r="664">
      <c r="A664" s="1">
        <v>41879.218380185186</v>
      </c>
      <c r="B664" s="2">
        <v>32.0</v>
      </c>
      <c r="C664" s="2" t="s">
        <v>43</v>
      </c>
      <c r="D664" s="2" t="s">
        <v>28</v>
      </c>
      <c r="E664" s="2" t="s">
        <v>60</v>
      </c>
      <c r="F664" s="2" t="s">
        <v>30</v>
      </c>
      <c r="G664" s="2" t="s">
        <v>30</v>
      </c>
      <c r="H664" s="2" t="s">
        <v>30</v>
      </c>
      <c r="I664" s="2" t="s">
        <v>49</v>
      </c>
      <c r="J664" s="2" t="s">
        <v>41</v>
      </c>
      <c r="K664" s="2" t="s">
        <v>30</v>
      </c>
      <c r="L664" s="2" t="s">
        <v>31</v>
      </c>
      <c r="M664" s="2" t="s">
        <v>42</v>
      </c>
      <c r="N664" s="2" t="s">
        <v>34</v>
      </c>
      <c r="O664" s="2" t="s">
        <v>42</v>
      </c>
      <c r="P664" s="2" t="s">
        <v>42</v>
      </c>
      <c r="Q664" s="2" t="s">
        <v>42</v>
      </c>
      <c r="R664" s="2" t="s">
        <v>42</v>
      </c>
      <c r="S664" s="2" t="s">
        <v>37</v>
      </c>
      <c r="T664" s="2" t="s">
        <v>37</v>
      </c>
      <c r="U664" s="2" t="s">
        <v>36</v>
      </c>
      <c r="V664" s="2" t="s">
        <v>36</v>
      </c>
      <c r="W664" s="2" t="s">
        <v>30</v>
      </c>
      <c r="X664" s="2" t="s">
        <v>30</v>
      </c>
      <c r="Y664" s="2" t="s">
        <v>42</v>
      </c>
      <c r="Z664" s="2" t="s">
        <v>30</v>
      </c>
    </row>
    <row r="665">
      <c r="A665" s="1">
        <v>41879.25145534722</v>
      </c>
      <c r="B665" s="2">
        <v>26.0</v>
      </c>
      <c r="C665" s="2" t="s">
        <v>43</v>
      </c>
      <c r="D665" s="2" t="s">
        <v>120</v>
      </c>
      <c r="F665" s="2" t="s">
        <v>31</v>
      </c>
      <c r="G665" s="2" t="s">
        <v>30</v>
      </c>
      <c r="H665" s="2" t="s">
        <v>30</v>
      </c>
      <c r="I665" s="2" t="s">
        <v>49</v>
      </c>
      <c r="J665" s="3" t="s">
        <v>54</v>
      </c>
      <c r="K665" s="2" t="s">
        <v>31</v>
      </c>
      <c r="L665" s="2" t="s">
        <v>31</v>
      </c>
      <c r="M665" s="2" t="s">
        <v>30</v>
      </c>
      <c r="N665" s="2" t="s">
        <v>30</v>
      </c>
      <c r="O665" s="2" t="s">
        <v>30</v>
      </c>
      <c r="P665" s="2" t="s">
        <v>30</v>
      </c>
      <c r="Q665" s="2" t="s">
        <v>42</v>
      </c>
      <c r="R665" s="2" t="s">
        <v>45</v>
      </c>
      <c r="S665" s="2" t="s">
        <v>37</v>
      </c>
      <c r="T665" s="2" t="s">
        <v>30</v>
      </c>
      <c r="U665" s="2" t="s">
        <v>36</v>
      </c>
      <c r="V665" s="2" t="s">
        <v>31</v>
      </c>
      <c r="W665" s="2" t="s">
        <v>37</v>
      </c>
      <c r="X665" s="2" t="s">
        <v>37</v>
      </c>
      <c r="Y665" s="2" t="s">
        <v>31</v>
      </c>
      <c r="Z665" s="2" t="s">
        <v>30</v>
      </c>
    </row>
    <row r="666">
      <c r="A666" s="1">
        <v>41879.25368068287</v>
      </c>
      <c r="B666" s="2">
        <v>30.0</v>
      </c>
      <c r="C666" s="2" t="s">
        <v>43</v>
      </c>
      <c r="D666" s="2" t="s">
        <v>137</v>
      </c>
      <c r="F666" s="2" t="s">
        <v>30</v>
      </c>
      <c r="G666" s="2" t="s">
        <v>30</v>
      </c>
      <c r="H666" s="2" t="s">
        <v>30</v>
      </c>
      <c r="I666" s="2" t="s">
        <v>52</v>
      </c>
      <c r="J666" s="2" t="s">
        <v>41</v>
      </c>
      <c r="K666" s="2" t="s">
        <v>30</v>
      </c>
      <c r="L666" s="2" t="s">
        <v>30</v>
      </c>
      <c r="M666" s="2" t="s">
        <v>42</v>
      </c>
      <c r="N666" s="2" t="s">
        <v>30</v>
      </c>
      <c r="O666" s="2" t="s">
        <v>30</v>
      </c>
      <c r="P666" s="2" t="s">
        <v>30</v>
      </c>
      <c r="Q666" s="2" t="s">
        <v>31</v>
      </c>
      <c r="R666" s="2" t="s">
        <v>65</v>
      </c>
      <c r="S666" s="2" t="s">
        <v>30</v>
      </c>
      <c r="T666" s="2" t="s">
        <v>30</v>
      </c>
      <c r="U666" s="2" t="s">
        <v>36</v>
      </c>
      <c r="V666" s="2" t="s">
        <v>36</v>
      </c>
      <c r="W666" s="2" t="s">
        <v>30</v>
      </c>
      <c r="X666" s="2" t="s">
        <v>30</v>
      </c>
      <c r="Y666" s="2" t="s">
        <v>42</v>
      </c>
      <c r="Z666" s="2" t="s">
        <v>30</v>
      </c>
    </row>
    <row r="667">
      <c r="A667" s="1">
        <v>41879.25723424768</v>
      </c>
      <c r="B667" s="2">
        <v>30.0</v>
      </c>
      <c r="C667" s="2" t="s">
        <v>43</v>
      </c>
      <c r="D667" s="2" t="s">
        <v>120</v>
      </c>
      <c r="F667" s="2" t="s">
        <v>30</v>
      </c>
      <c r="G667" s="2" t="s">
        <v>30</v>
      </c>
      <c r="H667" s="2" t="s">
        <v>31</v>
      </c>
      <c r="I667" s="2" t="s">
        <v>52</v>
      </c>
      <c r="J667" s="2" t="s">
        <v>47</v>
      </c>
      <c r="K667" s="2" t="s">
        <v>31</v>
      </c>
      <c r="L667" s="2" t="s">
        <v>31</v>
      </c>
      <c r="M667" s="2" t="s">
        <v>30</v>
      </c>
      <c r="N667" s="2" t="s">
        <v>30</v>
      </c>
      <c r="O667" s="2" t="s">
        <v>42</v>
      </c>
      <c r="P667" s="2" t="s">
        <v>30</v>
      </c>
      <c r="Q667" s="2" t="s">
        <v>42</v>
      </c>
      <c r="R667" s="2" t="s">
        <v>55</v>
      </c>
      <c r="S667" s="2" t="s">
        <v>37</v>
      </c>
      <c r="T667" s="2" t="s">
        <v>37</v>
      </c>
      <c r="U667" s="2" t="s">
        <v>36</v>
      </c>
      <c r="V667" s="2" t="s">
        <v>30</v>
      </c>
      <c r="W667" s="2" t="s">
        <v>30</v>
      </c>
      <c r="X667" s="2" t="s">
        <v>30</v>
      </c>
      <c r="Y667" s="2" t="s">
        <v>30</v>
      </c>
      <c r="Z667" s="2" t="s">
        <v>30</v>
      </c>
    </row>
    <row r="668">
      <c r="A668" s="1">
        <v>41879.25771119213</v>
      </c>
      <c r="B668" s="2">
        <v>22.0</v>
      </c>
      <c r="C668" s="2" t="s">
        <v>57</v>
      </c>
      <c r="D668" s="2" t="s">
        <v>129</v>
      </c>
      <c r="F668" s="2" t="s">
        <v>31</v>
      </c>
      <c r="G668" s="2" t="s">
        <v>30</v>
      </c>
      <c r="H668" s="2" t="s">
        <v>30</v>
      </c>
      <c r="J668" s="3" t="s">
        <v>54</v>
      </c>
      <c r="K668" s="2" t="s">
        <v>31</v>
      </c>
      <c r="L668" s="2" t="s">
        <v>31</v>
      </c>
      <c r="M668" s="2" t="s">
        <v>42</v>
      </c>
      <c r="N668" s="2" t="s">
        <v>30</v>
      </c>
      <c r="O668" s="2" t="s">
        <v>42</v>
      </c>
      <c r="P668" s="2" t="s">
        <v>42</v>
      </c>
      <c r="Q668" s="2" t="s">
        <v>42</v>
      </c>
      <c r="R668" s="2" t="s">
        <v>65</v>
      </c>
      <c r="S668" s="2" t="s">
        <v>37</v>
      </c>
      <c r="T668" s="2" t="s">
        <v>37</v>
      </c>
      <c r="U668" s="2" t="s">
        <v>36</v>
      </c>
      <c r="V668" s="2" t="s">
        <v>36</v>
      </c>
      <c r="W668" s="2" t="s">
        <v>37</v>
      </c>
      <c r="X668" s="2" t="s">
        <v>37</v>
      </c>
      <c r="Y668" s="2" t="s">
        <v>31</v>
      </c>
      <c r="Z668" s="2" t="s">
        <v>31</v>
      </c>
    </row>
    <row r="669">
      <c r="A669" s="1">
        <v>41879.26943721065</v>
      </c>
      <c r="B669" s="2">
        <v>24.0</v>
      </c>
      <c r="C669" s="2" t="s">
        <v>57</v>
      </c>
      <c r="D669" s="2" t="s">
        <v>120</v>
      </c>
      <c r="F669" s="2" t="s">
        <v>30</v>
      </c>
      <c r="G669" s="2" t="s">
        <v>30</v>
      </c>
      <c r="H669" s="2" t="s">
        <v>30</v>
      </c>
      <c r="J669" s="2" t="s">
        <v>41</v>
      </c>
      <c r="K669" s="2" t="s">
        <v>30</v>
      </c>
      <c r="L669" s="2" t="s">
        <v>31</v>
      </c>
      <c r="M669" s="2" t="s">
        <v>42</v>
      </c>
      <c r="N669" s="2" t="s">
        <v>34</v>
      </c>
      <c r="O669" s="2" t="s">
        <v>42</v>
      </c>
      <c r="P669" s="2" t="s">
        <v>42</v>
      </c>
      <c r="Q669" s="2" t="s">
        <v>42</v>
      </c>
      <c r="R669" s="2" t="s">
        <v>42</v>
      </c>
      <c r="S669" s="2" t="s">
        <v>30</v>
      </c>
      <c r="T669" s="2" t="s">
        <v>30</v>
      </c>
      <c r="U669" s="2" t="s">
        <v>30</v>
      </c>
      <c r="V669" s="2" t="s">
        <v>30</v>
      </c>
      <c r="W669" s="2" t="s">
        <v>30</v>
      </c>
      <c r="X669" s="2" t="s">
        <v>30</v>
      </c>
      <c r="Y669" s="2" t="s">
        <v>42</v>
      </c>
      <c r="Z669" s="2" t="s">
        <v>30</v>
      </c>
    </row>
    <row r="670">
      <c r="A670" s="1">
        <v>41879.271045092595</v>
      </c>
      <c r="B670" s="2">
        <v>26.0</v>
      </c>
      <c r="C670" s="2" t="s">
        <v>82</v>
      </c>
      <c r="D670" s="2" t="s">
        <v>80</v>
      </c>
      <c r="F670" s="2" t="s">
        <v>30</v>
      </c>
      <c r="G670" s="2" t="s">
        <v>30</v>
      </c>
      <c r="H670" s="2" t="s">
        <v>30</v>
      </c>
      <c r="I670" s="2" t="s">
        <v>49</v>
      </c>
      <c r="J670" s="2" t="s">
        <v>47</v>
      </c>
      <c r="K670" s="2" t="s">
        <v>30</v>
      </c>
      <c r="L670" s="2" t="s">
        <v>31</v>
      </c>
      <c r="M670" s="2" t="s">
        <v>30</v>
      </c>
      <c r="N670" s="2" t="s">
        <v>30</v>
      </c>
      <c r="O670" s="2" t="s">
        <v>30</v>
      </c>
      <c r="P670" s="2" t="s">
        <v>30</v>
      </c>
      <c r="Q670" s="2" t="s">
        <v>42</v>
      </c>
      <c r="R670" s="2" t="s">
        <v>42</v>
      </c>
      <c r="S670" s="2" t="s">
        <v>37</v>
      </c>
      <c r="T670" s="2" t="s">
        <v>37</v>
      </c>
      <c r="U670" s="2" t="s">
        <v>30</v>
      </c>
      <c r="V670" s="2" t="s">
        <v>30</v>
      </c>
      <c r="W670" s="2" t="s">
        <v>30</v>
      </c>
      <c r="X670" s="2" t="s">
        <v>30</v>
      </c>
      <c r="Y670" s="2" t="s">
        <v>42</v>
      </c>
      <c r="Z670" s="2" t="s">
        <v>30</v>
      </c>
    </row>
    <row r="671">
      <c r="A671" s="1">
        <v>41879.29271391204</v>
      </c>
      <c r="B671" s="2">
        <v>43.0</v>
      </c>
      <c r="C671" s="2" t="s">
        <v>57</v>
      </c>
      <c r="D671" s="2" t="s">
        <v>68</v>
      </c>
      <c r="F671" s="2" t="s">
        <v>30</v>
      </c>
      <c r="G671" s="2" t="s">
        <v>30</v>
      </c>
      <c r="H671" s="2" t="s">
        <v>30</v>
      </c>
      <c r="J671" s="2" t="s">
        <v>50</v>
      </c>
      <c r="K671" s="2" t="s">
        <v>30</v>
      </c>
      <c r="L671" s="2" t="s">
        <v>31</v>
      </c>
      <c r="M671" s="2" t="s">
        <v>42</v>
      </c>
      <c r="N671" s="2" t="s">
        <v>30</v>
      </c>
      <c r="O671" s="2" t="s">
        <v>30</v>
      </c>
      <c r="P671" s="2" t="s">
        <v>30</v>
      </c>
      <c r="Q671" s="2" t="s">
        <v>42</v>
      </c>
      <c r="R671" s="2" t="s">
        <v>42</v>
      </c>
      <c r="S671" s="2" t="s">
        <v>30</v>
      </c>
      <c r="T671" s="2" t="s">
        <v>30</v>
      </c>
      <c r="U671" s="2" t="s">
        <v>36</v>
      </c>
      <c r="V671" s="2" t="s">
        <v>31</v>
      </c>
      <c r="W671" s="2" t="s">
        <v>37</v>
      </c>
      <c r="X671" s="2" t="s">
        <v>37</v>
      </c>
      <c r="Y671" s="2" t="s">
        <v>42</v>
      </c>
      <c r="Z671" s="2" t="s">
        <v>30</v>
      </c>
    </row>
    <row r="672">
      <c r="A672" s="1">
        <v>41879.29375203703</v>
      </c>
      <c r="B672" s="2">
        <v>26.0</v>
      </c>
      <c r="C672" s="2" t="s">
        <v>43</v>
      </c>
      <c r="D672" s="2" t="s">
        <v>100</v>
      </c>
      <c r="F672" s="2" t="s">
        <v>30</v>
      </c>
      <c r="G672" s="2" t="s">
        <v>30</v>
      </c>
      <c r="H672" s="2" t="s">
        <v>30</v>
      </c>
      <c r="I672" s="2" t="s">
        <v>49</v>
      </c>
      <c r="J672" s="2" t="s">
        <v>47</v>
      </c>
      <c r="K672" s="2" t="s">
        <v>30</v>
      </c>
      <c r="L672" s="2" t="s">
        <v>31</v>
      </c>
      <c r="M672" s="2" t="s">
        <v>30</v>
      </c>
      <c r="N672" s="2" t="s">
        <v>34</v>
      </c>
      <c r="O672" s="2" t="s">
        <v>30</v>
      </c>
      <c r="P672" s="2" t="s">
        <v>42</v>
      </c>
      <c r="Q672" s="2" t="s">
        <v>42</v>
      </c>
      <c r="R672" s="2" t="s">
        <v>45</v>
      </c>
      <c r="S672" s="2" t="s">
        <v>30</v>
      </c>
      <c r="T672" s="2" t="s">
        <v>30</v>
      </c>
      <c r="U672" s="2" t="s">
        <v>36</v>
      </c>
      <c r="V672" s="2" t="s">
        <v>30</v>
      </c>
      <c r="W672" s="2" t="s">
        <v>30</v>
      </c>
      <c r="X672" s="2" t="s">
        <v>37</v>
      </c>
      <c r="Y672" s="2" t="s">
        <v>42</v>
      </c>
      <c r="Z672" s="2" t="s">
        <v>30</v>
      </c>
    </row>
    <row r="673">
      <c r="A673" s="1">
        <v>41879.2937871412</v>
      </c>
      <c r="B673" s="2">
        <v>23.0</v>
      </c>
      <c r="C673" s="2" t="s">
        <v>43</v>
      </c>
      <c r="D673" s="2" t="s">
        <v>28</v>
      </c>
      <c r="E673" s="2" t="s">
        <v>70</v>
      </c>
      <c r="F673" s="2" t="s">
        <v>30</v>
      </c>
      <c r="G673" s="2" t="s">
        <v>31</v>
      </c>
      <c r="H673" s="2" t="s">
        <v>30</v>
      </c>
      <c r="I673" s="2" t="s">
        <v>52</v>
      </c>
      <c r="J673" s="3" t="s">
        <v>33</v>
      </c>
      <c r="K673" s="2" t="s">
        <v>30</v>
      </c>
      <c r="L673" s="2" t="s">
        <v>31</v>
      </c>
      <c r="M673" s="2" t="s">
        <v>42</v>
      </c>
      <c r="N673" s="2" t="s">
        <v>34</v>
      </c>
      <c r="O673" s="2" t="s">
        <v>30</v>
      </c>
      <c r="P673" s="2" t="s">
        <v>42</v>
      </c>
      <c r="Q673" s="2" t="s">
        <v>42</v>
      </c>
      <c r="R673" s="2" t="s">
        <v>42</v>
      </c>
      <c r="S673" s="2" t="s">
        <v>37</v>
      </c>
      <c r="T673" s="2" t="s">
        <v>30</v>
      </c>
      <c r="U673" s="2" t="s">
        <v>30</v>
      </c>
      <c r="V673" s="2" t="s">
        <v>30</v>
      </c>
      <c r="W673" s="2" t="s">
        <v>30</v>
      </c>
      <c r="X673" s="2" t="s">
        <v>37</v>
      </c>
      <c r="Y673" s="2" t="s">
        <v>42</v>
      </c>
      <c r="Z673" s="2" t="s">
        <v>30</v>
      </c>
    </row>
    <row r="674">
      <c r="A674" s="1">
        <v>41879.30003881945</v>
      </c>
      <c r="B674" s="2">
        <v>26.0</v>
      </c>
      <c r="C674" s="2" t="s">
        <v>248</v>
      </c>
      <c r="D674" s="2" t="s">
        <v>44</v>
      </c>
      <c r="F674" s="2" t="s">
        <v>30</v>
      </c>
      <c r="G674" s="2" t="s">
        <v>30</v>
      </c>
      <c r="H674" s="2" t="s">
        <v>30</v>
      </c>
      <c r="J674" s="2" t="s">
        <v>50</v>
      </c>
      <c r="K674" s="2" t="s">
        <v>31</v>
      </c>
      <c r="L674" s="2" t="s">
        <v>31</v>
      </c>
      <c r="M674" s="2" t="s">
        <v>31</v>
      </c>
      <c r="N674" s="2" t="s">
        <v>34</v>
      </c>
      <c r="O674" s="2" t="s">
        <v>42</v>
      </c>
      <c r="P674" s="2" t="s">
        <v>31</v>
      </c>
      <c r="Q674" s="2" t="s">
        <v>42</v>
      </c>
      <c r="R674" s="2" t="s">
        <v>35</v>
      </c>
      <c r="S674" s="2" t="s">
        <v>30</v>
      </c>
      <c r="T674" s="2" t="s">
        <v>30</v>
      </c>
      <c r="U674" s="2" t="s">
        <v>36</v>
      </c>
      <c r="V674" s="2" t="s">
        <v>36</v>
      </c>
      <c r="W674" s="2" t="s">
        <v>30</v>
      </c>
      <c r="X674" s="2" t="s">
        <v>30</v>
      </c>
      <c r="Y674" s="2" t="s">
        <v>31</v>
      </c>
      <c r="Z674" s="2" t="s">
        <v>30</v>
      </c>
    </row>
    <row r="675">
      <c r="A675" s="1">
        <v>41879.33379837963</v>
      </c>
      <c r="B675" s="2">
        <v>26.0</v>
      </c>
      <c r="C675" s="2" t="s">
        <v>59</v>
      </c>
      <c r="D675" s="2" t="s">
        <v>210</v>
      </c>
      <c r="F675" s="2" t="s">
        <v>30</v>
      </c>
      <c r="G675" s="2" t="s">
        <v>31</v>
      </c>
      <c r="H675" s="2" t="s">
        <v>30</v>
      </c>
      <c r="I675" s="2" t="s">
        <v>49</v>
      </c>
      <c r="J675" s="2" t="s">
        <v>50</v>
      </c>
      <c r="K675" s="2" t="s">
        <v>30</v>
      </c>
      <c r="L675" s="2" t="s">
        <v>31</v>
      </c>
      <c r="M675" s="2" t="s">
        <v>42</v>
      </c>
      <c r="N675" s="2" t="s">
        <v>30</v>
      </c>
      <c r="O675" s="2" t="s">
        <v>42</v>
      </c>
      <c r="P675" s="2" t="s">
        <v>42</v>
      </c>
      <c r="Q675" s="2" t="s">
        <v>42</v>
      </c>
      <c r="R675" s="2" t="s">
        <v>42</v>
      </c>
      <c r="S675" s="2" t="s">
        <v>37</v>
      </c>
      <c r="T675" s="2" t="s">
        <v>30</v>
      </c>
      <c r="U675" s="2" t="s">
        <v>36</v>
      </c>
      <c r="V675" s="2" t="s">
        <v>30</v>
      </c>
      <c r="W675" s="2" t="s">
        <v>30</v>
      </c>
      <c r="X675" s="2" t="s">
        <v>30</v>
      </c>
      <c r="Y675" s="2" t="s">
        <v>31</v>
      </c>
      <c r="Z675" s="2" t="s">
        <v>30</v>
      </c>
    </row>
    <row r="676">
      <c r="A676" s="1">
        <v>41879.33800653935</v>
      </c>
      <c r="B676" s="2">
        <v>35.0</v>
      </c>
      <c r="C676" s="2" t="s">
        <v>43</v>
      </c>
      <c r="D676" s="2" t="s">
        <v>44</v>
      </c>
      <c r="F676" s="2" t="s">
        <v>30</v>
      </c>
      <c r="G676" s="2" t="s">
        <v>31</v>
      </c>
      <c r="H676" s="2" t="s">
        <v>30</v>
      </c>
      <c r="I676" s="2" t="s">
        <v>52</v>
      </c>
      <c r="J676" s="2" t="s">
        <v>47</v>
      </c>
      <c r="K676" s="2" t="s">
        <v>30</v>
      </c>
      <c r="L676" s="2" t="s">
        <v>31</v>
      </c>
      <c r="M676" s="2" t="s">
        <v>42</v>
      </c>
      <c r="N676" s="2" t="s">
        <v>30</v>
      </c>
      <c r="O676" s="2" t="s">
        <v>30</v>
      </c>
      <c r="P676" s="2" t="s">
        <v>30</v>
      </c>
      <c r="Q676" s="2" t="s">
        <v>42</v>
      </c>
      <c r="R676" s="2" t="s">
        <v>42</v>
      </c>
      <c r="S676" s="2" t="s">
        <v>37</v>
      </c>
      <c r="T676" s="2" t="s">
        <v>37</v>
      </c>
      <c r="U676" s="2" t="s">
        <v>36</v>
      </c>
      <c r="V676" s="2" t="s">
        <v>36</v>
      </c>
      <c r="W676" s="2" t="s">
        <v>30</v>
      </c>
      <c r="X676" s="2" t="s">
        <v>30</v>
      </c>
      <c r="Y676" s="2" t="s">
        <v>30</v>
      </c>
      <c r="Z676" s="2" t="s">
        <v>30</v>
      </c>
    </row>
    <row r="677">
      <c r="A677" s="1">
        <v>41879.3459078125</v>
      </c>
      <c r="B677" s="2">
        <v>28.0</v>
      </c>
      <c r="C677" s="2" t="s">
        <v>43</v>
      </c>
      <c r="D677" s="2" t="s">
        <v>28</v>
      </c>
      <c r="E677" s="2" t="s">
        <v>29</v>
      </c>
      <c r="F677" s="2" t="s">
        <v>30</v>
      </c>
      <c r="G677" s="2" t="s">
        <v>30</v>
      </c>
      <c r="H677" s="2" t="s">
        <v>31</v>
      </c>
      <c r="I677" s="2" t="s">
        <v>52</v>
      </c>
      <c r="J677" s="2" t="s">
        <v>47</v>
      </c>
      <c r="K677" s="2" t="s">
        <v>31</v>
      </c>
      <c r="L677" s="2" t="s">
        <v>30</v>
      </c>
      <c r="M677" s="2" t="s">
        <v>42</v>
      </c>
      <c r="N677" s="2" t="s">
        <v>34</v>
      </c>
      <c r="O677" s="2" t="s">
        <v>30</v>
      </c>
      <c r="P677" s="2" t="s">
        <v>42</v>
      </c>
      <c r="Q677" s="2" t="s">
        <v>42</v>
      </c>
      <c r="R677" s="2" t="s">
        <v>42</v>
      </c>
      <c r="S677" s="2" t="s">
        <v>30</v>
      </c>
      <c r="T677" s="2" t="s">
        <v>30</v>
      </c>
      <c r="U677" s="2" t="s">
        <v>36</v>
      </c>
      <c r="V677" s="2" t="s">
        <v>31</v>
      </c>
      <c r="W677" s="2" t="s">
        <v>30</v>
      </c>
      <c r="X677" s="2" t="s">
        <v>37</v>
      </c>
      <c r="Y677" s="2" t="s">
        <v>42</v>
      </c>
      <c r="Z677" s="2" t="s">
        <v>30</v>
      </c>
    </row>
    <row r="678">
      <c r="A678" s="1">
        <v>41879.349434317126</v>
      </c>
      <c r="B678" s="2">
        <v>22.0</v>
      </c>
      <c r="C678" s="2" t="s">
        <v>43</v>
      </c>
      <c r="D678" s="2" t="s">
        <v>129</v>
      </c>
      <c r="F678" s="2" t="s">
        <v>30</v>
      </c>
      <c r="G678" s="2" t="s">
        <v>30</v>
      </c>
      <c r="H678" s="2" t="s">
        <v>30</v>
      </c>
      <c r="J678" s="2" t="s">
        <v>47</v>
      </c>
      <c r="K678" s="2" t="s">
        <v>30</v>
      </c>
      <c r="L678" s="2" t="s">
        <v>31</v>
      </c>
      <c r="M678" s="2" t="s">
        <v>30</v>
      </c>
      <c r="N678" s="2" t="s">
        <v>30</v>
      </c>
      <c r="O678" s="2" t="s">
        <v>30</v>
      </c>
      <c r="P678" s="2" t="s">
        <v>30</v>
      </c>
      <c r="Q678" s="2" t="s">
        <v>42</v>
      </c>
      <c r="R678" s="2" t="s">
        <v>42</v>
      </c>
      <c r="S678" s="2" t="s">
        <v>37</v>
      </c>
      <c r="T678" s="2" t="s">
        <v>37</v>
      </c>
      <c r="U678" s="2" t="s">
        <v>36</v>
      </c>
      <c r="V678" s="2" t="s">
        <v>31</v>
      </c>
      <c r="W678" s="2" t="s">
        <v>37</v>
      </c>
      <c r="X678" s="2" t="s">
        <v>37</v>
      </c>
      <c r="Y678" s="2" t="s">
        <v>42</v>
      </c>
      <c r="Z678" s="2" t="s">
        <v>30</v>
      </c>
    </row>
    <row r="679">
      <c r="A679" s="1">
        <v>41879.360985416664</v>
      </c>
      <c r="B679" s="2">
        <v>29.0</v>
      </c>
      <c r="C679" s="2" t="s">
        <v>27</v>
      </c>
      <c r="D679" s="2" t="s">
        <v>28</v>
      </c>
      <c r="E679" s="2" t="s">
        <v>56</v>
      </c>
      <c r="F679" s="2" t="s">
        <v>30</v>
      </c>
      <c r="G679" s="2" t="s">
        <v>31</v>
      </c>
      <c r="H679" s="2" t="s">
        <v>31</v>
      </c>
      <c r="I679" s="2" t="s">
        <v>40</v>
      </c>
      <c r="J679" s="3" t="s">
        <v>33</v>
      </c>
      <c r="K679" s="2" t="s">
        <v>30</v>
      </c>
      <c r="L679" s="2" t="s">
        <v>31</v>
      </c>
      <c r="M679" s="2" t="s">
        <v>42</v>
      </c>
      <c r="N679" s="2" t="s">
        <v>30</v>
      </c>
      <c r="O679" s="2" t="s">
        <v>30</v>
      </c>
      <c r="P679" s="2" t="s">
        <v>30</v>
      </c>
      <c r="Q679" s="2" t="s">
        <v>42</v>
      </c>
      <c r="R679" s="2" t="s">
        <v>42</v>
      </c>
      <c r="S679" s="2" t="s">
        <v>31</v>
      </c>
      <c r="T679" s="2" t="s">
        <v>30</v>
      </c>
      <c r="U679" s="2" t="s">
        <v>30</v>
      </c>
      <c r="V679" s="2" t="s">
        <v>30</v>
      </c>
      <c r="W679" s="2" t="s">
        <v>30</v>
      </c>
      <c r="X679" s="2" t="s">
        <v>30</v>
      </c>
      <c r="Y679" s="2" t="s">
        <v>42</v>
      </c>
      <c r="Z679" s="2" t="s">
        <v>30</v>
      </c>
    </row>
    <row r="680">
      <c r="A680" s="1">
        <v>41879.36175564815</v>
      </c>
      <c r="B680" s="2">
        <v>29.0</v>
      </c>
      <c r="C680" s="2" t="s">
        <v>43</v>
      </c>
      <c r="D680" s="2" t="s">
        <v>94</v>
      </c>
      <c r="F680" s="2" t="s">
        <v>31</v>
      </c>
      <c r="G680" s="2" t="s">
        <v>30</v>
      </c>
      <c r="H680" s="2" t="s">
        <v>30</v>
      </c>
      <c r="J680" s="3" t="s">
        <v>54</v>
      </c>
      <c r="K680" s="2" t="s">
        <v>30</v>
      </c>
      <c r="L680" s="2" t="s">
        <v>31</v>
      </c>
      <c r="M680" s="2" t="s">
        <v>30</v>
      </c>
      <c r="N680" s="2" t="s">
        <v>31</v>
      </c>
      <c r="O680" s="2" t="s">
        <v>30</v>
      </c>
      <c r="P680" s="2" t="s">
        <v>30</v>
      </c>
      <c r="Q680" s="2" t="s">
        <v>31</v>
      </c>
      <c r="R680" s="2" t="s">
        <v>65</v>
      </c>
      <c r="S680" s="2" t="s">
        <v>30</v>
      </c>
      <c r="T680" s="2" t="s">
        <v>30</v>
      </c>
      <c r="U680" s="2" t="s">
        <v>31</v>
      </c>
      <c r="V680" s="2" t="s">
        <v>31</v>
      </c>
      <c r="W680" s="2" t="s">
        <v>31</v>
      </c>
      <c r="X680" s="2" t="s">
        <v>31</v>
      </c>
      <c r="Y680" s="2" t="s">
        <v>31</v>
      </c>
      <c r="Z680" s="2" t="s">
        <v>30</v>
      </c>
    </row>
    <row r="681">
      <c r="A681" s="1">
        <v>41879.363472013894</v>
      </c>
      <c r="B681" s="2">
        <v>45.0</v>
      </c>
      <c r="C681" s="2" t="s">
        <v>43</v>
      </c>
      <c r="D681" s="2" t="s">
        <v>28</v>
      </c>
      <c r="E681" s="2" t="s">
        <v>145</v>
      </c>
      <c r="F681" s="2" t="s">
        <v>30</v>
      </c>
      <c r="G681" s="2" t="s">
        <v>30</v>
      </c>
      <c r="H681" s="2" t="s">
        <v>31</v>
      </c>
      <c r="I681" s="2" t="s">
        <v>32</v>
      </c>
      <c r="J681" s="3" t="s">
        <v>54</v>
      </c>
      <c r="K681" s="2" t="s">
        <v>31</v>
      </c>
      <c r="L681" s="2" t="s">
        <v>31</v>
      </c>
      <c r="M681" s="2" t="s">
        <v>31</v>
      </c>
      <c r="N681" s="2" t="s">
        <v>34</v>
      </c>
      <c r="O681" s="2" t="s">
        <v>30</v>
      </c>
      <c r="P681" s="2" t="s">
        <v>31</v>
      </c>
      <c r="Q681" s="2" t="s">
        <v>42</v>
      </c>
      <c r="R681" s="2" t="s">
        <v>65</v>
      </c>
      <c r="S681" s="2" t="s">
        <v>30</v>
      </c>
      <c r="T681" s="2" t="s">
        <v>30</v>
      </c>
      <c r="U681" s="2" t="s">
        <v>31</v>
      </c>
      <c r="V681" s="2" t="s">
        <v>31</v>
      </c>
      <c r="W681" s="2" t="s">
        <v>30</v>
      </c>
      <c r="X681" s="2" t="s">
        <v>37</v>
      </c>
      <c r="Y681" s="2" t="s">
        <v>31</v>
      </c>
      <c r="Z681" s="2" t="s">
        <v>30</v>
      </c>
    </row>
    <row r="682">
      <c r="A682" s="1">
        <v>41879.3638616088</v>
      </c>
      <c r="B682" s="2">
        <v>33.0</v>
      </c>
      <c r="C682" s="2" t="s">
        <v>57</v>
      </c>
      <c r="D682" s="2" t="s">
        <v>58</v>
      </c>
      <c r="F682" s="2" t="s">
        <v>30</v>
      </c>
      <c r="G682" s="2" t="s">
        <v>30</v>
      </c>
      <c r="H682" s="2" t="s">
        <v>31</v>
      </c>
      <c r="I682" s="2" t="s">
        <v>40</v>
      </c>
      <c r="J682" s="2" t="s">
        <v>47</v>
      </c>
      <c r="K682" s="2" t="s">
        <v>31</v>
      </c>
      <c r="L682" s="2" t="s">
        <v>31</v>
      </c>
      <c r="M682" s="2" t="s">
        <v>30</v>
      </c>
      <c r="N682" s="2" t="s">
        <v>30</v>
      </c>
      <c r="O682" s="2" t="s">
        <v>30</v>
      </c>
      <c r="P682" s="2" t="s">
        <v>30</v>
      </c>
      <c r="Q682" s="2" t="s">
        <v>42</v>
      </c>
      <c r="R682" s="2" t="s">
        <v>35</v>
      </c>
      <c r="S682" s="2" t="s">
        <v>37</v>
      </c>
      <c r="T682" s="2" t="s">
        <v>30</v>
      </c>
      <c r="U682" s="2" t="s">
        <v>36</v>
      </c>
      <c r="V682" s="2" t="s">
        <v>36</v>
      </c>
      <c r="W682" s="2" t="s">
        <v>30</v>
      </c>
      <c r="X682" s="2" t="s">
        <v>37</v>
      </c>
      <c r="Y682" s="2" t="s">
        <v>42</v>
      </c>
      <c r="Z682" s="2" t="s">
        <v>31</v>
      </c>
    </row>
    <row r="683">
      <c r="A683" s="1">
        <v>41879.36387715278</v>
      </c>
      <c r="B683" s="2">
        <v>38.0</v>
      </c>
      <c r="C683" s="2" t="s">
        <v>43</v>
      </c>
      <c r="D683" s="2" t="s">
        <v>28</v>
      </c>
      <c r="E683" s="2" t="s">
        <v>102</v>
      </c>
      <c r="F683" s="2" t="s">
        <v>30</v>
      </c>
      <c r="G683" s="2" t="s">
        <v>30</v>
      </c>
      <c r="H683" s="2" t="s">
        <v>31</v>
      </c>
      <c r="I683" s="2" t="s">
        <v>52</v>
      </c>
      <c r="J683" s="2" t="s">
        <v>41</v>
      </c>
      <c r="K683" s="2" t="s">
        <v>30</v>
      </c>
      <c r="L683" s="2" t="s">
        <v>30</v>
      </c>
      <c r="M683" s="2" t="s">
        <v>31</v>
      </c>
      <c r="N683" s="2" t="s">
        <v>31</v>
      </c>
      <c r="O683" s="2" t="s">
        <v>31</v>
      </c>
      <c r="P683" s="2" t="s">
        <v>31</v>
      </c>
      <c r="Q683" s="2" t="s">
        <v>42</v>
      </c>
      <c r="R683" s="2" t="s">
        <v>42</v>
      </c>
      <c r="S683" s="2" t="s">
        <v>30</v>
      </c>
      <c r="T683" s="2" t="s">
        <v>30</v>
      </c>
      <c r="U683" s="2" t="s">
        <v>36</v>
      </c>
      <c r="V683" s="2" t="s">
        <v>31</v>
      </c>
      <c r="W683" s="2" t="s">
        <v>30</v>
      </c>
      <c r="X683" s="2" t="s">
        <v>30</v>
      </c>
      <c r="Y683" s="2" t="s">
        <v>42</v>
      </c>
      <c r="Z683" s="2" t="s">
        <v>30</v>
      </c>
    </row>
    <row r="684">
      <c r="A684" s="1">
        <v>41879.37657586806</v>
      </c>
      <c r="B684" s="2">
        <v>19.0</v>
      </c>
      <c r="C684" s="2" t="s">
        <v>249</v>
      </c>
      <c r="D684" s="2" t="s">
        <v>28</v>
      </c>
      <c r="E684" s="2" t="s">
        <v>103</v>
      </c>
      <c r="F684" s="2" t="s">
        <v>30</v>
      </c>
      <c r="G684" s="2" t="s">
        <v>31</v>
      </c>
      <c r="H684" s="2" t="s">
        <v>31</v>
      </c>
      <c r="I684" s="2" t="s">
        <v>32</v>
      </c>
      <c r="J684" s="2" t="s">
        <v>47</v>
      </c>
      <c r="K684" s="2" t="s">
        <v>30</v>
      </c>
      <c r="L684" s="2" t="s">
        <v>30</v>
      </c>
      <c r="M684" s="2" t="s">
        <v>42</v>
      </c>
      <c r="N684" s="2" t="s">
        <v>34</v>
      </c>
      <c r="O684" s="2" t="s">
        <v>30</v>
      </c>
      <c r="P684" s="2" t="s">
        <v>30</v>
      </c>
      <c r="Q684" s="2" t="s">
        <v>42</v>
      </c>
      <c r="R684" s="2" t="s">
        <v>45</v>
      </c>
      <c r="S684" s="2" t="s">
        <v>37</v>
      </c>
      <c r="T684" s="2" t="s">
        <v>37</v>
      </c>
      <c r="U684" s="2" t="s">
        <v>30</v>
      </c>
      <c r="V684" s="2" t="s">
        <v>30</v>
      </c>
      <c r="W684" s="2" t="s">
        <v>30</v>
      </c>
      <c r="X684" s="2" t="s">
        <v>37</v>
      </c>
      <c r="Y684" s="2" t="s">
        <v>30</v>
      </c>
      <c r="Z684" s="2" t="s">
        <v>30</v>
      </c>
    </row>
    <row r="685">
      <c r="A685" s="1">
        <v>41879.38160681713</v>
      </c>
      <c r="B685" s="2">
        <v>29.0</v>
      </c>
      <c r="C685" s="2" t="s">
        <v>59</v>
      </c>
      <c r="D685" s="2" t="s">
        <v>44</v>
      </c>
      <c r="F685" s="2" t="s">
        <v>30</v>
      </c>
      <c r="G685" s="2" t="s">
        <v>30</v>
      </c>
      <c r="H685" s="2" t="s">
        <v>31</v>
      </c>
      <c r="I685" s="2" t="s">
        <v>40</v>
      </c>
      <c r="J685" s="2" t="s">
        <v>41</v>
      </c>
      <c r="K685" s="2" t="s">
        <v>31</v>
      </c>
      <c r="L685" s="2" t="s">
        <v>30</v>
      </c>
      <c r="M685" s="2" t="s">
        <v>31</v>
      </c>
      <c r="N685" s="2" t="s">
        <v>31</v>
      </c>
      <c r="O685" s="2" t="s">
        <v>31</v>
      </c>
      <c r="P685" s="2" t="s">
        <v>42</v>
      </c>
      <c r="Q685" s="2" t="s">
        <v>31</v>
      </c>
      <c r="R685" s="2" t="s">
        <v>35</v>
      </c>
      <c r="S685" s="2" t="s">
        <v>30</v>
      </c>
      <c r="T685" s="2" t="s">
        <v>30</v>
      </c>
      <c r="U685" s="2" t="s">
        <v>30</v>
      </c>
      <c r="V685" s="2" t="s">
        <v>31</v>
      </c>
      <c r="W685" s="2" t="s">
        <v>30</v>
      </c>
      <c r="X685" s="2" t="s">
        <v>37</v>
      </c>
      <c r="Y685" s="2" t="s">
        <v>42</v>
      </c>
      <c r="Z685" s="2" t="s">
        <v>30</v>
      </c>
    </row>
    <row r="686">
      <c r="A686" s="1">
        <v>41879.38636225694</v>
      </c>
      <c r="B686" s="2">
        <v>21.0</v>
      </c>
      <c r="C686" s="2" t="s">
        <v>27</v>
      </c>
      <c r="D686" s="2" t="s">
        <v>46</v>
      </c>
      <c r="F686" s="2" t="s">
        <v>30</v>
      </c>
      <c r="G686" s="2" t="s">
        <v>30</v>
      </c>
      <c r="H686" s="2" t="s">
        <v>30</v>
      </c>
      <c r="J686" s="3" t="s">
        <v>33</v>
      </c>
      <c r="K686" s="2" t="s">
        <v>30</v>
      </c>
      <c r="L686" s="2" t="s">
        <v>31</v>
      </c>
      <c r="M686" s="2" t="s">
        <v>30</v>
      </c>
      <c r="N686" s="2" t="s">
        <v>30</v>
      </c>
      <c r="O686" s="2" t="s">
        <v>30</v>
      </c>
      <c r="P686" s="2" t="s">
        <v>30</v>
      </c>
      <c r="Q686" s="2" t="s">
        <v>42</v>
      </c>
      <c r="R686" s="2" t="s">
        <v>42</v>
      </c>
      <c r="S686" s="2" t="s">
        <v>31</v>
      </c>
      <c r="T686" s="2" t="s">
        <v>37</v>
      </c>
      <c r="U686" s="2" t="s">
        <v>36</v>
      </c>
      <c r="V686" s="2" t="s">
        <v>30</v>
      </c>
      <c r="W686" s="2" t="s">
        <v>30</v>
      </c>
      <c r="X686" s="2" t="s">
        <v>30</v>
      </c>
      <c r="Y686" s="2" t="s">
        <v>42</v>
      </c>
      <c r="Z686" s="2" t="s">
        <v>30</v>
      </c>
    </row>
    <row r="687">
      <c r="A687" s="1">
        <v>41879.38765313657</v>
      </c>
      <c r="B687" s="2">
        <v>23.0</v>
      </c>
      <c r="C687" s="2" t="s">
        <v>27</v>
      </c>
      <c r="D687" s="2" t="s">
        <v>129</v>
      </c>
      <c r="F687" s="2" t="s">
        <v>30</v>
      </c>
      <c r="G687" s="2" t="s">
        <v>31</v>
      </c>
      <c r="H687" s="2" t="s">
        <v>31</v>
      </c>
      <c r="I687" s="2" t="s">
        <v>52</v>
      </c>
      <c r="J687" s="2" t="s">
        <v>41</v>
      </c>
      <c r="K687" s="2" t="s">
        <v>30</v>
      </c>
      <c r="L687" s="2" t="s">
        <v>31</v>
      </c>
      <c r="M687" s="2" t="s">
        <v>42</v>
      </c>
      <c r="N687" s="2" t="s">
        <v>34</v>
      </c>
      <c r="O687" s="2" t="s">
        <v>30</v>
      </c>
      <c r="P687" s="2" t="s">
        <v>42</v>
      </c>
      <c r="Q687" s="2" t="s">
        <v>42</v>
      </c>
      <c r="R687" s="2" t="s">
        <v>42</v>
      </c>
      <c r="S687" s="2" t="s">
        <v>31</v>
      </c>
      <c r="T687" s="2" t="s">
        <v>37</v>
      </c>
      <c r="U687" s="2" t="s">
        <v>30</v>
      </c>
      <c r="V687" s="2" t="s">
        <v>30</v>
      </c>
      <c r="W687" s="2" t="s">
        <v>30</v>
      </c>
      <c r="X687" s="2" t="s">
        <v>30</v>
      </c>
      <c r="Y687" s="2" t="s">
        <v>42</v>
      </c>
      <c r="Z687" s="2" t="s">
        <v>30</v>
      </c>
    </row>
    <row r="688">
      <c r="A688" s="1">
        <v>41879.40327354167</v>
      </c>
      <c r="B688" s="2">
        <v>33.0</v>
      </c>
      <c r="C688" s="2" t="s">
        <v>59</v>
      </c>
      <c r="D688" s="2" t="s">
        <v>28</v>
      </c>
      <c r="E688" s="2" t="s">
        <v>70</v>
      </c>
      <c r="F688" s="2" t="s">
        <v>30</v>
      </c>
      <c r="G688" s="2" t="s">
        <v>31</v>
      </c>
      <c r="H688" s="2" t="s">
        <v>31</v>
      </c>
      <c r="I688" s="2" t="s">
        <v>40</v>
      </c>
      <c r="J688" s="2" t="s">
        <v>41</v>
      </c>
      <c r="K688" s="2" t="s">
        <v>30</v>
      </c>
      <c r="L688" s="2" t="s">
        <v>31</v>
      </c>
      <c r="M688" s="2" t="s">
        <v>31</v>
      </c>
      <c r="N688" s="2" t="s">
        <v>31</v>
      </c>
      <c r="O688" s="2" t="s">
        <v>31</v>
      </c>
      <c r="P688" s="2" t="s">
        <v>31</v>
      </c>
      <c r="Q688" s="2" t="s">
        <v>31</v>
      </c>
      <c r="R688" s="2" t="s">
        <v>35</v>
      </c>
      <c r="S688" s="2" t="s">
        <v>30</v>
      </c>
      <c r="T688" s="2" t="s">
        <v>30</v>
      </c>
      <c r="U688" s="2" t="s">
        <v>36</v>
      </c>
      <c r="V688" s="2" t="s">
        <v>31</v>
      </c>
      <c r="W688" s="2" t="s">
        <v>30</v>
      </c>
      <c r="X688" s="2" t="s">
        <v>30</v>
      </c>
      <c r="Y688" s="2" t="s">
        <v>31</v>
      </c>
      <c r="Z688" s="2" t="s">
        <v>30</v>
      </c>
    </row>
    <row r="689">
      <c r="A689" s="1">
        <v>41879.41229576389</v>
      </c>
      <c r="B689" s="2">
        <v>49.0</v>
      </c>
      <c r="C689" s="2" t="s">
        <v>43</v>
      </c>
      <c r="D689" s="2" t="s">
        <v>28</v>
      </c>
      <c r="E689" s="2" t="s">
        <v>69</v>
      </c>
      <c r="F689" s="2" t="s">
        <v>30</v>
      </c>
      <c r="G689" s="2" t="s">
        <v>31</v>
      </c>
      <c r="H689" s="2" t="s">
        <v>31</v>
      </c>
      <c r="I689" s="2" t="s">
        <v>52</v>
      </c>
      <c r="J689" s="2" t="s">
        <v>50</v>
      </c>
      <c r="K689" s="2" t="s">
        <v>30</v>
      </c>
      <c r="L689" s="2" t="s">
        <v>31</v>
      </c>
      <c r="M689" s="2" t="s">
        <v>31</v>
      </c>
      <c r="N689" s="2" t="s">
        <v>34</v>
      </c>
      <c r="O689" s="2" t="s">
        <v>31</v>
      </c>
      <c r="P689" s="2" t="s">
        <v>31</v>
      </c>
      <c r="Q689" s="2" t="s">
        <v>31</v>
      </c>
      <c r="R689" s="2" t="s">
        <v>35</v>
      </c>
      <c r="S689" s="2" t="s">
        <v>37</v>
      </c>
      <c r="T689" s="2" t="s">
        <v>37</v>
      </c>
      <c r="U689" s="2" t="s">
        <v>36</v>
      </c>
      <c r="V689" s="2" t="s">
        <v>31</v>
      </c>
      <c r="W689" s="2" t="s">
        <v>30</v>
      </c>
      <c r="X689" s="2" t="s">
        <v>30</v>
      </c>
      <c r="Y689" s="2" t="s">
        <v>31</v>
      </c>
      <c r="Z689" s="2" t="s">
        <v>30</v>
      </c>
    </row>
    <row r="690">
      <c r="A690" s="1">
        <v>41879.41247056713</v>
      </c>
      <c r="B690" s="2">
        <v>28.0</v>
      </c>
      <c r="C690" s="2" t="s">
        <v>43</v>
      </c>
      <c r="D690" s="2" t="s">
        <v>28</v>
      </c>
      <c r="E690" s="2" t="s">
        <v>92</v>
      </c>
      <c r="F690" s="2" t="s">
        <v>30</v>
      </c>
      <c r="G690" s="2" t="s">
        <v>30</v>
      </c>
      <c r="H690" s="2" t="s">
        <v>30</v>
      </c>
      <c r="J690" s="2" t="s">
        <v>47</v>
      </c>
      <c r="K690" s="2" t="s">
        <v>31</v>
      </c>
      <c r="L690" s="2" t="s">
        <v>31</v>
      </c>
      <c r="M690" s="2" t="s">
        <v>42</v>
      </c>
      <c r="N690" s="2" t="s">
        <v>30</v>
      </c>
      <c r="O690" s="2" t="s">
        <v>30</v>
      </c>
      <c r="P690" s="2" t="s">
        <v>30</v>
      </c>
      <c r="Q690" s="2" t="s">
        <v>42</v>
      </c>
      <c r="R690" s="2" t="s">
        <v>42</v>
      </c>
      <c r="S690" s="2" t="s">
        <v>37</v>
      </c>
      <c r="T690" s="2" t="s">
        <v>30</v>
      </c>
      <c r="U690" s="2" t="s">
        <v>36</v>
      </c>
      <c r="V690" s="2" t="s">
        <v>30</v>
      </c>
      <c r="W690" s="2" t="s">
        <v>30</v>
      </c>
      <c r="X690" s="2" t="s">
        <v>30</v>
      </c>
      <c r="Y690" s="2" t="s">
        <v>42</v>
      </c>
      <c r="Z690" s="2" t="s">
        <v>30</v>
      </c>
    </row>
    <row r="691">
      <c r="A691" s="1">
        <v>41879.41275390046</v>
      </c>
      <c r="B691" s="2">
        <v>27.0</v>
      </c>
      <c r="C691" s="2" t="s">
        <v>133</v>
      </c>
      <c r="D691" s="2" t="s">
        <v>46</v>
      </c>
      <c r="F691" s="2" t="s">
        <v>30</v>
      </c>
      <c r="G691" s="2" t="s">
        <v>30</v>
      </c>
      <c r="H691" s="2" t="s">
        <v>31</v>
      </c>
      <c r="I691" s="2" t="s">
        <v>52</v>
      </c>
      <c r="J691" s="3" t="s">
        <v>33</v>
      </c>
      <c r="K691" s="2" t="s">
        <v>31</v>
      </c>
      <c r="L691" s="2" t="s">
        <v>31</v>
      </c>
      <c r="M691" s="2" t="s">
        <v>42</v>
      </c>
      <c r="N691" s="2" t="s">
        <v>34</v>
      </c>
      <c r="O691" s="2" t="s">
        <v>31</v>
      </c>
      <c r="P691" s="2" t="s">
        <v>42</v>
      </c>
      <c r="Q691" s="2" t="s">
        <v>31</v>
      </c>
      <c r="R691" s="2" t="s">
        <v>65</v>
      </c>
      <c r="S691" s="2" t="s">
        <v>30</v>
      </c>
      <c r="T691" s="2" t="s">
        <v>30</v>
      </c>
      <c r="U691" s="2" t="s">
        <v>31</v>
      </c>
      <c r="V691" s="2" t="s">
        <v>31</v>
      </c>
      <c r="W691" s="2" t="s">
        <v>37</v>
      </c>
      <c r="X691" s="2" t="s">
        <v>37</v>
      </c>
      <c r="Y691" s="2" t="s">
        <v>31</v>
      </c>
      <c r="Z691" s="2" t="s">
        <v>30</v>
      </c>
    </row>
    <row r="692">
      <c r="A692" s="1">
        <v>41879.41294042824</v>
      </c>
      <c r="B692" s="2">
        <v>23.0</v>
      </c>
      <c r="C692" s="2" t="s">
        <v>57</v>
      </c>
      <c r="D692" s="2" t="s">
        <v>44</v>
      </c>
      <c r="F692" s="2" t="s">
        <v>30</v>
      </c>
      <c r="G692" s="2" t="s">
        <v>30</v>
      </c>
      <c r="H692" s="2" t="s">
        <v>31</v>
      </c>
      <c r="I692" s="2" t="s">
        <v>52</v>
      </c>
      <c r="J692" s="3" t="s">
        <v>33</v>
      </c>
      <c r="K692" s="2" t="s">
        <v>30</v>
      </c>
      <c r="L692" s="2" t="s">
        <v>31</v>
      </c>
      <c r="M692" s="2" t="s">
        <v>31</v>
      </c>
      <c r="N692" s="2" t="s">
        <v>30</v>
      </c>
      <c r="O692" s="2" t="s">
        <v>30</v>
      </c>
      <c r="P692" s="2" t="s">
        <v>30</v>
      </c>
      <c r="Q692" s="2" t="s">
        <v>42</v>
      </c>
      <c r="R692" s="2" t="s">
        <v>35</v>
      </c>
      <c r="S692" s="2" t="s">
        <v>37</v>
      </c>
      <c r="T692" s="2" t="s">
        <v>37</v>
      </c>
      <c r="U692" s="2" t="s">
        <v>36</v>
      </c>
      <c r="V692" s="2" t="s">
        <v>36</v>
      </c>
      <c r="W692" s="2" t="s">
        <v>30</v>
      </c>
      <c r="X692" s="2" t="s">
        <v>30</v>
      </c>
      <c r="Y692" s="2" t="s">
        <v>42</v>
      </c>
      <c r="Z692" s="2" t="s">
        <v>30</v>
      </c>
    </row>
    <row r="693">
      <c r="A693" s="1">
        <v>41879.413044189816</v>
      </c>
      <c r="B693" s="2">
        <v>29.0</v>
      </c>
      <c r="C693" s="2" t="s">
        <v>38</v>
      </c>
      <c r="D693" s="2" t="s">
        <v>80</v>
      </c>
      <c r="F693" s="2" t="s">
        <v>30</v>
      </c>
      <c r="G693" s="2" t="s">
        <v>30</v>
      </c>
      <c r="H693" s="2" t="s">
        <v>30</v>
      </c>
      <c r="I693" s="2" t="s">
        <v>49</v>
      </c>
      <c r="J693" s="3" t="s">
        <v>54</v>
      </c>
      <c r="K693" s="2" t="s">
        <v>31</v>
      </c>
      <c r="L693" s="2" t="s">
        <v>31</v>
      </c>
      <c r="M693" s="2" t="s">
        <v>30</v>
      </c>
      <c r="N693" s="2" t="s">
        <v>30</v>
      </c>
      <c r="O693" s="2" t="s">
        <v>30</v>
      </c>
      <c r="P693" s="2" t="s">
        <v>30</v>
      </c>
      <c r="Q693" s="2" t="s">
        <v>31</v>
      </c>
      <c r="R693" s="2" t="s">
        <v>35</v>
      </c>
      <c r="S693" s="2" t="s">
        <v>30</v>
      </c>
      <c r="T693" s="2" t="s">
        <v>30</v>
      </c>
      <c r="U693" s="2" t="s">
        <v>31</v>
      </c>
      <c r="V693" s="2" t="s">
        <v>31</v>
      </c>
      <c r="W693" s="2" t="s">
        <v>30</v>
      </c>
      <c r="X693" s="2" t="s">
        <v>37</v>
      </c>
      <c r="Y693" s="2" t="s">
        <v>31</v>
      </c>
      <c r="Z693" s="2" t="s">
        <v>30</v>
      </c>
    </row>
    <row r="694">
      <c r="A694" s="1">
        <v>41879.413095763884</v>
      </c>
      <c r="B694" s="2">
        <v>30.0</v>
      </c>
      <c r="C694" s="2" t="s">
        <v>82</v>
      </c>
      <c r="D694" s="2" t="s">
        <v>94</v>
      </c>
      <c r="F694" s="2" t="s">
        <v>30</v>
      </c>
      <c r="G694" s="2" t="s">
        <v>30</v>
      </c>
      <c r="H694" s="2" t="s">
        <v>30</v>
      </c>
      <c r="J694" s="2" t="s">
        <v>47</v>
      </c>
      <c r="K694" s="2" t="s">
        <v>30</v>
      </c>
      <c r="L694" s="2" t="s">
        <v>31</v>
      </c>
      <c r="M694" s="2" t="s">
        <v>42</v>
      </c>
      <c r="N694" s="2" t="s">
        <v>30</v>
      </c>
      <c r="O694" s="2" t="s">
        <v>30</v>
      </c>
      <c r="P694" s="2" t="s">
        <v>42</v>
      </c>
      <c r="Q694" s="2" t="s">
        <v>31</v>
      </c>
      <c r="R694" s="2" t="s">
        <v>35</v>
      </c>
      <c r="S694" s="2" t="s">
        <v>30</v>
      </c>
      <c r="T694" s="2" t="s">
        <v>30</v>
      </c>
      <c r="U694" s="2" t="s">
        <v>36</v>
      </c>
      <c r="V694" s="2" t="s">
        <v>30</v>
      </c>
      <c r="W694" s="2" t="s">
        <v>37</v>
      </c>
      <c r="X694" s="2" t="s">
        <v>37</v>
      </c>
      <c r="Y694" s="2" t="s">
        <v>42</v>
      </c>
      <c r="Z694" s="2" t="s">
        <v>30</v>
      </c>
    </row>
    <row r="695">
      <c r="A695" s="1">
        <v>41879.41336053241</v>
      </c>
      <c r="B695" s="2">
        <v>28.0</v>
      </c>
      <c r="C695" s="2" t="s">
        <v>27</v>
      </c>
      <c r="D695" s="2" t="s">
        <v>44</v>
      </c>
      <c r="F695" s="2" t="s">
        <v>30</v>
      </c>
      <c r="G695" s="2" t="s">
        <v>30</v>
      </c>
      <c r="H695" s="2" t="s">
        <v>30</v>
      </c>
      <c r="J695" s="2" t="s">
        <v>41</v>
      </c>
      <c r="K695" s="2" t="s">
        <v>30</v>
      </c>
      <c r="L695" s="2" t="s">
        <v>31</v>
      </c>
      <c r="M695" s="2" t="s">
        <v>31</v>
      </c>
      <c r="N695" s="2" t="s">
        <v>34</v>
      </c>
      <c r="O695" s="2" t="s">
        <v>42</v>
      </c>
      <c r="P695" s="2" t="s">
        <v>42</v>
      </c>
      <c r="Q695" s="2" t="s">
        <v>42</v>
      </c>
      <c r="R695" s="2" t="s">
        <v>35</v>
      </c>
      <c r="S695" s="2" t="s">
        <v>30</v>
      </c>
      <c r="T695" s="2" t="s">
        <v>30</v>
      </c>
      <c r="U695" s="2" t="s">
        <v>36</v>
      </c>
      <c r="V695" s="2" t="s">
        <v>31</v>
      </c>
      <c r="W695" s="2" t="s">
        <v>30</v>
      </c>
      <c r="X695" s="2" t="s">
        <v>30</v>
      </c>
      <c r="Y695" s="2" t="s">
        <v>42</v>
      </c>
      <c r="Z695" s="2" t="s">
        <v>30</v>
      </c>
      <c r="AA695" s="2" t="s">
        <v>250</v>
      </c>
    </row>
    <row r="696">
      <c r="A696" s="1">
        <v>41879.41392576389</v>
      </c>
      <c r="B696" s="2">
        <v>32.0</v>
      </c>
      <c r="C696" s="2" t="s">
        <v>43</v>
      </c>
      <c r="D696" s="2" t="s">
        <v>46</v>
      </c>
      <c r="F696" s="2" t="s">
        <v>30</v>
      </c>
      <c r="G696" s="2" t="s">
        <v>30</v>
      </c>
      <c r="H696" s="2" t="s">
        <v>30</v>
      </c>
      <c r="J696" s="3" t="s">
        <v>33</v>
      </c>
      <c r="K696" s="2" t="s">
        <v>30</v>
      </c>
      <c r="L696" s="2" t="s">
        <v>31</v>
      </c>
      <c r="M696" s="2" t="s">
        <v>30</v>
      </c>
      <c r="N696" s="2" t="s">
        <v>30</v>
      </c>
      <c r="O696" s="2" t="s">
        <v>30</v>
      </c>
      <c r="P696" s="2" t="s">
        <v>30</v>
      </c>
      <c r="Q696" s="2" t="s">
        <v>42</v>
      </c>
      <c r="R696" s="2" t="s">
        <v>42</v>
      </c>
      <c r="S696" s="2" t="s">
        <v>31</v>
      </c>
      <c r="T696" s="2" t="s">
        <v>30</v>
      </c>
      <c r="U696" s="2" t="s">
        <v>30</v>
      </c>
      <c r="V696" s="2" t="s">
        <v>30</v>
      </c>
      <c r="W696" s="2" t="s">
        <v>30</v>
      </c>
      <c r="X696" s="2" t="s">
        <v>31</v>
      </c>
      <c r="Y696" s="2" t="s">
        <v>30</v>
      </c>
      <c r="Z696" s="2" t="s">
        <v>30</v>
      </c>
    </row>
    <row r="697">
      <c r="A697" s="1">
        <v>41879.41393858796</v>
      </c>
      <c r="B697" s="2">
        <v>32.0</v>
      </c>
      <c r="C697" s="2" t="s">
        <v>43</v>
      </c>
      <c r="D697" s="2" t="s">
        <v>46</v>
      </c>
      <c r="F697" s="2" t="s">
        <v>30</v>
      </c>
      <c r="G697" s="2" t="s">
        <v>30</v>
      </c>
      <c r="H697" s="2" t="s">
        <v>31</v>
      </c>
      <c r="I697" s="2" t="s">
        <v>52</v>
      </c>
      <c r="J697" s="2" t="s">
        <v>47</v>
      </c>
      <c r="K697" s="2" t="s">
        <v>30</v>
      </c>
      <c r="L697" s="2" t="s">
        <v>30</v>
      </c>
      <c r="M697" s="2" t="s">
        <v>31</v>
      </c>
      <c r="N697" s="2" t="s">
        <v>31</v>
      </c>
      <c r="O697" s="2" t="s">
        <v>30</v>
      </c>
      <c r="P697" s="2" t="s">
        <v>30</v>
      </c>
      <c r="Q697" s="2" t="s">
        <v>31</v>
      </c>
      <c r="R697" s="2" t="s">
        <v>65</v>
      </c>
      <c r="S697" s="2" t="s">
        <v>30</v>
      </c>
      <c r="T697" s="2" t="s">
        <v>30</v>
      </c>
      <c r="U697" s="2" t="s">
        <v>30</v>
      </c>
      <c r="V697" s="2" t="s">
        <v>31</v>
      </c>
      <c r="W697" s="2" t="s">
        <v>30</v>
      </c>
      <c r="X697" s="2" t="s">
        <v>30</v>
      </c>
      <c r="Y697" s="2" t="s">
        <v>31</v>
      </c>
      <c r="Z697" s="2" t="s">
        <v>30</v>
      </c>
    </row>
    <row r="698">
      <c r="A698" s="1">
        <v>41879.41401305555</v>
      </c>
      <c r="B698" s="2">
        <v>37.0</v>
      </c>
      <c r="C698" s="2" t="s">
        <v>43</v>
      </c>
      <c r="D698" s="2" t="s">
        <v>68</v>
      </c>
      <c r="F698" s="2" t="s">
        <v>30</v>
      </c>
      <c r="G698" s="2" t="s">
        <v>30</v>
      </c>
      <c r="H698" s="2" t="s">
        <v>30</v>
      </c>
      <c r="J698" s="2" t="s">
        <v>50</v>
      </c>
      <c r="K698" s="2" t="s">
        <v>30</v>
      </c>
      <c r="L698" s="2" t="s">
        <v>31</v>
      </c>
      <c r="M698" s="2" t="s">
        <v>30</v>
      </c>
      <c r="N698" s="2" t="s">
        <v>30</v>
      </c>
      <c r="O698" s="2" t="s">
        <v>30</v>
      </c>
      <c r="P698" s="2" t="s">
        <v>30</v>
      </c>
      <c r="Q698" s="2" t="s">
        <v>42</v>
      </c>
      <c r="R698" s="2" t="s">
        <v>35</v>
      </c>
      <c r="S698" s="2" t="s">
        <v>37</v>
      </c>
      <c r="T698" s="2" t="s">
        <v>37</v>
      </c>
      <c r="U698" s="2" t="s">
        <v>36</v>
      </c>
      <c r="V698" s="2" t="s">
        <v>36</v>
      </c>
      <c r="W698" s="2" t="s">
        <v>30</v>
      </c>
      <c r="X698" s="2" t="s">
        <v>37</v>
      </c>
      <c r="Y698" s="2" t="s">
        <v>30</v>
      </c>
      <c r="Z698" s="2" t="s">
        <v>30</v>
      </c>
    </row>
    <row r="699">
      <c r="A699" s="1">
        <v>41879.41413842593</v>
      </c>
      <c r="B699" s="2">
        <v>39.0</v>
      </c>
      <c r="C699" s="2" t="s">
        <v>97</v>
      </c>
      <c r="D699" s="2" t="s">
        <v>28</v>
      </c>
      <c r="E699" s="2" t="s">
        <v>48</v>
      </c>
      <c r="F699" s="2" t="s">
        <v>30</v>
      </c>
      <c r="G699" s="2" t="s">
        <v>30</v>
      </c>
      <c r="H699" s="2" t="s">
        <v>30</v>
      </c>
      <c r="J699" s="2" t="s">
        <v>41</v>
      </c>
      <c r="K699" s="2" t="s">
        <v>31</v>
      </c>
      <c r="L699" s="2" t="s">
        <v>30</v>
      </c>
      <c r="M699" s="2" t="s">
        <v>30</v>
      </c>
      <c r="N699" s="2" t="s">
        <v>31</v>
      </c>
      <c r="O699" s="2" t="s">
        <v>30</v>
      </c>
      <c r="P699" s="2" t="s">
        <v>30</v>
      </c>
      <c r="Q699" s="2" t="s">
        <v>42</v>
      </c>
      <c r="R699" s="2" t="s">
        <v>55</v>
      </c>
      <c r="S699" s="2" t="s">
        <v>31</v>
      </c>
      <c r="T699" s="2" t="s">
        <v>37</v>
      </c>
      <c r="U699" s="2" t="s">
        <v>30</v>
      </c>
      <c r="V699" s="2" t="s">
        <v>30</v>
      </c>
      <c r="W699" s="2" t="s">
        <v>30</v>
      </c>
      <c r="X699" s="2" t="s">
        <v>37</v>
      </c>
      <c r="Y699" s="2" t="s">
        <v>30</v>
      </c>
      <c r="Z699" s="2" t="s">
        <v>30</v>
      </c>
    </row>
    <row r="700">
      <c r="A700" s="1">
        <v>41879.4142372801</v>
      </c>
      <c r="B700" s="2">
        <v>31.0</v>
      </c>
      <c r="C700" s="2" t="s">
        <v>57</v>
      </c>
      <c r="D700" s="2" t="s">
        <v>68</v>
      </c>
      <c r="F700" s="2" t="s">
        <v>30</v>
      </c>
      <c r="G700" s="2" t="s">
        <v>30</v>
      </c>
      <c r="H700" s="2" t="s">
        <v>30</v>
      </c>
      <c r="J700" s="2" t="s">
        <v>62</v>
      </c>
      <c r="K700" s="2" t="s">
        <v>30</v>
      </c>
      <c r="L700" s="2" t="s">
        <v>31</v>
      </c>
      <c r="M700" s="2" t="s">
        <v>42</v>
      </c>
      <c r="N700" s="2" t="s">
        <v>30</v>
      </c>
      <c r="O700" s="2" t="s">
        <v>30</v>
      </c>
      <c r="P700" s="2" t="s">
        <v>42</v>
      </c>
      <c r="Q700" s="2" t="s">
        <v>42</v>
      </c>
      <c r="R700" s="2" t="s">
        <v>42</v>
      </c>
      <c r="S700" s="2" t="s">
        <v>37</v>
      </c>
      <c r="T700" s="2" t="s">
        <v>37</v>
      </c>
      <c r="U700" s="2" t="s">
        <v>36</v>
      </c>
      <c r="V700" s="2" t="s">
        <v>30</v>
      </c>
      <c r="W700" s="2" t="s">
        <v>30</v>
      </c>
      <c r="X700" s="2" t="s">
        <v>30</v>
      </c>
      <c r="Y700" s="2" t="s">
        <v>31</v>
      </c>
      <c r="Z700" s="2" t="s">
        <v>30</v>
      </c>
    </row>
    <row r="701">
      <c r="A701" s="1">
        <v>41879.414617071765</v>
      </c>
      <c r="B701" s="2">
        <v>29.0</v>
      </c>
      <c r="C701" s="2" t="s">
        <v>43</v>
      </c>
      <c r="D701" s="2" t="s">
        <v>28</v>
      </c>
      <c r="E701" s="2" t="s">
        <v>164</v>
      </c>
      <c r="F701" s="2" t="s">
        <v>30</v>
      </c>
      <c r="G701" s="2" t="s">
        <v>30</v>
      </c>
      <c r="H701" s="2" t="s">
        <v>30</v>
      </c>
      <c r="J701" s="3" t="s">
        <v>33</v>
      </c>
      <c r="K701" s="2" t="s">
        <v>30</v>
      </c>
      <c r="L701" s="2" t="s">
        <v>31</v>
      </c>
      <c r="M701" s="2" t="s">
        <v>30</v>
      </c>
      <c r="N701" s="2" t="s">
        <v>30</v>
      </c>
      <c r="O701" s="2" t="s">
        <v>30</v>
      </c>
      <c r="P701" s="2" t="s">
        <v>42</v>
      </c>
      <c r="Q701" s="2" t="s">
        <v>42</v>
      </c>
      <c r="R701" s="2" t="s">
        <v>45</v>
      </c>
      <c r="S701" s="2" t="s">
        <v>37</v>
      </c>
      <c r="T701" s="2" t="s">
        <v>37</v>
      </c>
      <c r="U701" s="2" t="s">
        <v>36</v>
      </c>
      <c r="V701" s="2" t="s">
        <v>30</v>
      </c>
      <c r="W701" s="2" t="s">
        <v>30</v>
      </c>
      <c r="X701" s="2" t="s">
        <v>30</v>
      </c>
      <c r="Y701" s="2" t="s">
        <v>42</v>
      </c>
      <c r="Z701" s="2" t="s">
        <v>30</v>
      </c>
    </row>
    <row r="702">
      <c r="A702" s="1">
        <v>41879.41470893518</v>
      </c>
      <c r="B702" s="2">
        <v>30.0</v>
      </c>
      <c r="C702" s="2" t="s">
        <v>38</v>
      </c>
      <c r="D702" s="2" t="s">
        <v>28</v>
      </c>
      <c r="E702" s="2" t="s">
        <v>98</v>
      </c>
      <c r="F702" s="2" t="s">
        <v>30</v>
      </c>
      <c r="G702" s="2" t="s">
        <v>30</v>
      </c>
      <c r="H702" s="2" t="s">
        <v>30</v>
      </c>
      <c r="J702" s="2" t="s">
        <v>50</v>
      </c>
      <c r="K702" s="2" t="s">
        <v>30</v>
      </c>
      <c r="L702" s="2" t="s">
        <v>30</v>
      </c>
      <c r="M702" s="2" t="s">
        <v>31</v>
      </c>
      <c r="N702" s="2" t="s">
        <v>30</v>
      </c>
      <c r="O702" s="2" t="s">
        <v>30</v>
      </c>
      <c r="P702" s="2" t="s">
        <v>42</v>
      </c>
      <c r="Q702" s="2" t="s">
        <v>42</v>
      </c>
      <c r="R702" s="2" t="s">
        <v>42</v>
      </c>
      <c r="S702" s="2" t="s">
        <v>37</v>
      </c>
      <c r="T702" s="2" t="s">
        <v>30</v>
      </c>
      <c r="U702" s="2" t="s">
        <v>36</v>
      </c>
      <c r="V702" s="2" t="s">
        <v>31</v>
      </c>
      <c r="W702" s="2" t="s">
        <v>30</v>
      </c>
      <c r="X702" s="2" t="s">
        <v>30</v>
      </c>
      <c r="Y702" s="2" t="s">
        <v>42</v>
      </c>
      <c r="Z702" s="2" t="s">
        <v>30</v>
      </c>
    </row>
    <row r="703">
      <c r="A703" s="1">
        <v>41879.41488038195</v>
      </c>
      <c r="B703" s="2">
        <v>33.0</v>
      </c>
      <c r="C703" s="2" t="s">
        <v>38</v>
      </c>
      <c r="D703" s="2" t="s">
        <v>28</v>
      </c>
      <c r="E703" s="2" t="s">
        <v>76</v>
      </c>
      <c r="F703" s="2" t="s">
        <v>31</v>
      </c>
      <c r="G703" s="2" t="s">
        <v>31</v>
      </c>
      <c r="H703" s="2" t="s">
        <v>31</v>
      </c>
      <c r="I703" s="2" t="s">
        <v>40</v>
      </c>
      <c r="J703" s="3" t="s">
        <v>54</v>
      </c>
      <c r="K703" s="2" t="s">
        <v>31</v>
      </c>
      <c r="L703" s="2" t="s">
        <v>31</v>
      </c>
      <c r="M703" s="2" t="s">
        <v>30</v>
      </c>
      <c r="N703" s="2" t="s">
        <v>31</v>
      </c>
      <c r="O703" s="2" t="s">
        <v>31</v>
      </c>
      <c r="P703" s="2" t="s">
        <v>31</v>
      </c>
      <c r="Q703" s="2" t="s">
        <v>30</v>
      </c>
      <c r="R703" s="2" t="s">
        <v>55</v>
      </c>
      <c r="S703" s="2" t="s">
        <v>30</v>
      </c>
      <c r="T703" s="2" t="s">
        <v>30</v>
      </c>
      <c r="U703" s="2" t="s">
        <v>31</v>
      </c>
      <c r="V703" s="2" t="s">
        <v>31</v>
      </c>
      <c r="W703" s="2" t="s">
        <v>30</v>
      </c>
      <c r="X703" s="2" t="s">
        <v>30</v>
      </c>
      <c r="Y703" s="2" t="s">
        <v>31</v>
      </c>
      <c r="Z703" s="2" t="s">
        <v>31</v>
      </c>
    </row>
    <row r="704">
      <c r="A704" s="1">
        <v>41879.41537163194</v>
      </c>
      <c r="B704" s="2">
        <v>37.0</v>
      </c>
      <c r="C704" s="2" t="s">
        <v>57</v>
      </c>
      <c r="D704" s="2" t="s">
        <v>28</v>
      </c>
      <c r="E704" s="2" t="s">
        <v>60</v>
      </c>
      <c r="F704" s="2" t="s">
        <v>30</v>
      </c>
      <c r="G704" s="2" t="s">
        <v>31</v>
      </c>
      <c r="H704" s="2" t="s">
        <v>31</v>
      </c>
      <c r="I704" s="2" t="s">
        <v>52</v>
      </c>
      <c r="J704" s="2" t="s">
        <v>50</v>
      </c>
      <c r="K704" s="2" t="s">
        <v>30</v>
      </c>
      <c r="L704" s="2" t="s">
        <v>31</v>
      </c>
      <c r="M704" s="2" t="s">
        <v>31</v>
      </c>
      <c r="N704" s="2" t="s">
        <v>31</v>
      </c>
      <c r="O704" s="2" t="s">
        <v>42</v>
      </c>
      <c r="P704" s="2" t="s">
        <v>42</v>
      </c>
      <c r="Q704" s="2" t="s">
        <v>31</v>
      </c>
      <c r="R704" s="2" t="s">
        <v>42</v>
      </c>
      <c r="S704" s="2" t="s">
        <v>37</v>
      </c>
      <c r="T704" s="2" t="s">
        <v>30</v>
      </c>
      <c r="U704" s="2" t="s">
        <v>31</v>
      </c>
      <c r="V704" s="2" t="s">
        <v>31</v>
      </c>
      <c r="W704" s="2" t="s">
        <v>30</v>
      </c>
      <c r="X704" s="2" t="s">
        <v>30</v>
      </c>
      <c r="Y704" s="2" t="s">
        <v>42</v>
      </c>
      <c r="Z704" s="2" t="s">
        <v>30</v>
      </c>
    </row>
    <row r="705">
      <c r="A705" s="1">
        <v>41879.41642424768</v>
      </c>
      <c r="B705" s="2">
        <v>23.0</v>
      </c>
      <c r="C705" s="2" t="s">
        <v>43</v>
      </c>
      <c r="D705" s="2" t="s">
        <v>28</v>
      </c>
      <c r="E705" s="2" t="s">
        <v>56</v>
      </c>
      <c r="F705" s="2" t="s">
        <v>30</v>
      </c>
      <c r="G705" s="2" t="s">
        <v>30</v>
      </c>
      <c r="H705" s="2" t="s">
        <v>31</v>
      </c>
      <c r="I705" s="2" t="s">
        <v>32</v>
      </c>
      <c r="J705" s="2" t="s">
        <v>47</v>
      </c>
      <c r="K705" s="2" t="s">
        <v>30</v>
      </c>
      <c r="L705" s="2" t="s">
        <v>30</v>
      </c>
      <c r="M705" s="2" t="s">
        <v>31</v>
      </c>
      <c r="N705" s="2" t="s">
        <v>31</v>
      </c>
      <c r="O705" s="2" t="s">
        <v>31</v>
      </c>
      <c r="P705" s="2" t="s">
        <v>30</v>
      </c>
      <c r="Q705" s="2" t="s">
        <v>31</v>
      </c>
      <c r="R705" s="2" t="s">
        <v>35</v>
      </c>
      <c r="S705" s="2" t="s">
        <v>30</v>
      </c>
      <c r="T705" s="2" t="s">
        <v>30</v>
      </c>
      <c r="U705" s="2" t="s">
        <v>36</v>
      </c>
      <c r="V705" s="2" t="s">
        <v>31</v>
      </c>
      <c r="W705" s="2" t="s">
        <v>30</v>
      </c>
      <c r="X705" s="2" t="s">
        <v>37</v>
      </c>
      <c r="Y705" s="2" t="s">
        <v>31</v>
      </c>
      <c r="Z705" s="2" t="s">
        <v>30</v>
      </c>
    </row>
    <row r="706">
      <c r="A706" s="1">
        <v>41879.41642449074</v>
      </c>
      <c r="B706" s="2">
        <v>43.0</v>
      </c>
      <c r="C706" s="2" t="s">
        <v>38</v>
      </c>
      <c r="D706" s="2" t="s">
        <v>28</v>
      </c>
      <c r="E706" s="2" t="s">
        <v>51</v>
      </c>
      <c r="F706" s="2" t="s">
        <v>30</v>
      </c>
      <c r="G706" s="2" t="s">
        <v>31</v>
      </c>
      <c r="H706" s="2" t="s">
        <v>31</v>
      </c>
      <c r="I706" s="2" t="s">
        <v>52</v>
      </c>
      <c r="J706" s="2" t="s">
        <v>47</v>
      </c>
      <c r="K706" s="2" t="s">
        <v>30</v>
      </c>
      <c r="L706" s="2" t="s">
        <v>30</v>
      </c>
      <c r="M706" s="2" t="s">
        <v>31</v>
      </c>
      <c r="N706" s="2" t="s">
        <v>34</v>
      </c>
      <c r="O706" s="2" t="s">
        <v>30</v>
      </c>
      <c r="P706" s="2" t="s">
        <v>31</v>
      </c>
      <c r="Q706" s="2" t="s">
        <v>42</v>
      </c>
      <c r="R706" s="2" t="s">
        <v>35</v>
      </c>
      <c r="S706" s="2" t="s">
        <v>31</v>
      </c>
      <c r="T706" s="2" t="s">
        <v>30</v>
      </c>
      <c r="U706" s="2" t="s">
        <v>30</v>
      </c>
      <c r="V706" s="2" t="s">
        <v>30</v>
      </c>
      <c r="W706" s="2" t="s">
        <v>30</v>
      </c>
      <c r="X706" s="2" t="s">
        <v>30</v>
      </c>
      <c r="Y706" s="2" t="s">
        <v>30</v>
      </c>
      <c r="Z706" s="2" t="s">
        <v>30</v>
      </c>
    </row>
    <row r="707">
      <c r="A707" s="1">
        <v>41879.4172287963</v>
      </c>
      <c r="B707" s="2">
        <v>32.0</v>
      </c>
      <c r="C707" s="2" t="s">
        <v>43</v>
      </c>
      <c r="D707" s="2" t="s">
        <v>46</v>
      </c>
      <c r="F707" s="2" t="s">
        <v>30</v>
      </c>
      <c r="G707" s="2" t="s">
        <v>30</v>
      </c>
      <c r="H707" s="2" t="s">
        <v>31</v>
      </c>
      <c r="I707" s="2" t="s">
        <v>40</v>
      </c>
      <c r="J707" s="2" t="s">
        <v>50</v>
      </c>
      <c r="K707" s="2" t="s">
        <v>30</v>
      </c>
      <c r="L707" s="2" t="s">
        <v>31</v>
      </c>
      <c r="M707" s="2" t="s">
        <v>42</v>
      </c>
      <c r="N707" s="2" t="s">
        <v>30</v>
      </c>
      <c r="O707" s="2" t="s">
        <v>30</v>
      </c>
      <c r="P707" s="2" t="s">
        <v>30</v>
      </c>
      <c r="Q707" s="2" t="s">
        <v>42</v>
      </c>
      <c r="R707" s="2" t="s">
        <v>42</v>
      </c>
      <c r="S707" s="2" t="s">
        <v>37</v>
      </c>
      <c r="T707" s="2" t="s">
        <v>30</v>
      </c>
      <c r="U707" s="2" t="s">
        <v>31</v>
      </c>
      <c r="V707" s="2" t="s">
        <v>31</v>
      </c>
      <c r="W707" s="2" t="s">
        <v>30</v>
      </c>
      <c r="X707" s="2" t="s">
        <v>37</v>
      </c>
      <c r="Y707" s="2" t="s">
        <v>30</v>
      </c>
      <c r="Z707" s="2" t="s">
        <v>31</v>
      </c>
    </row>
    <row r="708">
      <c r="A708" s="1">
        <v>41879.41754181713</v>
      </c>
      <c r="B708" s="2">
        <v>26.0</v>
      </c>
      <c r="C708" s="2" t="s">
        <v>43</v>
      </c>
      <c r="D708" s="2" t="s">
        <v>28</v>
      </c>
      <c r="E708" s="2" t="s">
        <v>69</v>
      </c>
      <c r="F708" s="2" t="s">
        <v>30</v>
      </c>
      <c r="G708" s="2" t="s">
        <v>30</v>
      </c>
      <c r="H708" s="2" t="s">
        <v>30</v>
      </c>
      <c r="I708" s="2" t="s">
        <v>49</v>
      </c>
      <c r="J708" s="2" t="s">
        <v>47</v>
      </c>
      <c r="K708" s="2" t="s">
        <v>30</v>
      </c>
      <c r="L708" s="2" t="s">
        <v>31</v>
      </c>
      <c r="M708" s="2" t="s">
        <v>42</v>
      </c>
      <c r="N708" s="2" t="s">
        <v>34</v>
      </c>
      <c r="O708" s="2" t="s">
        <v>30</v>
      </c>
      <c r="P708" s="2" t="s">
        <v>30</v>
      </c>
      <c r="Q708" s="2" t="s">
        <v>42</v>
      </c>
      <c r="R708" s="2" t="s">
        <v>42</v>
      </c>
      <c r="S708" s="2" t="s">
        <v>31</v>
      </c>
      <c r="T708" s="2" t="s">
        <v>31</v>
      </c>
      <c r="U708" s="2" t="s">
        <v>36</v>
      </c>
      <c r="V708" s="2" t="s">
        <v>30</v>
      </c>
      <c r="W708" s="2" t="s">
        <v>30</v>
      </c>
      <c r="X708" s="2" t="s">
        <v>30</v>
      </c>
      <c r="Y708" s="2" t="s">
        <v>30</v>
      </c>
      <c r="Z708" s="2" t="s">
        <v>30</v>
      </c>
    </row>
    <row r="709">
      <c r="A709" s="1">
        <v>41879.4177302199</v>
      </c>
      <c r="B709" s="2">
        <v>32.0</v>
      </c>
      <c r="C709" s="2" t="s">
        <v>43</v>
      </c>
      <c r="D709" s="2" t="s">
        <v>28</v>
      </c>
      <c r="E709" s="2" t="s">
        <v>69</v>
      </c>
      <c r="F709" s="2" t="s">
        <v>31</v>
      </c>
      <c r="G709" s="2" t="s">
        <v>30</v>
      </c>
      <c r="H709" s="2" t="s">
        <v>31</v>
      </c>
      <c r="I709" s="2" t="s">
        <v>52</v>
      </c>
      <c r="J709" s="3" t="s">
        <v>54</v>
      </c>
      <c r="K709" s="2" t="s">
        <v>31</v>
      </c>
      <c r="L709" s="2" t="s">
        <v>31</v>
      </c>
      <c r="M709" s="2" t="s">
        <v>42</v>
      </c>
      <c r="N709" s="2" t="s">
        <v>34</v>
      </c>
      <c r="O709" s="2" t="s">
        <v>42</v>
      </c>
      <c r="P709" s="2" t="s">
        <v>42</v>
      </c>
      <c r="Q709" s="2" t="s">
        <v>42</v>
      </c>
      <c r="R709" s="2" t="s">
        <v>65</v>
      </c>
      <c r="S709" s="2" t="s">
        <v>30</v>
      </c>
      <c r="T709" s="2" t="s">
        <v>30</v>
      </c>
      <c r="U709" s="2" t="s">
        <v>31</v>
      </c>
      <c r="V709" s="2" t="s">
        <v>31</v>
      </c>
      <c r="W709" s="2" t="s">
        <v>31</v>
      </c>
      <c r="X709" s="2" t="s">
        <v>31</v>
      </c>
      <c r="Y709" s="2" t="s">
        <v>42</v>
      </c>
      <c r="Z709" s="2" t="s">
        <v>30</v>
      </c>
    </row>
    <row r="710">
      <c r="A710" s="1">
        <v>41879.41816101852</v>
      </c>
      <c r="B710" s="2">
        <v>37.0</v>
      </c>
      <c r="C710" s="2" t="s">
        <v>97</v>
      </c>
      <c r="D710" s="2" t="s">
        <v>28</v>
      </c>
      <c r="E710" s="2" t="s">
        <v>103</v>
      </c>
      <c r="F710" s="2" t="s">
        <v>30</v>
      </c>
      <c r="G710" s="2" t="s">
        <v>30</v>
      </c>
      <c r="H710" s="2" t="s">
        <v>30</v>
      </c>
      <c r="J710" s="2" t="s">
        <v>47</v>
      </c>
      <c r="K710" s="2" t="s">
        <v>31</v>
      </c>
      <c r="L710" s="2" t="s">
        <v>31</v>
      </c>
      <c r="M710" s="2" t="s">
        <v>42</v>
      </c>
      <c r="N710" s="2" t="s">
        <v>34</v>
      </c>
      <c r="O710" s="2" t="s">
        <v>30</v>
      </c>
      <c r="P710" s="2" t="s">
        <v>42</v>
      </c>
      <c r="Q710" s="2" t="s">
        <v>42</v>
      </c>
      <c r="R710" s="2" t="s">
        <v>42</v>
      </c>
      <c r="S710" s="2" t="s">
        <v>31</v>
      </c>
      <c r="T710" s="2" t="s">
        <v>30</v>
      </c>
      <c r="U710" s="2" t="s">
        <v>36</v>
      </c>
      <c r="V710" s="2" t="s">
        <v>30</v>
      </c>
      <c r="W710" s="2" t="s">
        <v>30</v>
      </c>
      <c r="X710" s="2" t="s">
        <v>30</v>
      </c>
      <c r="Y710" s="2" t="s">
        <v>42</v>
      </c>
      <c r="Z710" s="2" t="s">
        <v>30</v>
      </c>
    </row>
    <row r="711">
      <c r="A711" s="1">
        <v>41879.418324502316</v>
      </c>
      <c r="B711" s="2">
        <v>29.0</v>
      </c>
      <c r="C711" s="2" t="s">
        <v>43</v>
      </c>
      <c r="D711" s="2" t="s">
        <v>28</v>
      </c>
      <c r="E711" s="2" t="s">
        <v>69</v>
      </c>
      <c r="F711" s="2" t="s">
        <v>30</v>
      </c>
      <c r="G711" s="2" t="s">
        <v>30</v>
      </c>
      <c r="H711" s="2" t="s">
        <v>31</v>
      </c>
      <c r="I711" s="2" t="s">
        <v>32</v>
      </c>
      <c r="J711" s="2" t="s">
        <v>47</v>
      </c>
      <c r="K711" s="2" t="s">
        <v>30</v>
      </c>
      <c r="L711" s="2" t="s">
        <v>31</v>
      </c>
      <c r="M711" s="2" t="s">
        <v>31</v>
      </c>
      <c r="N711" s="2" t="s">
        <v>31</v>
      </c>
      <c r="O711" s="2" t="s">
        <v>30</v>
      </c>
      <c r="P711" s="2" t="s">
        <v>30</v>
      </c>
      <c r="Q711" s="2" t="s">
        <v>31</v>
      </c>
      <c r="R711" s="2" t="s">
        <v>65</v>
      </c>
      <c r="S711" s="2" t="s">
        <v>30</v>
      </c>
      <c r="T711" s="2" t="s">
        <v>30</v>
      </c>
      <c r="U711" s="2" t="s">
        <v>31</v>
      </c>
      <c r="V711" s="2" t="s">
        <v>31</v>
      </c>
      <c r="W711" s="2" t="s">
        <v>37</v>
      </c>
      <c r="X711" s="2" t="s">
        <v>37</v>
      </c>
      <c r="Y711" s="2" t="s">
        <v>31</v>
      </c>
      <c r="Z711" s="2" t="s">
        <v>30</v>
      </c>
    </row>
    <row r="712">
      <c r="A712" s="1">
        <v>41879.41858506944</v>
      </c>
      <c r="B712" s="2">
        <v>34.0</v>
      </c>
      <c r="C712" s="2" t="s">
        <v>43</v>
      </c>
      <c r="D712" s="2" t="s">
        <v>46</v>
      </c>
      <c r="F712" s="2" t="s">
        <v>30</v>
      </c>
      <c r="G712" s="2" t="s">
        <v>30</v>
      </c>
      <c r="H712" s="2" t="s">
        <v>30</v>
      </c>
      <c r="J712" s="3" t="s">
        <v>33</v>
      </c>
      <c r="K712" s="2" t="s">
        <v>30</v>
      </c>
      <c r="L712" s="2" t="s">
        <v>31</v>
      </c>
      <c r="M712" s="2" t="s">
        <v>30</v>
      </c>
      <c r="N712" s="2" t="s">
        <v>30</v>
      </c>
      <c r="O712" s="2" t="s">
        <v>30</v>
      </c>
      <c r="P712" s="2" t="s">
        <v>30</v>
      </c>
      <c r="Q712" s="2" t="s">
        <v>42</v>
      </c>
      <c r="R712" s="2" t="s">
        <v>35</v>
      </c>
      <c r="S712" s="2" t="s">
        <v>37</v>
      </c>
      <c r="T712" s="2" t="s">
        <v>37</v>
      </c>
      <c r="U712" s="2" t="s">
        <v>36</v>
      </c>
      <c r="V712" s="2" t="s">
        <v>31</v>
      </c>
      <c r="W712" s="2" t="s">
        <v>30</v>
      </c>
      <c r="X712" s="2" t="s">
        <v>37</v>
      </c>
      <c r="Y712" s="2" t="s">
        <v>42</v>
      </c>
      <c r="Z712" s="2" t="s">
        <v>30</v>
      </c>
    </row>
    <row r="713">
      <c r="A713" s="1">
        <v>41879.4198466088</v>
      </c>
      <c r="B713" s="2">
        <v>27.0</v>
      </c>
      <c r="C713" s="2" t="s">
        <v>57</v>
      </c>
      <c r="D713" s="2" t="s">
        <v>68</v>
      </c>
      <c r="F713" s="2" t="s">
        <v>30</v>
      </c>
      <c r="G713" s="2" t="s">
        <v>30</v>
      </c>
      <c r="H713" s="2" t="s">
        <v>30</v>
      </c>
      <c r="J713" s="3" t="s">
        <v>33</v>
      </c>
      <c r="K713" s="2" t="s">
        <v>30</v>
      </c>
      <c r="L713" s="2" t="s">
        <v>31</v>
      </c>
      <c r="M713" s="2" t="s">
        <v>42</v>
      </c>
      <c r="N713" s="2" t="s">
        <v>34</v>
      </c>
      <c r="O713" s="2" t="s">
        <v>42</v>
      </c>
      <c r="P713" s="2" t="s">
        <v>42</v>
      </c>
      <c r="Q713" s="2" t="s">
        <v>42</v>
      </c>
      <c r="R713" s="2" t="s">
        <v>42</v>
      </c>
      <c r="S713" s="2" t="s">
        <v>30</v>
      </c>
      <c r="T713" s="2" t="s">
        <v>30</v>
      </c>
      <c r="U713" s="2" t="s">
        <v>31</v>
      </c>
      <c r="V713" s="2" t="s">
        <v>31</v>
      </c>
      <c r="W713" s="2" t="s">
        <v>30</v>
      </c>
      <c r="X713" s="2" t="s">
        <v>30</v>
      </c>
      <c r="Y713" s="2" t="s">
        <v>31</v>
      </c>
      <c r="Z713" s="2" t="s">
        <v>30</v>
      </c>
    </row>
    <row r="714">
      <c r="A714" s="1">
        <v>41879.41992503472</v>
      </c>
      <c r="B714" s="2">
        <v>30.0</v>
      </c>
      <c r="C714" s="2" t="s">
        <v>57</v>
      </c>
      <c r="D714" s="2" t="s">
        <v>28</v>
      </c>
      <c r="E714" s="2" t="s">
        <v>51</v>
      </c>
      <c r="F714" s="2" t="s">
        <v>30</v>
      </c>
      <c r="G714" s="2" t="s">
        <v>31</v>
      </c>
      <c r="H714" s="2" t="s">
        <v>30</v>
      </c>
      <c r="I714" s="2" t="s">
        <v>49</v>
      </c>
      <c r="J714" s="2" t="s">
        <v>50</v>
      </c>
      <c r="K714" s="2" t="s">
        <v>30</v>
      </c>
      <c r="L714" s="2" t="s">
        <v>31</v>
      </c>
      <c r="M714" s="2" t="s">
        <v>42</v>
      </c>
      <c r="N714" s="2" t="s">
        <v>30</v>
      </c>
      <c r="O714" s="2" t="s">
        <v>30</v>
      </c>
      <c r="P714" s="2" t="s">
        <v>42</v>
      </c>
      <c r="Q714" s="2" t="s">
        <v>42</v>
      </c>
      <c r="R714" s="2" t="s">
        <v>65</v>
      </c>
      <c r="S714" s="2" t="s">
        <v>30</v>
      </c>
      <c r="T714" s="2" t="s">
        <v>30</v>
      </c>
      <c r="U714" s="2" t="s">
        <v>36</v>
      </c>
      <c r="V714" s="2" t="s">
        <v>31</v>
      </c>
      <c r="W714" s="2" t="s">
        <v>30</v>
      </c>
      <c r="X714" s="2" t="s">
        <v>37</v>
      </c>
      <c r="Y714" s="2" t="s">
        <v>42</v>
      </c>
      <c r="Z714" s="2" t="s">
        <v>30</v>
      </c>
    </row>
    <row r="715">
      <c r="A715" s="1">
        <v>41879.420641979166</v>
      </c>
      <c r="B715" s="2">
        <v>29.0</v>
      </c>
      <c r="C715" s="2" t="s">
        <v>43</v>
      </c>
      <c r="D715" s="2" t="s">
        <v>28</v>
      </c>
      <c r="E715" s="2" t="s">
        <v>110</v>
      </c>
      <c r="F715" s="2" t="s">
        <v>30</v>
      </c>
      <c r="G715" s="2" t="s">
        <v>30</v>
      </c>
      <c r="H715" s="2" t="s">
        <v>30</v>
      </c>
      <c r="I715" s="2" t="s">
        <v>49</v>
      </c>
      <c r="J715" s="3" t="s">
        <v>33</v>
      </c>
      <c r="K715" s="2" t="s">
        <v>30</v>
      </c>
      <c r="L715" s="2" t="s">
        <v>31</v>
      </c>
      <c r="M715" s="2" t="s">
        <v>31</v>
      </c>
      <c r="N715" s="2" t="s">
        <v>31</v>
      </c>
      <c r="O715" s="2" t="s">
        <v>30</v>
      </c>
      <c r="P715" s="2" t="s">
        <v>31</v>
      </c>
      <c r="Q715" s="2" t="s">
        <v>31</v>
      </c>
      <c r="R715" s="2" t="s">
        <v>42</v>
      </c>
      <c r="S715" s="2" t="s">
        <v>37</v>
      </c>
      <c r="T715" s="2" t="s">
        <v>30</v>
      </c>
      <c r="U715" s="2" t="s">
        <v>36</v>
      </c>
      <c r="V715" s="2" t="s">
        <v>36</v>
      </c>
      <c r="W715" s="2" t="s">
        <v>30</v>
      </c>
      <c r="X715" s="2" t="s">
        <v>30</v>
      </c>
      <c r="Y715" s="2" t="s">
        <v>30</v>
      </c>
      <c r="Z715" s="2" t="s">
        <v>30</v>
      </c>
    </row>
    <row r="716">
      <c r="A716" s="1">
        <v>41879.42196342592</v>
      </c>
      <c r="B716" s="2">
        <v>32.0</v>
      </c>
      <c r="C716" s="2" t="s">
        <v>43</v>
      </c>
      <c r="D716" s="2" t="s">
        <v>28</v>
      </c>
      <c r="E716" s="2" t="s">
        <v>75</v>
      </c>
      <c r="F716" s="2" t="s">
        <v>31</v>
      </c>
      <c r="G716" s="2" t="s">
        <v>31</v>
      </c>
      <c r="H716" s="2" t="s">
        <v>31</v>
      </c>
      <c r="I716" s="2" t="s">
        <v>52</v>
      </c>
      <c r="J716" s="3" t="s">
        <v>54</v>
      </c>
      <c r="K716" s="2" t="s">
        <v>31</v>
      </c>
      <c r="L716" s="2" t="s">
        <v>31</v>
      </c>
      <c r="M716" s="2" t="s">
        <v>31</v>
      </c>
      <c r="N716" s="2" t="s">
        <v>31</v>
      </c>
      <c r="O716" s="2" t="s">
        <v>42</v>
      </c>
      <c r="P716" s="2" t="s">
        <v>42</v>
      </c>
      <c r="Q716" s="2" t="s">
        <v>42</v>
      </c>
      <c r="R716" s="2" t="s">
        <v>55</v>
      </c>
      <c r="S716" s="2" t="s">
        <v>31</v>
      </c>
      <c r="T716" s="2" t="s">
        <v>37</v>
      </c>
      <c r="U716" s="2" t="s">
        <v>36</v>
      </c>
      <c r="V716" s="2" t="s">
        <v>30</v>
      </c>
      <c r="W716" s="2" t="s">
        <v>30</v>
      </c>
      <c r="X716" s="2" t="s">
        <v>30</v>
      </c>
      <c r="Y716" s="2" t="s">
        <v>30</v>
      </c>
      <c r="Z716" s="2" t="s">
        <v>30</v>
      </c>
    </row>
    <row r="717">
      <c r="A717" s="1">
        <v>41879.42214438657</v>
      </c>
      <c r="B717" s="2">
        <v>-1726.0</v>
      </c>
      <c r="C717" s="2" t="s">
        <v>57</v>
      </c>
      <c r="D717" s="2" t="s">
        <v>46</v>
      </c>
      <c r="F717" s="2" t="s">
        <v>30</v>
      </c>
      <c r="G717" s="2" t="s">
        <v>30</v>
      </c>
      <c r="H717" s="2" t="s">
        <v>31</v>
      </c>
      <c r="I717" s="2" t="s">
        <v>52</v>
      </c>
      <c r="J717" s="2" t="s">
        <v>47</v>
      </c>
      <c r="K717" s="2" t="s">
        <v>30</v>
      </c>
      <c r="L717" s="2" t="s">
        <v>30</v>
      </c>
      <c r="M717" s="2" t="s">
        <v>30</v>
      </c>
      <c r="N717" s="2" t="s">
        <v>30</v>
      </c>
      <c r="O717" s="2" t="s">
        <v>30</v>
      </c>
      <c r="P717" s="2" t="s">
        <v>30</v>
      </c>
      <c r="Q717" s="2" t="s">
        <v>42</v>
      </c>
      <c r="R717" s="2" t="s">
        <v>45</v>
      </c>
      <c r="S717" s="2" t="s">
        <v>31</v>
      </c>
      <c r="T717" s="2" t="s">
        <v>30</v>
      </c>
      <c r="U717" s="2" t="s">
        <v>30</v>
      </c>
      <c r="V717" s="2" t="s">
        <v>30</v>
      </c>
      <c r="W717" s="2" t="s">
        <v>30</v>
      </c>
      <c r="X717" s="2" t="s">
        <v>37</v>
      </c>
      <c r="Y717" s="2" t="s">
        <v>42</v>
      </c>
      <c r="Z717" s="2" t="s">
        <v>30</v>
      </c>
    </row>
    <row r="718">
      <c r="A718" s="1">
        <v>41879.42244981482</v>
      </c>
      <c r="B718" s="2">
        <v>25.0</v>
      </c>
      <c r="C718" s="2" t="s">
        <v>43</v>
      </c>
      <c r="D718" s="2" t="s">
        <v>94</v>
      </c>
      <c r="F718" s="2" t="s">
        <v>30</v>
      </c>
      <c r="G718" s="2" t="s">
        <v>30</v>
      </c>
      <c r="H718" s="2" t="s">
        <v>30</v>
      </c>
      <c r="J718" s="2" t="s">
        <v>62</v>
      </c>
      <c r="K718" s="2" t="s">
        <v>30</v>
      </c>
      <c r="L718" s="2" t="s">
        <v>31</v>
      </c>
      <c r="M718" s="2" t="s">
        <v>31</v>
      </c>
      <c r="N718" s="2" t="s">
        <v>31</v>
      </c>
      <c r="O718" s="2" t="s">
        <v>42</v>
      </c>
      <c r="P718" s="2" t="s">
        <v>31</v>
      </c>
      <c r="Q718" s="2" t="s">
        <v>31</v>
      </c>
      <c r="R718" s="2" t="s">
        <v>35</v>
      </c>
      <c r="S718" s="2" t="s">
        <v>37</v>
      </c>
      <c r="T718" s="2" t="s">
        <v>37</v>
      </c>
      <c r="U718" s="2" t="s">
        <v>36</v>
      </c>
      <c r="V718" s="2" t="s">
        <v>31</v>
      </c>
      <c r="W718" s="2" t="s">
        <v>31</v>
      </c>
      <c r="X718" s="2" t="s">
        <v>31</v>
      </c>
      <c r="Y718" s="2" t="s">
        <v>31</v>
      </c>
      <c r="Z718" s="2" t="s">
        <v>30</v>
      </c>
    </row>
    <row r="719">
      <c r="A719" s="1">
        <v>41879.422616435186</v>
      </c>
      <c r="B719" s="2">
        <v>37.0</v>
      </c>
      <c r="C719" s="2" t="s">
        <v>57</v>
      </c>
      <c r="D719" s="2" t="s">
        <v>28</v>
      </c>
      <c r="E719" s="2" t="s">
        <v>69</v>
      </c>
      <c r="F719" s="2" t="s">
        <v>31</v>
      </c>
      <c r="G719" s="2" t="s">
        <v>30</v>
      </c>
      <c r="H719" s="2" t="s">
        <v>30</v>
      </c>
      <c r="J719" s="3" t="s">
        <v>33</v>
      </c>
      <c r="K719" s="2" t="s">
        <v>31</v>
      </c>
      <c r="L719" s="2" t="s">
        <v>31</v>
      </c>
      <c r="M719" s="2" t="s">
        <v>31</v>
      </c>
      <c r="N719" s="2" t="s">
        <v>31</v>
      </c>
      <c r="O719" s="2" t="s">
        <v>31</v>
      </c>
      <c r="P719" s="2" t="s">
        <v>30</v>
      </c>
      <c r="Q719" s="2" t="s">
        <v>31</v>
      </c>
      <c r="R719" s="2" t="s">
        <v>35</v>
      </c>
      <c r="S719" s="2" t="s">
        <v>30</v>
      </c>
      <c r="T719" s="2" t="s">
        <v>30</v>
      </c>
      <c r="U719" s="2" t="s">
        <v>31</v>
      </c>
      <c r="V719" s="2" t="s">
        <v>31</v>
      </c>
      <c r="W719" s="2" t="s">
        <v>37</v>
      </c>
      <c r="X719" s="2" t="s">
        <v>37</v>
      </c>
      <c r="Y719" s="2" t="s">
        <v>31</v>
      </c>
      <c r="Z719" s="2" t="s">
        <v>30</v>
      </c>
    </row>
    <row r="720">
      <c r="A720" s="1">
        <v>41879.423955624996</v>
      </c>
      <c r="B720" s="2">
        <v>29.0</v>
      </c>
      <c r="C720" s="2" t="s">
        <v>43</v>
      </c>
      <c r="D720" s="2" t="s">
        <v>80</v>
      </c>
      <c r="F720" s="2" t="s">
        <v>30</v>
      </c>
      <c r="G720" s="2" t="s">
        <v>31</v>
      </c>
      <c r="H720" s="2" t="s">
        <v>30</v>
      </c>
      <c r="J720" s="3" t="s">
        <v>33</v>
      </c>
      <c r="K720" s="2" t="s">
        <v>30</v>
      </c>
      <c r="L720" s="2" t="s">
        <v>31</v>
      </c>
      <c r="M720" s="2" t="s">
        <v>30</v>
      </c>
      <c r="N720" s="2" t="s">
        <v>30</v>
      </c>
      <c r="O720" s="2" t="s">
        <v>30</v>
      </c>
      <c r="P720" s="2" t="s">
        <v>30</v>
      </c>
      <c r="Q720" s="2" t="s">
        <v>42</v>
      </c>
      <c r="R720" s="2" t="s">
        <v>65</v>
      </c>
      <c r="S720" s="2" t="s">
        <v>30</v>
      </c>
      <c r="T720" s="2" t="s">
        <v>30</v>
      </c>
      <c r="U720" s="2" t="s">
        <v>36</v>
      </c>
      <c r="V720" s="2" t="s">
        <v>31</v>
      </c>
      <c r="W720" s="2" t="s">
        <v>30</v>
      </c>
      <c r="X720" s="2" t="s">
        <v>37</v>
      </c>
      <c r="Y720" s="2" t="s">
        <v>31</v>
      </c>
      <c r="Z720" s="2" t="s">
        <v>30</v>
      </c>
    </row>
    <row r="721">
      <c r="A721" s="1">
        <v>41879.42490922453</v>
      </c>
      <c r="B721" s="2">
        <v>27.0</v>
      </c>
      <c r="C721" s="2" t="s">
        <v>248</v>
      </c>
      <c r="D721" s="2" t="s">
        <v>28</v>
      </c>
      <c r="E721" s="2" t="s">
        <v>102</v>
      </c>
      <c r="F721" s="2" t="s">
        <v>30</v>
      </c>
      <c r="G721" s="2" t="s">
        <v>30</v>
      </c>
      <c r="H721" s="2" t="s">
        <v>30</v>
      </c>
      <c r="J721" s="2" t="s">
        <v>47</v>
      </c>
      <c r="K721" s="2" t="s">
        <v>30</v>
      </c>
      <c r="L721" s="2" t="s">
        <v>31</v>
      </c>
      <c r="M721" s="2" t="s">
        <v>31</v>
      </c>
      <c r="N721" s="2" t="s">
        <v>34</v>
      </c>
      <c r="O721" s="2" t="s">
        <v>30</v>
      </c>
      <c r="P721" s="2" t="s">
        <v>42</v>
      </c>
      <c r="Q721" s="2" t="s">
        <v>42</v>
      </c>
      <c r="R721" s="2" t="s">
        <v>42</v>
      </c>
      <c r="S721" s="2" t="s">
        <v>30</v>
      </c>
      <c r="T721" s="2" t="s">
        <v>30</v>
      </c>
      <c r="U721" s="2" t="s">
        <v>31</v>
      </c>
      <c r="V721" s="2" t="s">
        <v>31</v>
      </c>
      <c r="W721" s="2" t="s">
        <v>30</v>
      </c>
      <c r="X721" s="2" t="s">
        <v>30</v>
      </c>
      <c r="Y721" s="2" t="s">
        <v>42</v>
      </c>
      <c r="Z721" s="2" t="s">
        <v>30</v>
      </c>
    </row>
    <row r="722">
      <c r="A722" s="1">
        <v>41879.426205462965</v>
      </c>
      <c r="B722" s="2">
        <v>33.0</v>
      </c>
      <c r="C722" s="2" t="s">
        <v>43</v>
      </c>
      <c r="D722" s="2" t="s">
        <v>46</v>
      </c>
      <c r="F722" s="2" t="s">
        <v>30</v>
      </c>
      <c r="G722" s="2" t="s">
        <v>30</v>
      </c>
      <c r="H722" s="2" t="s">
        <v>30</v>
      </c>
      <c r="J722" s="3" t="s">
        <v>33</v>
      </c>
      <c r="K722" s="2" t="s">
        <v>30</v>
      </c>
      <c r="L722" s="2" t="s">
        <v>31</v>
      </c>
      <c r="M722" s="2" t="s">
        <v>42</v>
      </c>
      <c r="N722" s="2" t="s">
        <v>30</v>
      </c>
      <c r="O722" s="2" t="s">
        <v>30</v>
      </c>
      <c r="P722" s="2" t="s">
        <v>30</v>
      </c>
      <c r="Q722" s="2" t="s">
        <v>42</v>
      </c>
      <c r="R722" s="2" t="s">
        <v>42</v>
      </c>
      <c r="S722" s="2" t="s">
        <v>37</v>
      </c>
      <c r="T722" s="2" t="s">
        <v>30</v>
      </c>
      <c r="U722" s="2" t="s">
        <v>36</v>
      </c>
      <c r="V722" s="2" t="s">
        <v>36</v>
      </c>
      <c r="W722" s="2" t="s">
        <v>30</v>
      </c>
      <c r="X722" s="2" t="s">
        <v>37</v>
      </c>
      <c r="Y722" s="2" t="s">
        <v>42</v>
      </c>
      <c r="Z722" s="2" t="s">
        <v>30</v>
      </c>
    </row>
    <row r="723">
      <c r="A723" s="1">
        <v>41879.427693125</v>
      </c>
      <c r="B723" s="2">
        <v>30.0</v>
      </c>
      <c r="C723" s="2" t="s">
        <v>57</v>
      </c>
      <c r="D723" s="2" t="s">
        <v>44</v>
      </c>
      <c r="F723" s="2" t="s">
        <v>30</v>
      </c>
      <c r="G723" s="2" t="s">
        <v>31</v>
      </c>
      <c r="H723" s="2" t="s">
        <v>31</v>
      </c>
      <c r="I723" s="2" t="s">
        <v>52</v>
      </c>
      <c r="J723" s="2" t="s">
        <v>41</v>
      </c>
      <c r="K723" s="2" t="s">
        <v>30</v>
      </c>
      <c r="L723" s="2" t="s">
        <v>30</v>
      </c>
      <c r="M723" s="2" t="s">
        <v>42</v>
      </c>
      <c r="N723" s="2" t="s">
        <v>30</v>
      </c>
      <c r="O723" s="2" t="s">
        <v>30</v>
      </c>
      <c r="P723" s="2" t="s">
        <v>30</v>
      </c>
      <c r="Q723" s="2" t="s">
        <v>30</v>
      </c>
      <c r="R723" s="2" t="s">
        <v>55</v>
      </c>
      <c r="S723" s="2" t="s">
        <v>31</v>
      </c>
      <c r="T723" s="2" t="s">
        <v>30</v>
      </c>
      <c r="U723" s="2" t="s">
        <v>36</v>
      </c>
      <c r="V723" s="2" t="s">
        <v>30</v>
      </c>
      <c r="W723" s="2" t="s">
        <v>30</v>
      </c>
      <c r="X723" s="2" t="s">
        <v>31</v>
      </c>
      <c r="Y723" s="2" t="s">
        <v>30</v>
      </c>
      <c r="Z723" s="2" t="s">
        <v>31</v>
      </c>
    </row>
    <row r="724">
      <c r="A724" s="1">
        <v>41879.42842452546</v>
      </c>
      <c r="B724" s="2">
        <v>29.0</v>
      </c>
      <c r="C724" s="2" t="s">
        <v>57</v>
      </c>
      <c r="D724" s="2" t="s">
        <v>44</v>
      </c>
      <c r="F724" s="2" t="s">
        <v>30</v>
      </c>
      <c r="G724" s="2" t="s">
        <v>30</v>
      </c>
      <c r="H724" s="2" t="s">
        <v>30</v>
      </c>
      <c r="J724" s="3" t="s">
        <v>54</v>
      </c>
      <c r="K724" s="2" t="s">
        <v>31</v>
      </c>
      <c r="L724" s="2" t="s">
        <v>31</v>
      </c>
      <c r="M724" s="2" t="s">
        <v>30</v>
      </c>
      <c r="N724" s="2" t="s">
        <v>31</v>
      </c>
      <c r="O724" s="2" t="s">
        <v>30</v>
      </c>
      <c r="P724" s="2" t="s">
        <v>30</v>
      </c>
      <c r="Q724" s="2" t="s">
        <v>42</v>
      </c>
      <c r="R724" s="2" t="s">
        <v>45</v>
      </c>
      <c r="S724" s="2" t="s">
        <v>37</v>
      </c>
      <c r="T724" s="2" t="s">
        <v>37</v>
      </c>
      <c r="U724" s="2" t="s">
        <v>31</v>
      </c>
      <c r="V724" s="2" t="s">
        <v>31</v>
      </c>
      <c r="W724" s="2" t="s">
        <v>30</v>
      </c>
      <c r="X724" s="2" t="s">
        <v>37</v>
      </c>
      <c r="Y724" s="2" t="s">
        <v>42</v>
      </c>
      <c r="Z724" s="2" t="s">
        <v>30</v>
      </c>
    </row>
    <row r="725">
      <c r="A725" s="1">
        <v>41879.42870150463</v>
      </c>
      <c r="B725" s="2">
        <v>25.0</v>
      </c>
      <c r="C725" s="2" t="s">
        <v>43</v>
      </c>
      <c r="D725" s="2" t="s">
        <v>28</v>
      </c>
      <c r="E725" s="2" t="s">
        <v>103</v>
      </c>
      <c r="F725" s="2" t="s">
        <v>30</v>
      </c>
      <c r="G725" s="2" t="s">
        <v>31</v>
      </c>
      <c r="H725" s="2" t="s">
        <v>31</v>
      </c>
      <c r="I725" s="2" t="s">
        <v>49</v>
      </c>
      <c r="J725" s="3" t="s">
        <v>33</v>
      </c>
      <c r="K725" s="2" t="s">
        <v>31</v>
      </c>
      <c r="L725" s="2" t="s">
        <v>31</v>
      </c>
      <c r="M725" s="2" t="s">
        <v>42</v>
      </c>
      <c r="N725" s="2" t="s">
        <v>30</v>
      </c>
      <c r="O725" s="2" t="s">
        <v>31</v>
      </c>
      <c r="P725" s="2" t="s">
        <v>42</v>
      </c>
      <c r="Q725" s="2" t="s">
        <v>42</v>
      </c>
      <c r="R725" s="2" t="s">
        <v>42</v>
      </c>
      <c r="S725" s="2" t="s">
        <v>31</v>
      </c>
      <c r="T725" s="2" t="s">
        <v>30</v>
      </c>
      <c r="U725" s="2" t="s">
        <v>36</v>
      </c>
      <c r="V725" s="2" t="s">
        <v>31</v>
      </c>
      <c r="W725" s="2" t="s">
        <v>30</v>
      </c>
      <c r="X725" s="2" t="s">
        <v>30</v>
      </c>
      <c r="Y725" s="2" t="s">
        <v>30</v>
      </c>
      <c r="Z725" s="2" t="s">
        <v>30</v>
      </c>
    </row>
    <row r="726">
      <c r="A726" s="1">
        <v>41879.42956762732</v>
      </c>
      <c r="B726" s="2">
        <v>33.0</v>
      </c>
      <c r="C726" s="2" t="s">
        <v>43</v>
      </c>
      <c r="D726" s="2" t="s">
        <v>28</v>
      </c>
      <c r="E726" s="2" t="s">
        <v>234</v>
      </c>
      <c r="F726" s="2" t="s">
        <v>30</v>
      </c>
      <c r="G726" s="2" t="s">
        <v>31</v>
      </c>
      <c r="H726" s="2" t="s">
        <v>31</v>
      </c>
      <c r="I726" s="2" t="s">
        <v>52</v>
      </c>
      <c r="J726" s="3" t="s">
        <v>54</v>
      </c>
      <c r="K726" s="2" t="s">
        <v>30</v>
      </c>
      <c r="L726" s="2" t="s">
        <v>30</v>
      </c>
      <c r="M726" s="2" t="s">
        <v>30</v>
      </c>
      <c r="N726" s="2" t="s">
        <v>31</v>
      </c>
      <c r="O726" s="2" t="s">
        <v>30</v>
      </c>
      <c r="P726" s="2" t="s">
        <v>30</v>
      </c>
      <c r="Q726" s="2" t="s">
        <v>42</v>
      </c>
      <c r="R726" s="2" t="s">
        <v>42</v>
      </c>
      <c r="S726" s="2" t="s">
        <v>30</v>
      </c>
      <c r="T726" s="2" t="s">
        <v>30</v>
      </c>
      <c r="U726" s="2" t="s">
        <v>36</v>
      </c>
      <c r="V726" s="2" t="s">
        <v>31</v>
      </c>
      <c r="W726" s="2" t="s">
        <v>37</v>
      </c>
      <c r="X726" s="2" t="s">
        <v>37</v>
      </c>
      <c r="Y726" s="2" t="s">
        <v>42</v>
      </c>
      <c r="Z726" s="2" t="s">
        <v>30</v>
      </c>
    </row>
    <row r="727">
      <c r="A727" s="1">
        <v>41879.4297072338</v>
      </c>
      <c r="B727" s="2">
        <v>31.0</v>
      </c>
      <c r="C727" s="2" t="s">
        <v>43</v>
      </c>
      <c r="D727" s="2" t="s">
        <v>134</v>
      </c>
      <c r="F727" s="2" t="s">
        <v>30</v>
      </c>
      <c r="G727" s="2" t="s">
        <v>30</v>
      </c>
      <c r="H727" s="2" t="s">
        <v>30</v>
      </c>
      <c r="I727" s="2" t="s">
        <v>49</v>
      </c>
      <c r="J727" s="2" t="s">
        <v>50</v>
      </c>
      <c r="K727" s="2" t="s">
        <v>31</v>
      </c>
      <c r="L727" s="2" t="s">
        <v>31</v>
      </c>
      <c r="M727" s="2" t="s">
        <v>30</v>
      </c>
      <c r="N727" s="2" t="s">
        <v>30</v>
      </c>
      <c r="O727" s="2" t="s">
        <v>30</v>
      </c>
      <c r="P727" s="2" t="s">
        <v>30</v>
      </c>
      <c r="Q727" s="2" t="s">
        <v>30</v>
      </c>
      <c r="R727" s="2" t="s">
        <v>42</v>
      </c>
      <c r="S727" s="2" t="s">
        <v>30</v>
      </c>
      <c r="T727" s="2" t="s">
        <v>30</v>
      </c>
      <c r="U727" s="2" t="s">
        <v>36</v>
      </c>
      <c r="V727" s="2" t="s">
        <v>36</v>
      </c>
      <c r="W727" s="2" t="s">
        <v>30</v>
      </c>
      <c r="X727" s="2" t="s">
        <v>37</v>
      </c>
      <c r="Y727" s="2" t="s">
        <v>30</v>
      </c>
      <c r="Z727" s="2" t="s">
        <v>30</v>
      </c>
      <c r="AA727" s="2" t="s">
        <v>251</v>
      </c>
    </row>
    <row r="728">
      <c r="A728" s="1">
        <v>41879.43098972222</v>
      </c>
      <c r="B728" s="2">
        <v>21.0</v>
      </c>
      <c r="C728" s="2" t="s">
        <v>57</v>
      </c>
      <c r="D728" s="2" t="s">
        <v>94</v>
      </c>
      <c r="F728" s="2" t="s">
        <v>30</v>
      </c>
      <c r="G728" s="2" t="s">
        <v>30</v>
      </c>
      <c r="H728" s="2" t="s">
        <v>30</v>
      </c>
      <c r="I728" s="2" t="s">
        <v>40</v>
      </c>
      <c r="J728" s="3" t="s">
        <v>33</v>
      </c>
      <c r="K728" s="2" t="s">
        <v>31</v>
      </c>
      <c r="L728" s="2" t="s">
        <v>31</v>
      </c>
      <c r="M728" s="2" t="s">
        <v>42</v>
      </c>
      <c r="N728" s="2" t="s">
        <v>30</v>
      </c>
      <c r="O728" s="2" t="s">
        <v>30</v>
      </c>
      <c r="P728" s="2" t="s">
        <v>30</v>
      </c>
      <c r="Q728" s="2" t="s">
        <v>42</v>
      </c>
      <c r="R728" s="2" t="s">
        <v>65</v>
      </c>
      <c r="S728" s="2" t="s">
        <v>37</v>
      </c>
      <c r="T728" s="2" t="s">
        <v>37</v>
      </c>
      <c r="U728" s="2" t="s">
        <v>36</v>
      </c>
      <c r="V728" s="2" t="s">
        <v>36</v>
      </c>
      <c r="W728" s="2" t="s">
        <v>30</v>
      </c>
      <c r="X728" s="2" t="s">
        <v>37</v>
      </c>
      <c r="Y728" s="2" t="s">
        <v>30</v>
      </c>
      <c r="Z728" s="2" t="s">
        <v>30</v>
      </c>
    </row>
    <row r="729">
      <c r="A729" s="1">
        <v>41879.43201534722</v>
      </c>
      <c r="B729" s="2">
        <v>30.0</v>
      </c>
      <c r="C729" s="2" t="s">
        <v>43</v>
      </c>
      <c r="D729" s="2" t="s">
        <v>85</v>
      </c>
      <c r="F729" s="2" t="s">
        <v>30</v>
      </c>
      <c r="G729" s="2" t="s">
        <v>31</v>
      </c>
      <c r="H729" s="2" t="s">
        <v>31</v>
      </c>
      <c r="I729" s="2" t="s">
        <v>52</v>
      </c>
      <c r="J729" s="2" t="s">
        <v>47</v>
      </c>
      <c r="K729" s="2" t="s">
        <v>30</v>
      </c>
      <c r="L729" s="2" t="s">
        <v>31</v>
      </c>
      <c r="M729" s="2" t="s">
        <v>42</v>
      </c>
      <c r="N729" s="2" t="s">
        <v>30</v>
      </c>
      <c r="O729" s="2" t="s">
        <v>30</v>
      </c>
      <c r="P729" s="2" t="s">
        <v>30</v>
      </c>
      <c r="Q729" s="2" t="s">
        <v>30</v>
      </c>
      <c r="R729" s="2" t="s">
        <v>55</v>
      </c>
      <c r="S729" s="2" t="s">
        <v>31</v>
      </c>
      <c r="T729" s="2" t="s">
        <v>31</v>
      </c>
      <c r="U729" s="2" t="s">
        <v>30</v>
      </c>
      <c r="V729" s="2" t="s">
        <v>30</v>
      </c>
      <c r="W729" s="2" t="s">
        <v>30</v>
      </c>
      <c r="X729" s="2" t="s">
        <v>30</v>
      </c>
      <c r="Y729" s="2" t="s">
        <v>30</v>
      </c>
      <c r="Z729" s="2" t="s">
        <v>30</v>
      </c>
    </row>
    <row r="730">
      <c r="A730" s="1">
        <v>41879.4335587963</v>
      </c>
      <c r="B730" s="2">
        <v>29.0</v>
      </c>
      <c r="C730" s="2" t="s">
        <v>43</v>
      </c>
      <c r="D730" s="2" t="s">
        <v>28</v>
      </c>
      <c r="E730" s="2" t="s">
        <v>102</v>
      </c>
      <c r="F730" s="2" t="s">
        <v>30</v>
      </c>
      <c r="G730" s="2" t="s">
        <v>30</v>
      </c>
      <c r="H730" s="2" t="s">
        <v>30</v>
      </c>
      <c r="J730" s="2" t="s">
        <v>41</v>
      </c>
      <c r="K730" s="2" t="s">
        <v>30</v>
      </c>
      <c r="L730" s="2" t="s">
        <v>30</v>
      </c>
      <c r="M730" s="2" t="s">
        <v>42</v>
      </c>
      <c r="N730" s="2" t="s">
        <v>34</v>
      </c>
      <c r="O730" s="2" t="s">
        <v>42</v>
      </c>
      <c r="P730" s="2" t="s">
        <v>42</v>
      </c>
      <c r="Q730" s="2" t="s">
        <v>42</v>
      </c>
      <c r="R730" s="2" t="s">
        <v>42</v>
      </c>
      <c r="S730" s="2" t="s">
        <v>30</v>
      </c>
      <c r="T730" s="2" t="s">
        <v>30</v>
      </c>
      <c r="U730" s="2" t="s">
        <v>31</v>
      </c>
      <c r="V730" s="2" t="s">
        <v>31</v>
      </c>
      <c r="W730" s="2" t="s">
        <v>30</v>
      </c>
      <c r="X730" s="2" t="s">
        <v>30</v>
      </c>
      <c r="Y730" s="2" t="s">
        <v>30</v>
      </c>
      <c r="Z730" s="2" t="s">
        <v>30</v>
      </c>
    </row>
    <row r="731">
      <c r="A731" s="1">
        <v>41879.43448394676</v>
      </c>
      <c r="B731" s="2">
        <v>43.0</v>
      </c>
      <c r="C731" s="2" t="s">
        <v>43</v>
      </c>
      <c r="D731" s="2" t="s">
        <v>252</v>
      </c>
      <c r="F731" s="2" t="s">
        <v>31</v>
      </c>
      <c r="G731" s="2" t="s">
        <v>30</v>
      </c>
      <c r="H731" s="2" t="s">
        <v>31</v>
      </c>
      <c r="I731" s="2" t="s">
        <v>52</v>
      </c>
      <c r="J731" s="3" t="s">
        <v>54</v>
      </c>
      <c r="K731" s="2" t="s">
        <v>31</v>
      </c>
      <c r="L731" s="2" t="s">
        <v>31</v>
      </c>
      <c r="M731" s="2" t="s">
        <v>30</v>
      </c>
      <c r="N731" s="2" t="s">
        <v>30</v>
      </c>
      <c r="O731" s="2" t="s">
        <v>30</v>
      </c>
      <c r="P731" s="2" t="s">
        <v>30</v>
      </c>
      <c r="Q731" s="2" t="s">
        <v>31</v>
      </c>
      <c r="R731" s="2" t="s">
        <v>55</v>
      </c>
      <c r="S731" s="2" t="s">
        <v>31</v>
      </c>
      <c r="T731" s="2" t="s">
        <v>30</v>
      </c>
      <c r="U731" s="2" t="s">
        <v>31</v>
      </c>
      <c r="V731" s="2" t="s">
        <v>30</v>
      </c>
      <c r="W731" s="2" t="s">
        <v>30</v>
      </c>
      <c r="X731" s="2" t="s">
        <v>37</v>
      </c>
      <c r="Y731" s="2" t="s">
        <v>30</v>
      </c>
      <c r="Z731" s="2" t="s">
        <v>31</v>
      </c>
    </row>
    <row r="732">
      <c r="A732" s="1">
        <v>41879.437357002316</v>
      </c>
      <c r="B732" s="2">
        <v>37.0</v>
      </c>
      <c r="C732" s="2" t="s">
        <v>82</v>
      </c>
      <c r="D732" s="2" t="s">
        <v>46</v>
      </c>
      <c r="F732" s="2" t="s">
        <v>30</v>
      </c>
      <c r="G732" s="2" t="s">
        <v>30</v>
      </c>
      <c r="H732" s="2" t="s">
        <v>31</v>
      </c>
      <c r="I732" s="2" t="s">
        <v>32</v>
      </c>
      <c r="J732" s="3" t="s">
        <v>33</v>
      </c>
      <c r="K732" s="2" t="s">
        <v>30</v>
      </c>
      <c r="L732" s="2" t="s">
        <v>31</v>
      </c>
      <c r="M732" s="2" t="s">
        <v>30</v>
      </c>
      <c r="N732" s="2" t="s">
        <v>30</v>
      </c>
      <c r="O732" s="2" t="s">
        <v>30</v>
      </c>
      <c r="P732" s="2" t="s">
        <v>30</v>
      </c>
      <c r="Q732" s="2" t="s">
        <v>42</v>
      </c>
      <c r="R732" s="2" t="s">
        <v>42</v>
      </c>
      <c r="S732" s="2" t="s">
        <v>31</v>
      </c>
      <c r="T732" s="2" t="s">
        <v>30</v>
      </c>
      <c r="U732" s="2" t="s">
        <v>31</v>
      </c>
      <c r="V732" s="2" t="s">
        <v>31</v>
      </c>
      <c r="W732" s="2" t="s">
        <v>37</v>
      </c>
      <c r="X732" s="2" t="s">
        <v>31</v>
      </c>
      <c r="Y732" s="2" t="s">
        <v>30</v>
      </c>
      <c r="Z732" s="2" t="s">
        <v>30</v>
      </c>
    </row>
    <row r="733">
      <c r="A733" s="1">
        <v>41879.43755023148</v>
      </c>
      <c r="B733" s="2">
        <v>24.0</v>
      </c>
      <c r="C733" s="2" t="s">
        <v>43</v>
      </c>
      <c r="D733" s="2" t="s">
        <v>68</v>
      </c>
      <c r="F733" s="2" t="s">
        <v>30</v>
      </c>
      <c r="G733" s="2" t="s">
        <v>30</v>
      </c>
      <c r="H733" s="2" t="s">
        <v>30</v>
      </c>
      <c r="J733" s="2" t="s">
        <v>47</v>
      </c>
      <c r="K733" s="2" t="s">
        <v>30</v>
      </c>
      <c r="L733" s="2" t="s">
        <v>31</v>
      </c>
      <c r="M733" s="2" t="s">
        <v>30</v>
      </c>
      <c r="N733" s="2" t="s">
        <v>30</v>
      </c>
      <c r="O733" s="2" t="s">
        <v>31</v>
      </c>
      <c r="P733" s="2" t="s">
        <v>30</v>
      </c>
      <c r="Q733" s="2" t="s">
        <v>42</v>
      </c>
      <c r="R733" s="2" t="s">
        <v>42</v>
      </c>
      <c r="S733" s="2" t="s">
        <v>37</v>
      </c>
      <c r="T733" s="2" t="s">
        <v>30</v>
      </c>
      <c r="U733" s="2" t="s">
        <v>31</v>
      </c>
      <c r="V733" s="2" t="s">
        <v>36</v>
      </c>
      <c r="W733" s="2" t="s">
        <v>30</v>
      </c>
      <c r="X733" s="2" t="s">
        <v>30</v>
      </c>
      <c r="Y733" s="2" t="s">
        <v>42</v>
      </c>
      <c r="Z733" s="2" t="s">
        <v>30</v>
      </c>
    </row>
    <row r="734">
      <c r="A734" s="1">
        <v>41879.43801152778</v>
      </c>
      <c r="B734" s="2">
        <v>29.0</v>
      </c>
      <c r="C734" s="2" t="s">
        <v>43</v>
      </c>
      <c r="D734" s="2" t="s">
        <v>28</v>
      </c>
      <c r="E734" s="2" t="s">
        <v>67</v>
      </c>
      <c r="F734" s="2" t="s">
        <v>30</v>
      </c>
      <c r="G734" s="2" t="s">
        <v>30</v>
      </c>
      <c r="H734" s="2" t="s">
        <v>30</v>
      </c>
      <c r="J734" s="3" t="s">
        <v>33</v>
      </c>
      <c r="K734" s="2" t="s">
        <v>31</v>
      </c>
      <c r="L734" s="2" t="s">
        <v>31</v>
      </c>
      <c r="M734" s="2" t="s">
        <v>42</v>
      </c>
      <c r="N734" s="2" t="s">
        <v>34</v>
      </c>
      <c r="O734" s="2" t="s">
        <v>30</v>
      </c>
      <c r="P734" s="2" t="s">
        <v>30</v>
      </c>
      <c r="Q734" s="2" t="s">
        <v>42</v>
      </c>
      <c r="R734" s="2" t="s">
        <v>65</v>
      </c>
      <c r="S734" s="2" t="s">
        <v>30</v>
      </c>
      <c r="T734" s="2" t="s">
        <v>30</v>
      </c>
      <c r="U734" s="2" t="s">
        <v>31</v>
      </c>
      <c r="V734" s="2" t="s">
        <v>31</v>
      </c>
      <c r="W734" s="2" t="s">
        <v>30</v>
      </c>
      <c r="X734" s="2" t="s">
        <v>30</v>
      </c>
      <c r="Y734" s="2" t="s">
        <v>42</v>
      </c>
      <c r="Z734" s="2" t="s">
        <v>30</v>
      </c>
    </row>
    <row r="735">
      <c r="A735" s="1">
        <v>41879.44029553241</v>
      </c>
      <c r="B735" s="2">
        <v>31.0</v>
      </c>
      <c r="C735" s="2" t="s">
        <v>43</v>
      </c>
      <c r="D735" s="2" t="s">
        <v>28</v>
      </c>
      <c r="E735" s="2" t="s">
        <v>153</v>
      </c>
      <c r="F735" s="2" t="s">
        <v>30</v>
      </c>
      <c r="G735" s="2" t="s">
        <v>30</v>
      </c>
      <c r="H735" s="2" t="s">
        <v>30</v>
      </c>
      <c r="J735" s="2" t="s">
        <v>47</v>
      </c>
      <c r="K735" s="2" t="s">
        <v>30</v>
      </c>
      <c r="L735" s="2" t="s">
        <v>30</v>
      </c>
      <c r="M735" s="2" t="s">
        <v>31</v>
      </c>
      <c r="N735" s="2" t="s">
        <v>31</v>
      </c>
      <c r="O735" s="2" t="s">
        <v>31</v>
      </c>
      <c r="P735" s="2" t="s">
        <v>31</v>
      </c>
      <c r="Q735" s="2" t="s">
        <v>31</v>
      </c>
      <c r="R735" s="2" t="s">
        <v>42</v>
      </c>
      <c r="S735" s="2" t="s">
        <v>30</v>
      </c>
      <c r="T735" s="2" t="s">
        <v>30</v>
      </c>
      <c r="U735" s="2" t="s">
        <v>31</v>
      </c>
      <c r="V735" s="2" t="s">
        <v>31</v>
      </c>
      <c r="W735" s="2" t="s">
        <v>30</v>
      </c>
      <c r="X735" s="2" t="s">
        <v>30</v>
      </c>
      <c r="Y735" s="2" t="s">
        <v>42</v>
      </c>
      <c r="Z735" s="2" t="s">
        <v>30</v>
      </c>
    </row>
    <row r="736">
      <c r="A736" s="1">
        <v>41879.44161974537</v>
      </c>
      <c r="B736" s="2">
        <v>5.0</v>
      </c>
      <c r="C736" s="2" t="s">
        <v>43</v>
      </c>
      <c r="D736" s="2" t="s">
        <v>28</v>
      </c>
      <c r="E736" s="2" t="s">
        <v>56</v>
      </c>
      <c r="F736" s="2" t="s">
        <v>30</v>
      </c>
      <c r="G736" s="2" t="s">
        <v>30</v>
      </c>
      <c r="H736" s="2" t="s">
        <v>30</v>
      </c>
      <c r="J736" s="2" t="s">
        <v>50</v>
      </c>
      <c r="K736" s="2" t="s">
        <v>30</v>
      </c>
      <c r="L736" s="2" t="s">
        <v>31</v>
      </c>
      <c r="M736" s="2" t="s">
        <v>42</v>
      </c>
      <c r="N736" s="2" t="s">
        <v>34</v>
      </c>
      <c r="O736" s="2" t="s">
        <v>30</v>
      </c>
      <c r="P736" s="2" t="s">
        <v>30</v>
      </c>
      <c r="Q736" s="2" t="s">
        <v>42</v>
      </c>
      <c r="R736" s="2" t="s">
        <v>35</v>
      </c>
      <c r="S736" s="2" t="s">
        <v>30</v>
      </c>
      <c r="T736" s="2" t="s">
        <v>30</v>
      </c>
      <c r="U736" s="2" t="s">
        <v>31</v>
      </c>
      <c r="V736" s="2" t="s">
        <v>31</v>
      </c>
      <c r="W736" s="2" t="s">
        <v>30</v>
      </c>
      <c r="X736" s="2" t="s">
        <v>30</v>
      </c>
      <c r="Y736" s="2" t="s">
        <v>31</v>
      </c>
      <c r="Z736" s="2" t="s">
        <v>30</v>
      </c>
      <c r="AA736" s="2" t="s">
        <v>253</v>
      </c>
    </row>
    <row r="737">
      <c r="A737" s="1">
        <v>41879.445946886575</v>
      </c>
      <c r="B737" s="2">
        <v>33.0</v>
      </c>
      <c r="C737" s="2" t="s">
        <v>43</v>
      </c>
      <c r="D737" s="2" t="s">
        <v>46</v>
      </c>
      <c r="F737" s="2" t="s">
        <v>31</v>
      </c>
      <c r="G737" s="2" t="s">
        <v>30</v>
      </c>
      <c r="H737" s="2" t="s">
        <v>30</v>
      </c>
      <c r="I737" s="2" t="s">
        <v>49</v>
      </c>
      <c r="J737" s="2" t="s">
        <v>50</v>
      </c>
      <c r="K737" s="2" t="s">
        <v>30</v>
      </c>
      <c r="L737" s="2" t="s">
        <v>30</v>
      </c>
      <c r="M737" s="2" t="s">
        <v>30</v>
      </c>
      <c r="N737" s="2" t="s">
        <v>34</v>
      </c>
      <c r="O737" s="2" t="s">
        <v>30</v>
      </c>
      <c r="P737" s="2" t="s">
        <v>30</v>
      </c>
      <c r="Q737" s="2" t="s">
        <v>42</v>
      </c>
      <c r="R737" s="2" t="s">
        <v>65</v>
      </c>
      <c r="S737" s="2" t="s">
        <v>30</v>
      </c>
      <c r="T737" s="2" t="s">
        <v>30</v>
      </c>
      <c r="U737" s="2" t="s">
        <v>31</v>
      </c>
      <c r="V737" s="2" t="s">
        <v>36</v>
      </c>
      <c r="W737" s="2" t="s">
        <v>30</v>
      </c>
      <c r="X737" s="2" t="s">
        <v>31</v>
      </c>
      <c r="Y737" s="2" t="s">
        <v>30</v>
      </c>
      <c r="Z737" s="2" t="s">
        <v>30</v>
      </c>
    </row>
    <row r="738">
      <c r="A738" s="1">
        <v>41879.44816547453</v>
      </c>
      <c r="B738" s="2">
        <v>43.0</v>
      </c>
      <c r="C738" s="2" t="s">
        <v>57</v>
      </c>
      <c r="D738" s="2" t="s">
        <v>28</v>
      </c>
      <c r="E738" s="2" t="s">
        <v>69</v>
      </c>
      <c r="F738" s="2" t="s">
        <v>30</v>
      </c>
      <c r="G738" s="2" t="s">
        <v>30</v>
      </c>
      <c r="H738" s="2" t="s">
        <v>30</v>
      </c>
      <c r="J738" s="2" t="s">
        <v>41</v>
      </c>
      <c r="K738" s="2" t="s">
        <v>30</v>
      </c>
      <c r="L738" s="2" t="s">
        <v>30</v>
      </c>
      <c r="M738" s="2" t="s">
        <v>31</v>
      </c>
      <c r="N738" s="2" t="s">
        <v>31</v>
      </c>
      <c r="O738" s="2" t="s">
        <v>42</v>
      </c>
      <c r="P738" s="2" t="s">
        <v>31</v>
      </c>
      <c r="Q738" s="2" t="s">
        <v>31</v>
      </c>
      <c r="R738" s="2" t="s">
        <v>42</v>
      </c>
      <c r="S738" s="2" t="s">
        <v>30</v>
      </c>
      <c r="T738" s="2" t="s">
        <v>30</v>
      </c>
      <c r="U738" s="2" t="s">
        <v>36</v>
      </c>
      <c r="V738" s="2" t="s">
        <v>31</v>
      </c>
      <c r="W738" s="2" t="s">
        <v>30</v>
      </c>
      <c r="X738" s="2" t="s">
        <v>37</v>
      </c>
      <c r="Y738" s="2" t="s">
        <v>42</v>
      </c>
      <c r="Z738" s="2" t="s">
        <v>30</v>
      </c>
    </row>
    <row r="739">
      <c r="A739" s="1">
        <v>41879.44945466435</v>
      </c>
      <c r="B739" s="2">
        <v>33.0</v>
      </c>
      <c r="C739" s="2" t="s">
        <v>43</v>
      </c>
      <c r="D739" s="2" t="s">
        <v>46</v>
      </c>
      <c r="F739" s="2" t="s">
        <v>30</v>
      </c>
      <c r="G739" s="2" t="s">
        <v>30</v>
      </c>
      <c r="H739" s="2" t="s">
        <v>31</v>
      </c>
      <c r="I739" s="2" t="s">
        <v>52</v>
      </c>
      <c r="J739" s="2" t="s">
        <v>47</v>
      </c>
      <c r="K739" s="2" t="s">
        <v>30</v>
      </c>
      <c r="L739" s="2" t="s">
        <v>31</v>
      </c>
      <c r="M739" s="2" t="s">
        <v>42</v>
      </c>
      <c r="N739" s="2" t="s">
        <v>34</v>
      </c>
      <c r="O739" s="2" t="s">
        <v>30</v>
      </c>
      <c r="P739" s="2" t="s">
        <v>30</v>
      </c>
      <c r="Q739" s="2" t="s">
        <v>42</v>
      </c>
      <c r="R739" s="2" t="s">
        <v>42</v>
      </c>
      <c r="S739" s="2" t="s">
        <v>37</v>
      </c>
      <c r="T739" s="2" t="s">
        <v>30</v>
      </c>
      <c r="U739" s="2" t="s">
        <v>36</v>
      </c>
      <c r="V739" s="2" t="s">
        <v>30</v>
      </c>
      <c r="W739" s="2" t="s">
        <v>30</v>
      </c>
      <c r="X739" s="2" t="s">
        <v>37</v>
      </c>
      <c r="Y739" s="2" t="s">
        <v>42</v>
      </c>
      <c r="Z739" s="2" t="s">
        <v>30</v>
      </c>
    </row>
    <row r="740">
      <c r="A740" s="1">
        <v>41879.4521839699</v>
      </c>
      <c r="B740" s="2">
        <v>27.0</v>
      </c>
      <c r="C740" s="2" t="s">
        <v>43</v>
      </c>
      <c r="D740" s="2" t="s">
        <v>46</v>
      </c>
      <c r="F740" s="2" t="s">
        <v>30</v>
      </c>
      <c r="G740" s="2" t="s">
        <v>30</v>
      </c>
      <c r="H740" s="2" t="s">
        <v>30</v>
      </c>
      <c r="J740" s="3" t="s">
        <v>33</v>
      </c>
      <c r="K740" s="2" t="s">
        <v>30</v>
      </c>
      <c r="L740" s="2" t="s">
        <v>31</v>
      </c>
      <c r="M740" s="2" t="s">
        <v>30</v>
      </c>
      <c r="N740" s="2" t="s">
        <v>30</v>
      </c>
      <c r="O740" s="2" t="s">
        <v>30</v>
      </c>
      <c r="P740" s="2" t="s">
        <v>31</v>
      </c>
      <c r="Q740" s="2" t="s">
        <v>31</v>
      </c>
      <c r="R740" s="2" t="s">
        <v>42</v>
      </c>
      <c r="S740" s="2" t="s">
        <v>37</v>
      </c>
      <c r="T740" s="2" t="s">
        <v>30</v>
      </c>
      <c r="U740" s="2" t="s">
        <v>31</v>
      </c>
      <c r="V740" s="2" t="s">
        <v>36</v>
      </c>
      <c r="W740" s="2" t="s">
        <v>30</v>
      </c>
      <c r="X740" s="2" t="s">
        <v>31</v>
      </c>
      <c r="Y740" s="2" t="s">
        <v>31</v>
      </c>
      <c r="Z740" s="2" t="s">
        <v>30</v>
      </c>
    </row>
    <row r="741">
      <c r="A741" s="1">
        <v>41879.45316719908</v>
      </c>
      <c r="B741" s="2">
        <v>36.0</v>
      </c>
      <c r="C741" s="2" t="s">
        <v>43</v>
      </c>
      <c r="D741" s="2" t="s">
        <v>28</v>
      </c>
      <c r="E741" s="2" t="s">
        <v>51</v>
      </c>
      <c r="F741" s="2" t="s">
        <v>30</v>
      </c>
      <c r="G741" s="2" t="s">
        <v>31</v>
      </c>
      <c r="H741" s="2" t="s">
        <v>31</v>
      </c>
      <c r="I741" s="2" t="s">
        <v>52</v>
      </c>
      <c r="J741" s="2" t="s">
        <v>41</v>
      </c>
      <c r="K741" s="2" t="s">
        <v>31</v>
      </c>
      <c r="L741" s="2" t="s">
        <v>30</v>
      </c>
      <c r="M741" s="2" t="s">
        <v>42</v>
      </c>
      <c r="N741" s="2" t="s">
        <v>30</v>
      </c>
      <c r="O741" s="2" t="s">
        <v>42</v>
      </c>
      <c r="P741" s="2" t="s">
        <v>42</v>
      </c>
      <c r="Q741" s="2" t="s">
        <v>42</v>
      </c>
      <c r="R741" s="2" t="s">
        <v>42</v>
      </c>
      <c r="S741" s="2" t="s">
        <v>31</v>
      </c>
      <c r="T741" s="2" t="s">
        <v>37</v>
      </c>
      <c r="U741" s="2" t="s">
        <v>30</v>
      </c>
      <c r="V741" s="2" t="s">
        <v>30</v>
      </c>
      <c r="W741" s="2" t="s">
        <v>30</v>
      </c>
      <c r="X741" s="2" t="s">
        <v>37</v>
      </c>
      <c r="Y741" s="2" t="s">
        <v>42</v>
      </c>
      <c r="Z741" s="2" t="s">
        <v>30</v>
      </c>
    </row>
    <row r="742">
      <c r="A742" s="1">
        <v>41879.454531435185</v>
      </c>
      <c r="B742" s="2">
        <v>37.0</v>
      </c>
      <c r="C742" s="2" t="s">
        <v>57</v>
      </c>
      <c r="D742" s="2" t="s">
        <v>90</v>
      </c>
      <c r="F742" s="2" t="s">
        <v>30</v>
      </c>
      <c r="G742" s="2" t="s">
        <v>31</v>
      </c>
      <c r="H742" s="2" t="s">
        <v>31</v>
      </c>
      <c r="I742" s="2" t="s">
        <v>52</v>
      </c>
      <c r="J742" s="2" t="s">
        <v>47</v>
      </c>
      <c r="K742" s="2" t="s">
        <v>30</v>
      </c>
      <c r="L742" s="2" t="s">
        <v>31</v>
      </c>
      <c r="M742" s="2" t="s">
        <v>30</v>
      </c>
      <c r="N742" s="2" t="s">
        <v>31</v>
      </c>
      <c r="O742" s="2" t="s">
        <v>30</v>
      </c>
      <c r="P742" s="2" t="s">
        <v>30</v>
      </c>
      <c r="Q742" s="2" t="s">
        <v>31</v>
      </c>
      <c r="R742" s="2" t="s">
        <v>65</v>
      </c>
      <c r="S742" s="2" t="s">
        <v>30</v>
      </c>
      <c r="T742" s="2" t="s">
        <v>30</v>
      </c>
      <c r="U742" s="2" t="s">
        <v>36</v>
      </c>
      <c r="V742" s="2" t="s">
        <v>31</v>
      </c>
      <c r="W742" s="2" t="s">
        <v>30</v>
      </c>
      <c r="X742" s="2" t="s">
        <v>37</v>
      </c>
      <c r="Y742" s="2" t="s">
        <v>31</v>
      </c>
      <c r="Z742" s="2" t="s">
        <v>31</v>
      </c>
    </row>
    <row r="743">
      <c r="A743" s="1">
        <v>41879.456518831015</v>
      </c>
      <c r="B743" s="2">
        <v>32.0</v>
      </c>
      <c r="C743" s="2" t="s">
        <v>57</v>
      </c>
      <c r="D743" s="2" t="s">
        <v>177</v>
      </c>
      <c r="F743" s="2" t="s">
        <v>30</v>
      </c>
      <c r="G743" s="2" t="s">
        <v>30</v>
      </c>
      <c r="H743" s="2" t="s">
        <v>30</v>
      </c>
      <c r="J743" s="3" t="s">
        <v>33</v>
      </c>
      <c r="K743" s="2" t="s">
        <v>30</v>
      </c>
      <c r="L743" s="2" t="s">
        <v>31</v>
      </c>
      <c r="M743" s="2" t="s">
        <v>30</v>
      </c>
      <c r="N743" s="2" t="s">
        <v>31</v>
      </c>
      <c r="O743" s="2" t="s">
        <v>30</v>
      </c>
      <c r="P743" s="2" t="s">
        <v>30</v>
      </c>
      <c r="Q743" s="2" t="s">
        <v>42</v>
      </c>
      <c r="R743" s="2" t="s">
        <v>55</v>
      </c>
      <c r="S743" s="2" t="s">
        <v>31</v>
      </c>
      <c r="T743" s="2" t="s">
        <v>37</v>
      </c>
      <c r="U743" s="2" t="s">
        <v>30</v>
      </c>
      <c r="V743" s="2" t="s">
        <v>30</v>
      </c>
      <c r="W743" s="2" t="s">
        <v>30</v>
      </c>
      <c r="X743" s="2" t="s">
        <v>30</v>
      </c>
      <c r="Y743" s="2" t="s">
        <v>30</v>
      </c>
      <c r="Z743" s="2" t="s">
        <v>30</v>
      </c>
    </row>
    <row r="744">
      <c r="A744" s="1">
        <v>41879.460200312504</v>
      </c>
      <c r="B744" s="2">
        <v>39.0</v>
      </c>
      <c r="C744" s="2" t="s">
        <v>43</v>
      </c>
      <c r="D744" s="2" t="s">
        <v>46</v>
      </c>
      <c r="F744" s="2" t="s">
        <v>30</v>
      </c>
      <c r="G744" s="2" t="s">
        <v>30</v>
      </c>
      <c r="H744" s="2" t="s">
        <v>31</v>
      </c>
      <c r="I744" s="2" t="s">
        <v>52</v>
      </c>
      <c r="J744" s="2" t="s">
        <v>50</v>
      </c>
      <c r="K744" s="2" t="s">
        <v>30</v>
      </c>
      <c r="L744" s="2" t="s">
        <v>31</v>
      </c>
      <c r="M744" s="2" t="s">
        <v>30</v>
      </c>
      <c r="N744" s="2" t="s">
        <v>30</v>
      </c>
      <c r="O744" s="2" t="s">
        <v>30</v>
      </c>
      <c r="P744" s="2" t="s">
        <v>30</v>
      </c>
      <c r="Q744" s="2" t="s">
        <v>42</v>
      </c>
      <c r="R744" s="2" t="s">
        <v>65</v>
      </c>
      <c r="S744" s="2" t="s">
        <v>30</v>
      </c>
      <c r="T744" s="2" t="s">
        <v>30</v>
      </c>
      <c r="U744" s="2" t="s">
        <v>30</v>
      </c>
      <c r="V744" s="2" t="s">
        <v>36</v>
      </c>
      <c r="W744" s="2" t="s">
        <v>30</v>
      </c>
      <c r="X744" s="2" t="s">
        <v>31</v>
      </c>
      <c r="Y744" s="2" t="s">
        <v>31</v>
      </c>
      <c r="Z744" s="2" t="s">
        <v>30</v>
      </c>
    </row>
    <row r="745">
      <c r="A745" s="1">
        <v>41879.46111416667</v>
      </c>
      <c r="B745" s="2">
        <v>31.0</v>
      </c>
      <c r="C745" s="2" t="s">
        <v>43</v>
      </c>
      <c r="D745" s="2" t="s">
        <v>28</v>
      </c>
      <c r="E745" s="2" t="s">
        <v>48</v>
      </c>
      <c r="F745" s="2" t="s">
        <v>30</v>
      </c>
      <c r="G745" s="2" t="s">
        <v>31</v>
      </c>
      <c r="H745" s="2" t="s">
        <v>31</v>
      </c>
      <c r="I745" s="2" t="s">
        <v>52</v>
      </c>
      <c r="J745" s="2" t="s">
        <v>47</v>
      </c>
      <c r="K745" s="2" t="s">
        <v>30</v>
      </c>
      <c r="L745" s="2" t="s">
        <v>31</v>
      </c>
      <c r="M745" s="2" t="s">
        <v>31</v>
      </c>
      <c r="N745" s="2" t="s">
        <v>31</v>
      </c>
      <c r="O745" s="2" t="s">
        <v>30</v>
      </c>
      <c r="P745" s="2" t="s">
        <v>42</v>
      </c>
      <c r="Q745" s="2" t="s">
        <v>42</v>
      </c>
      <c r="R745" s="2" t="s">
        <v>35</v>
      </c>
      <c r="S745" s="2" t="s">
        <v>37</v>
      </c>
      <c r="T745" s="2" t="s">
        <v>30</v>
      </c>
      <c r="U745" s="2" t="s">
        <v>36</v>
      </c>
      <c r="V745" s="2" t="s">
        <v>31</v>
      </c>
      <c r="W745" s="2" t="s">
        <v>37</v>
      </c>
      <c r="X745" s="2" t="s">
        <v>31</v>
      </c>
      <c r="Y745" s="2" t="s">
        <v>42</v>
      </c>
      <c r="Z745" s="2" t="s">
        <v>30</v>
      </c>
    </row>
    <row r="746">
      <c r="A746" s="1">
        <v>41879.46130902778</v>
      </c>
      <c r="B746" s="2">
        <v>36.0</v>
      </c>
      <c r="C746" s="2" t="s">
        <v>43</v>
      </c>
      <c r="D746" s="2" t="s">
        <v>28</v>
      </c>
      <c r="E746" s="2" t="s">
        <v>56</v>
      </c>
      <c r="F746" s="2" t="s">
        <v>30</v>
      </c>
      <c r="G746" s="2" t="s">
        <v>30</v>
      </c>
      <c r="H746" s="2" t="s">
        <v>31</v>
      </c>
      <c r="I746" s="2" t="s">
        <v>52</v>
      </c>
      <c r="J746" s="2" t="s">
        <v>50</v>
      </c>
      <c r="K746" s="2" t="s">
        <v>31</v>
      </c>
      <c r="L746" s="2" t="s">
        <v>31</v>
      </c>
      <c r="M746" s="2" t="s">
        <v>31</v>
      </c>
      <c r="N746" s="2" t="s">
        <v>31</v>
      </c>
      <c r="O746" s="2" t="s">
        <v>30</v>
      </c>
      <c r="P746" s="2" t="s">
        <v>30</v>
      </c>
      <c r="Q746" s="2" t="s">
        <v>42</v>
      </c>
      <c r="R746" s="2" t="s">
        <v>55</v>
      </c>
      <c r="S746" s="2" t="s">
        <v>37</v>
      </c>
      <c r="T746" s="2" t="s">
        <v>37</v>
      </c>
      <c r="U746" s="2" t="s">
        <v>36</v>
      </c>
      <c r="V746" s="2" t="s">
        <v>36</v>
      </c>
      <c r="W746" s="2" t="s">
        <v>37</v>
      </c>
      <c r="X746" s="2" t="s">
        <v>37</v>
      </c>
      <c r="Y746" s="2" t="s">
        <v>42</v>
      </c>
      <c r="Z746" s="2" t="s">
        <v>30</v>
      </c>
      <c r="AA746" s="2" t="s">
        <v>254</v>
      </c>
    </row>
    <row r="747">
      <c r="A747" s="1">
        <v>41879.46346076389</v>
      </c>
      <c r="B747" s="2">
        <v>30.0</v>
      </c>
      <c r="C747" s="2" t="s">
        <v>43</v>
      </c>
      <c r="D747" s="2" t="s">
        <v>28</v>
      </c>
      <c r="E747" s="2" t="s">
        <v>48</v>
      </c>
      <c r="F747" s="2" t="s">
        <v>31</v>
      </c>
      <c r="G747" s="2" t="s">
        <v>30</v>
      </c>
      <c r="H747" s="2" t="s">
        <v>31</v>
      </c>
      <c r="I747" s="2" t="s">
        <v>52</v>
      </c>
      <c r="J747" s="2" t="s">
        <v>47</v>
      </c>
      <c r="K747" s="2" t="s">
        <v>31</v>
      </c>
      <c r="L747" s="2" t="s">
        <v>31</v>
      </c>
      <c r="M747" s="2" t="s">
        <v>42</v>
      </c>
      <c r="N747" s="2" t="s">
        <v>34</v>
      </c>
      <c r="O747" s="2" t="s">
        <v>42</v>
      </c>
      <c r="P747" s="2" t="s">
        <v>42</v>
      </c>
      <c r="Q747" s="2" t="s">
        <v>42</v>
      </c>
      <c r="R747" s="2" t="s">
        <v>42</v>
      </c>
      <c r="S747" s="2" t="s">
        <v>30</v>
      </c>
      <c r="T747" s="2" t="s">
        <v>30</v>
      </c>
      <c r="U747" s="2" t="s">
        <v>36</v>
      </c>
      <c r="V747" s="2" t="s">
        <v>36</v>
      </c>
      <c r="W747" s="2" t="s">
        <v>30</v>
      </c>
      <c r="X747" s="2" t="s">
        <v>31</v>
      </c>
      <c r="Y747" s="2" t="s">
        <v>42</v>
      </c>
      <c r="Z747" s="2" t="s">
        <v>30</v>
      </c>
    </row>
    <row r="748">
      <c r="A748" s="1">
        <v>41879.46462315972</v>
      </c>
      <c r="B748" s="2">
        <v>28.0</v>
      </c>
      <c r="C748" s="2" t="s">
        <v>57</v>
      </c>
      <c r="D748" s="2" t="s">
        <v>44</v>
      </c>
      <c r="F748" s="2" t="s">
        <v>30</v>
      </c>
      <c r="G748" s="2" t="s">
        <v>30</v>
      </c>
      <c r="H748" s="2" t="s">
        <v>30</v>
      </c>
      <c r="J748" s="3" t="s">
        <v>33</v>
      </c>
      <c r="K748" s="2" t="s">
        <v>30</v>
      </c>
      <c r="L748" s="2" t="s">
        <v>31</v>
      </c>
      <c r="M748" s="2" t="s">
        <v>31</v>
      </c>
      <c r="N748" s="2" t="s">
        <v>34</v>
      </c>
      <c r="O748" s="2" t="s">
        <v>30</v>
      </c>
      <c r="P748" s="2" t="s">
        <v>42</v>
      </c>
      <c r="Q748" s="2" t="s">
        <v>31</v>
      </c>
      <c r="R748" s="2" t="s">
        <v>65</v>
      </c>
      <c r="S748" s="2" t="s">
        <v>30</v>
      </c>
      <c r="T748" s="2" t="s">
        <v>30</v>
      </c>
      <c r="U748" s="2" t="s">
        <v>36</v>
      </c>
      <c r="V748" s="2" t="s">
        <v>31</v>
      </c>
      <c r="W748" s="2" t="s">
        <v>37</v>
      </c>
      <c r="X748" s="2" t="s">
        <v>37</v>
      </c>
      <c r="Y748" s="2" t="s">
        <v>31</v>
      </c>
      <c r="Z748" s="2" t="s">
        <v>30</v>
      </c>
    </row>
    <row r="749">
      <c r="A749" s="1">
        <v>41879.46589328704</v>
      </c>
      <c r="B749" s="2">
        <v>32.0</v>
      </c>
      <c r="C749" s="2" t="s">
        <v>43</v>
      </c>
      <c r="D749" s="2" t="s">
        <v>137</v>
      </c>
      <c r="F749" s="2" t="s">
        <v>30</v>
      </c>
      <c r="G749" s="2" t="s">
        <v>30</v>
      </c>
      <c r="H749" s="2" t="s">
        <v>30</v>
      </c>
      <c r="J749" s="3" t="s">
        <v>33</v>
      </c>
      <c r="K749" s="2" t="s">
        <v>30</v>
      </c>
      <c r="L749" s="2" t="s">
        <v>31</v>
      </c>
      <c r="M749" s="2" t="s">
        <v>30</v>
      </c>
      <c r="N749" s="2" t="s">
        <v>30</v>
      </c>
      <c r="O749" s="2" t="s">
        <v>30</v>
      </c>
      <c r="P749" s="2" t="s">
        <v>30</v>
      </c>
      <c r="Q749" s="2" t="s">
        <v>30</v>
      </c>
      <c r="R749" s="2" t="s">
        <v>45</v>
      </c>
      <c r="S749" s="2" t="s">
        <v>37</v>
      </c>
      <c r="T749" s="2" t="s">
        <v>30</v>
      </c>
      <c r="U749" s="2" t="s">
        <v>36</v>
      </c>
      <c r="V749" s="2" t="s">
        <v>30</v>
      </c>
      <c r="W749" s="2" t="s">
        <v>37</v>
      </c>
      <c r="X749" s="2" t="s">
        <v>37</v>
      </c>
      <c r="Y749" s="2" t="s">
        <v>30</v>
      </c>
      <c r="Z749" s="2" t="s">
        <v>30</v>
      </c>
      <c r="AA749" s="2" t="s">
        <v>255</v>
      </c>
    </row>
    <row r="750">
      <c r="A750" s="1">
        <v>41879.46830752315</v>
      </c>
      <c r="B750" s="2">
        <v>35.0</v>
      </c>
      <c r="C750" s="2" t="s">
        <v>43</v>
      </c>
      <c r="D750" s="2" t="s">
        <v>28</v>
      </c>
      <c r="E750" s="2" t="s">
        <v>60</v>
      </c>
      <c r="F750" s="2" t="s">
        <v>30</v>
      </c>
      <c r="G750" s="2" t="s">
        <v>31</v>
      </c>
      <c r="H750" s="2" t="s">
        <v>31</v>
      </c>
      <c r="I750" s="2" t="s">
        <v>40</v>
      </c>
      <c r="J750" s="3" t="s">
        <v>33</v>
      </c>
      <c r="K750" s="2" t="s">
        <v>30</v>
      </c>
      <c r="L750" s="2" t="s">
        <v>31</v>
      </c>
      <c r="M750" s="2" t="s">
        <v>31</v>
      </c>
      <c r="N750" s="2" t="s">
        <v>31</v>
      </c>
      <c r="O750" s="2" t="s">
        <v>31</v>
      </c>
      <c r="P750" s="2" t="s">
        <v>31</v>
      </c>
      <c r="Q750" s="2" t="s">
        <v>31</v>
      </c>
      <c r="R750" s="2" t="s">
        <v>65</v>
      </c>
      <c r="S750" s="2" t="s">
        <v>30</v>
      </c>
      <c r="T750" s="2" t="s">
        <v>30</v>
      </c>
      <c r="U750" s="2" t="s">
        <v>36</v>
      </c>
      <c r="V750" s="2" t="s">
        <v>31</v>
      </c>
      <c r="W750" s="2" t="s">
        <v>30</v>
      </c>
      <c r="X750" s="2" t="s">
        <v>30</v>
      </c>
      <c r="Y750" s="2" t="s">
        <v>31</v>
      </c>
      <c r="Z750" s="2" t="s">
        <v>30</v>
      </c>
      <c r="AA750" s="2" t="s">
        <v>256</v>
      </c>
    </row>
    <row r="751">
      <c r="A751" s="1">
        <v>41879.46923890046</v>
      </c>
      <c r="B751" s="2">
        <v>19.0</v>
      </c>
      <c r="C751" s="2" t="s">
        <v>43</v>
      </c>
      <c r="D751" s="2" t="s">
        <v>44</v>
      </c>
      <c r="F751" s="2" t="s">
        <v>30</v>
      </c>
      <c r="G751" s="2" t="s">
        <v>30</v>
      </c>
      <c r="H751" s="2" t="s">
        <v>31</v>
      </c>
      <c r="I751" s="2" t="s">
        <v>52</v>
      </c>
      <c r="J751" s="2" t="s">
        <v>47</v>
      </c>
      <c r="K751" s="2" t="s">
        <v>30</v>
      </c>
      <c r="L751" s="2" t="s">
        <v>31</v>
      </c>
      <c r="M751" s="2" t="s">
        <v>42</v>
      </c>
      <c r="N751" s="2" t="s">
        <v>34</v>
      </c>
      <c r="O751" s="2" t="s">
        <v>30</v>
      </c>
      <c r="P751" s="2" t="s">
        <v>30</v>
      </c>
      <c r="Q751" s="2" t="s">
        <v>42</v>
      </c>
      <c r="R751" s="2" t="s">
        <v>45</v>
      </c>
      <c r="S751" s="2" t="s">
        <v>30</v>
      </c>
      <c r="T751" s="2" t="s">
        <v>30</v>
      </c>
      <c r="U751" s="2" t="s">
        <v>36</v>
      </c>
      <c r="V751" s="2" t="s">
        <v>31</v>
      </c>
      <c r="W751" s="2" t="s">
        <v>30</v>
      </c>
      <c r="X751" s="2" t="s">
        <v>31</v>
      </c>
      <c r="Y751" s="2" t="s">
        <v>42</v>
      </c>
      <c r="Z751" s="2" t="s">
        <v>30</v>
      </c>
    </row>
    <row r="752">
      <c r="A752" s="1">
        <v>41879.471937615745</v>
      </c>
      <c r="B752" s="2">
        <v>33.0</v>
      </c>
      <c r="C752" s="2" t="s">
        <v>82</v>
      </c>
      <c r="D752" s="2" t="s">
        <v>257</v>
      </c>
      <c r="F752" s="2" t="s">
        <v>30</v>
      </c>
      <c r="G752" s="2" t="s">
        <v>31</v>
      </c>
      <c r="H752" s="2" t="s">
        <v>30</v>
      </c>
      <c r="J752" s="2" t="s">
        <v>47</v>
      </c>
      <c r="K752" s="2" t="s">
        <v>30</v>
      </c>
      <c r="L752" s="2" t="s">
        <v>31</v>
      </c>
      <c r="M752" s="2" t="s">
        <v>31</v>
      </c>
      <c r="N752" s="2" t="s">
        <v>31</v>
      </c>
      <c r="O752" s="2" t="s">
        <v>30</v>
      </c>
      <c r="P752" s="2" t="s">
        <v>30</v>
      </c>
      <c r="Q752" s="2" t="s">
        <v>42</v>
      </c>
      <c r="R752" s="2" t="s">
        <v>65</v>
      </c>
      <c r="S752" s="2" t="s">
        <v>30</v>
      </c>
      <c r="T752" s="2" t="s">
        <v>30</v>
      </c>
      <c r="U752" s="2" t="s">
        <v>36</v>
      </c>
      <c r="V752" s="2" t="s">
        <v>31</v>
      </c>
      <c r="W752" s="2" t="s">
        <v>30</v>
      </c>
      <c r="X752" s="2" t="s">
        <v>30</v>
      </c>
      <c r="Y752" s="2" t="s">
        <v>42</v>
      </c>
      <c r="Z752" s="2" t="s">
        <v>30</v>
      </c>
    </row>
    <row r="753">
      <c r="A753" s="1">
        <v>41879.472395590274</v>
      </c>
      <c r="B753" s="2">
        <v>42.0</v>
      </c>
      <c r="C753" s="2" t="s">
        <v>57</v>
      </c>
      <c r="D753" s="2" t="s">
        <v>94</v>
      </c>
      <c r="F753" s="2" t="s">
        <v>30</v>
      </c>
      <c r="G753" s="2" t="s">
        <v>30</v>
      </c>
      <c r="H753" s="2" t="s">
        <v>30</v>
      </c>
      <c r="J753" s="2" t="s">
        <v>41</v>
      </c>
      <c r="K753" s="2" t="s">
        <v>31</v>
      </c>
      <c r="L753" s="2" t="s">
        <v>31</v>
      </c>
      <c r="M753" s="2" t="s">
        <v>42</v>
      </c>
      <c r="N753" s="2" t="s">
        <v>34</v>
      </c>
      <c r="O753" s="2" t="s">
        <v>31</v>
      </c>
      <c r="P753" s="2" t="s">
        <v>31</v>
      </c>
      <c r="Q753" s="2" t="s">
        <v>31</v>
      </c>
      <c r="R753" s="2" t="s">
        <v>65</v>
      </c>
      <c r="S753" s="2" t="s">
        <v>30</v>
      </c>
      <c r="T753" s="2" t="s">
        <v>30</v>
      </c>
      <c r="U753" s="2" t="s">
        <v>36</v>
      </c>
      <c r="V753" s="2" t="s">
        <v>30</v>
      </c>
      <c r="W753" s="2" t="s">
        <v>30</v>
      </c>
      <c r="X753" s="2" t="s">
        <v>37</v>
      </c>
      <c r="Y753" s="2" t="s">
        <v>31</v>
      </c>
      <c r="Z753" s="2" t="s">
        <v>30</v>
      </c>
    </row>
    <row r="754">
      <c r="A754" s="1">
        <v>41879.47311357639</v>
      </c>
      <c r="B754" s="2">
        <v>37.0</v>
      </c>
      <c r="C754" s="2" t="s">
        <v>43</v>
      </c>
      <c r="D754" s="2" t="s">
        <v>28</v>
      </c>
      <c r="E754" s="2" t="s">
        <v>53</v>
      </c>
      <c r="F754" s="2" t="s">
        <v>30</v>
      </c>
      <c r="G754" s="2" t="s">
        <v>31</v>
      </c>
      <c r="H754" s="2" t="s">
        <v>31</v>
      </c>
      <c r="I754" s="2" t="s">
        <v>52</v>
      </c>
      <c r="J754" s="2" t="s">
        <v>50</v>
      </c>
      <c r="K754" s="2" t="s">
        <v>30</v>
      </c>
      <c r="L754" s="2" t="s">
        <v>31</v>
      </c>
      <c r="M754" s="2" t="s">
        <v>42</v>
      </c>
      <c r="N754" s="2" t="s">
        <v>34</v>
      </c>
      <c r="O754" s="2" t="s">
        <v>42</v>
      </c>
      <c r="P754" s="2" t="s">
        <v>42</v>
      </c>
      <c r="Q754" s="2" t="s">
        <v>42</v>
      </c>
      <c r="R754" s="2" t="s">
        <v>42</v>
      </c>
      <c r="S754" s="2" t="s">
        <v>37</v>
      </c>
      <c r="T754" s="2" t="s">
        <v>30</v>
      </c>
      <c r="U754" s="2" t="s">
        <v>36</v>
      </c>
      <c r="V754" s="2" t="s">
        <v>36</v>
      </c>
      <c r="W754" s="2" t="s">
        <v>30</v>
      </c>
      <c r="X754" s="2" t="s">
        <v>30</v>
      </c>
      <c r="Y754" s="2" t="s">
        <v>42</v>
      </c>
      <c r="Z754" s="2" t="s">
        <v>30</v>
      </c>
    </row>
    <row r="755">
      <c r="A755" s="1">
        <v>41879.473481319445</v>
      </c>
      <c r="B755" s="2">
        <v>40.0</v>
      </c>
      <c r="C755" s="2" t="s">
        <v>43</v>
      </c>
      <c r="D755" s="2" t="s">
        <v>258</v>
      </c>
      <c r="F755" s="2" t="s">
        <v>31</v>
      </c>
      <c r="G755" s="2" t="s">
        <v>30</v>
      </c>
      <c r="H755" s="2" t="s">
        <v>30</v>
      </c>
      <c r="I755" s="2" t="s">
        <v>49</v>
      </c>
      <c r="J755" s="3" t="s">
        <v>33</v>
      </c>
      <c r="K755" s="2" t="s">
        <v>30</v>
      </c>
      <c r="L755" s="2" t="s">
        <v>31</v>
      </c>
      <c r="M755" s="2" t="s">
        <v>30</v>
      </c>
      <c r="N755" s="2" t="s">
        <v>30</v>
      </c>
      <c r="O755" s="2" t="s">
        <v>30</v>
      </c>
      <c r="P755" s="2" t="s">
        <v>30</v>
      </c>
      <c r="Q755" s="2" t="s">
        <v>31</v>
      </c>
      <c r="R755" s="2" t="s">
        <v>65</v>
      </c>
      <c r="S755" s="2" t="s">
        <v>30</v>
      </c>
      <c r="T755" s="2" t="s">
        <v>30</v>
      </c>
      <c r="U755" s="2" t="s">
        <v>36</v>
      </c>
      <c r="V755" s="2" t="s">
        <v>31</v>
      </c>
      <c r="W755" s="2" t="s">
        <v>37</v>
      </c>
      <c r="X755" s="2" t="s">
        <v>37</v>
      </c>
      <c r="Y755" s="2" t="s">
        <v>31</v>
      </c>
      <c r="Z755" s="2" t="s">
        <v>30</v>
      </c>
    </row>
    <row r="756">
      <c r="A756" s="1">
        <v>41879.47366240741</v>
      </c>
      <c r="B756" s="2">
        <v>36.0</v>
      </c>
      <c r="C756" s="2" t="s">
        <v>38</v>
      </c>
      <c r="D756" s="2" t="s">
        <v>28</v>
      </c>
      <c r="E756" s="2" t="s">
        <v>60</v>
      </c>
      <c r="F756" s="2" t="s">
        <v>30</v>
      </c>
      <c r="G756" s="2" t="s">
        <v>30</v>
      </c>
      <c r="H756" s="2" t="s">
        <v>30</v>
      </c>
      <c r="I756" s="2" t="s">
        <v>49</v>
      </c>
      <c r="J756" s="2" t="s">
        <v>41</v>
      </c>
      <c r="K756" s="2" t="s">
        <v>30</v>
      </c>
      <c r="L756" s="2" t="s">
        <v>31</v>
      </c>
      <c r="M756" s="2" t="s">
        <v>31</v>
      </c>
      <c r="N756" s="2" t="s">
        <v>31</v>
      </c>
      <c r="O756" s="2" t="s">
        <v>31</v>
      </c>
      <c r="P756" s="2" t="s">
        <v>31</v>
      </c>
      <c r="Q756" s="2" t="s">
        <v>31</v>
      </c>
      <c r="R756" s="2" t="s">
        <v>65</v>
      </c>
      <c r="S756" s="2" t="s">
        <v>30</v>
      </c>
      <c r="T756" s="2" t="s">
        <v>30</v>
      </c>
      <c r="U756" s="2" t="s">
        <v>36</v>
      </c>
      <c r="V756" s="2" t="s">
        <v>31</v>
      </c>
      <c r="W756" s="2" t="s">
        <v>30</v>
      </c>
      <c r="X756" s="2" t="s">
        <v>30</v>
      </c>
      <c r="Y756" s="2" t="s">
        <v>31</v>
      </c>
      <c r="Z756" s="2" t="s">
        <v>30</v>
      </c>
    </row>
    <row r="757">
      <c r="A757" s="1">
        <v>41879.476563344906</v>
      </c>
      <c r="B757" s="2">
        <v>29.0</v>
      </c>
      <c r="C757" s="2" t="s">
        <v>27</v>
      </c>
      <c r="D757" s="2" t="s">
        <v>28</v>
      </c>
      <c r="E757" s="2" t="s">
        <v>96</v>
      </c>
      <c r="F757" s="2" t="s">
        <v>30</v>
      </c>
      <c r="G757" s="2" t="s">
        <v>31</v>
      </c>
      <c r="H757" s="2" t="s">
        <v>31</v>
      </c>
      <c r="I757" s="2" t="s">
        <v>52</v>
      </c>
      <c r="J757" s="2" t="s">
        <v>47</v>
      </c>
      <c r="K757" s="2" t="s">
        <v>31</v>
      </c>
      <c r="L757" s="2" t="s">
        <v>30</v>
      </c>
      <c r="M757" s="2" t="s">
        <v>42</v>
      </c>
      <c r="N757" s="2" t="s">
        <v>30</v>
      </c>
      <c r="O757" s="2" t="s">
        <v>30</v>
      </c>
      <c r="P757" s="2" t="s">
        <v>42</v>
      </c>
      <c r="Q757" s="2" t="s">
        <v>42</v>
      </c>
      <c r="R757" s="2" t="s">
        <v>42</v>
      </c>
      <c r="S757" s="2" t="s">
        <v>37</v>
      </c>
      <c r="T757" s="2" t="s">
        <v>30</v>
      </c>
      <c r="U757" s="2" t="s">
        <v>36</v>
      </c>
      <c r="V757" s="2" t="s">
        <v>31</v>
      </c>
      <c r="W757" s="2" t="s">
        <v>30</v>
      </c>
      <c r="X757" s="2" t="s">
        <v>37</v>
      </c>
      <c r="Y757" s="2" t="s">
        <v>42</v>
      </c>
      <c r="Z757" s="2" t="s">
        <v>30</v>
      </c>
    </row>
    <row r="758">
      <c r="A758" s="1">
        <v>41879.4777320139</v>
      </c>
      <c r="B758" s="2">
        <v>38.0</v>
      </c>
      <c r="C758" s="2" t="s">
        <v>133</v>
      </c>
      <c r="D758" s="2" t="s">
        <v>28</v>
      </c>
      <c r="E758" s="2" t="s">
        <v>70</v>
      </c>
      <c r="F758" s="2" t="s">
        <v>30</v>
      </c>
      <c r="G758" s="2" t="s">
        <v>31</v>
      </c>
      <c r="H758" s="2" t="s">
        <v>31</v>
      </c>
      <c r="I758" s="2" t="s">
        <v>52</v>
      </c>
      <c r="J758" s="2" t="s">
        <v>47</v>
      </c>
      <c r="K758" s="2" t="s">
        <v>30</v>
      </c>
      <c r="L758" s="2" t="s">
        <v>30</v>
      </c>
      <c r="M758" s="2" t="s">
        <v>31</v>
      </c>
      <c r="N758" s="2" t="s">
        <v>34</v>
      </c>
      <c r="O758" s="2" t="s">
        <v>30</v>
      </c>
      <c r="P758" s="2" t="s">
        <v>42</v>
      </c>
      <c r="Q758" s="2" t="s">
        <v>42</v>
      </c>
      <c r="R758" s="2" t="s">
        <v>42</v>
      </c>
      <c r="S758" s="2" t="s">
        <v>37</v>
      </c>
      <c r="T758" s="2" t="s">
        <v>30</v>
      </c>
      <c r="U758" s="2" t="s">
        <v>30</v>
      </c>
      <c r="V758" s="2" t="s">
        <v>30</v>
      </c>
      <c r="W758" s="2" t="s">
        <v>30</v>
      </c>
      <c r="X758" s="2" t="s">
        <v>30</v>
      </c>
      <c r="Y758" s="2" t="s">
        <v>42</v>
      </c>
      <c r="Z758" s="2" t="s">
        <v>30</v>
      </c>
      <c r="AA758" s="2" t="s">
        <v>259</v>
      </c>
    </row>
    <row r="759">
      <c r="A759" s="1">
        <v>41879.4787105787</v>
      </c>
      <c r="B759" s="2">
        <v>26.0</v>
      </c>
      <c r="C759" s="2" t="s">
        <v>38</v>
      </c>
      <c r="D759" s="2" t="s">
        <v>28</v>
      </c>
      <c r="E759" s="2" t="s">
        <v>60</v>
      </c>
      <c r="F759" s="2" t="s">
        <v>30</v>
      </c>
      <c r="G759" s="2" t="s">
        <v>31</v>
      </c>
      <c r="H759" s="2" t="s">
        <v>31</v>
      </c>
      <c r="I759" s="2" t="s">
        <v>52</v>
      </c>
      <c r="J759" s="2" t="s">
        <v>41</v>
      </c>
      <c r="K759" s="2" t="s">
        <v>30</v>
      </c>
      <c r="L759" s="2" t="s">
        <v>31</v>
      </c>
      <c r="M759" s="2" t="s">
        <v>31</v>
      </c>
      <c r="N759" s="2" t="s">
        <v>30</v>
      </c>
      <c r="O759" s="2" t="s">
        <v>31</v>
      </c>
      <c r="P759" s="2" t="s">
        <v>42</v>
      </c>
      <c r="Q759" s="2" t="s">
        <v>42</v>
      </c>
      <c r="R759" s="2" t="s">
        <v>45</v>
      </c>
      <c r="S759" s="2" t="s">
        <v>31</v>
      </c>
      <c r="T759" s="2" t="s">
        <v>37</v>
      </c>
      <c r="U759" s="2" t="s">
        <v>30</v>
      </c>
      <c r="V759" s="2" t="s">
        <v>30</v>
      </c>
      <c r="W759" s="2" t="s">
        <v>30</v>
      </c>
      <c r="X759" s="2" t="s">
        <v>37</v>
      </c>
      <c r="Y759" s="2" t="s">
        <v>30</v>
      </c>
      <c r="Z759" s="2" t="s">
        <v>30</v>
      </c>
    </row>
    <row r="760">
      <c r="A760" s="1">
        <v>41879.48099001157</v>
      </c>
      <c r="B760" s="2">
        <v>34.0</v>
      </c>
      <c r="C760" s="2" t="s">
        <v>57</v>
      </c>
      <c r="D760" s="2" t="s">
        <v>94</v>
      </c>
      <c r="F760" s="2" t="s">
        <v>30</v>
      </c>
      <c r="G760" s="2" t="s">
        <v>30</v>
      </c>
      <c r="H760" s="2" t="s">
        <v>30</v>
      </c>
      <c r="I760" s="2" t="s">
        <v>40</v>
      </c>
      <c r="J760" s="2" t="s">
        <v>47</v>
      </c>
      <c r="K760" s="2" t="s">
        <v>30</v>
      </c>
      <c r="L760" s="2" t="s">
        <v>31</v>
      </c>
      <c r="M760" s="2" t="s">
        <v>30</v>
      </c>
      <c r="N760" s="2" t="s">
        <v>30</v>
      </c>
      <c r="O760" s="2" t="s">
        <v>30</v>
      </c>
      <c r="P760" s="2" t="s">
        <v>30</v>
      </c>
      <c r="Q760" s="2" t="s">
        <v>31</v>
      </c>
      <c r="R760" s="2" t="s">
        <v>35</v>
      </c>
      <c r="S760" s="2" t="s">
        <v>37</v>
      </c>
      <c r="T760" s="2" t="s">
        <v>37</v>
      </c>
      <c r="U760" s="2" t="s">
        <v>30</v>
      </c>
      <c r="V760" s="2" t="s">
        <v>36</v>
      </c>
      <c r="W760" s="2" t="s">
        <v>37</v>
      </c>
      <c r="X760" s="2" t="s">
        <v>37</v>
      </c>
      <c r="Y760" s="2" t="s">
        <v>31</v>
      </c>
      <c r="Z760" s="2" t="s">
        <v>30</v>
      </c>
    </row>
    <row r="761">
      <c r="A761" s="1">
        <v>41879.48236829861</v>
      </c>
      <c r="B761" s="2">
        <v>21.0</v>
      </c>
      <c r="C761" s="2" t="s">
        <v>43</v>
      </c>
      <c r="D761" s="2" t="s">
        <v>28</v>
      </c>
      <c r="E761" s="2" t="s">
        <v>29</v>
      </c>
      <c r="F761" s="2" t="s">
        <v>30</v>
      </c>
      <c r="G761" s="2" t="s">
        <v>30</v>
      </c>
      <c r="H761" s="2" t="s">
        <v>31</v>
      </c>
      <c r="I761" s="2" t="s">
        <v>32</v>
      </c>
      <c r="J761" s="2" t="s">
        <v>41</v>
      </c>
      <c r="K761" s="2" t="s">
        <v>30</v>
      </c>
      <c r="L761" s="2" t="s">
        <v>30</v>
      </c>
      <c r="M761" s="2" t="s">
        <v>30</v>
      </c>
      <c r="N761" s="2" t="s">
        <v>31</v>
      </c>
      <c r="O761" s="2" t="s">
        <v>30</v>
      </c>
      <c r="P761" s="2" t="s">
        <v>30</v>
      </c>
      <c r="Q761" s="2" t="s">
        <v>30</v>
      </c>
      <c r="R761" s="2" t="s">
        <v>42</v>
      </c>
      <c r="S761" s="2" t="s">
        <v>31</v>
      </c>
      <c r="T761" s="2" t="s">
        <v>30</v>
      </c>
      <c r="U761" s="2" t="s">
        <v>36</v>
      </c>
      <c r="V761" s="2" t="s">
        <v>36</v>
      </c>
      <c r="W761" s="2" t="s">
        <v>30</v>
      </c>
      <c r="X761" s="2" t="s">
        <v>31</v>
      </c>
      <c r="Y761" s="2" t="s">
        <v>30</v>
      </c>
      <c r="Z761" s="2" t="s">
        <v>31</v>
      </c>
      <c r="AA761" s="2" t="s">
        <v>260</v>
      </c>
    </row>
    <row r="762">
      <c r="A762" s="1">
        <v>41879.483894780096</v>
      </c>
      <c r="B762" s="2">
        <v>31.0</v>
      </c>
      <c r="C762" s="2" t="s">
        <v>43</v>
      </c>
      <c r="D762" s="2" t="s">
        <v>44</v>
      </c>
      <c r="F762" s="2" t="s">
        <v>31</v>
      </c>
      <c r="G762" s="2" t="s">
        <v>31</v>
      </c>
      <c r="H762" s="2" t="s">
        <v>30</v>
      </c>
      <c r="I762" s="2" t="s">
        <v>52</v>
      </c>
      <c r="J762" s="3" t="s">
        <v>54</v>
      </c>
      <c r="K762" s="2" t="s">
        <v>31</v>
      </c>
      <c r="L762" s="2" t="s">
        <v>31</v>
      </c>
      <c r="M762" s="2" t="s">
        <v>30</v>
      </c>
      <c r="N762" s="2" t="s">
        <v>31</v>
      </c>
      <c r="O762" s="2" t="s">
        <v>30</v>
      </c>
      <c r="P762" s="2" t="s">
        <v>30</v>
      </c>
      <c r="Q762" s="2" t="s">
        <v>31</v>
      </c>
      <c r="R762" s="2" t="s">
        <v>35</v>
      </c>
      <c r="S762" s="2" t="s">
        <v>30</v>
      </c>
      <c r="T762" s="2" t="s">
        <v>30</v>
      </c>
      <c r="U762" s="2" t="s">
        <v>30</v>
      </c>
      <c r="V762" s="2" t="s">
        <v>30</v>
      </c>
      <c r="W762" s="2" t="s">
        <v>30</v>
      </c>
      <c r="X762" s="2" t="s">
        <v>30</v>
      </c>
      <c r="Y762" s="2" t="s">
        <v>31</v>
      </c>
      <c r="Z762" s="2" t="s">
        <v>30</v>
      </c>
      <c r="AA762" s="2" t="s">
        <v>261</v>
      </c>
    </row>
    <row r="763">
      <c r="A763" s="1">
        <v>41879.48507126157</v>
      </c>
      <c r="B763" s="2">
        <v>37.0</v>
      </c>
      <c r="C763" s="2" t="s">
        <v>27</v>
      </c>
      <c r="D763" s="2" t="s">
        <v>28</v>
      </c>
      <c r="E763" s="2" t="s">
        <v>60</v>
      </c>
      <c r="F763" s="2" t="s">
        <v>30</v>
      </c>
      <c r="G763" s="2" t="s">
        <v>31</v>
      </c>
      <c r="H763" s="2" t="s">
        <v>31</v>
      </c>
      <c r="I763" s="2" t="s">
        <v>40</v>
      </c>
      <c r="J763" s="2" t="s">
        <v>47</v>
      </c>
      <c r="K763" s="2" t="s">
        <v>30</v>
      </c>
      <c r="L763" s="2" t="s">
        <v>30</v>
      </c>
      <c r="M763" s="2" t="s">
        <v>31</v>
      </c>
      <c r="N763" s="2" t="s">
        <v>31</v>
      </c>
      <c r="O763" s="2" t="s">
        <v>31</v>
      </c>
      <c r="P763" s="2" t="s">
        <v>31</v>
      </c>
      <c r="Q763" s="2" t="s">
        <v>42</v>
      </c>
      <c r="R763" s="2" t="s">
        <v>42</v>
      </c>
      <c r="S763" s="2" t="s">
        <v>37</v>
      </c>
      <c r="T763" s="2" t="s">
        <v>37</v>
      </c>
      <c r="U763" s="2" t="s">
        <v>31</v>
      </c>
      <c r="V763" s="2" t="s">
        <v>36</v>
      </c>
      <c r="W763" s="2" t="s">
        <v>30</v>
      </c>
      <c r="X763" s="2" t="s">
        <v>37</v>
      </c>
      <c r="Y763" s="2" t="s">
        <v>31</v>
      </c>
      <c r="Z763" s="2" t="s">
        <v>30</v>
      </c>
    </row>
    <row r="764">
      <c r="A764" s="1">
        <v>41879.4862459375</v>
      </c>
      <c r="B764" s="2">
        <v>37.0</v>
      </c>
      <c r="C764" s="2" t="s">
        <v>43</v>
      </c>
      <c r="D764" s="2" t="s">
        <v>120</v>
      </c>
      <c r="F764" s="2" t="s">
        <v>30</v>
      </c>
      <c r="G764" s="2" t="s">
        <v>31</v>
      </c>
      <c r="H764" s="2" t="s">
        <v>31</v>
      </c>
      <c r="I764" s="2" t="s">
        <v>52</v>
      </c>
      <c r="J764" s="3" t="s">
        <v>54</v>
      </c>
      <c r="K764" s="2" t="s">
        <v>30</v>
      </c>
      <c r="L764" s="2" t="s">
        <v>31</v>
      </c>
      <c r="M764" s="2" t="s">
        <v>30</v>
      </c>
      <c r="N764" s="2" t="s">
        <v>30</v>
      </c>
      <c r="O764" s="2" t="s">
        <v>30</v>
      </c>
      <c r="P764" s="2" t="s">
        <v>30</v>
      </c>
      <c r="Q764" s="2" t="s">
        <v>42</v>
      </c>
      <c r="R764" s="2" t="s">
        <v>65</v>
      </c>
      <c r="S764" s="2" t="s">
        <v>30</v>
      </c>
      <c r="T764" s="2" t="s">
        <v>30</v>
      </c>
      <c r="U764" s="2" t="s">
        <v>31</v>
      </c>
      <c r="V764" s="2" t="s">
        <v>31</v>
      </c>
      <c r="W764" s="2" t="s">
        <v>37</v>
      </c>
      <c r="X764" s="2" t="s">
        <v>37</v>
      </c>
      <c r="Y764" s="2" t="s">
        <v>31</v>
      </c>
      <c r="Z764" s="2" t="s">
        <v>30</v>
      </c>
    </row>
    <row r="765">
      <c r="A765" s="1">
        <v>41879.48939008102</v>
      </c>
      <c r="B765" s="2">
        <v>38.0</v>
      </c>
      <c r="C765" s="2" t="s">
        <v>43</v>
      </c>
      <c r="D765" s="2" t="s">
        <v>120</v>
      </c>
      <c r="F765" s="2" t="s">
        <v>30</v>
      </c>
      <c r="G765" s="2" t="s">
        <v>31</v>
      </c>
      <c r="H765" s="2" t="s">
        <v>31</v>
      </c>
      <c r="I765" s="2" t="s">
        <v>52</v>
      </c>
      <c r="J765" s="3" t="s">
        <v>54</v>
      </c>
      <c r="K765" s="2" t="s">
        <v>30</v>
      </c>
      <c r="L765" s="2" t="s">
        <v>31</v>
      </c>
      <c r="M765" s="2" t="s">
        <v>30</v>
      </c>
      <c r="N765" s="2" t="s">
        <v>30</v>
      </c>
      <c r="O765" s="2" t="s">
        <v>30</v>
      </c>
      <c r="P765" s="2" t="s">
        <v>30</v>
      </c>
      <c r="Q765" s="2" t="s">
        <v>30</v>
      </c>
      <c r="R765" s="2" t="s">
        <v>55</v>
      </c>
      <c r="S765" s="2" t="s">
        <v>31</v>
      </c>
      <c r="T765" s="2" t="s">
        <v>31</v>
      </c>
      <c r="U765" s="2" t="s">
        <v>30</v>
      </c>
      <c r="V765" s="2" t="s">
        <v>30</v>
      </c>
      <c r="W765" s="2" t="s">
        <v>30</v>
      </c>
      <c r="X765" s="2" t="s">
        <v>30</v>
      </c>
      <c r="Y765" s="2" t="s">
        <v>30</v>
      </c>
      <c r="Z765" s="2" t="s">
        <v>30</v>
      </c>
    </row>
    <row r="766">
      <c r="A766" s="1">
        <v>41879.49138774305</v>
      </c>
      <c r="B766" s="2">
        <v>27.0</v>
      </c>
      <c r="C766" s="2" t="s">
        <v>27</v>
      </c>
      <c r="D766" s="2" t="s">
        <v>28</v>
      </c>
      <c r="E766" s="2" t="s">
        <v>60</v>
      </c>
      <c r="F766" s="2" t="s">
        <v>30</v>
      </c>
      <c r="G766" s="2" t="s">
        <v>30</v>
      </c>
      <c r="H766" s="2" t="s">
        <v>31</v>
      </c>
      <c r="I766" s="2" t="s">
        <v>52</v>
      </c>
      <c r="J766" s="2" t="s">
        <v>50</v>
      </c>
      <c r="K766" s="2" t="s">
        <v>30</v>
      </c>
      <c r="L766" s="2" t="s">
        <v>31</v>
      </c>
      <c r="M766" s="2" t="s">
        <v>42</v>
      </c>
      <c r="N766" s="2" t="s">
        <v>34</v>
      </c>
      <c r="O766" s="2" t="s">
        <v>31</v>
      </c>
      <c r="P766" s="2" t="s">
        <v>42</v>
      </c>
      <c r="Q766" s="2" t="s">
        <v>42</v>
      </c>
      <c r="R766" s="2" t="s">
        <v>35</v>
      </c>
      <c r="S766" s="2" t="s">
        <v>31</v>
      </c>
      <c r="T766" s="2" t="s">
        <v>30</v>
      </c>
      <c r="U766" s="2" t="s">
        <v>36</v>
      </c>
      <c r="V766" s="2" t="s">
        <v>30</v>
      </c>
      <c r="W766" s="2" t="s">
        <v>30</v>
      </c>
      <c r="X766" s="2" t="s">
        <v>37</v>
      </c>
      <c r="Y766" s="2" t="s">
        <v>30</v>
      </c>
      <c r="Z766" s="2" t="s">
        <v>30</v>
      </c>
    </row>
    <row r="767">
      <c r="A767" s="1">
        <v>41879.491813796296</v>
      </c>
      <c r="B767" s="2">
        <v>39.0</v>
      </c>
      <c r="C767" s="2" t="s">
        <v>43</v>
      </c>
      <c r="D767" s="2" t="s">
        <v>80</v>
      </c>
      <c r="F767" s="2" t="s">
        <v>31</v>
      </c>
      <c r="G767" s="2" t="s">
        <v>30</v>
      </c>
      <c r="H767" s="2" t="s">
        <v>30</v>
      </c>
      <c r="J767" s="3" t="s">
        <v>33</v>
      </c>
      <c r="K767" s="2" t="s">
        <v>30</v>
      </c>
      <c r="L767" s="2" t="s">
        <v>31</v>
      </c>
      <c r="M767" s="2" t="s">
        <v>30</v>
      </c>
      <c r="N767" s="2" t="s">
        <v>30</v>
      </c>
      <c r="O767" s="2" t="s">
        <v>31</v>
      </c>
      <c r="P767" s="2" t="s">
        <v>30</v>
      </c>
      <c r="Q767" s="2" t="s">
        <v>31</v>
      </c>
      <c r="R767" s="2" t="s">
        <v>35</v>
      </c>
      <c r="S767" s="2" t="s">
        <v>30</v>
      </c>
      <c r="T767" s="2" t="s">
        <v>30</v>
      </c>
      <c r="U767" s="2" t="s">
        <v>36</v>
      </c>
      <c r="V767" s="2" t="s">
        <v>31</v>
      </c>
      <c r="W767" s="2" t="s">
        <v>37</v>
      </c>
      <c r="X767" s="2" t="s">
        <v>37</v>
      </c>
      <c r="Y767" s="2" t="s">
        <v>31</v>
      </c>
      <c r="Z767" s="2" t="s">
        <v>30</v>
      </c>
    </row>
    <row r="768">
      <c r="A768" s="1">
        <v>41879.49313119213</v>
      </c>
      <c r="B768" s="2">
        <v>33.0</v>
      </c>
      <c r="C768" s="2" t="s">
        <v>27</v>
      </c>
      <c r="D768" s="2" t="s">
        <v>28</v>
      </c>
      <c r="E768" s="2" t="s">
        <v>106</v>
      </c>
      <c r="F768" s="2" t="s">
        <v>31</v>
      </c>
      <c r="G768" s="2" t="s">
        <v>31</v>
      </c>
      <c r="H768" s="2" t="s">
        <v>31</v>
      </c>
      <c r="I768" s="2" t="s">
        <v>52</v>
      </c>
      <c r="J768" s="3" t="s">
        <v>54</v>
      </c>
      <c r="K768" s="2" t="s">
        <v>30</v>
      </c>
      <c r="L768" s="2" t="s">
        <v>31</v>
      </c>
      <c r="M768" s="2" t="s">
        <v>31</v>
      </c>
      <c r="N768" s="2" t="s">
        <v>31</v>
      </c>
      <c r="O768" s="2" t="s">
        <v>31</v>
      </c>
      <c r="P768" s="2" t="s">
        <v>31</v>
      </c>
      <c r="Q768" s="2" t="s">
        <v>31</v>
      </c>
      <c r="R768" s="2" t="s">
        <v>35</v>
      </c>
      <c r="S768" s="2" t="s">
        <v>37</v>
      </c>
      <c r="T768" s="2" t="s">
        <v>31</v>
      </c>
      <c r="U768" s="2" t="s">
        <v>36</v>
      </c>
      <c r="V768" s="2" t="s">
        <v>30</v>
      </c>
      <c r="W768" s="2" t="s">
        <v>30</v>
      </c>
      <c r="X768" s="2" t="s">
        <v>30</v>
      </c>
      <c r="Y768" s="2" t="s">
        <v>30</v>
      </c>
      <c r="Z768" s="2" t="s">
        <v>30</v>
      </c>
    </row>
    <row r="769">
      <c r="A769" s="1">
        <v>41879.49338017361</v>
      </c>
      <c r="B769" s="2">
        <v>27.0</v>
      </c>
      <c r="C769" s="2" t="s">
        <v>43</v>
      </c>
      <c r="D769" s="2" t="s">
        <v>46</v>
      </c>
      <c r="F769" s="2" t="s">
        <v>30</v>
      </c>
      <c r="G769" s="2" t="s">
        <v>30</v>
      </c>
      <c r="H769" s="2" t="s">
        <v>30</v>
      </c>
      <c r="I769" s="2" t="s">
        <v>49</v>
      </c>
      <c r="J769" s="2" t="s">
        <v>47</v>
      </c>
      <c r="K769" s="2" t="s">
        <v>30</v>
      </c>
      <c r="L769" s="2" t="s">
        <v>31</v>
      </c>
      <c r="M769" s="2" t="s">
        <v>42</v>
      </c>
      <c r="N769" s="2" t="s">
        <v>34</v>
      </c>
      <c r="O769" s="2" t="s">
        <v>30</v>
      </c>
      <c r="P769" s="2" t="s">
        <v>42</v>
      </c>
      <c r="Q769" s="2" t="s">
        <v>42</v>
      </c>
      <c r="R769" s="2" t="s">
        <v>35</v>
      </c>
      <c r="S769" s="2" t="s">
        <v>30</v>
      </c>
      <c r="T769" s="2" t="s">
        <v>30</v>
      </c>
      <c r="U769" s="2" t="s">
        <v>36</v>
      </c>
      <c r="V769" s="2" t="s">
        <v>30</v>
      </c>
      <c r="W769" s="2" t="s">
        <v>31</v>
      </c>
      <c r="X769" s="2" t="s">
        <v>31</v>
      </c>
      <c r="Y769" s="2" t="s">
        <v>42</v>
      </c>
      <c r="Z769" s="2" t="s">
        <v>30</v>
      </c>
    </row>
    <row r="770">
      <c r="A770" s="1">
        <v>41879.496107349536</v>
      </c>
      <c r="B770" s="2">
        <v>36.0</v>
      </c>
      <c r="C770" s="2" t="s">
        <v>97</v>
      </c>
      <c r="D770" s="2" t="s">
        <v>28</v>
      </c>
      <c r="E770" s="2" t="s">
        <v>60</v>
      </c>
      <c r="F770" s="2" t="s">
        <v>30</v>
      </c>
      <c r="G770" s="2" t="s">
        <v>30</v>
      </c>
      <c r="H770" s="2" t="s">
        <v>31</v>
      </c>
      <c r="I770" s="2" t="s">
        <v>49</v>
      </c>
      <c r="J770" s="3" t="s">
        <v>33</v>
      </c>
      <c r="K770" s="2" t="s">
        <v>31</v>
      </c>
      <c r="L770" s="2" t="s">
        <v>31</v>
      </c>
      <c r="M770" s="2" t="s">
        <v>31</v>
      </c>
      <c r="N770" s="2" t="s">
        <v>30</v>
      </c>
      <c r="O770" s="2" t="s">
        <v>30</v>
      </c>
      <c r="P770" s="2" t="s">
        <v>30</v>
      </c>
      <c r="Q770" s="2" t="s">
        <v>42</v>
      </c>
      <c r="R770" s="2" t="s">
        <v>42</v>
      </c>
      <c r="S770" s="2" t="s">
        <v>37</v>
      </c>
      <c r="T770" s="2" t="s">
        <v>37</v>
      </c>
      <c r="U770" s="2" t="s">
        <v>36</v>
      </c>
      <c r="V770" s="2" t="s">
        <v>36</v>
      </c>
      <c r="W770" s="2" t="s">
        <v>30</v>
      </c>
      <c r="X770" s="2" t="s">
        <v>30</v>
      </c>
      <c r="Y770" s="2" t="s">
        <v>30</v>
      </c>
      <c r="Z770" s="2" t="s">
        <v>30</v>
      </c>
    </row>
    <row r="771">
      <c r="A771" s="1">
        <v>41879.4988591088</v>
      </c>
      <c r="B771" s="2">
        <v>28.0</v>
      </c>
      <c r="C771" s="2" t="s">
        <v>43</v>
      </c>
      <c r="D771" s="2" t="s">
        <v>46</v>
      </c>
      <c r="F771" s="2" t="s">
        <v>30</v>
      </c>
      <c r="G771" s="2" t="s">
        <v>30</v>
      </c>
      <c r="H771" s="2" t="s">
        <v>30</v>
      </c>
      <c r="I771" s="2" t="s">
        <v>49</v>
      </c>
      <c r="J771" s="2" t="s">
        <v>47</v>
      </c>
      <c r="K771" s="2" t="s">
        <v>30</v>
      </c>
      <c r="L771" s="2" t="s">
        <v>31</v>
      </c>
      <c r="M771" s="2" t="s">
        <v>42</v>
      </c>
      <c r="N771" s="2" t="s">
        <v>34</v>
      </c>
      <c r="O771" s="2" t="s">
        <v>30</v>
      </c>
      <c r="P771" s="2" t="s">
        <v>30</v>
      </c>
      <c r="Q771" s="2" t="s">
        <v>42</v>
      </c>
      <c r="R771" s="2" t="s">
        <v>35</v>
      </c>
      <c r="S771" s="2" t="s">
        <v>30</v>
      </c>
      <c r="T771" s="2" t="s">
        <v>30</v>
      </c>
      <c r="U771" s="2" t="s">
        <v>36</v>
      </c>
      <c r="V771" s="2" t="s">
        <v>31</v>
      </c>
      <c r="W771" s="2" t="s">
        <v>37</v>
      </c>
      <c r="X771" s="2" t="s">
        <v>31</v>
      </c>
      <c r="Y771" s="2" t="s">
        <v>42</v>
      </c>
      <c r="Z771" s="2" t="s">
        <v>30</v>
      </c>
    </row>
    <row r="772">
      <c r="A772" s="1">
        <v>41879.49957638889</v>
      </c>
      <c r="B772" s="2">
        <v>39.0</v>
      </c>
      <c r="C772" s="2" t="s">
        <v>57</v>
      </c>
      <c r="D772" s="2" t="s">
        <v>46</v>
      </c>
      <c r="F772" s="2" t="s">
        <v>30</v>
      </c>
      <c r="G772" s="2" t="s">
        <v>30</v>
      </c>
      <c r="H772" s="2" t="s">
        <v>31</v>
      </c>
      <c r="I772" s="2" t="s">
        <v>52</v>
      </c>
      <c r="J772" s="2" t="s">
        <v>62</v>
      </c>
      <c r="K772" s="2" t="s">
        <v>30</v>
      </c>
      <c r="L772" s="2" t="s">
        <v>30</v>
      </c>
      <c r="M772" s="2" t="s">
        <v>42</v>
      </c>
      <c r="N772" s="2" t="s">
        <v>30</v>
      </c>
      <c r="O772" s="2" t="s">
        <v>30</v>
      </c>
      <c r="P772" s="2" t="s">
        <v>30</v>
      </c>
      <c r="Q772" s="2" t="s">
        <v>42</v>
      </c>
      <c r="R772" s="2" t="s">
        <v>42</v>
      </c>
      <c r="S772" s="2" t="s">
        <v>37</v>
      </c>
      <c r="T772" s="2" t="s">
        <v>37</v>
      </c>
      <c r="U772" s="2" t="s">
        <v>36</v>
      </c>
      <c r="V772" s="2" t="s">
        <v>36</v>
      </c>
      <c r="W772" s="2" t="s">
        <v>30</v>
      </c>
      <c r="X772" s="2" t="s">
        <v>30</v>
      </c>
      <c r="Y772" s="2" t="s">
        <v>42</v>
      </c>
      <c r="Z772" s="2" t="s">
        <v>30</v>
      </c>
    </row>
    <row r="773">
      <c r="A773" s="1">
        <v>41879.502078969905</v>
      </c>
      <c r="B773" s="2">
        <v>33.0</v>
      </c>
      <c r="C773" s="2" t="s">
        <v>43</v>
      </c>
      <c r="D773" s="2" t="s">
        <v>28</v>
      </c>
      <c r="E773" s="2" t="s">
        <v>145</v>
      </c>
      <c r="F773" s="2" t="s">
        <v>31</v>
      </c>
      <c r="G773" s="2" t="s">
        <v>31</v>
      </c>
      <c r="H773" s="2" t="s">
        <v>31</v>
      </c>
      <c r="I773" s="2" t="s">
        <v>52</v>
      </c>
      <c r="J773" s="3" t="s">
        <v>54</v>
      </c>
      <c r="K773" s="2" t="s">
        <v>31</v>
      </c>
      <c r="L773" s="2" t="s">
        <v>31</v>
      </c>
      <c r="M773" s="2" t="s">
        <v>30</v>
      </c>
      <c r="N773" s="2" t="s">
        <v>31</v>
      </c>
      <c r="O773" s="2" t="s">
        <v>30</v>
      </c>
      <c r="P773" s="2" t="s">
        <v>30</v>
      </c>
      <c r="Q773" s="2" t="s">
        <v>31</v>
      </c>
      <c r="R773" s="2" t="s">
        <v>65</v>
      </c>
      <c r="S773" s="2" t="s">
        <v>37</v>
      </c>
      <c r="T773" s="2" t="s">
        <v>37</v>
      </c>
      <c r="U773" s="2" t="s">
        <v>31</v>
      </c>
      <c r="V773" s="2" t="s">
        <v>31</v>
      </c>
      <c r="W773" s="2" t="s">
        <v>30</v>
      </c>
      <c r="X773" s="2" t="s">
        <v>30</v>
      </c>
      <c r="Y773" s="2" t="s">
        <v>31</v>
      </c>
      <c r="Z773" s="2" t="s">
        <v>30</v>
      </c>
      <c r="AA773" s="2" t="s">
        <v>262</v>
      </c>
    </row>
    <row r="774">
      <c r="A774" s="1">
        <v>41879.5039509375</v>
      </c>
      <c r="B774" s="2">
        <v>32.0</v>
      </c>
      <c r="C774" s="2" t="s">
        <v>43</v>
      </c>
      <c r="D774" s="2" t="s">
        <v>46</v>
      </c>
      <c r="F774" s="2" t="s">
        <v>30</v>
      </c>
      <c r="G774" s="2" t="s">
        <v>30</v>
      </c>
      <c r="H774" s="2" t="s">
        <v>30</v>
      </c>
      <c r="J774" s="2" t="s">
        <v>41</v>
      </c>
      <c r="K774" s="2" t="s">
        <v>30</v>
      </c>
      <c r="L774" s="2" t="s">
        <v>30</v>
      </c>
      <c r="M774" s="2" t="s">
        <v>42</v>
      </c>
      <c r="N774" s="2" t="s">
        <v>34</v>
      </c>
      <c r="O774" s="2" t="s">
        <v>30</v>
      </c>
      <c r="P774" s="2" t="s">
        <v>42</v>
      </c>
      <c r="Q774" s="2" t="s">
        <v>42</v>
      </c>
      <c r="R774" s="2" t="s">
        <v>42</v>
      </c>
      <c r="S774" s="2" t="s">
        <v>37</v>
      </c>
      <c r="T774" s="2" t="s">
        <v>30</v>
      </c>
      <c r="U774" s="2" t="s">
        <v>36</v>
      </c>
      <c r="V774" s="2" t="s">
        <v>36</v>
      </c>
      <c r="W774" s="2" t="s">
        <v>30</v>
      </c>
      <c r="X774" s="2" t="s">
        <v>31</v>
      </c>
      <c r="Y774" s="2" t="s">
        <v>42</v>
      </c>
      <c r="Z774" s="2" t="s">
        <v>30</v>
      </c>
    </row>
    <row r="775">
      <c r="A775" s="1">
        <v>41879.504811736115</v>
      </c>
      <c r="B775" s="2">
        <v>28.0</v>
      </c>
      <c r="C775" s="2" t="s">
        <v>43</v>
      </c>
      <c r="D775" s="2" t="s">
        <v>46</v>
      </c>
      <c r="F775" s="2" t="s">
        <v>30</v>
      </c>
      <c r="G775" s="2" t="s">
        <v>30</v>
      </c>
      <c r="H775" s="2" t="s">
        <v>30</v>
      </c>
      <c r="J775" s="2" t="s">
        <v>41</v>
      </c>
      <c r="K775" s="2" t="s">
        <v>30</v>
      </c>
      <c r="L775" s="2" t="s">
        <v>30</v>
      </c>
      <c r="M775" s="2" t="s">
        <v>42</v>
      </c>
      <c r="N775" s="2" t="s">
        <v>34</v>
      </c>
      <c r="O775" s="2" t="s">
        <v>30</v>
      </c>
      <c r="P775" s="2" t="s">
        <v>42</v>
      </c>
      <c r="Q775" s="2" t="s">
        <v>42</v>
      </c>
      <c r="R775" s="2" t="s">
        <v>42</v>
      </c>
      <c r="S775" s="2" t="s">
        <v>30</v>
      </c>
      <c r="T775" s="2" t="s">
        <v>30</v>
      </c>
      <c r="U775" s="2" t="s">
        <v>36</v>
      </c>
      <c r="V775" s="2" t="s">
        <v>36</v>
      </c>
      <c r="W775" s="2" t="s">
        <v>31</v>
      </c>
      <c r="X775" s="2" t="s">
        <v>31</v>
      </c>
      <c r="Y775" s="2" t="s">
        <v>30</v>
      </c>
      <c r="Z775" s="2" t="s">
        <v>30</v>
      </c>
    </row>
    <row r="776">
      <c r="A776" s="1">
        <v>41879.505187581024</v>
      </c>
      <c r="B776" s="2">
        <v>37.0</v>
      </c>
      <c r="C776" s="2" t="s">
        <v>43</v>
      </c>
      <c r="D776" s="2" t="s">
        <v>46</v>
      </c>
      <c r="F776" s="2" t="s">
        <v>30</v>
      </c>
      <c r="G776" s="2" t="s">
        <v>31</v>
      </c>
      <c r="H776" s="2" t="s">
        <v>31</v>
      </c>
      <c r="I776" s="2" t="s">
        <v>40</v>
      </c>
      <c r="J776" s="3" t="s">
        <v>33</v>
      </c>
      <c r="K776" s="2" t="s">
        <v>30</v>
      </c>
      <c r="L776" s="2" t="s">
        <v>31</v>
      </c>
      <c r="M776" s="2" t="s">
        <v>30</v>
      </c>
      <c r="N776" s="2" t="s">
        <v>30</v>
      </c>
      <c r="O776" s="2" t="s">
        <v>30</v>
      </c>
      <c r="P776" s="2" t="s">
        <v>30</v>
      </c>
      <c r="Q776" s="2" t="s">
        <v>31</v>
      </c>
      <c r="R776" s="2" t="s">
        <v>35</v>
      </c>
      <c r="S776" s="2" t="s">
        <v>31</v>
      </c>
      <c r="T776" s="2" t="s">
        <v>30</v>
      </c>
      <c r="U776" s="2" t="s">
        <v>36</v>
      </c>
      <c r="V776" s="2" t="s">
        <v>31</v>
      </c>
      <c r="W776" s="2" t="s">
        <v>30</v>
      </c>
      <c r="X776" s="2" t="s">
        <v>37</v>
      </c>
      <c r="Y776" s="2" t="s">
        <v>30</v>
      </c>
      <c r="Z776" s="2" t="s">
        <v>31</v>
      </c>
      <c r="AA776" s="2" t="s">
        <v>263</v>
      </c>
    </row>
    <row r="777">
      <c r="A777" s="1">
        <v>41879.50591341435</v>
      </c>
      <c r="B777" s="2">
        <v>39.0</v>
      </c>
      <c r="C777" s="2" t="s">
        <v>43</v>
      </c>
      <c r="D777" s="2" t="s">
        <v>44</v>
      </c>
      <c r="F777" s="2" t="s">
        <v>30</v>
      </c>
      <c r="G777" s="2" t="s">
        <v>30</v>
      </c>
      <c r="H777" s="2" t="s">
        <v>31</v>
      </c>
      <c r="I777" s="2" t="s">
        <v>52</v>
      </c>
      <c r="J777" s="2" t="s">
        <v>50</v>
      </c>
      <c r="K777" s="2" t="s">
        <v>30</v>
      </c>
      <c r="L777" s="2" t="s">
        <v>30</v>
      </c>
      <c r="M777" s="2" t="s">
        <v>31</v>
      </c>
      <c r="N777" s="2" t="s">
        <v>31</v>
      </c>
      <c r="O777" s="2" t="s">
        <v>31</v>
      </c>
      <c r="P777" s="2" t="s">
        <v>31</v>
      </c>
      <c r="Q777" s="2" t="s">
        <v>31</v>
      </c>
      <c r="R777" s="2" t="s">
        <v>65</v>
      </c>
      <c r="S777" s="2" t="s">
        <v>31</v>
      </c>
      <c r="T777" s="2" t="s">
        <v>30</v>
      </c>
      <c r="U777" s="2" t="s">
        <v>36</v>
      </c>
      <c r="V777" s="2" t="s">
        <v>31</v>
      </c>
      <c r="W777" s="2" t="s">
        <v>30</v>
      </c>
      <c r="X777" s="2" t="s">
        <v>37</v>
      </c>
      <c r="Y777" s="2" t="s">
        <v>30</v>
      </c>
      <c r="Z777" s="2" t="s">
        <v>31</v>
      </c>
    </row>
    <row r="778">
      <c r="A778" s="1">
        <v>41879.50646275462</v>
      </c>
      <c r="B778" s="2">
        <v>43.0</v>
      </c>
      <c r="C778" s="2" t="s">
        <v>264</v>
      </c>
      <c r="D778" s="2" t="s">
        <v>28</v>
      </c>
      <c r="E778" s="2" t="s">
        <v>145</v>
      </c>
      <c r="F778" s="2" t="s">
        <v>30</v>
      </c>
      <c r="G778" s="2" t="s">
        <v>30</v>
      </c>
      <c r="H778" s="2" t="s">
        <v>30</v>
      </c>
      <c r="I778" s="2" t="s">
        <v>52</v>
      </c>
      <c r="J778" s="3" t="s">
        <v>33</v>
      </c>
      <c r="K778" s="2" t="s">
        <v>31</v>
      </c>
      <c r="L778" s="2" t="s">
        <v>31</v>
      </c>
      <c r="M778" s="2" t="s">
        <v>42</v>
      </c>
      <c r="N778" s="2" t="s">
        <v>30</v>
      </c>
      <c r="O778" s="2" t="s">
        <v>30</v>
      </c>
      <c r="P778" s="2" t="s">
        <v>42</v>
      </c>
      <c r="Q778" s="2" t="s">
        <v>42</v>
      </c>
      <c r="R778" s="2" t="s">
        <v>42</v>
      </c>
      <c r="S778" s="2" t="s">
        <v>37</v>
      </c>
      <c r="T778" s="2" t="s">
        <v>30</v>
      </c>
      <c r="U778" s="2" t="s">
        <v>30</v>
      </c>
      <c r="V778" s="2" t="s">
        <v>30</v>
      </c>
      <c r="W778" s="2" t="s">
        <v>30</v>
      </c>
      <c r="X778" s="2" t="s">
        <v>37</v>
      </c>
      <c r="Y778" s="2" t="s">
        <v>30</v>
      </c>
      <c r="Z778" s="2" t="s">
        <v>30</v>
      </c>
    </row>
    <row r="779">
      <c r="A779" s="1">
        <v>41879.50704263889</v>
      </c>
      <c r="B779" s="2">
        <v>32.0</v>
      </c>
      <c r="C779" s="2" t="s">
        <v>265</v>
      </c>
      <c r="D779" s="2" t="s">
        <v>46</v>
      </c>
      <c r="F779" s="2" t="s">
        <v>30</v>
      </c>
      <c r="G779" s="2" t="s">
        <v>30</v>
      </c>
      <c r="H779" s="2" t="s">
        <v>31</v>
      </c>
      <c r="I779" s="2" t="s">
        <v>52</v>
      </c>
      <c r="J779" s="2" t="s">
        <v>41</v>
      </c>
      <c r="K779" s="2" t="s">
        <v>30</v>
      </c>
      <c r="L779" s="2" t="s">
        <v>30</v>
      </c>
      <c r="M779" s="2" t="s">
        <v>42</v>
      </c>
      <c r="N779" s="2" t="s">
        <v>30</v>
      </c>
      <c r="O779" s="2" t="s">
        <v>31</v>
      </c>
      <c r="P779" s="2" t="s">
        <v>31</v>
      </c>
      <c r="Q779" s="2" t="s">
        <v>42</v>
      </c>
      <c r="R779" s="2" t="s">
        <v>42</v>
      </c>
      <c r="S779" s="2" t="s">
        <v>30</v>
      </c>
      <c r="T779" s="2" t="s">
        <v>30</v>
      </c>
      <c r="U779" s="2" t="s">
        <v>31</v>
      </c>
      <c r="V779" s="2" t="s">
        <v>36</v>
      </c>
      <c r="W779" s="2" t="s">
        <v>31</v>
      </c>
      <c r="X779" s="2" t="s">
        <v>31</v>
      </c>
      <c r="Y779" s="2" t="s">
        <v>31</v>
      </c>
      <c r="Z779" s="2" t="s">
        <v>31</v>
      </c>
    </row>
    <row r="780">
      <c r="A780" s="1">
        <v>41879.507441898146</v>
      </c>
      <c r="B780" s="2">
        <v>27.0</v>
      </c>
      <c r="C780" s="2" t="s">
        <v>27</v>
      </c>
      <c r="D780" s="2" t="s">
        <v>28</v>
      </c>
      <c r="E780" s="2" t="s">
        <v>76</v>
      </c>
      <c r="F780" s="2" t="s">
        <v>30</v>
      </c>
      <c r="G780" s="2" t="s">
        <v>30</v>
      </c>
      <c r="H780" s="2" t="s">
        <v>30</v>
      </c>
      <c r="J780" s="2" t="s">
        <v>41</v>
      </c>
      <c r="K780" s="2" t="s">
        <v>30</v>
      </c>
      <c r="L780" s="2" t="s">
        <v>31</v>
      </c>
      <c r="M780" s="2" t="s">
        <v>42</v>
      </c>
      <c r="N780" s="2" t="s">
        <v>34</v>
      </c>
      <c r="O780" s="2" t="s">
        <v>30</v>
      </c>
      <c r="P780" s="2" t="s">
        <v>31</v>
      </c>
      <c r="Q780" s="2" t="s">
        <v>42</v>
      </c>
      <c r="R780" s="2" t="s">
        <v>42</v>
      </c>
      <c r="S780" s="2" t="s">
        <v>37</v>
      </c>
      <c r="T780" s="2" t="s">
        <v>30</v>
      </c>
      <c r="U780" s="2" t="s">
        <v>36</v>
      </c>
      <c r="V780" s="2" t="s">
        <v>31</v>
      </c>
      <c r="W780" s="2" t="s">
        <v>30</v>
      </c>
      <c r="X780" s="2" t="s">
        <v>30</v>
      </c>
      <c r="Y780" s="2" t="s">
        <v>42</v>
      </c>
      <c r="Z780" s="2" t="s">
        <v>30</v>
      </c>
    </row>
    <row r="781">
      <c r="A781" s="1">
        <v>41879.50891056713</v>
      </c>
      <c r="B781" s="2">
        <v>31.0</v>
      </c>
      <c r="C781" s="2" t="s">
        <v>27</v>
      </c>
      <c r="D781" s="2" t="s">
        <v>46</v>
      </c>
      <c r="F781" s="2" t="s">
        <v>30</v>
      </c>
      <c r="G781" s="2" t="s">
        <v>30</v>
      </c>
      <c r="H781" s="2" t="s">
        <v>30</v>
      </c>
      <c r="J781" s="3" t="s">
        <v>33</v>
      </c>
      <c r="K781" s="2" t="s">
        <v>30</v>
      </c>
      <c r="L781" s="2" t="s">
        <v>31</v>
      </c>
      <c r="M781" s="2" t="s">
        <v>42</v>
      </c>
      <c r="N781" s="2" t="s">
        <v>30</v>
      </c>
      <c r="O781" s="2" t="s">
        <v>30</v>
      </c>
      <c r="P781" s="2" t="s">
        <v>30</v>
      </c>
      <c r="Q781" s="2" t="s">
        <v>42</v>
      </c>
      <c r="R781" s="2" t="s">
        <v>42</v>
      </c>
      <c r="S781" s="2" t="s">
        <v>30</v>
      </c>
      <c r="T781" s="2" t="s">
        <v>30</v>
      </c>
      <c r="U781" s="2" t="s">
        <v>31</v>
      </c>
      <c r="V781" s="2" t="s">
        <v>31</v>
      </c>
      <c r="W781" s="2" t="s">
        <v>37</v>
      </c>
      <c r="X781" s="2" t="s">
        <v>37</v>
      </c>
      <c r="Y781" s="2" t="s">
        <v>42</v>
      </c>
      <c r="Z781" s="2" t="s">
        <v>30</v>
      </c>
    </row>
    <row r="782">
      <c r="A782" s="1">
        <v>41879.510513518515</v>
      </c>
      <c r="B782" s="2">
        <v>43.0</v>
      </c>
      <c r="C782" s="2" t="s">
        <v>43</v>
      </c>
      <c r="D782" s="2" t="s">
        <v>46</v>
      </c>
      <c r="F782" s="2" t="s">
        <v>30</v>
      </c>
      <c r="G782" s="2" t="s">
        <v>30</v>
      </c>
      <c r="H782" s="2" t="s">
        <v>31</v>
      </c>
      <c r="I782" s="2" t="s">
        <v>49</v>
      </c>
      <c r="J782" s="2" t="s">
        <v>47</v>
      </c>
      <c r="K782" s="2" t="s">
        <v>30</v>
      </c>
      <c r="L782" s="2" t="s">
        <v>31</v>
      </c>
      <c r="M782" s="2" t="s">
        <v>42</v>
      </c>
      <c r="N782" s="2" t="s">
        <v>30</v>
      </c>
      <c r="O782" s="2" t="s">
        <v>30</v>
      </c>
      <c r="P782" s="2" t="s">
        <v>42</v>
      </c>
      <c r="Q782" s="2" t="s">
        <v>42</v>
      </c>
      <c r="R782" s="2" t="s">
        <v>42</v>
      </c>
      <c r="S782" s="2" t="s">
        <v>30</v>
      </c>
      <c r="T782" s="2" t="s">
        <v>30</v>
      </c>
      <c r="U782" s="2" t="s">
        <v>31</v>
      </c>
      <c r="V782" s="2" t="s">
        <v>31</v>
      </c>
      <c r="W782" s="2" t="s">
        <v>31</v>
      </c>
      <c r="X782" s="2" t="s">
        <v>31</v>
      </c>
      <c r="Y782" s="2" t="s">
        <v>42</v>
      </c>
      <c r="Z782" s="2" t="s">
        <v>30</v>
      </c>
    </row>
    <row r="783">
      <c r="A783" s="1">
        <v>41879.513591400464</v>
      </c>
      <c r="B783" s="2">
        <v>33.0</v>
      </c>
      <c r="C783" s="2" t="s">
        <v>43</v>
      </c>
      <c r="D783" s="2" t="s">
        <v>28</v>
      </c>
      <c r="E783" s="2" t="s">
        <v>78</v>
      </c>
      <c r="F783" s="2" t="s">
        <v>30</v>
      </c>
      <c r="G783" s="2" t="s">
        <v>30</v>
      </c>
      <c r="H783" s="2" t="s">
        <v>31</v>
      </c>
      <c r="I783" s="2" t="s">
        <v>52</v>
      </c>
      <c r="J783" s="3" t="s">
        <v>33</v>
      </c>
      <c r="K783" s="2" t="s">
        <v>31</v>
      </c>
      <c r="L783" s="2" t="s">
        <v>31</v>
      </c>
      <c r="M783" s="2" t="s">
        <v>30</v>
      </c>
      <c r="N783" s="2" t="s">
        <v>31</v>
      </c>
      <c r="O783" s="2" t="s">
        <v>30</v>
      </c>
      <c r="P783" s="2" t="s">
        <v>30</v>
      </c>
      <c r="Q783" s="2" t="s">
        <v>31</v>
      </c>
      <c r="R783" s="2" t="s">
        <v>45</v>
      </c>
      <c r="S783" s="2" t="s">
        <v>30</v>
      </c>
      <c r="T783" s="2" t="s">
        <v>30</v>
      </c>
      <c r="U783" s="2" t="s">
        <v>31</v>
      </c>
      <c r="V783" s="2" t="s">
        <v>31</v>
      </c>
      <c r="W783" s="2" t="s">
        <v>31</v>
      </c>
      <c r="X783" s="2" t="s">
        <v>31</v>
      </c>
      <c r="Y783" s="2" t="s">
        <v>42</v>
      </c>
      <c r="Z783" s="2" t="s">
        <v>30</v>
      </c>
    </row>
    <row r="784">
      <c r="A784" s="1">
        <v>41879.51368793981</v>
      </c>
      <c r="B784" s="2">
        <v>34.0</v>
      </c>
      <c r="C784" s="2" t="s">
        <v>57</v>
      </c>
      <c r="D784" s="2" t="s">
        <v>46</v>
      </c>
      <c r="F784" s="2" t="s">
        <v>30</v>
      </c>
      <c r="G784" s="2" t="s">
        <v>31</v>
      </c>
      <c r="H784" s="2" t="s">
        <v>31</v>
      </c>
      <c r="I784" s="2" t="s">
        <v>52</v>
      </c>
      <c r="J784" s="2" t="s">
        <v>41</v>
      </c>
      <c r="K784" s="2" t="s">
        <v>30</v>
      </c>
      <c r="L784" s="2" t="s">
        <v>31</v>
      </c>
      <c r="M784" s="2" t="s">
        <v>42</v>
      </c>
      <c r="N784" s="2" t="s">
        <v>34</v>
      </c>
      <c r="O784" s="2" t="s">
        <v>42</v>
      </c>
      <c r="P784" s="2" t="s">
        <v>42</v>
      </c>
      <c r="Q784" s="2" t="s">
        <v>31</v>
      </c>
      <c r="R784" s="2" t="s">
        <v>65</v>
      </c>
      <c r="S784" s="2" t="s">
        <v>30</v>
      </c>
      <c r="T784" s="2" t="s">
        <v>30</v>
      </c>
      <c r="U784" s="2" t="s">
        <v>36</v>
      </c>
      <c r="V784" s="2" t="s">
        <v>31</v>
      </c>
      <c r="W784" s="2" t="s">
        <v>30</v>
      </c>
      <c r="X784" s="2" t="s">
        <v>37</v>
      </c>
      <c r="Y784" s="2" t="s">
        <v>31</v>
      </c>
      <c r="Z784" s="2" t="s">
        <v>30</v>
      </c>
    </row>
    <row r="785">
      <c r="A785" s="1">
        <v>41879.51544826389</v>
      </c>
      <c r="B785" s="2">
        <v>33.0</v>
      </c>
      <c r="C785" s="2" t="s">
        <v>38</v>
      </c>
      <c r="D785" s="2" t="s">
        <v>28</v>
      </c>
      <c r="E785" s="2" t="s">
        <v>60</v>
      </c>
      <c r="F785" s="2" t="s">
        <v>31</v>
      </c>
      <c r="G785" s="2" t="s">
        <v>30</v>
      </c>
      <c r="H785" s="2" t="s">
        <v>30</v>
      </c>
      <c r="J785" s="3" t="s">
        <v>54</v>
      </c>
      <c r="K785" s="2" t="s">
        <v>30</v>
      </c>
      <c r="L785" s="2" t="s">
        <v>31</v>
      </c>
      <c r="M785" s="2" t="s">
        <v>42</v>
      </c>
      <c r="N785" s="2" t="s">
        <v>30</v>
      </c>
      <c r="O785" s="2" t="s">
        <v>30</v>
      </c>
      <c r="P785" s="2" t="s">
        <v>30</v>
      </c>
      <c r="Q785" s="2" t="s">
        <v>42</v>
      </c>
      <c r="R785" s="2" t="s">
        <v>42</v>
      </c>
      <c r="S785" s="2" t="s">
        <v>30</v>
      </c>
      <c r="T785" s="2" t="s">
        <v>30</v>
      </c>
      <c r="U785" s="2" t="s">
        <v>31</v>
      </c>
      <c r="V785" s="2" t="s">
        <v>31</v>
      </c>
      <c r="W785" s="2" t="s">
        <v>30</v>
      </c>
      <c r="X785" s="2" t="s">
        <v>37</v>
      </c>
      <c r="Y785" s="2" t="s">
        <v>42</v>
      </c>
      <c r="Z785" s="2" t="s">
        <v>30</v>
      </c>
    </row>
    <row r="786">
      <c r="A786" s="1">
        <v>41879.51640065972</v>
      </c>
      <c r="B786" s="2">
        <v>25.0</v>
      </c>
      <c r="C786" s="2" t="s">
        <v>43</v>
      </c>
      <c r="D786" s="2" t="s">
        <v>28</v>
      </c>
      <c r="E786" s="2" t="s">
        <v>60</v>
      </c>
      <c r="F786" s="2" t="s">
        <v>30</v>
      </c>
      <c r="G786" s="2" t="s">
        <v>30</v>
      </c>
      <c r="H786" s="2" t="s">
        <v>30</v>
      </c>
      <c r="J786" s="3" t="s">
        <v>33</v>
      </c>
      <c r="K786" s="2" t="s">
        <v>30</v>
      </c>
      <c r="L786" s="2" t="s">
        <v>31</v>
      </c>
      <c r="M786" s="2" t="s">
        <v>42</v>
      </c>
      <c r="N786" s="2" t="s">
        <v>30</v>
      </c>
      <c r="O786" s="2" t="s">
        <v>30</v>
      </c>
      <c r="P786" s="2" t="s">
        <v>30</v>
      </c>
      <c r="Q786" s="2" t="s">
        <v>42</v>
      </c>
      <c r="R786" s="2" t="s">
        <v>42</v>
      </c>
      <c r="S786" s="2" t="s">
        <v>30</v>
      </c>
      <c r="T786" s="2" t="s">
        <v>30</v>
      </c>
      <c r="U786" s="2" t="s">
        <v>36</v>
      </c>
      <c r="V786" s="2" t="s">
        <v>31</v>
      </c>
      <c r="W786" s="2" t="s">
        <v>30</v>
      </c>
      <c r="X786" s="2" t="s">
        <v>30</v>
      </c>
      <c r="Y786" s="2" t="s">
        <v>42</v>
      </c>
      <c r="Z786" s="2" t="s">
        <v>30</v>
      </c>
    </row>
    <row r="787">
      <c r="A787" s="1">
        <v>41879.521071620366</v>
      </c>
      <c r="B787" s="2">
        <v>25.0</v>
      </c>
      <c r="C787" s="2" t="s">
        <v>43</v>
      </c>
      <c r="D787" s="2" t="s">
        <v>28</v>
      </c>
      <c r="E787" s="2" t="s">
        <v>114</v>
      </c>
      <c r="F787" s="2" t="s">
        <v>30</v>
      </c>
      <c r="G787" s="2" t="s">
        <v>31</v>
      </c>
      <c r="H787" s="2" t="s">
        <v>31</v>
      </c>
      <c r="I787" s="2" t="s">
        <v>52</v>
      </c>
      <c r="J787" s="2" t="s">
        <v>41</v>
      </c>
      <c r="K787" s="2" t="s">
        <v>30</v>
      </c>
      <c r="L787" s="2" t="s">
        <v>30</v>
      </c>
      <c r="M787" s="2" t="s">
        <v>31</v>
      </c>
      <c r="N787" s="2" t="s">
        <v>31</v>
      </c>
      <c r="O787" s="2" t="s">
        <v>31</v>
      </c>
      <c r="P787" s="2" t="s">
        <v>31</v>
      </c>
      <c r="Q787" s="2" t="s">
        <v>31</v>
      </c>
      <c r="R787" s="2" t="s">
        <v>42</v>
      </c>
      <c r="S787" s="2" t="s">
        <v>37</v>
      </c>
      <c r="T787" s="2" t="s">
        <v>30</v>
      </c>
      <c r="U787" s="2" t="s">
        <v>36</v>
      </c>
      <c r="V787" s="2" t="s">
        <v>36</v>
      </c>
      <c r="W787" s="2" t="s">
        <v>30</v>
      </c>
      <c r="X787" s="2" t="s">
        <v>30</v>
      </c>
      <c r="Y787" s="2" t="s">
        <v>30</v>
      </c>
      <c r="Z787" s="2" t="s">
        <v>31</v>
      </c>
    </row>
    <row r="788">
      <c r="A788" s="1">
        <v>41879.52832042824</v>
      </c>
      <c r="B788" s="2">
        <v>32.0</v>
      </c>
      <c r="C788" s="2" t="s">
        <v>43</v>
      </c>
      <c r="D788" s="2" t="s">
        <v>46</v>
      </c>
      <c r="F788" s="2" t="s">
        <v>31</v>
      </c>
      <c r="G788" s="2" t="s">
        <v>31</v>
      </c>
      <c r="H788" s="2" t="s">
        <v>30</v>
      </c>
      <c r="J788" s="3" t="s">
        <v>54</v>
      </c>
      <c r="K788" s="2" t="s">
        <v>30</v>
      </c>
      <c r="L788" s="2" t="s">
        <v>31</v>
      </c>
      <c r="M788" s="2" t="s">
        <v>30</v>
      </c>
      <c r="N788" s="2" t="s">
        <v>31</v>
      </c>
      <c r="O788" s="2" t="s">
        <v>30</v>
      </c>
      <c r="P788" s="2" t="s">
        <v>30</v>
      </c>
      <c r="Q788" s="2" t="s">
        <v>31</v>
      </c>
      <c r="R788" s="2" t="s">
        <v>35</v>
      </c>
      <c r="S788" s="2" t="s">
        <v>30</v>
      </c>
      <c r="T788" s="2" t="s">
        <v>30</v>
      </c>
      <c r="U788" s="2" t="s">
        <v>30</v>
      </c>
      <c r="V788" s="2" t="s">
        <v>31</v>
      </c>
      <c r="W788" s="2" t="s">
        <v>30</v>
      </c>
      <c r="X788" s="2" t="s">
        <v>37</v>
      </c>
      <c r="Y788" s="2" t="s">
        <v>30</v>
      </c>
      <c r="Z788" s="2" t="s">
        <v>30</v>
      </c>
    </row>
    <row r="789">
      <c r="A789" s="1">
        <v>41879.529314733794</v>
      </c>
      <c r="B789" s="2">
        <v>25.0</v>
      </c>
      <c r="C789" s="2" t="s">
        <v>43</v>
      </c>
      <c r="D789" s="2" t="s">
        <v>28</v>
      </c>
      <c r="E789" s="2" t="s">
        <v>110</v>
      </c>
      <c r="F789" s="2" t="s">
        <v>30</v>
      </c>
      <c r="G789" s="2" t="s">
        <v>31</v>
      </c>
      <c r="H789" s="2" t="s">
        <v>31</v>
      </c>
      <c r="I789" s="2" t="s">
        <v>52</v>
      </c>
      <c r="J789" s="2" t="s">
        <v>47</v>
      </c>
      <c r="K789" s="2" t="s">
        <v>30</v>
      </c>
      <c r="L789" s="2" t="s">
        <v>31</v>
      </c>
      <c r="M789" s="2" t="s">
        <v>31</v>
      </c>
      <c r="N789" s="2" t="s">
        <v>31</v>
      </c>
      <c r="O789" s="2" t="s">
        <v>42</v>
      </c>
      <c r="P789" s="2" t="s">
        <v>42</v>
      </c>
      <c r="Q789" s="2" t="s">
        <v>31</v>
      </c>
      <c r="R789" s="2" t="s">
        <v>42</v>
      </c>
      <c r="S789" s="2" t="s">
        <v>37</v>
      </c>
      <c r="T789" s="2" t="s">
        <v>30</v>
      </c>
      <c r="U789" s="2" t="s">
        <v>36</v>
      </c>
      <c r="V789" s="2" t="s">
        <v>36</v>
      </c>
      <c r="W789" s="2" t="s">
        <v>30</v>
      </c>
      <c r="X789" s="2" t="s">
        <v>37</v>
      </c>
      <c r="Y789" s="2" t="s">
        <v>42</v>
      </c>
      <c r="Z789" s="2" t="s">
        <v>30</v>
      </c>
    </row>
    <row r="790">
      <c r="A790" s="1">
        <v>41879.52952137731</v>
      </c>
      <c r="B790" s="2">
        <v>37.0</v>
      </c>
      <c r="C790" s="2" t="s">
        <v>43</v>
      </c>
      <c r="D790" s="2" t="s">
        <v>80</v>
      </c>
      <c r="F790" s="2" t="s">
        <v>30</v>
      </c>
      <c r="G790" s="2" t="s">
        <v>30</v>
      </c>
      <c r="H790" s="2" t="s">
        <v>30</v>
      </c>
      <c r="J790" s="2" t="s">
        <v>50</v>
      </c>
      <c r="K790" s="2" t="s">
        <v>31</v>
      </c>
      <c r="L790" s="2" t="s">
        <v>30</v>
      </c>
      <c r="M790" s="2" t="s">
        <v>42</v>
      </c>
      <c r="N790" s="2" t="s">
        <v>30</v>
      </c>
      <c r="O790" s="2" t="s">
        <v>42</v>
      </c>
      <c r="P790" s="2" t="s">
        <v>42</v>
      </c>
      <c r="Q790" s="2" t="s">
        <v>42</v>
      </c>
      <c r="R790" s="2" t="s">
        <v>35</v>
      </c>
      <c r="S790" s="2" t="s">
        <v>37</v>
      </c>
      <c r="T790" s="2" t="s">
        <v>30</v>
      </c>
      <c r="U790" s="2" t="s">
        <v>31</v>
      </c>
      <c r="V790" s="2" t="s">
        <v>31</v>
      </c>
      <c r="W790" s="2" t="s">
        <v>30</v>
      </c>
      <c r="X790" s="2" t="s">
        <v>30</v>
      </c>
      <c r="Y790" s="2" t="s">
        <v>42</v>
      </c>
      <c r="Z790" s="2" t="s">
        <v>30</v>
      </c>
    </row>
    <row r="791">
      <c r="A791" s="1">
        <v>41879.531201516205</v>
      </c>
      <c r="B791" s="2">
        <v>39.0</v>
      </c>
      <c r="C791" s="2" t="s">
        <v>82</v>
      </c>
      <c r="D791" s="2" t="s">
        <v>85</v>
      </c>
      <c r="F791" s="2" t="s">
        <v>30</v>
      </c>
      <c r="G791" s="2" t="s">
        <v>30</v>
      </c>
      <c r="H791" s="2" t="s">
        <v>31</v>
      </c>
      <c r="I791" s="2" t="s">
        <v>49</v>
      </c>
      <c r="J791" s="2" t="s">
        <v>41</v>
      </c>
      <c r="K791" s="2" t="s">
        <v>30</v>
      </c>
      <c r="L791" s="2" t="s">
        <v>31</v>
      </c>
      <c r="M791" s="2" t="s">
        <v>31</v>
      </c>
      <c r="N791" s="2" t="s">
        <v>31</v>
      </c>
      <c r="O791" s="2" t="s">
        <v>31</v>
      </c>
      <c r="P791" s="2" t="s">
        <v>31</v>
      </c>
      <c r="Q791" s="2" t="s">
        <v>31</v>
      </c>
      <c r="R791" s="2" t="s">
        <v>35</v>
      </c>
      <c r="S791" s="2" t="s">
        <v>30</v>
      </c>
      <c r="T791" s="2" t="s">
        <v>30</v>
      </c>
      <c r="U791" s="2" t="s">
        <v>36</v>
      </c>
      <c r="V791" s="2" t="s">
        <v>36</v>
      </c>
      <c r="W791" s="2" t="s">
        <v>30</v>
      </c>
      <c r="X791" s="2" t="s">
        <v>37</v>
      </c>
      <c r="Y791" s="2" t="s">
        <v>31</v>
      </c>
      <c r="Z791" s="2" t="s">
        <v>30</v>
      </c>
    </row>
    <row r="792">
      <c r="A792" s="1">
        <v>41879.537059780094</v>
      </c>
      <c r="B792" s="2">
        <v>29.0</v>
      </c>
      <c r="C792" s="2" t="s">
        <v>38</v>
      </c>
      <c r="D792" s="2" t="s">
        <v>46</v>
      </c>
      <c r="F792" s="2" t="s">
        <v>30</v>
      </c>
      <c r="G792" s="2" t="s">
        <v>30</v>
      </c>
      <c r="H792" s="2" t="s">
        <v>30</v>
      </c>
      <c r="I792" s="2" t="s">
        <v>40</v>
      </c>
      <c r="J792" s="2" t="s">
        <v>50</v>
      </c>
      <c r="K792" s="2" t="s">
        <v>30</v>
      </c>
      <c r="L792" s="2" t="s">
        <v>31</v>
      </c>
      <c r="M792" s="2" t="s">
        <v>42</v>
      </c>
      <c r="N792" s="2" t="s">
        <v>34</v>
      </c>
      <c r="O792" s="2" t="s">
        <v>30</v>
      </c>
      <c r="P792" s="2" t="s">
        <v>30</v>
      </c>
      <c r="Q792" s="2" t="s">
        <v>42</v>
      </c>
      <c r="R792" s="2" t="s">
        <v>35</v>
      </c>
      <c r="S792" s="2" t="s">
        <v>30</v>
      </c>
      <c r="T792" s="2" t="s">
        <v>30</v>
      </c>
      <c r="U792" s="2" t="s">
        <v>36</v>
      </c>
      <c r="V792" s="2" t="s">
        <v>31</v>
      </c>
      <c r="W792" s="2" t="s">
        <v>30</v>
      </c>
      <c r="X792" s="2" t="s">
        <v>37</v>
      </c>
      <c r="Y792" s="2" t="s">
        <v>42</v>
      </c>
      <c r="Z792" s="2" t="s">
        <v>31</v>
      </c>
    </row>
    <row r="793">
      <c r="A793" s="1">
        <v>41879.54267055555</v>
      </c>
      <c r="B793" s="2">
        <v>33.0</v>
      </c>
      <c r="C793" s="2" t="s">
        <v>43</v>
      </c>
      <c r="D793" s="2" t="s">
        <v>28</v>
      </c>
      <c r="E793" s="2" t="s">
        <v>69</v>
      </c>
      <c r="F793" s="2" t="s">
        <v>30</v>
      </c>
      <c r="G793" s="2" t="s">
        <v>30</v>
      </c>
      <c r="H793" s="2" t="s">
        <v>31</v>
      </c>
      <c r="I793" s="2" t="s">
        <v>52</v>
      </c>
      <c r="J793" s="2" t="s">
        <v>41</v>
      </c>
      <c r="K793" s="2" t="s">
        <v>30</v>
      </c>
      <c r="L793" s="2" t="s">
        <v>31</v>
      </c>
      <c r="M793" s="2" t="s">
        <v>31</v>
      </c>
      <c r="N793" s="2" t="s">
        <v>31</v>
      </c>
      <c r="O793" s="2" t="s">
        <v>42</v>
      </c>
      <c r="P793" s="2" t="s">
        <v>42</v>
      </c>
      <c r="Q793" s="2" t="s">
        <v>42</v>
      </c>
      <c r="R793" s="2" t="s">
        <v>42</v>
      </c>
      <c r="S793" s="2" t="s">
        <v>37</v>
      </c>
      <c r="T793" s="2" t="s">
        <v>37</v>
      </c>
      <c r="U793" s="2" t="s">
        <v>36</v>
      </c>
      <c r="V793" s="2" t="s">
        <v>36</v>
      </c>
      <c r="W793" s="2" t="s">
        <v>30</v>
      </c>
      <c r="X793" s="2" t="s">
        <v>30</v>
      </c>
      <c r="Y793" s="2" t="s">
        <v>42</v>
      </c>
      <c r="Z793" s="2" t="s">
        <v>30</v>
      </c>
    </row>
    <row r="794">
      <c r="A794" s="1">
        <v>41879.54479962963</v>
      </c>
      <c r="B794" s="2">
        <v>37.0</v>
      </c>
      <c r="C794" s="2" t="s">
        <v>59</v>
      </c>
      <c r="D794" s="2" t="s">
        <v>28</v>
      </c>
      <c r="E794" s="2" t="s">
        <v>48</v>
      </c>
      <c r="F794" s="2" t="s">
        <v>30</v>
      </c>
      <c r="G794" s="2" t="s">
        <v>30</v>
      </c>
      <c r="H794" s="2" t="s">
        <v>31</v>
      </c>
      <c r="I794" s="2" t="s">
        <v>32</v>
      </c>
      <c r="J794" s="3" t="s">
        <v>33</v>
      </c>
      <c r="K794" s="2" t="s">
        <v>31</v>
      </c>
      <c r="L794" s="2" t="s">
        <v>31</v>
      </c>
      <c r="M794" s="2" t="s">
        <v>42</v>
      </c>
      <c r="N794" s="2" t="s">
        <v>34</v>
      </c>
      <c r="O794" s="2" t="s">
        <v>30</v>
      </c>
      <c r="P794" s="2" t="s">
        <v>30</v>
      </c>
      <c r="Q794" s="2" t="s">
        <v>31</v>
      </c>
      <c r="R794" s="2" t="s">
        <v>45</v>
      </c>
      <c r="S794" s="2" t="s">
        <v>31</v>
      </c>
      <c r="T794" s="2" t="s">
        <v>30</v>
      </c>
      <c r="U794" s="2" t="s">
        <v>36</v>
      </c>
      <c r="V794" s="2" t="s">
        <v>36</v>
      </c>
      <c r="W794" s="2" t="s">
        <v>30</v>
      </c>
      <c r="X794" s="2" t="s">
        <v>31</v>
      </c>
      <c r="Y794" s="2" t="s">
        <v>30</v>
      </c>
      <c r="Z794" s="2" t="s">
        <v>31</v>
      </c>
    </row>
    <row r="795">
      <c r="A795" s="1">
        <v>41879.54764090278</v>
      </c>
      <c r="B795" s="2">
        <v>35.0</v>
      </c>
      <c r="C795" s="2" t="s">
        <v>27</v>
      </c>
      <c r="D795" s="2" t="s">
        <v>28</v>
      </c>
      <c r="E795" s="2" t="s">
        <v>266</v>
      </c>
      <c r="F795" s="2" t="s">
        <v>30</v>
      </c>
      <c r="G795" s="2" t="s">
        <v>30</v>
      </c>
      <c r="H795" s="2" t="s">
        <v>31</v>
      </c>
      <c r="I795" s="2" t="s">
        <v>52</v>
      </c>
      <c r="J795" s="2" t="s">
        <v>50</v>
      </c>
      <c r="K795" s="2" t="s">
        <v>30</v>
      </c>
      <c r="L795" s="2" t="s">
        <v>30</v>
      </c>
      <c r="M795" s="2" t="s">
        <v>31</v>
      </c>
      <c r="N795" s="2" t="s">
        <v>30</v>
      </c>
      <c r="O795" s="2" t="s">
        <v>30</v>
      </c>
      <c r="P795" s="2" t="s">
        <v>30</v>
      </c>
      <c r="Q795" s="2" t="s">
        <v>31</v>
      </c>
      <c r="R795" s="2" t="s">
        <v>55</v>
      </c>
      <c r="S795" s="2" t="s">
        <v>31</v>
      </c>
      <c r="T795" s="2" t="s">
        <v>37</v>
      </c>
      <c r="U795" s="2" t="s">
        <v>30</v>
      </c>
      <c r="V795" s="2" t="s">
        <v>36</v>
      </c>
      <c r="W795" s="2" t="s">
        <v>30</v>
      </c>
      <c r="X795" s="2" t="s">
        <v>31</v>
      </c>
      <c r="Y795" s="2" t="s">
        <v>30</v>
      </c>
      <c r="Z795" s="2" t="s">
        <v>31</v>
      </c>
      <c r="AA795" s="2" t="s">
        <v>267</v>
      </c>
    </row>
    <row r="796">
      <c r="A796" s="1">
        <v>41879.54937324074</v>
      </c>
      <c r="B796" s="2">
        <v>22.0</v>
      </c>
      <c r="C796" s="2" t="s">
        <v>27</v>
      </c>
      <c r="D796" s="2" t="s">
        <v>28</v>
      </c>
      <c r="E796" s="2" t="s">
        <v>76</v>
      </c>
      <c r="F796" s="2" t="s">
        <v>30</v>
      </c>
      <c r="G796" s="2" t="s">
        <v>31</v>
      </c>
      <c r="H796" s="2" t="s">
        <v>31</v>
      </c>
      <c r="I796" s="2" t="s">
        <v>52</v>
      </c>
      <c r="J796" s="2" t="s">
        <v>41</v>
      </c>
      <c r="K796" s="2" t="s">
        <v>30</v>
      </c>
      <c r="L796" s="2" t="s">
        <v>31</v>
      </c>
      <c r="M796" s="2" t="s">
        <v>42</v>
      </c>
      <c r="N796" s="2" t="s">
        <v>34</v>
      </c>
      <c r="O796" s="2" t="s">
        <v>42</v>
      </c>
      <c r="P796" s="2" t="s">
        <v>42</v>
      </c>
      <c r="Q796" s="2" t="s">
        <v>42</v>
      </c>
      <c r="R796" s="2" t="s">
        <v>55</v>
      </c>
      <c r="S796" s="2" t="s">
        <v>31</v>
      </c>
      <c r="T796" s="2" t="s">
        <v>37</v>
      </c>
      <c r="U796" s="2" t="s">
        <v>36</v>
      </c>
      <c r="V796" s="2" t="s">
        <v>36</v>
      </c>
      <c r="W796" s="2" t="s">
        <v>30</v>
      </c>
      <c r="X796" s="2" t="s">
        <v>37</v>
      </c>
      <c r="Y796" s="2" t="s">
        <v>30</v>
      </c>
      <c r="Z796" s="2" t="s">
        <v>31</v>
      </c>
    </row>
    <row r="797">
      <c r="A797" s="1">
        <v>41879.55394349537</v>
      </c>
      <c r="B797" s="2">
        <v>38.0</v>
      </c>
      <c r="C797" s="2" t="s">
        <v>43</v>
      </c>
      <c r="D797" s="2" t="s">
        <v>28</v>
      </c>
      <c r="E797" s="2" t="s">
        <v>53</v>
      </c>
      <c r="F797" s="2" t="s">
        <v>30</v>
      </c>
      <c r="G797" s="2" t="s">
        <v>30</v>
      </c>
      <c r="H797" s="2" t="s">
        <v>30</v>
      </c>
      <c r="I797" s="2" t="s">
        <v>49</v>
      </c>
      <c r="J797" s="2" t="s">
        <v>47</v>
      </c>
      <c r="K797" s="2" t="s">
        <v>30</v>
      </c>
      <c r="L797" s="2" t="s">
        <v>31</v>
      </c>
      <c r="M797" s="2" t="s">
        <v>31</v>
      </c>
      <c r="N797" s="2" t="s">
        <v>31</v>
      </c>
      <c r="O797" s="2" t="s">
        <v>30</v>
      </c>
      <c r="P797" s="2" t="s">
        <v>30</v>
      </c>
      <c r="Q797" s="2" t="s">
        <v>42</v>
      </c>
      <c r="R797" s="2" t="s">
        <v>35</v>
      </c>
      <c r="S797" s="2" t="s">
        <v>37</v>
      </c>
      <c r="T797" s="2" t="s">
        <v>30</v>
      </c>
      <c r="U797" s="2" t="s">
        <v>36</v>
      </c>
      <c r="V797" s="2" t="s">
        <v>31</v>
      </c>
      <c r="W797" s="2" t="s">
        <v>30</v>
      </c>
      <c r="X797" s="2" t="s">
        <v>37</v>
      </c>
      <c r="Y797" s="2" t="s">
        <v>30</v>
      </c>
      <c r="Z797" s="2" t="s">
        <v>31</v>
      </c>
    </row>
    <row r="798">
      <c r="A798" s="1">
        <v>41879.55992721065</v>
      </c>
      <c r="B798" s="2">
        <v>32.0</v>
      </c>
      <c r="C798" s="2" t="s">
        <v>27</v>
      </c>
      <c r="D798" s="2" t="s">
        <v>28</v>
      </c>
      <c r="E798" s="2" t="s">
        <v>60</v>
      </c>
      <c r="F798" s="2" t="s">
        <v>30</v>
      </c>
      <c r="G798" s="2" t="s">
        <v>31</v>
      </c>
      <c r="H798" s="2" t="s">
        <v>31</v>
      </c>
      <c r="I798" s="2" t="s">
        <v>32</v>
      </c>
      <c r="J798" s="2" t="s">
        <v>50</v>
      </c>
      <c r="K798" s="2" t="s">
        <v>30</v>
      </c>
      <c r="L798" s="2" t="s">
        <v>31</v>
      </c>
      <c r="M798" s="2" t="s">
        <v>31</v>
      </c>
      <c r="N798" s="2" t="s">
        <v>30</v>
      </c>
      <c r="O798" s="2" t="s">
        <v>30</v>
      </c>
      <c r="P798" s="2" t="s">
        <v>42</v>
      </c>
      <c r="Q798" s="2" t="s">
        <v>42</v>
      </c>
      <c r="R798" s="2" t="s">
        <v>42</v>
      </c>
      <c r="S798" s="2" t="s">
        <v>31</v>
      </c>
      <c r="T798" s="2" t="s">
        <v>30</v>
      </c>
      <c r="U798" s="2" t="s">
        <v>36</v>
      </c>
      <c r="V798" s="2" t="s">
        <v>31</v>
      </c>
      <c r="W798" s="2" t="s">
        <v>30</v>
      </c>
      <c r="X798" s="2" t="s">
        <v>30</v>
      </c>
      <c r="Y798" s="2" t="s">
        <v>42</v>
      </c>
      <c r="Z798" s="2" t="s">
        <v>30</v>
      </c>
    </row>
    <row r="799">
      <c r="A799" s="1">
        <v>41879.564318865734</v>
      </c>
      <c r="B799" s="2">
        <v>28.0</v>
      </c>
      <c r="C799" s="2" t="s">
        <v>43</v>
      </c>
      <c r="D799" s="2" t="s">
        <v>109</v>
      </c>
      <c r="F799" s="2" t="s">
        <v>30</v>
      </c>
      <c r="G799" s="2" t="s">
        <v>30</v>
      </c>
      <c r="H799" s="2" t="s">
        <v>30</v>
      </c>
      <c r="J799" s="2" t="s">
        <v>47</v>
      </c>
      <c r="K799" s="2" t="s">
        <v>30</v>
      </c>
      <c r="L799" s="2" t="s">
        <v>31</v>
      </c>
      <c r="M799" s="2" t="s">
        <v>42</v>
      </c>
      <c r="N799" s="2" t="s">
        <v>30</v>
      </c>
      <c r="O799" s="2" t="s">
        <v>30</v>
      </c>
      <c r="P799" s="2" t="s">
        <v>30</v>
      </c>
      <c r="Q799" s="2" t="s">
        <v>42</v>
      </c>
      <c r="R799" s="2" t="s">
        <v>42</v>
      </c>
      <c r="S799" s="2" t="s">
        <v>37</v>
      </c>
      <c r="T799" s="2" t="s">
        <v>30</v>
      </c>
      <c r="U799" s="2" t="s">
        <v>36</v>
      </c>
      <c r="V799" s="2" t="s">
        <v>31</v>
      </c>
      <c r="W799" s="2" t="s">
        <v>37</v>
      </c>
      <c r="X799" s="2" t="s">
        <v>31</v>
      </c>
      <c r="Y799" s="2" t="s">
        <v>30</v>
      </c>
      <c r="Z799" s="2" t="s">
        <v>31</v>
      </c>
    </row>
    <row r="800">
      <c r="A800" s="1">
        <v>41879.56593824074</v>
      </c>
      <c r="B800" s="2">
        <v>27.0</v>
      </c>
      <c r="C800" s="2" t="s">
        <v>43</v>
      </c>
      <c r="D800" s="2" t="s">
        <v>85</v>
      </c>
      <c r="F800" s="2" t="s">
        <v>30</v>
      </c>
      <c r="G800" s="2" t="s">
        <v>31</v>
      </c>
      <c r="H800" s="2" t="s">
        <v>30</v>
      </c>
      <c r="J800" s="2" t="s">
        <v>47</v>
      </c>
      <c r="K800" s="2" t="s">
        <v>30</v>
      </c>
      <c r="L800" s="2" t="s">
        <v>31</v>
      </c>
      <c r="M800" s="2" t="s">
        <v>30</v>
      </c>
      <c r="N800" s="2" t="s">
        <v>30</v>
      </c>
      <c r="O800" s="2" t="s">
        <v>30</v>
      </c>
      <c r="P800" s="2" t="s">
        <v>30</v>
      </c>
      <c r="Q800" s="2" t="s">
        <v>42</v>
      </c>
      <c r="R800" s="2" t="s">
        <v>42</v>
      </c>
      <c r="S800" s="2" t="s">
        <v>37</v>
      </c>
      <c r="T800" s="2" t="s">
        <v>30</v>
      </c>
      <c r="U800" s="2" t="s">
        <v>36</v>
      </c>
      <c r="V800" s="2" t="s">
        <v>31</v>
      </c>
      <c r="W800" s="2" t="s">
        <v>30</v>
      </c>
      <c r="X800" s="2" t="s">
        <v>31</v>
      </c>
      <c r="Y800" s="2" t="s">
        <v>30</v>
      </c>
      <c r="Z800" s="2" t="s">
        <v>30</v>
      </c>
      <c r="AA800" s="2" t="s">
        <v>268</v>
      </c>
    </row>
    <row r="801">
      <c r="A801" s="1">
        <v>41879.56626442129</v>
      </c>
      <c r="B801" s="2">
        <v>35.0</v>
      </c>
      <c r="C801" s="2" t="s">
        <v>59</v>
      </c>
      <c r="D801" s="2" t="s">
        <v>28</v>
      </c>
      <c r="E801" s="2" t="s">
        <v>60</v>
      </c>
      <c r="F801" s="2" t="s">
        <v>30</v>
      </c>
      <c r="G801" s="2" t="s">
        <v>30</v>
      </c>
      <c r="H801" s="2" t="s">
        <v>31</v>
      </c>
      <c r="I801" s="2" t="s">
        <v>52</v>
      </c>
      <c r="J801" s="2" t="s">
        <v>50</v>
      </c>
      <c r="K801" s="2" t="s">
        <v>31</v>
      </c>
      <c r="L801" s="2" t="s">
        <v>31</v>
      </c>
      <c r="M801" s="2" t="s">
        <v>42</v>
      </c>
      <c r="N801" s="2" t="s">
        <v>30</v>
      </c>
      <c r="O801" s="2" t="s">
        <v>42</v>
      </c>
      <c r="P801" s="2" t="s">
        <v>42</v>
      </c>
      <c r="Q801" s="2" t="s">
        <v>42</v>
      </c>
      <c r="R801" s="2" t="s">
        <v>65</v>
      </c>
      <c r="S801" s="2" t="s">
        <v>37</v>
      </c>
      <c r="T801" s="2" t="s">
        <v>30</v>
      </c>
      <c r="U801" s="2" t="s">
        <v>36</v>
      </c>
      <c r="V801" s="2" t="s">
        <v>30</v>
      </c>
      <c r="W801" s="2" t="s">
        <v>30</v>
      </c>
      <c r="X801" s="2" t="s">
        <v>37</v>
      </c>
      <c r="Y801" s="2" t="s">
        <v>31</v>
      </c>
      <c r="Z801" s="2" t="s">
        <v>30</v>
      </c>
      <c r="AA801" s="2" t="s">
        <v>269</v>
      </c>
    </row>
    <row r="802">
      <c r="A802" s="1">
        <v>41879.56889527778</v>
      </c>
      <c r="B802" s="2">
        <v>29.0</v>
      </c>
      <c r="C802" s="2" t="s">
        <v>43</v>
      </c>
      <c r="D802" s="2" t="s">
        <v>28</v>
      </c>
      <c r="E802" s="2" t="s">
        <v>67</v>
      </c>
      <c r="F802" s="2" t="s">
        <v>30</v>
      </c>
      <c r="G802" s="2" t="s">
        <v>30</v>
      </c>
      <c r="H802" s="2" t="s">
        <v>30</v>
      </c>
      <c r="I802" s="2" t="s">
        <v>49</v>
      </c>
      <c r="J802" s="2" t="s">
        <v>50</v>
      </c>
      <c r="K802" s="2" t="s">
        <v>30</v>
      </c>
      <c r="L802" s="2" t="s">
        <v>30</v>
      </c>
      <c r="M802" s="2" t="s">
        <v>31</v>
      </c>
      <c r="N802" s="2" t="s">
        <v>31</v>
      </c>
      <c r="O802" s="2" t="s">
        <v>31</v>
      </c>
      <c r="P802" s="2" t="s">
        <v>30</v>
      </c>
      <c r="Q802" s="2" t="s">
        <v>31</v>
      </c>
      <c r="R802" s="2" t="s">
        <v>65</v>
      </c>
      <c r="S802" s="2" t="s">
        <v>31</v>
      </c>
      <c r="T802" s="2" t="s">
        <v>37</v>
      </c>
      <c r="U802" s="2" t="s">
        <v>31</v>
      </c>
      <c r="V802" s="2" t="s">
        <v>31</v>
      </c>
      <c r="W802" s="2" t="s">
        <v>30</v>
      </c>
      <c r="X802" s="2" t="s">
        <v>37</v>
      </c>
      <c r="Y802" s="2" t="s">
        <v>42</v>
      </c>
      <c r="Z802" s="2" t="s">
        <v>30</v>
      </c>
    </row>
    <row r="803">
      <c r="A803" s="1">
        <v>41879.5692237037</v>
      </c>
      <c r="B803" s="2">
        <v>23.0</v>
      </c>
      <c r="C803" s="2" t="s">
        <v>43</v>
      </c>
      <c r="D803" s="2" t="s">
        <v>28</v>
      </c>
      <c r="E803" s="2" t="s">
        <v>60</v>
      </c>
      <c r="F803" s="2" t="s">
        <v>30</v>
      </c>
      <c r="G803" s="2" t="s">
        <v>31</v>
      </c>
      <c r="H803" s="2" t="s">
        <v>31</v>
      </c>
      <c r="I803" s="2" t="s">
        <v>52</v>
      </c>
      <c r="J803" s="3" t="s">
        <v>33</v>
      </c>
      <c r="K803" s="2" t="s">
        <v>30</v>
      </c>
      <c r="L803" s="2" t="s">
        <v>31</v>
      </c>
      <c r="M803" s="2" t="s">
        <v>30</v>
      </c>
      <c r="N803" s="2" t="s">
        <v>31</v>
      </c>
      <c r="O803" s="2" t="s">
        <v>30</v>
      </c>
      <c r="P803" s="2" t="s">
        <v>30</v>
      </c>
      <c r="Q803" s="2" t="s">
        <v>42</v>
      </c>
      <c r="R803" s="2" t="s">
        <v>65</v>
      </c>
      <c r="S803" s="2" t="s">
        <v>30</v>
      </c>
      <c r="T803" s="2" t="s">
        <v>30</v>
      </c>
      <c r="U803" s="2" t="s">
        <v>36</v>
      </c>
      <c r="V803" s="2" t="s">
        <v>31</v>
      </c>
      <c r="W803" s="2" t="s">
        <v>37</v>
      </c>
      <c r="X803" s="2" t="s">
        <v>37</v>
      </c>
      <c r="Y803" s="2" t="s">
        <v>31</v>
      </c>
      <c r="Z803" s="2" t="s">
        <v>30</v>
      </c>
    </row>
    <row r="804">
      <c r="A804" s="1">
        <v>41879.56953807871</v>
      </c>
      <c r="B804" s="2">
        <v>39.0</v>
      </c>
      <c r="C804" s="2" t="s">
        <v>38</v>
      </c>
      <c r="D804" s="2" t="s">
        <v>28</v>
      </c>
      <c r="E804" s="2" t="s">
        <v>61</v>
      </c>
      <c r="F804" s="2" t="s">
        <v>30</v>
      </c>
      <c r="G804" s="2" t="s">
        <v>30</v>
      </c>
      <c r="H804" s="2" t="s">
        <v>30</v>
      </c>
      <c r="J804" s="2" t="s">
        <v>47</v>
      </c>
      <c r="K804" s="2" t="s">
        <v>31</v>
      </c>
      <c r="L804" s="2" t="s">
        <v>31</v>
      </c>
      <c r="M804" s="2" t="s">
        <v>31</v>
      </c>
      <c r="N804" s="2" t="s">
        <v>30</v>
      </c>
      <c r="O804" s="2" t="s">
        <v>30</v>
      </c>
      <c r="P804" s="2" t="s">
        <v>30</v>
      </c>
      <c r="Q804" s="2" t="s">
        <v>42</v>
      </c>
      <c r="R804" s="2" t="s">
        <v>42</v>
      </c>
      <c r="S804" s="2" t="s">
        <v>31</v>
      </c>
      <c r="T804" s="2" t="s">
        <v>37</v>
      </c>
      <c r="U804" s="2" t="s">
        <v>30</v>
      </c>
      <c r="V804" s="2" t="s">
        <v>30</v>
      </c>
      <c r="W804" s="2" t="s">
        <v>30</v>
      </c>
      <c r="X804" s="2" t="s">
        <v>30</v>
      </c>
      <c r="Y804" s="2" t="s">
        <v>42</v>
      </c>
      <c r="Z804" s="2" t="s">
        <v>30</v>
      </c>
    </row>
    <row r="805">
      <c r="A805" s="1">
        <v>41879.570739212955</v>
      </c>
      <c r="B805" s="2">
        <v>30.0</v>
      </c>
      <c r="C805" s="2" t="s">
        <v>27</v>
      </c>
      <c r="D805" s="2" t="s">
        <v>28</v>
      </c>
      <c r="E805" s="2" t="s">
        <v>60</v>
      </c>
      <c r="F805" s="2" t="s">
        <v>30</v>
      </c>
      <c r="G805" s="2" t="s">
        <v>30</v>
      </c>
      <c r="H805" s="2" t="s">
        <v>30</v>
      </c>
      <c r="J805" s="2" t="s">
        <v>41</v>
      </c>
      <c r="K805" s="2" t="s">
        <v>30</v>
      </c>
      <c r="L805" s="2" t="s">
        <v>31</v>
      </c>
      <c r="M805" s="2" t="s">
        <v>31</v>
      </c>
      <c r="N805" s="2" t="s">
        <v>31</v>
      </c>
      <c r="O805" s="2" t="s">
        <v>31</v>
      </c>
      <c r="P805" s="2" t="s">
        <v>31</v>
      </c>
      <c r="Q805" s="2" t="s">
        <v>31</v>
      </c>
      <c r="R805" s="2" t="s">
        <v>65</v>
      </c>
      <c r="S805" s="2" t="s">
        <v>30</v>
      </c>
      <c r="T805" s="2" t="s">
        <v>30</v>
      </c>
      <c r="U805" s="2" t="s">
        <v>36</v>
      </c>
      <c r="V805" s="2" t="s">
        <v>30</v>
      </c>
      <c r="W805" s="2" t="s">
        <v>30</v>
      </c>
      <c r="X805" s="2" t="s">
        <v>30</v>
      </c>
      <c r="Y805" s="2" t="s">
        <v>31</v>
      </c>
      <c r="Z805" s="2" t="s">
        <v>30</v>
      </c>
    </row>
    <row r="806">
      <c r="A806" s="1">
        <v>41879.574744722224</v>
      </c>
      <c r="B806" s="2">
        <v>32.0</v>
      </c>
      <c r="C806" s="2" t="s">
        <v>38</v>
      </c>
      <c r="D806" s="2" t="s">
        <v>46</v>
      </c>
      <c r="F806" s="2" t="s">
        <v>30</v>
      </c>
      <c r="G806" s="2" t="s">
        <v>30</v>
      </c>
      <c r="H806" s="2" t="s">
        <v>30</v>
      </c>
      <c r="J806" s="2" t="s">
        <v>47</v>
      </c>
      <c r="K806" s="2" t="s">
        <v>30</v>
      </c>
      <c r="L806" s="2" t="s">
        <v>31</v>
      </c>
      <c r="M806" s="2" t="s">
        <v>42</v>
      </c>
      <c r="N806" s="2" t="s">
        <v>34</v>
      </c>
      <c r="O806" s="2" t="s">
        <v>30</v>
      </c>
      <c r="P806" s="2" t="s">
        <v>42</v>
      </c>
      <c r="Q806" s="2" t="s">
        <v>42</v>
      </c>
      <c r="R806" s="2" t="s">
        <v>35</v>
      </c>
      <c r="S806" s="2" t="s">
        <v>37</v>
      </c>
      <c r="T806" s="2" t="s">
        <v>37</v>
      </c>
      <c r="U806" s="2" t="s">
        <v>36</v>
      </c>
      <c r="V806" s="2" t="s">
        <v>36</v>
      </c>
      <c r="W806" s="2" t="s">
        <v>37</v>
      </c>
      <c r="X806" s="2" t="s">
        <v>37</v>
      </c>
      <c r="Y806" s="2" t="s">
        <v>42</v>
      </c>
      <c r="Z806" s="2" t="s">
        <v>30</v>
      </c>
    </row>
    <row r="807">
      <c r="A807" s="1">
        <v>41879.574976412034</v>
      </c>
      <c r="B807" s="2">
        <v>28.0</v>
      </c>
      <c r="C807" s="2" t="s">
        <v>270</v>
      </c>
      <c r="D807" s="2" t="s">
        <v>28</v>
      </c>
      <c r="E807" s="2" t="s">
        <v>60</v>
      </c>
      <c r="F807" s="2" t="s">
        <v>30</v>
      </c>
      <c r="G807" s="2" t="s">
        <v>30</v>
      </c>
      <c r="H807" s="2" t="s">
        <v>31</v>
      </c>
      <c r="I807" s="2" t="s">
        <v>52</v>
      </c>
      <c r="J807" s="2" t="s">
        <v>47</v>
      </c>
      <c r="K807" s="2" t="s">
        <v>30</v>
      </c>
      <c r="L807" s="2" t="s">
        <v>31</v>
      </c>
      <c r="M807" s="2" t="s">
        <v>30</v>
      </c>
      <c r="N807" s="2" t="s">
        <v>31</v>
      </c>
      <c r="O807" s="2" t="s">
        <v>30</v>
      </c>
      <c r="P807" s="2" t="s">
        <v>30</v>
      </c>
      <c r="Q807" s="2" t="s">
        <v>42</v>
      </c>
      <c r="R807" s="2" t="s">
        <v>45</v>
      </c>
      <c r="S807" s="2" t="s">
        <v>31</v>
      </c>
      <c r="T807" s="2" t="s">
        <v>37</v>
      </c>
      <c r="U807" s="2" t="s">
        <v>36</v>
      </c>
      <c r="V807" s="2" t="s">
        <v>36</v>
      </c>
      <c r="W807" s="2" t="s">
        <v>30</v>
      </c>
      <c r="X807" s="2" t="s">
        <v>30</v>
      </c>
      <c r="Y807" s="2" t="s">
        <v>30</v>
      </c>
      <c r="Z807" s="2" t="s">
        <v>31</v>
      </c>
    </row>
    <row r="808">
      <c r="A808" s="1">
        <v>41879.575352581014</v>
      </c>
      <c r="B808" s="2">
        <v>40.0</v>
      </c>
      <c r="C808" s="2" t="s">
        <v>59</v>
      </c>
      <c r="D808" s="2" t="s">
        <v>28</v>
      </c>
      <c r="E808" s="2" t="s">
        <v>76</v>
      </c>
      <c r="F808" s="2" t="s">
        <v>30</v>
      </c>
      <c r="G808" s="2" t="s">
        <v>31</v>
      </c>
      <c r="H808" s="2" t="s">
        <v>31</v>
      </c>
      <c r="I808" s="2" t="s">
        <v>52</v>
      </c>
      <c r="J808" s="2" t="s">
        <v>50</v>
      </c>
      <c r="K808" s="2" t="s">
        <v>30</v>
      </c>
      <c r="L808" s="2" t="s">
        <v>30</v>
      </c>
      <c r="M808" s="2" t="s">
        <v>31</v>
      </c>
      <c r="N808" s="2" t="s">
        <v>31</v>
      </c>
      <c r="O808" s="2" t="s">
        <v>31</v>
      </c>
      <c r="P808" s="2" t="s">
        <v>31</v>
      </c>
      <c r="Q808" s="2" t="s">
        <v>31</v>
      </c>
      <c r="R808" s="2" t="s">
        <v>42</v>
      </c>
      <c r="S808" s="2" t="s">
        <v>37</v>
      </c>
      <c r="T808" s="2" t="s">
        <v>30</v>
      </c>
      <c r="U808" s="2" t="s">
        <v>36</v>
      </c>
      <c r="V808" s="2" t="s">
        <v>31</v>
      </c>
      <c r="W808" s="2" t="s">
        <v>30</v>
      </c>
      <c r="X808" s="2" t="s">
        <v>30</v>
      </c>
      <c r="Y808" s="2" t="s">
        <v>42</v>
      </c>
      <c r="Z808" s="2" t="s">
        <v>31</v>
      </c>
      <c r="AA808" s="2" t="s">
        <v>271</v>
      </c>
    </row>
    <row r="809">
      <c r="A809" s="1">
        <v>41879.57971751157</v>
      </c>
      <c r="B809" s="2">
        <v>36.0</v>
      </c>
      <c r="C809" s="2" t="s">
        <v>133</v>
      </c>
      <c r="D809" s="2" t="s">
        <v>28</v>
      </c>
      <c r="E809" s="2" t="s">
        <v>60</v>
      </c>
      <c r="F809" s="2" t="s">
        <v>30</v>
      </c>
      <c r="G809" s="2" t="s">
        <v>31</v>
      </c>
      <c r="H809" s="2" t="s">
        <v>30</v>
      </c>
      <c r="J809" s="3" t="s">
        <v>33</v>
      </c>
      <c r="K809" s="2" t="s">
        <v>30</v>
      </c>
      <c r="L809" s="2" t="s">
        <v>31</v>
      </c>
      <c r="M809" s="2" t="s">
        <v>42</v>
      </c>
      <c r="N809" s="2" t="s">
        <v>30</v>
      </c>
      <c r="O809" s="2" t="s">
        <v>30</v>
      </c>
      <c r="P809" s="2" t="s">
        <v>42</v>
      </c>
      <c r="Q809" s="2" t="s">
        <v>42</v>
      </c>
      <c r="R809" s="2" t="s">
        <v>42</v>
      </c>
      <c r="S809" s="2" t="s">
        <v>30</v>
      </c>
      <c r="T809" s="2" t="s">
        <v>30</v>
      </c>
      <c r="U809" s="2" t="s">
        <v>30</v>
      </c>
      <c r="V809" s="2" t="s">
        <v>36</v>
      </c>
      <c r="W809" s="2" t="s">
        <v>30</v>
      </c>
      <c r="X809" s="2" t="s">
        <v>37</v>
      </c>
      <c r="Y809" s="2" t="s">
        <v>31</v>
      </c>
      <c r="Z809" s="2" t="s">
        <v>30</v>
      </c>
    </row>
    <row r="810">
      <c r="A810" s="1">
        <v>41879.581270497685</v>
      </c>
      <c r="B810" s="2">
        <v>27.0</v>
      </c>
      <c r="C810" s="2" t="s">
        <v>43</v>
      </c>
      <c r="D810" s="2" t="s">
        <v>28</v>
      </c>
      <c r="E810" s="2" t="s">
        <v>39</v>
      </c>
      <c r="F810" s="2" t="s">
        <v>30</v>
      </c>
      <c r="G810" s="2" t="s">
        <v>30</v>
      </c>
      <c r="H810" s="2" t="s">
        <v>30</v>
      </c>
      <c r="J810" s="2" t="s">
        <v>47</v>
      </c>
      <c r="K810" s="2" t="s">
        <v>31</v>
      </c>
      <c r="L810" s="2" t="s">
        <v>31</v>
      </c>
      <c r="M810" s="2" t="s">
        <v>42</v>
      </c>
      <c r="N810" s="2" t="s">
        <v>34</v>
      </c>
      <c r="O810" s="2" t="s">
        <v>30</v>
      </c>
      <c r="P810" s="2" t="s">
        <v>42</v>
      </c>
      <c r="Q810" s="2" t="s">
        <v>42</v>
      </c>
      <c r="R810" s="2" t="s">
        <v>65</v>
      </c>
      <c r="S810" s="2" t="s">
        <v>30</v>
      </c>
      <c r="T810" s="2" t="s">
        <v>30</v>
      </c>
      <c r="U810" s="2" t="s">
        <v>31</v>
      </c>
      <c r="V810" s="2" t="s">
        <v>31</v>
      </c>
      <c r="W810" s="2" t="s">
        <v>37</v>
      </c>
      <c r="X810" s="2" t="s">
        <v>37</v>
      </c>
      <c r="Y810" s="2" t="s">
        <v>31</v>
      </c>
      <c r="Z810" s="2" t="s">
        <v>30</v>
      </c>
    </row>
    <row r="811">
      <c r="A811" s="1">
        <v>41879.58336435185</v>
      </c>
      <c r="B811" s="2">
        <v>41.0</v>
      </c>
      <c r="C811" s="2" t="s">
        <v>43</v>
      </c>
      <c r="D811" s="2" t="s">
        <v>28</v>
      </c>
      <c r="E811" s="2" t="s">
        <v>48</v>
      </c>
      <c r="F811" s="2" t="s">
        <v>30</v>
      </c>
      <c r="G811" s="2" t="s">
        <v>31</v>
      </c>
      <c r="H811" s="2" t="s">
        <v>30</v>
      </c>
      <c r="I811" s="2" t="s">
        <v>52</v>
      </c>
      <c r="J811" s="2" t="s">
        <v>41</v>
      </c>
      <c r="K811" s="2" t="s">
        <v>30</v>
      </c>
      <c r="L811" s="2" t="s">
        <v>31</v>
      </c>
      <c r="M811" s="2" t="s">
        <v>31</v>
      </c>
      <c r="N811" s="2" t="s">
        <v>31</v>
      </c>
      <c r="O811" s="2" t="s">
        <v>30</v>
      </c>
      <c r="P811" s="2" t="s">
        <v>31</v>
      </c>
      <c r="Q811" s="2" t="s">
        <v>42</v>
      </c>
      <c r="R811" s="2" t="s">
        <v>42</v>
      </c>
      <c r="S811" s="2" t="s">
        <v>37</v>
      </c>
      <c r="T811" s="2" t="s">
        <v>30</v>
      </c>
      <c r="U811" s="2" t="s">
        <v>36</v>
      </c>
      <c r="V811" s="2" t="s">
        <v>36</v>
      </c>
      <c r="W811" s="2" t="s">
        <v>30</v>
      </c>
      <c r="X811" s="2" t="s">
        <v>37</v>
      </c>
      <c r="Y811" s="2" t="s">
        <v>30</v>
      </c>
      <c r="Z811" s="2" t="s">
        <v>30</v>
      </c>
    </row>
    <row r="812">
      <c r="A812" s="1">
        <v>41879.58467609954</v>
      </c>
      <c r="B812" s="2">
        <v>29.0</v>
      </c>
      <c r="C812" s="2" t="s">
        <v>43</v>
      </c>
      <c r="D812" s="2" t="s">
        <v>46</v>
      </c>
      <c r="F812" s="2" t="s">
        <v>30</v>
      </c>
      <c r="G812" s="2" t="s">
        <v>30</v>
      </c>
      <c r="H812" s="2" t="s">
        <v>30</v>
      </c>
      <c r="I812" s="2" t="s">
        <v>49</v>
      </c>
      <c r="J812" s="3" t="s">
        <v>33</v>
      </c>
      <c r="K812" s="2" t="s">
        <v>30</v>
      </c>
      <c r="L812" s="2" t="s">
        <v>31</v>
      </c>
      <c r="M812" s="2" t="s">
        <v>42</v>
      </c>
      <c r="N812" s="2" t="s">
        <v>30</v>
      </c>
      <c r="O812" s="2" t="s">
        <v>30</v>
      </c>
      <c r="P812" s="2" t="s">
        <v>30</v>
      </c>
      <c r="Q812" s="2" t="s">
        <v>42</v>
      </c>
      <c r="R812" s="2" t="s">
        <v>42</v>
      </c>
      <c r="S812" s="2" t="s">
        <v>37</v>
      </c>
      <c r="T812" s="2" t="s">
        <v>30</v>
      </c>
      <c r="U812" s="2" t="s">
        <v>36</v>
      </c>
      <c r="V812" s="2" t="s">
        <v>30</v>
      </c>
      <c r="W812" s="2" t="s">
        <v>30</v>
      </c>
      <c r="X812" s="2" t="s">
        <v>37</v>
      </c>
      <c r="Y812" s="2" t="s">
        <v>42</v>
      </c>
      <c r="Z812" s="2" t="s">
        <v>30</v>
      </c>
    </row>
    <row r="813">
      <c r="A813" s="1">
        <v>41879.58480858796</v>
      </c>
      <c r="B813" s="2">
        <v>29.0</v>
      </c>
      <c r="C813" s="2" t="s">
        <v>82</v>
      </c>
      <c r="D813" s="2" t="s">
        <v>46</v>
      </c>
      <c r="F813" s="2" t="s">
        <v>30</v>
      </c>
      <c r="G813" s="2" t="s">
        <v>30</v>
      </c>
      <c r="H813" s="2" t="s">
        <v>31</v>
      </c>
      <c r="I813" s="2" t="s">
        <v>52</v>
      </c>
      <c r="J813" s="2" t="s">
        <v>50</v>
      </c>
      <c r="K813" s="2" t="s">
        <v>30</v>
      </c>
      <c r="L813" s="2" t="s">
        <v>31</v>
      </c>
      <c r="M813" s="2" t="s">
        <v>30</v>
      </c>
      <c r="N813" s="2" t="s">
        <v>30</v>
      </c>
      <c r="O813" s="2" t="s">
        <v>30</v>
      </c>
      <c r="P813" s="2" t="s">
        <v>30</v>
      </c>
      <c r="Q813" s="2" t="s">
        <v>42</v>
      </c>
      <c r="R813" s="2" t="s">
        <v>45</v>
      </c>
      <c r="S813" s="2" t="s">
        <v>30</v>
      </c>
      <c r="T813" s="2" t="s">
        <v>30</v>
      </c>
      <c r="U813" s="2" t="s">
        <v>36</v>
      </c>
      <c r="V813" s="2" t="s">
        <v>36</v>
      </c>
      <c r="W813" s="2" t="s">
        <v>30</v>
      </c>
      <c r="X813" s="2" t="s">
        <v>37</v>
      </c>
      <c r="Y813" s="2" t="s">
        <v>30</v>
      </c>
      <c r="Z813" s="2" t="s">
        <v>30</v>
      </c>
    </row>
    <row r="814">
      <c r="A814" s="1">
        <v>41879.58674305555</v>
      </c>
      <c r="B814" s="2">
        <v>35.0</v>
      </c>
      <c r="C814" s="2" t="s">
        <v>43</v>
      </c>
      <c r="D814" s="2" t="s">
        <v>28</v>
      </c>
      <c r="E814" s="2" t="s">
        <v>103</v>
      </c>
      <c r="F814" s="2" t="s">
        <v>30</v>
      </c>
      <c r="G814" s="2" t="s">
        <v>30</v>
      </c>
      <c r="H814" s="2" t="s">
        <v>31</v>
      </c>
      <c r="I814" s="2" t="s">
        <v>32</v>
      </c>
      <c r="J814" s="3" t="s">
        <v>54</v>
      </c>
      <c r="K814" s="2" t="s">
        <v>30</v>
      </c>
      <c r="L814" s="2" t="s">
        <v>30</v>
      </c>
      <c r="M814" s="2" t="s">
        <v>30</v>
      </c>
      <c r="N814" s="2" t="s">
        <v>30</v>
      </c>
      <c r="O814" s="2" t="s">
        <v>30</v>
      </c>
      <c r="P814" s="2" t="s">
        <v>30</v>
      </c>
      <c r="Q814" s="2" t="s">
        <v>31</v>
      </c>
      <c r="R814" s="2" t="s">
        <v>55</v>
      </c>
      <c r="S814" s="2" t="s">
        <v>31</v>
      </c>
      <c r="T814" s="2" t="s">
        <v>30</v>
      </c>
      <c r="U814" s="2" t="s">
        <v>36</v>
      </c>
      <c r="V814" s="2" t="s">
        <v>36</v>
      </c>
      <c r="W814" s="2" t="s">
        <v>30</v>
      </c>
      <c r="X814" s="2" t="s">
        <v>31</v>
      </c>
      <c r="Y814" s="2" t="s">
        <v>30</v>
      </c>
      <c r="Z814" s="2" t="s">
        <v>31</v>
      </c>
    </row>
    <row r="815">
      <c r="A815" s="1">
        <v>41879.59233871527</v>
      </c>
      <c r="B815" s="2">
        <v>28.0</v>
      </c>
      <c r="C815" s="2" t="s">
        <v>43</v>
      </c>
      <c r="D815" s="2" t="s">
        <v>28</v>
      </c>
      <c r="E815" s="2" t="s">
        <v>156</v>
      </c>
      <c r="F815" s="2" t="s">
        <v>30</v>
      </c>
      <c r="G815" s="2" t="s">
        <v>30</v>
      </c>
      <c r="H815" s="2" t="s">
        <v>31</v>
      </c>
      <c r="I815" s="2" t="s">
        <v>49</v>
      </c>
      <c r="J815" s="3" t="s">
        <v>33</v>
      </c>
      <c r="K815" s="2" t="s">
        <v>31</v>
      </c>
      <c r="L815" s="2" t="s">
        <v>31</v>
      </c>
      <c r="M815" s="2" t="s">
        <v>30</v>
      </c>
      <c r="N815" s="2" t="s">
        <v>31</v>
      </c>
      <c r="O815" s="2" t="s">
        <v>30</v>
      </c>
      <c r="P815" s="2" t="s">
        <v>30</v>
      </c>
      <c r="Q815" s="2" t="s">
        <v>42</v>
      </c>
      <c r="R815" s="2" t="s">
        <v>42</v>
      </c>
      <c r="S815" s="2" t="s">
        <v>37</v>
      </c>
      <c r="T815" s="2" t="s">
        <v>37</v>
      </c>
      <c r="U815" s="2" t="s">
        <v>36</v>
      </c>
      <c r="V815" s="2" t="s">
        <v>36</v>
      </c>
      <c r="W815" s="2" t="s">
        <v>30</v>
      </c>
      <c r="X815" s="2" t="s">
        <v>30</v>
      </c>
      <c r="Y815" s="2" t="s">
        <v>42</v>
      </c>
      <c r="Z815" s="2" t="s">
        <v>30</v>
      </c>
    </row>
    <row r="816">
      <c r="A816" s="1">
        <v>41879.593775787034</v>
      </c>
      <c r="B816" s="2">
        <v>36.0</v>
      </c>
      <c r="C816" s="2" t="s">
        <v>97</v>
      </c>
      <c r="D816" s="2" t="s">
        <v>46</v>
      </c>
      <c r="F816" s="2" t="s">
        <v>31</v>
      </c>
      <c r="G816" s="2" t="s">
        <v>30</v>
      </c>
      <c r="H816" s="2" t="s">
        <v>30</v>
      </c>
      <c r="I816" s="2" t="s">
        <v>52</v>
      </c>
      <c r="J816" s="3" t="s">
        <v>54</v>
      </c>
      <c r="K816" s="2" t="s">
        <v>31</v>
      </c>
      <c r="L816" s="2" t="s">
        <v>31</v>
      </c>
      <c r="M816" s="2" t="s">
        <v>42</v>
      </c>
      <c r="N816" s="2" t="s">
        <v>34</v>
      </c>
      <c r="O816" s="2" t="s">
        <v>42</v>
      </c>
      <c r="P816" s="2" t="s">
        <v>42</v>
      </c>
      <c r="Q816" s="2" t="s">
        <v>42</v>
      </c>
      <c r="R816" s="2" t="s">
        <v>42</v>
      </c>
      <c r="S816" s="2" t="s">
        <v>37</v>
      </c>
      <c r="T816" s="2" t="s">
        <v>30</v>
      </c>
      <c r="U816" s="2" t="s">
        <v>36</v>
      </c>
      <c r="V816" s="2" t="s">
        <v>30</v>
      </c>
      <c r="W816" s="2" t="s">
        <v>30</v>
      </c>
      <c r="X816" s="2" t="s">
        <v>30</v>
      </c>
      <c r="Y816" s="2" t="s">
        <v>42</v>
      </c>
      <c r="Z816" s="2" t="s">
        <v>30</v>
      </c>
    </row>
    <row r="817">
      <c r="A817" s="1">
        <v>41879.604864155095</v>
      </c>
      <c r="B817" s="2">
        <v>39.0</v>
      </c>
      <c r="C817" s="2" t="s">
        <v>27</v>
      </c>
      <c r="D817" s="2" t="s">
        <v>28</v>
      </c>
      <c r="E817" s="2" t="s">
        <v>76</v>
      </c>
      <c r="F817" s="2" t="s">
        <v>30</v>
      </c>
      <c r="G817" s="2" t="s">
        <v>30</v>
      </c>
      <c r="H817" s="2" t="s">
        <v>30</v>
      </c>
      <c r="I817" s="2" t="s">
        <v>52</v>
      </c>
      <c r="J817" s="2" t="s">
        <v>47</v>
      </c>
      <c r="K817" s="2" t="s">
        <v>30</v>
      </c>
      <c r="L817" s="2" t="s">
        <v>31</v>
      </c>
      <c r="M817" s="2" t="s">
        <v>42</v>
      </c>
      <c r="N817" s="2" t="s">
        <v>34</v>
      </c>
      <c r="O817" s="2" t="s">
        <v>30</v>
      </c>
      <c r="P817" s="2" t="s">
        <v>42</v>
      </c>
      <c r="Q817" s="2" t="s">
        <v>42</v>
      </c>
      <c r="R817" s="2" t="s">
        <v>42</v>
      </c>
      <c r="S817" s="2" t="s">
        <v>31</v>
      </c>
      <c r="T817" s="2" t="s">
        <v>30</v>
      </c>
      <c r="U817" s="2" t="s">
        <v>30</v>
      </c>
      <c r="V817" s="2" t="s">
        <v>30</v>
      </c>
      <c r="W817" s="2" t="s">
        <v>30</v>
      </c>
      <c r="X817" s="2" t="s">
        <v>31</v>
      </c>
      <c r="Y817" s="2" t="s">
        <v>42</v>
      </c>
      <c r="Z817" s="2" t="s">
        <v>30</v>
      </c>
    </row>
    <row r="818">
      <c r="A818" s="1">
        <v>41879.61031224537</v>
      </c>
      <c r="B818" s="2">
        <v>39.0</v>
      </c>
      <c r="C818" s="2" t="s">
        <v>43</v>
      </c>
      <c r="D818" s="2" t="s">
        <v>28</v>
      </c>
      <c r="E818" s="2" t="s">
        <v>98</v>
      </c>
      <c r="F818" s="2" t="s">
        <v>30</v>
      </c>
      <c r="G818" s="2" t="s">
        <v>31</v>
      </c>
      <c r="H818" s="2" t="s">
        <v>31</v>
      </c>
      <c r="I818" s="2" t="s">
        <v>52</v>
      </c>
      <c r="J818" s="2" t="s">
        <v>62</v>
      </c>
      <c r="K818" s="2" t="s">
        <v>30</v>
      </c>
      <c r="L818" s="2" t="s">
        <v>31</v>
      </c>
      <c r="M818" s="2" t="s">
        <v>31</v>
      </c>
      <c r="N818" s="2" t="s">
        <v>31</v>
      </c>
      <c r="O818" s="2" t="s">
        <v>31</v>
      </c>
      <c r="P818" s="2" t="s">
        <v>31</v>
      </c>
      <c r="Q818" s="2" t="s">
        <v>31</v>
      </c>
      <c r="R818" s="2" t="s">
        <v>55</v>
      </c>
      <c r="S818" s="2" t="s">
        <v>37</v>
      </c>
      <c r="T818" s="2" t="s">
        <v>30</v>
      </c>
      <c r="U818" s="2" t="s">
        <v>36</v>
      </c>
      <c r="V818" s="2" t="s">
        <v>31</v>
      </c>
      <c r="W818" s="2" t="s">
        <v>30</v>
      </c>
      <c r="X818" s="2" t="s">
        <v>30</v>
      </c>
      <c r="Y818" s="2" t="s">
        <v>42</v>
      </c>
      <c r="Z818" s="2" t="s">
        <v>30</v>
      </c>
    </row>
    <row r="819">
      <c r="A819" s="1">
        <v>41879.612356759266</v>
      </c>
      <c r="B819" s="2">
        <v>44.0</v>
      </c>
      <c r="C819" s="2" t="s">
        <v>57</v>
      </c>
      <c r="D819" s="2" t="s">
        <v>28</v>
      </c>
      <c r="F819" s="2" t="s">
        <v>31</v>
      </c>
      <c r="G819" s="2" t="s">
        <v>31</v>
      </c>
      <c r="H819" s="2" t="s">
        <v>31</v>
      </c>
      <c r="I819" s="2" t="s">
        <v>52</v>
      </c>
      <c r="J819" s="3" t="s">
        <v>54</v>
      </c>
      <c r="K819" s="2" t="s">
        <v>31</v>
      </c>
      <c r="L819" s="2" t="s">
        <v>31</v>
      </c>
      <c r="M819" s="2" t="s">
        <v>30</v>
      </c>
      <c r="N819" s="2" t="s">
        <v>31</v>
      </c>
      <c r="O819" s="2" t="s">
        <v>30</v>
      </c>
      <c r="P819" s="2" t="s">
        <v>30</v>
      </c>
      <c r="Q819" s="2" t="s">
        <v>30</v>
      </c>
      <c r="R819" s="2" t="s">
        <v>65</v>
      </c>
      <c r="S819" s="2" t="s">
        <v>31</v>
      </c>
      <c r="T819" s="2" t="s">
        <v>31</v>
      </c>
      <c r="U819" s="2" t="s">
        <v>36</v>
      </c>
      <c r="V819" s="2" t="s">
        <v>30</v>
      </c>
      <c r="W819" s="2" t="s">
        <v>30</v>
      </c>
      <c r="X819" s="2" t="s">
        <v>30</v>
      </c>
      <c r="Y819" s="2" t="s">
        <v>31</v>
      </c>
      <c r="Z819" s="2" t="s">
        <v>30</v>
      </c>
    </row>
    <row r="820">
      <c r="A820" s="1">
        <v>41879.6153719213</v>
      </c>
      <c r="B820" s="2">
        <v>26.0</v>
      </c>
      <c r="C820" s="2" t="s">
        <v>272</v>
      </c>
      <c r="D820" s="2" t="s">
        <v>94</v>
      </c>
      <c r="F820" s="2" t="s">
        <v>31</v>
      </c>
      <c r="G820" s="2" t="s">
        <v>30</v>
      </c>
      <c r="H820" s="2" t="s">
        <v>31</v>
      </c>
      <c r="I820" s="2" t="s">
        <v>52</v>
      </c>
      <c r="J820" s="3" t="s">
        <v>33</v>
      </c>
      <c r="K820" s="2" t="s">
        <v>31</v>
      </c>
      <c r="L820" s="2" t="s">
        <v>31</v>
      </c>
      <c r="M820" s="2" t="s">
        <v>30</v>
      </c>
      <c r="N820" s="2" t="s">
        <v>34</v>
      </c>
      <c r="O820" s="2" t="s">
        <v>31</v>
      </c>
      <c r="P820" s="2" t="s">
        <v>31</v>
      </c>
      <c r="Q820" s="2" t="s">
        <v>31</v>
      </c>
      <c r="R820" s="2" t="s">
        <v>65</v>
      </c>
      <c r="S820" s="2" t="s">
        <v>30</v>
      </c>
      <c r="T820" s="2" t="s">
        <v>30</v>
      </c>
      <c r="U820" s="2" t="s">
        <v>36</v>
      </c>
      <c r="V820" s="2" t="s">
        <v>36</v>
      </c>
      <c r="W820" s="2" t="s">
        <v>37</v>
      </c>
      <c r="X820" s="2" t="s">
        <v>37</v>
      </c>
      <c r="Y820" s="2" t="s">
        <v>31</v>
      </c>
      <c r="Z820" s="2" t="s">
        <v>30</v>
      </c>
    </row>
    <row r="821">
      <c r="A821" s="1">
        <v>41879.619284328706</v>
      </c>
      <c r="B821" s="2">
        <v>35.0</v>
      </c>
      <c r="C821" s="2" t="s">
        <v>43</v>
      </c>
      <c r="D821" s="2" t="s">
        <v>273</v>
      </c>
      <c r="F821" s="2" t="s">
        <v>31</v>
      </c>
      <c r="G821" s="2" t="s">
        <v>31</v>
      </c>
      <c r="H821" s="2" t="s">
        <v>31</v>
      </c>
      <c r="I821" s="2" t="s">
        <v>32</v>
      </c>
      <c r="J821" s="3" t="s">
        <v>54</v>
      </c>
      <c r="K821" s="2" t="s">
        <v>30</v>
      </c>
      <c r="L821" s="2" t="s">
        <v>31</v>
      </c>
      <c r="M821" s="2" t="s">
        <v>30</v>
      </c>
      <c r="N821" s="2" t="s">
        <v>31</v>
      </c>
      <c r="O821" s="2" t="s">
        <v>31</v>
      </c>
      <c r="P821" s="2" t="s">
        <v>30</v>
      </c>
      <c r="Q821" s="2" t="s">
        <v>42</v>
      </c>
      <c r="R821" s="2" t="s">
        <v>35</v>
      </c>
      <c r="S821" s="2" t="s">
        <v>30</v>
      </c>
      <c r="T821" s="2" t="s">
        <v>30</v>
      </c>
      <c r="U821" s="2" t="s">
        <v>36</v>
      </c>
      <c r="V821" s="2" t="s">
        <v>36</v>
      </c>
      <c r="W821" s="2" t="s">
        <v>37</v>
      </c>
      <c r="X821" s="2" t="s">
        <v>31</v>
      </c>
      <c r="Y821" s="2" t="s">
        <v>31</v>
      </c>
      <c r="Z821" s="2" t="s">
        <v>30</v>
      </c>
    </row>
    <row r="822">
      <c r="A822" s="1">
        <v>41879.61998137732</v>
      </c>
      <c r="B822" s="2">
        <v>40.0</v>
      </c>
      <c r="C822" s="2" t="s">
        <v>27</v>
      </c>
      <c r="D822" s="2" t="s">
        <v>28</v>
      </c>
      <c r="E822" s="2" t="s">
        <v>76</v>
      </c>
      <c r="F822" s="2" t="s">
        <v>30</v>
      </c>
      <c r="G822" s="2" t="s">
        <v>31</v>
      </c>
      <c r="H822" s="2" t="s">
        <v>31</v>
      </c>
      <c r="I822" s="2" t="s">
        <v>52</v>
      </c>
      <c r="J822" s="2" t="s">
        <v>50</v>
      </c>
      <c r="K822" s="2" t="s">
        <v>30</v>
      </c>
      <c r="L822" s="2" t="s">
        <v>30</v>
      </c>
      <c r="M822" s="2" t="s">
        <v>31</v>
      </c>
      <c r="N822" s="2" t="s">
        <v>34</v>
      </c>
      <c r="O822" s="2" t="s">
        <v>31</v>
      </c>
      <c r="P822" s="2" t="s">
        <v>42</v>
      </c>
      <c r="Q822" s="2" t="s">
        <v>42</v>
      </c>
      <c r="R822" s="2" t="s">
        <v>42</v>
      </c>
      <c r="S822" s="2" t="s">
        <v>31</v>
      </c>
      <c r="T822" s="2" t="s">
        <v>37</v>
      </c>
      <c r="U822" s="2" t="s">
        <v>36</v>
      </c>
      <c r="V822" s="2" t="s">
        <v>30</v>
      </c>
      <c r="W822" s="2" t="s">
        <v>30</v>
      </c>
      <c r="X822" s="2" t="s">
        <v>30</v>
      </c>
      <c r="Y822" s="2" t="s">
        <v>42</v>
      </c>
      <c r="Z822" s="2" t="s">
        <v>30</v>
      </c>
    </row>
    <row r="823">
      <c r="A823" s="1">
        <v>41879.62016774306</v>
      </c>
      <c r="B823" s="2">
        <v>35.0</v>
      </c>
      <c r="C823" s="2" t="s">
        <v>43</v>
      </c>
      <c r="D823" s="2" t="s">
        <v>273</v>
      </c>
      <c r="F823" s="2" t="s">
        <v>31</v>
      </c>
      <c r="G823" s="2" t="s">
        <v>31</v>
      </c>
      <c r="H823" s="2" t="s">
        <v>31</v>
      </c>
      <c r="I823" s="2" t="s">
        <v>32</v>
      </c>
      <c r="J823" s="3" t="s">
        <v>54</v>
      </c>
      <c r="K823" s="2" t="s">
        <v>30</v>
      </c>
      <c r="L823" s="2" t="s">
        <v>31</v>
      </c>
      <c r="M823" s="2" t="s">
        <v>30</v>
      </c>
      <c r="N823" s="2" t="s">
        <v>31</v>
      </c>
      <c r="O823" s="2" t="s">
        <v>31</v>
      </c>
      <c r="P823" s="2" t="s">
        <v>30</v>
      </c>
      <c r="Q823" s="2" t="s">
        <v>42</v>
      </c>
      <c r="R823" s="2" t="s">
        <v>35</v>
      </c>
      <c r="S823" s="2" t="s">
        <v>30</v>
      </c>
      <c r="T823" s="2" t="s">
        <v>30</v>
      </c>
      <c r="U823" s="2" t="s">
        <v>36</v>
      </c>
      <c r="V823" s="2" t="s">
        <v>36</v>
      </c>
      <c r="W823" s="2" t="s">
        <v>37</v>
      </c>
      <c r="X823" s="2" t="s">
        <v>31</v>
      </c>
      <c r="Y823" s="2" t="s">
        <v>31</v>
      </c>
      <c r="Z823" s="2" t="s">
        <v>30</v>
      </c>
    </row>
    <row r="824">
      <c r="A824" s="1">
        <v>41879.620517696756</v>
      </c>
      <c r="B824" s="2">
        <v>38.0</v>
      </c>
      <c r="C824" s="2" t="s">
        <v>38</v>
      </c>
      <c r="D824" s="2" t="s">
        <v>28</v>
      </c>
      <c r="E824" s="2" t="s">
        <v>29</v>
      </c>
      <c r="F824" s="2" t="s">
        <v>30</v>
      </c>
      <c r="G824" s="2" t="s">
        <v>30</v>
      </c>
      <c r="H824" s="2" t="s">
        <v>30</v>
      </c>
      <c r="I824" s="2" t="s">
        <v>49</v>
      </c>
      <c r="J824" s="2" t="s">
        <v>41</v>
      </c>
      <c r="K824" s="2" t="s">
        <v>31</v>
      </c>
      <c r="L824" s="2" t="s">
        <v>31</v>
      </c>
      <c r="M824" s="2" t="s">
        <v>30</v>
      </c>
      <c r="N824" s="2" t="s">
        <v>31</v>
      </c>
      <c r="O824" s="2" t="s">
        <v>30</v>
      </c>
      <c r="P824" s="2" t="s">
        <v>30</v>
      </c>
      <c r="Q824" s="2" t="s">
        <v>30</v>
      </c>
      <c r="R824" s="2" t="s">
        <v>55</v>
      </c>
      <c r="S824" s="2" t="s">
        <v>31</v>
      </c>
      <c r="T824" s="2" t="s">
        <v>31</v>
      </c>
      <c r="U824" s="2" t="s">
        <v>30</v>
      </c>
      <c r="V824" s="2" t="s">
        <v>30</v>
      </c>
      <c r="W824" s="2" t="s">
        <v>30</v>
      </c>
      <c r="X824" s="2" t="s">
        <v>30</v>
      </c>
      <c r="Y824" s="2" t="s">
        <v>42</v>
      </c>
      <c r="Z824" s="2" t="s">
        <v>30</v>
      </c>
    </row>
    <row r="825">
      <c r="A825" s="1">
        <v>41879.6230333912</v>
      </c>
      <c r="B825" s="2">
        <v>34.0</v>
      </c>
      <c r="C825" s="2" t="s">
        <v>43</v>
      </c>
      <c r="D825" s="2" t="s">
        <v>28</v>
      </c>
      <c r="E825" s="2" t="s">
        <v>98</v>
      </c>
      <c r="F825" s="2" t="s">
        <v>30</v>
      </c>
      <c r="G825" s="2" t="s">
        <v>30</v>
      </c>
      <c r="H825" s="2" t="s">
        <v>30</v>
      </c>
      <c r="J825" s="2" t="s">
        <v>41</v>
      </c>
      <c r="K825" s="2" t="s">
        <v>31</v>
      </c>
      <c r="L825" s="2" t="s">
        <v>31</v>
      </c>
      <c r="M825" s="2" t="s">
        <v>42</v>
      </c>
      <c r="N825" s="2" t="s">
        <v>34</v>
      </c>
      <c r="O825" s="2" t="s">
        <v>42</v>
      </c>
      <c r="P825" s="2" t="s">
        <v>42</v>
      </c>
      <c r="Q825" s="2" t="s">
        <v>42</v>
      </c>
      <c r="R825" s="2" t="s">
        <v>42</v>
      </c>
      <c r="S825" s="2" t="s">
        <v>30</v>
      </c>
      <c r="T825" s="2" t="s">
        <v>30</v>
      </c>
      <c r="U825" s="2" t="s">
        <v>36</v>
      </c>
      <c r="V825" s="2" t="s">
        <v>31</v>
      </c>
      <c r="W825" s="2" t="s">
        <v>30</v>
      </c>
      <c r="X825" s="2" t="s">
        <v>37</v>
      </c>
      <c r="Y825" s="2" t="s">
        <v>31</v>
      </c>
      <c r="Z825" s="2" t="s">
        <v>30</v>
      </c>
    </row>
    <row r="826">
      <c r="A826" s="1">
        <v>41879.62623715277</v>
      </c>
      <c r="B826" s="2">
        <v>43.0</v>
      </c>
      <c r="C826" s="2" t="s">
        <v>38</v>
      </c>
      <c r="D826" s="2" t="s">
        <v>28</v>
      </c>
      <c r="E826" s="2" t="s">
        <v>71</v>
      </c>
      <c r="F826" s="2" t="s">
        <v>30</v>
      </c>
      <c r="G826" s="2" t="s">
        <v>30</v>
      </c>
      <c r="H826" s="2" t="s">
        <v>30</v>
      </c>
      <c r="J826" s="2" t="s">
        <v>41</v>
      </c>
      <c r="K826" s="2" t="s">
        <v>30</v>
      </c>
      <c r="L826" s="2" t="s">
        <v>31</v>
      </c>
      <c r="M826" s="2" t="s">
        <v>31</v>
      </c>
      <c r="N826" s="2" t="s">
        <v>30</v>
      </c>
      <c r="O826" s="2" t="s">
        <v>31</v>
      </c>
      <c r="P826" s="2" t="s">
        <v>31</v>
      </c>
      <c r="Q826" s="2" t="s">
        <v>42</v>
      </c>
      <c r="R826" s="2" t="s">
        <v>42</v>
      </c>
      <c r="S826" s="2" t="s">
        <v>30</v>
      </c>
      <c r="T826" s="2" t="s">
        <v>30</v>
      </c>
      <c r="U826" s="2" t="s">
        <v>36</v>
      </c>
      <c r="V826" s="2" t="s">
        <v>31</v>
      </c>
      <c r="W826" s="2" t="s">
        <v>30</v>
      </c>
      <c r="X826" s="2" t="s">
        <v>37</v>
      </c>
      <c r="Y826" s="2" t="s">
        <v>42</v>
      </c>
      <c r="Z826" s="2" t="s">
        <v>30</v>
      </c>
    </row>
    <row r="827">
      <c r="A827" s="1">
        <v>41879.642819039356</v>
      </c>
      <c r="B827" s="2">
        <v>48.0</v>
      </c>
      <c r="C827" s="2" t="s">
        <v>274</v>
      </c>
      <c r="D827" s="2" t="s">
        <v>28</v>
      </c>
      <c r="E827" s="2" t="s">
        <v>60</v>
      </c>
      <c r="F827" s="2" t="s">
        <v>30</v>
      </c>
      <c r="G827" s="2" t="s">
        <v>31</v>
      </c>
      <c r="H827" s="2" t="s">
        <v>30</v>
      </c>
      <c r="I827" s="2" t="s">
        <v>32</v>
      </c>
      <c r="J827" s="2" t="s">
        <v>47</v>
      </c>
      <c r="K827" s="2" t="s">
        <v>30</v>
      </c>
      <c r="L827" s="2" t="s">
        <v>31</v>
      </c>
      <c r="M827" s="2" t="s">
        <v>42</v>
      </c>
      <c r="N827" s="2" t="s">
        <v>30</v>
      </c>
      <c r="O827" s="2" t="s">
        <v>30</v>
      </c>
      <c r="P827" s="2" t="s">
        <v>30</v>
      </c>
      <c r="Q827" s="2" t="s">
        <v>30</v>
      </c>
      <c r="R827" s="2" t="s">
        <v>55</v>
      </c>
      <c r="S827" s="2" t="s">
        <v>31</v>
      </c>
      <c r="T827" s="2" t="s">
        <v>31</v>
      </c>
      <c r="U827" s="2" t="s">
        <v>30</v>
      </c>
      <c r="V827" s="2" t="s">
        <v>36</v>
      </c>
      <c r="W827" s="2" t="s">
        <v>30</v>
      </c>
      <c r="X827" s="2" t="s">
        <v>30</v>
      </c>
      <c r="Y827" s="2" t="s">
        <v>30</v>
      </c>
      <c r="Z827" s="2" t="s">
        <v>31</v>
      </c>
      <c r="AA827" s="2" t="s">
        <v>275</v>
      </c>
    </row>
    <row r="828">
      <c r="A828" s="1">
        <v>41879.647263136576</v>
      </c>
      <c r="B828" s="2">
        <v>20.0</v>
      </c>
      <c r="C828" s="2" t="s">
        <v>43</v>
      </c>
      <c r="D828" s="2" t="s">
        <v>28</v>
      </c>
      <c r="E828" s="2" t="s">
        <v>76</v>
      </c>
      <c r="F828" s="2" t="s">
        <v>30</v>
      </c>
      <c r="G828" s="2" t="s">
        <v>30</v>
      </c>
      <c r="H828" s="2" t="s">
        <v>30</v>
      </c>
      <c r="I828" s="2" t="s">
        <v>49</v>
      </c>
      <c r="J828" s="2" t="s">
        <v>47</v>
      </c>
      <c r="K828" s="2" t="s">
        <v>30</v>
      </c>
      <c r="L828" s="2" t="s">
        <v>31</v>
      </c>
      <c r="M828" s="2" t="s">
        <v>42</v>
      </c>
      <c r="N828" s="2" t="s">
        <v>34</v>
      </c>
      <c r="O828" s="2" t="s">
        <v>42</v>
      </c>
      <c r="P828" s="2" t="s">
        <v>42</v>
      </c>
      <c r="Q828" s="2" t="s">
        <v>42</v>
      </c>
      <c r="R828" s="2" t="s">
        <v>42</v>
      </c>
      <c r="S828" s="2" t="s">
        <v>30</v>
      </c>
      <c r="T828" s="2" t="s">
        <v>30</v>
      </c>
      <c r="U828" s="2" t="s">
        <v>36</v>
      </c>
      <c r="V828" s="2" t="s">
        <v>31</v>
      </c>
      <c r="W828" s="2" t="s">
        <v>37</v>
      </c>
      <c r="X828" s="2" t="s">
        <v>37</v>
      </c>
      <c r="Y828" s="2" t="s">
        <v>31</v>
      </c>
      <c r="Z828" s="2" t="s">
        <v>30</v>
      </c>
    </row>
    <row r="829">
      <c r="A829" s="1">
        <v>41879.65074266204</v>
      </c>
      <c r="B829" s="2">
        <v>40.0</v>
      </c>
      <c r="C829" s="2" t="s">
        <v>38</v>
      </c>
      <c r="D829" s="2" t="s">
        <v>28</v>
      </c>
      <c r="E829" s="2" t="s">
        <v>53</v>
      </c>
      <c r="F829" s="2" t="s">
        <v>31</v>
      </c>
      <c r="G829" s="2" t="s">
        <v>30</v>
      </c>
      <c r="H829" s="2" t="s">
        <v>30</v>
      </c>
      <c r="I829" s="2" t="s">
        <v>52</v>
      </c>
      <c r="J829" s="3" t="s">
        <v>54</v>
      </c>
      <c r="K829" s="2" t="s">
        <v>31</v>
      </c>
      <c r="L829" s="2" t="s">
        <v>31</v>
      </c>
      <c r="M829" s="2" t="s">
        <v>42</v>
      </c>
      <c r="N829" s="2" t="s">
        <v>34</v>
      </c>
      <c r="O829" s="2" t="s">
        <v>30</v>
      </c>
      <c r="P829" s="2" t="s">
        <v>30</v>
      </c>
      <c r="Q829" s="2" t="s">
        <v>42</v>
      </c>
      <c r="R829" s="2" t="s">
        <v>35</v>
      </c>
      <c r="S829" s="2" t="s">
        <v>31</v>
      </c>
      <c r="T829" s="2" t="s">
        <v>37</v>
      </c>
      <c r="U829" s="2" t="s">
        <v>36</v>
      </c>
      <c r="V829" s="2" t="s">
        <v>30</v>
      </c>
      <c r="W829" s="2" t="s">
        <v>30</v>
      </c>
      <c r="X829" s="2" t="s">
        <v>30</v>
      </c>
      <c r="Y829" s="2" t="s">
        <v>42</v>
      </c>
      <c r="Z829" s="2" t="s">
        <v>30</v>
      </c>
    </row>
    <row r="830">
      <c r="A830" s="1">
        <v>41879.65314980324</v>
      </c>
      <c r="B830" s="2">
        <v>29.0</v>
      </c>
      <c r="C830" s="2" t="s">
        <v>59</v>
      </c>
      <c r="D830" s="2" t="s">
        <v>46</v>
      </c>
      <c r="F830" s="2" t="s">
        <v>30</v>
      </c>
      <c r="G830" s="2" t="s">
        <v>30</v>
      </c>
      <c r="H830" s="2" t="s">
        <v>31</v>
      </c>
      <c r="I830" s="2" t="s">
        <v>40</v>
      </c>
      <c r="J830" s="3" t="s">
        <v>33</v>
      </c>
      <c r="K830" s="2" t="s">
        <v>30</v>
      </c>
      <c r="L830" s="2" t="s">
        <v>31</v>
      </c>
      <c r="M830" s="2" t="s">
        <v>42</v>
      </c>
      <c r="N830" s="2" t="s">
        <v>30</v>
      </c>
      <c r="O830" s="2" t="s">
        <v>30</v>
      </c>
      <c r="P830" s="2" t="s">
        <v>30</v>
      </c>
      <c r="Q830" s="2" t="s">
        <v>42</v>
      </c>
      <c r="R830" s="2" t="s">
        <v>42</v>
      </c>
      <c r="S830" s="2" t="s">
        <v>37</v>
      </c>
      <c r="T830" s="2" t="s">
        <v>30</v>
      </c>
      <c r="U830" s="2" t="s">
        <v>36</v>
      </c>
      <c r="V830" s="2" t="s">
        <v>30</v>
      </c>
      <c r="W830" s="2" t="s">
        <v>30</v>
      </c>
      <c r="X830" s="2" t="s">
        <v>37</v>
      </c>
      <c r="Y830" s="2" t="s">
        <v>42</v>
      </c>
      <c r="Z830" s="2" t="s">
        <v>30</v>
      </c>
    </row>
    <row r="831">
      <c r="A831" s="1">
        <v>41879.655291574076</v>
      </c>
      <c r="B831" s="2">
        <v>35.0</v>
      </c>
      <c r="C831" s="2" t="s">
        <v>43</v>
      </c>
      <c r="D831" s="2" t="s">
        <v>28</v>
      </c>
      <c r="E831" s="2" t="s">
        <v>53</v>
      </c>
      <c r="F831" s="2" t="s">
        <v>30</v>
      </c>
      <c r="G831" s="2" t="s">
        <v>31</v>
      </c>
      <c r="H831" s="2" t="s">
        <v>31</v>
      </c>
      <c r="I831" s="2" t="s">
        <v>52</v>
      </c>
      <c r="J831" s="3" t="s">
        <v>54</v>
      </c>
      <c r="K831" s="2" t="s">
        <v>30</v>
      </c>
      <c r="L831" s="2" t="s">
        <v>30</v>
      </c>
      <c r="M831" s="2" t="s">
        <v>30</v>
      </c>
      <c r="N831" s="2" t="s">
        <v>31</v>
      </c>
      <c r="O831" s="2" t="s">
        <v>30</v>
      </c>
      <c r="P831" s="2" t="s">
        <v>30</v>
      </c>
      <c r="Q831" s="2" t="s">
        <v>31</v>
      </c>
      <c r="R831" s="2" t="s">
        <v>42</v>
      </c>
      <c r="S831" s="2" t="s">
        <v>30</v>
      </c>
      <c r="T831" s="2" t="s">
        <v>30</v>
      </c>
      <c r="U831" s="2" t="s">
        <v>36</v>
      </c>
      <c r="V831" s="2" t="s">
        <v>31</v>
      </c>
      <c r="W831" s="2" t="s">
        <v>30</v>
      </c>
      <c r="X831" s="2" t="s">
        <v>30</v>
      </c>
      <c r="Y831" s="2" t="s">
        <v>31</v>
      </c>
      <c r="Z831" s="2" t="s">
        <v>30</v>
      </c>
    </row>
    <row r="832">
      <c r="A832" s="1">
        <v>41879.65847444444</v>
      </c>
      <c r="B832" s="2">
        <v>29.0</v>
      </c>
      <c r="C832" s="2" t="s">
        <v>43</v>
      </c>
      <c r="D832" s="2" t="s">
        <v>28</v>
      </c>
      <c r="E832" s="2" t="s">
        <v>78</v>
      </c>
      <c r="F832" s="2" t="s">
        <v>30</v>
      </c>
      <c r="G832" s="2" t="s">
        <v>31</v>
      </c>
      <c r="H832" s="2" t="s">
        <v>30</v>
      </c>
      <c r="I832" s="2" t="s">
        <v>52</v>
      </c>
      <c r="J832" s="2" t="s">
        <v>41</v>
      </c>
      <c r="K832" s="2" t="s">
        <v>31</v>
      </c>
      <c r="L832" s="2" t="s">
        <v>30</v>
      </c>
      <c r="M832" s="2" t="s">
        <v>31</v>
      </c>
      <c r="N832" s="2" t="s">
        <v>31</v>
      </c>
      <c r="O832" s="2" t="s">
        <v>30</v>
      </c>
      <c r="P832" s="2" t="s">
        <v>31</v>
      </c>
      <c r="Q832" s="2" t="s">
        <v>31</v>
      </c>
      <c r="R832" s="2" t="s">
        <v>65</v>
      </c>
      <c r="S832" s="2" t="s">
        <v>37</v>
      </c>
      <c r="T832" s="2" t="s">
        <v>30</v>
      </c>
      <c r="U832" s="2" t="s">
        <v>36</v>
      </c>
      <c r="V832" s="2" t="s">
        <v>30</v>
      </c>
      <c r="W832" s="2" t="s">
        <v>30</v>
      </c>
      <c r="X832" s="2" t="s">
        <v>30</v>
      </c>
      <c r="Y832" s="2" t="s">
        <v>31</v>
      </c>
      <c r="Z832" s="2" t="s">
        <v>30</v>
      </c>
    </row>
    <row r="833">
      <c r="A833" s="1">
        <v>41879.65986800926</v>
      </c>
      <c r="B833" s="2">
        <v>40.0</v>
      </c>
      <c r="C833" s="2" t="s">
        <v>38</v>
      </c>
      <c r="D833" s="2" t="s">
        <v>28</v>
      </c>
      <c r="E833" s="2" t="s">
        <v>60</v>
      </c>
      <c r="F833" s="2" t="s">
        <v>30</v>
      </c>
      <c r="G833" s="2" t="s">
        <v>30</v>
      </c>
      <c r="H833" s="2" t="s">
        <v>30</v>
      </c>
      <c r="I833" s="2" t="s">
        <v>49</v>
      </c>
      <c r="J833" s="2" t="s">
        <v>50</v>
      </c>
      <c r="K833" s="2" t="s">
        <v>30</v>
      </c>
      <c r="L833" s="2" t="s">
        <v>31</v>
      </c>
      <c r="M833" s="2" t="s">
        <v>31</v>
      </c>
      <c r="N833" s="2" t="s">
        <v>34</v>
      </c>
      <c r="O833" s="2" t="s">
        <v>30</v>
      </c>
      <c r="P833" s="2" t="s">
        <v>42</v>
      </c>
      <c r="Q833" s="2" t="s">
        <v>42</v>
      </c>
      <c r="R833" s="2" t="s">
        <v>42</v>
      </c>
      <c r="S833" s="2" t="s">
        <v>37</v>
      </c>
      <c r="T833" s="2" t="s">
        <v>30</v>
      </c>
      <c r="U833" s="2" t="s">
        <v>36</v>
      </c>
      <c r="V833" s="2" t="s">
        <v>36</v>
      </c>
      <c r="W833" s="2" t="s">
        <v>30</v>
      </c>
      <c r="X833" s="2" t="s">
        <v>37</v>
      </c>
      <c r="Y833" s="2" t="s">
        <v>42</v>
      </c>
      <c r="Z833" s="2" t="s">
        <v>30</v>
      </c>
    </row>
    <row r="834">
      <c r="A834" s="1">
        <v>41879.6602396875</v>
      </c>
      <c r="B834" s="2">
        <v>29.0</v>
      </c>
      <c r="C834" s="2" t="s">
        <v>43</v>
      </c>
      <c r="D834" s="2" t="s">
        <v>151</v>
      </c>
      <c r="F834" s="2" t="s">
        <v>30</v>
      </c>
      <c r="G834" s="2" t="s">
        <v>30</v>
      </c>
      <c r="H834" s="2" t="s">
        <v>31</v>
      </c>
      <c r="I834" s="2" t="s">
        <v>40</v>
      </c>
      <c r="J834" s="3" t="s">
        <v>33</v>
      </c>
      <c r="K834" s="2" t="s">
        <v>30</v>
      </c>
      <c r="L834" s="2" t="s">
        <v>31</v>
      </c>
      <c r="M834" s="2" t="s">
        <v>30</v>
      </c>
      <c r="N834" s="2" t="s">
        <v>31</v>
      </c>
      <c r="O834" s="2" t="s">
        <v>30</v>
      </c>
      <c r="P834" s="2" t="s">
        <v>30</v>
      </c>
      <c r="Q834" s="2" t="s">
        <v>31</v>
      </c>
      <c r="R834" s="2" t="s">
        <v>65</v>
      </c>
      <c r="S834" s="2" t="s">
        <v>30</v>
      </c>
      <c r="T834" s="2" t="s">
        <v>30</v>
      </c>
      <c r="U834" s="2" t="s">
        <v>36</v>
      </c>
      <c r="V834" s="2" t="s">
        <v>31</v>
      </c>
      <c r="W834" s="2" t="s">
        <v>30</v>
      </c>
      <c r="X834" s="2" t="s">
        <v>30</v>
      </c>
      <c r="Y834" s="2" t="s">
        <v>31</v>
      </c>
      <c r="Z834" s="2" t="s">
        <v>30</v>
      </c>
    </row>
    <row r="835">
      <c r="A835" s="1">
        <v>41879.66290972222</v>
      </c>
      <c r="B835" s="2">
        <v>29.0</v>
      </c>
      <c r="C835" s="2" t="s">
        <v>97</v>
      </c>
      <c r="D835" s="2" t="s">
        <v>28</v>
      </c>
      <c r="E835" s="2" t="s">
        <v>60</v>
      </c>
      <c r="F835" s="2" t="s">
        <v>30</v>
      </c>
      <c r="G835" s="2" t="s">
        <v>31</v>
      </c>
      <c r="H835" s="2" t="s">
        <v>31</v>
      </c>
      <c r="I835" s="2" t="s">
        <v>40</v>
      </c>
      <c r="J835" s="2" t="s">
        <v>50</v>
      </c>
      <c r="K835" s="2" t="s">
        <v>30</v>
      </c>
      <c r="L835" s="2" t="s">
        <v>31</v>
      </c>
      <c r="M835" s="2" t="s">
        <v>31</v>
      </c>
      <c r="N835" s="2" t="s">
        <v>34</v>
      </c>
      <c r="O835" s="2" t="s">
        <v>42</v>
      </c>
      <c r="P835" s="2" t="s">
        <v>30</v>
      </c>
      <c r="Q835" s="2" t="s">
        <v>42</v>
      </c>
      <c r="R835" s="2" t="s">
        <v>42</v>
      </c>
      <c r="S835" s="2" t="s">
        <v>30</v>
      </c>
      <c r="T835" s="2" t="s">
        <v>30</v>
      </c>
      <c r="U835" s="2" t="s">
        <v>31</v>
      </c>
      <c r="V835" s="2" t="s">
        <v>31</v>
      </c>
      <c r="W835" s="2" t="s">
        <v>30</v>
      </c>
      <c r="X835" s="2" t="s">
        <v>37</v>
      </c>
      <c r="Y835" s="2" t="s">
        <v>42</v>
      </c>
      <c r="Z835" s="2" t="s">
        <v>30</v>
      </c>
    </row>
    <row r="836">
      <c r="A836" s="1">
        <v>41879.6644408912</v>
      </c>
      <c r="B836" s="2">
        <v>34.0</v>
      </c>
      <c r="C836" s="2" t="s">
        <v>57</v>
      </c>
      <c r="D836" s="2" t="s">
        <v>28</v>
      </c>
      <c r="E836" s="2" t="s">
        <v>48</v>
      </c>
      <c r="F836" s="2" t="s">
        <v>30</v>
      </c>
      <c r="G836" s="2" t="s">
        <v>30</v>
      </c>
      <c r="H836" s="2" t="s">
        <v>31</v>
      </c>
      <c r="I836" s="2" t="s">
        <v>52</v>
      </c>
      <c r="J836" s="3" t="s">
        <v>54</v>
      </c>
      <c r="K836" s="2" t="s">
        <v>30</v>
      </c>
      <c r="L836" s="2" t="s">
        <v>31</v>
      </c>
      <c r="M836" s="2" t="s">
        <v>30</v>
      </c>
      <c r="N836" s="2" t="s">
        <v>30</v>
      </c>
      <c r="O836" s="2" t="s">
        <v>30</v>
      </c>
      <c r="P836" s="2" t="s">
        <v>30</v>
      </c>
      <c r="Q836" s="2" t="s">
        <v>42</v>
      </c>
      <c r="R836" s="2" t="s">
        <v>42</v>
      </c>
      <c r="S836" s="2" t="s">
        <v>31</v>
      </c>
      <c r="T836" s="2" t="s">
        <v>30</v>
      </c>
      <c r="U836" s="2" t="s">
        <v>30</v>
      </c>
      <c r="V836" s="2" t="s">
        <v>30</v>
      </c>
      <c r="W836" s="2" t="s">
        <v>30</v>
      </c>
      <c r="X836" s="2" t="s">
        <v>31</v>
      </c>
      <c r="Y836" s="2" t="s">
        <v>42</v>
      </c>
      <c r="Z836" s="2" t="s">
        <v>30</v>
      </c>
    </row>
    <row r="837">
      <c r="A837" s="1">
        <v>41879.6733230787</v>
      </c>
      <c r="B837" s="2">
        <v>44.0</v>
      </c>
      <c r="C837" s="2" t="s">
        <v>43</v>
      </c>
      <c r="D837" s="2" t="s">
        <v>46</v>
      </c>
      <c r="F837" s="2" t="s">
        <v>30</v>
      </c>
      <c r="G837" s="2" t="s">
        <v>31</v>
      </c>
      <c r="H837" s="2" t="s">
        <v>31</v>
      </c>
      <c r="I837" s="2" t="s">
        <v>52</v>
      </c>
      <c r="J837" s="2" t="s">
        <v>62</v>
      </c>
      <c r="K837" s="2" t="s">
        <v>30</v>
      </c>
      <c r="L837" s="2" t="s">
        <v>30</v>
      </c>
      <c r="M837" s="2" t="s">
        <v>42</v>
      </c>
      <c r="N837" s="2" t="s">
        <v>30</v>
      </c>
      <c r="O837" s="2" t="s">
        <v>30</v>
      </c>
      <c r="P837" s="2" t="s">
        <v>30</v>
      </c>
      <c r="Q837" s="2" t="s">
        <v>42</v>
      </c>
      <c r="R837" s="2" t="s">
        <v>45</v>
      </c>
      <c r="S837" s="2" t="s">
        <v>37</v>
      </c>
      <c r="T837" s="2" t="s">
        <v>30</v>
      </c>
      <c r="U837" s="2" t="s">
        <v>36</v>
      </c>
      <c r="V837" s="2" t="s">
        <v>31</v>
      </c>
      <c r="W837" s="2" t="s">
        <v>30</v>
      </c>
      <c r="X837" s="2" t="s">
        <v>37</v>
      </c>
      <c r="Y837" s="2" t="s">
        <v>30</v>
      </c>
      <c r="Z837" s="2" t="s">
        <v>31</v>
      </c>
    </row>
    <row r="838">
      <c r="A838" s="1">
        <v>41879.678585</v>
      </c>
      <c r="B838" s="2">
        <v>24.0</v>
      </c>
      <c r="C838" s="2" t="s">
        <v>59</v>
      </c>
      <c r="D838" s="2" t="s">
        <v>28</v>
      </c>
      <c r="E838" s="2" t="s">
        <v>69</v>
      </c>
      <c r="F838" s="2" t="s">
        <v>30</v>
      </c>
      <c r="G838" s="2" t="s">
        <v>31</v>
      </c>
      <c r="H838" s="2" t="s">
        <v>31</v>
      </c>
      <c r="I838" s="2" t="s">
        <v>32</v>
      </c>
      <c r="J838" s="3" t="s">
        <v>33</v>
      </c>
      <c r="K838" s="2" t="s">
        <v>30</v>
      </c>
      <c r="L838" s="2" t="s">
        <v>31</v>
      </c>
      <c r="M838" s="2" t="s">
        <v>31</v>
      </c>
      <c r="N838" s="2" t="s">
        <v>31</v>
      </c>
      <c r="O838" s="2" t="s">
        <v>30</v>
      </c>
      <c r="P838" s="2" t="s">
        <v>30</v>
      </c>
      <c r="Q838" s="2" t="s">
        <v>31</v>
      </c>
      <c r="R838" s="2" t="s">
        <v>65</v>
      </c>
      <c r="S838" s="2" t="s">
        <v>30</v>
      </c>
      <c r="T838" s="2" t="s">
        <v>30</v>
      </c>
      <c r="U838" s="2" t="s">
        <v>36</v>
      </c>
      <c r="V838" s="2" t="s">
        <v>31</v>
      </c>
      <c r="W838" s="2" t="s">
        <v>30</v>
      </c>
      <c r="X838" s="2" t="s">
        <v>31</v>
      </c>
      <c r="Y838" s="2" t="s">
        <v>30</v>
      </c>
      <c r="Z838" s="2" t="s">
        <v>31</v>
      </c>
    </row>
    <row r="839">
      <c r="A839" s="1">
        <v>41879.68820175926</v>
      </c>
      <c r="B839" s="2">
        <v>47.0</v>
      </c>
      <c r="C839" s="2" t="s">
        <v>97</v>
      </c>
      <c r="D839" s="2" t="s">
        <v>28</v>
      </c>
      <c r="E839" s="2" t="s">
        <v>75</v>
      </c>
      <c r="F839" s="2" t="s">
        <v>30</v>
      </c>
      <c r="G839" s="2" t="s">
        <v>30</v>
      </c>
      <c r="H839" s="2" t="s">
        <v>30</v>
      </c>
      <c r="J839" s="2" t="s">
        <v>50</v>
      </c>
      <c r="K839" s="2" t="s">
        <v>31</v>
      </c>
      <c r="L839" s="2" t="s">
        <v>31</v>
      </c>
      <c r="M839" s="2" t="s">
        <v>42</v>
      </c>
      <c r="N839" s="2" t="s">
        <v>30</v>
      </c>
      <c r="O839" s="2" t="s">
        <v>30</v>
      </c>
      <c r="P839" s="2" t="s">
        <v>42</v>
      </c>
      <c r="Q839" s="2" t="s">
        <v>42</v>
      </c>
      <c r="R839" s="2" t="s">
        <v>55</v>
      </c>
      <c r="S839" s="2" t="s">
        <v>31</v>
      </c>
      <c r="T839" s="2" t="s">
        <v>31</v>
      </c>
      <c r="U839" s="2" t="s">
        <v>30</v>
      </c>
      <c r="V839" s="2" t="s">
        <v>30</v>
      </c>
      <c r="W839" s="2" t="s">
        <v>30</v>
      </c>
      <c r="X839" s="2" t="s">
        <v>30</v>
      </c>
      <c r="Y839" s="2" t="s">
        <v>30</v>
      </c>
      <c r="Z839" s="2" t="s">
        <v>30</v>
      </c>
    </row>
    <row r="840">
      <c r="A840" s="1">
        <v>41879.696410219905</v>
      </c>
      <c r="B840" s="2">
        <v>43.0</v>
      </c>
      <c r="C840" s="2" t="s">
        <v>82</v>
      </c>
      <c r="D840" s="2" t="s">
        <v>46</v>
      </c>
      <c r="F840" s="2" t="s">
        <v>30</v>
      </c>
      <c r="G840" s="2" t="s">
        <v>31</v>
      </c>
      <c r="H840" s="2" t="s">
        <v>30</v>
      </c>
      <c r="J840" s="2" t="s">
        <v>41</v>
      </c>
      <c r="K840" s="2" t="s">
        <v>30</v>
      </c>
      <c r="L840" s="2" t="s">
        <v>30</v>
      </c>
      <c r="M840" s="2" t="s">
        <v>42</v>
      </c>
      <c r="N840" s="2" t="s">
        <v>30</v>
      </c>
      <c r="O840" s="2" t="s">
        <v>30</v>
      </c>
      <c r="P840" s="2" t="s">
        <v>30</v>
      </c>
      <c r="Q840" s="2" t="s">
        <v>42</v>
      </c>
      <c r="R840" s="2" t="s">
        <v>65</v>
      </c>
      <c r="S840" s="2" t="s">
        <v>37</v>
      </c>
      <c r="T840" s="2" t="s">
        <v>30</v>
      </c>
      <c r="U840" s="2" t="s">
        <v>36</v>
      </c>
      <c r="V840" s="2" t="s">
        <v>31</v>
      </c>
      <c r="W840" s="2" t="s">
        <v>30</v>
      </c>
      <c r="X840" s="2" t="s">
        <v>37</v>
      </c>
      <c r="Y840" s="2" t="s">
        <v>42</v>
      </c>
      <c r="Z840" s="2" t="s">
        <v>30</v>
      </c>
    </row>
    <row r="841">
      <c r="A841" s="1">
        <v>41879.70305101852</v>
      </c>
      <c r="B841" s="2">
        <v>36.0</v>
      </c>
      <c r="C841" s="2" t="s">
        <v>38</v>
      </c>
      <c r="D841" s="2" t="s">
        <v>28</v>
      </c>
      <c r="E841" s="2" t="s">
        <v>75</v>
      </c>
      <c r="F841" s="2" t="s">
        <v>30</v>
      </c>
      <c r="G841" s="2" t="s">
        <v>30</v>
      </c>
      <c r="H841" s="2" t="s">
        <v>30</v>
      </c>
      <c r="I841" s="2" t="s">
        <v>40</v>
      </c>
      <c r="J841" s="2" t="s">
        <v>41</v>
      </c>
      <c r="K841" s="2" t="s">
        <v>30</v>
      </c>
      <c r="L841" s="2" t="s">
        <v>31</v>
      </c>
      <c r="M841" s="2" t="s">
        <v>31</v>
      </c>
      <c r="N841" s="2" t="s">
        <v>31</v>
      </c>
      <c r="O841" s="2" t="s">
        <v>31</v>
      </c>
      <c r="P841" s="2" t="s">
        <v>31</v>
      </c>
      <c r="Q841" s="2" t="s">
        <v>31</v>
      </c>
      <c r="R841" s="2" t="s">
        <v>45</v>
      </c>
      <c r="S841" s="2" t="s">
        <v>30</v>
      </c>
      <c r="T841" s="2" t="s">
        <v>30</v>
      </c>
      <c r="U841" s="2" t="s">
        <v>36</v>
      </c>
      <c r="V841" s="2" t="s">
        <v>31</v>
      </c>
      <c r="W841" s="2" t="s">
        <v>30</v>
      </c>
      <c r="X841" s="2" t="s">
        <v>30</v>
      </c>
      <c r="Y841" s="2" t="s">
        <v>30</v>
      </c>
      <c r="Z841" s="2" t="s">
        <v>30</v>
      </c>
    </row>
    <row r="842">
      <c r="A842" s="1">
        <v>41879.70317281249</v>
      </c>
      <c r="B842" s="2">
        <v>43.0</v>
      </c>
      <c r="C842" s="2" t="s">
        <v>57</v>
      </c>
      <c r="D842" s="2" t="s">
        <v>28</v>
      </c>
      <c r="E842" s="2" t="s">
        <v>111</v>
      </c>
      <c r="F842" s="2" t="s">
        <v>30</v>
      </c>
      <c r="G842" s="2" t="s">
        <v>30</v>
      </c>
      <c r="H842" s="2" t="s">
        <v>31</v>
      </c>
      <c r="I842" s="2" t="s">
        <v>52</v>
      </c>
      <c r="J842" s="2" t="s">
        <v>41</v>
      </c>
      <c r="K842" s="2" t="s">
        <v>30</v>
      </c>
      <c r="L842" s="2" t="s">
        <v>30</v>
      </c>
      <c r="M842" s="2" t="s">
        <v>42</v>
      </c>
      <c r="N842" s="2" t="s">
        <v>30</v>
      </c>
      <c r="O842" s="2" t="s">
        <v>30</v>
      </c>
      <c r="P842" s="2" t="s">
        <v>42</v>
      </c>
      <c r="Q842" s="2" t="s">
        <v>42</v>
      </c>
      <c r="R842" s="2" t="s">
        <v>55</v>
      </c>
      <c r="S842" s="2" t="s">
        <v>37</v>
      </c>
      <c r="T842" s="2" t="s">
        <v>30</v>
      </c>
      <c r="U842" s="2" t="s">
        <v>36</v>
      </c>
      <c r="V842" s="2" t="s">
        <v>31</v>
      </c>
      <c r="W842" s="2" t="s">
        <v>30</v>
      </c>
      <c r="X842" s="2" t="s">
        <v>30</v>
      </c>
      <c r="Y842" s="2" t="s">
        <v>42</v>
      </c>
      <c r="Z842" s="2" t="s">
        <v>30</v>
      </c>
    </row>
    <row r="843">
      <c r="A843" s="1">
        <v>41879.703179537035</v>
      </c>
      <c r="B843" s="2">
        <v>36.0</v>
      </c>
      <c r="C843" s="2" t="s">
        <v>57</v>
      </c>
      <c r="D843" s="2" t="s">
        <v>46</v>
      </c>
      <c r="F843" s="2" t="s">
        <v>31</v>
      </c>
      <c r="G843" s="2" t="s">
        <v>30</v>
      </c>
      <c r="H843" s="2" t="s">
        <v>30</v>
      </c>
      <c r="I843" s="2" t="s">
        <v>52</v>
      </c>
      <c r="J843" s="3" t="s">
        <v>33</v>
      </c>
      <c r="K843" s="2" t="s">
        <v>31</v>
      </c>
      <c r="L843" s="2" t="s">
        <v>31</v>
      </c>
      <c r="M843" s="2" t="s">
        <v>30</v>
      </c>
      <c r="N843" s="2" t="s">
        <v>30</v>
      </c>
      <c r="O843" s="2" t="s">
        <v>30</v>
      </c>
      <c r="P843" s="2" t="s">
        <v>30</v>
      </c>
      <c r="Q843" s="2" t="s">
        <v>42</v>
      </c>
      <c r="R843" s="2" t="s">
        <v>45</v>
      </c>
      <c r="S843" s="2" t="s">
        <v>30</v>
      </c>
      <c r="T843" s="2" t="s">
        <v>30</v>
      </c>
      <c r="U843" s="2" t="s">
        <v>31</v>
      </c>
      <c r="V843" s="2" t="s">
        <v>31</v>
      </c>
      <c r="W843" s="2" t="s">
        <v>30</v>
      </c>
      <c r="X843" s="2" t="s">
        <v>37</v>
      </c>
      <c r="Y843" s="2" t="s">
        <v>42</v>
      </c>
      <c r="Z843" s="2" t="s">
        <v>31</v>
      </c>
    </row>
    <row r="844">
      <c r="A844" s="1">
        <v>41879.70474185185</v>
      </c>
      <c r="B844" s="2">
        <v>31.0</v>
      </c>
      <c r="C844" s="2" t="s">
        <v>27</v>
      </c>
      <c r="D844" s="2" t="s">
        <v>28</v>
      </c>
      <c r="E844" s="2" t="s">
        <v>69</v>
      </c>
      <c r="F844" s="2" t="s">
        <v>30</v>
      </c>
      <c r="G844" s="2" t="s">
        <v>31</v>
      </c>
      <c r="H844" s="2" t="s">
        <v>31</v>
      </c>
      <c r="I844" s="2" t="s">
        <v>52</v>
      </c>
      <c r="J844" s="2" t="s">
        <v>50</v>
      </c>
      <c r="K844" s="2" t="s">
        <v>30</v>
      </c>
      <c r="L844" s="2" t="s">
        <v>31</v>
      </c>
      <c r="M844" s="2" t="s">
        <v>31</v>
      </c>
      <c r="N844" s="2" t="s">
        <v>31</v>
      </c>
      <c r="O844" s="2" t="s">
        <v>30</v>
      </c>
      <c r="P844" s="2" t="s">
        <v>30</v>
      </c>
      <c r="Q844" s="2" t="s">
        <v>42</v>
      </c>
      <c r="R844" s="2" t="s">
        <v>45</v>
      </c>
      <c r="S844" s="2" t="s">
        <v>30</v>
      </c>
      <c r="T844" s="2" t="s">
        <v>30</v>
      </c>
      <c r="U844" s="2" t="s">
        <v>31</v>
      </c>
      <c r="V844" s="2" t="s">
        <v>31</v>
      </c>
      <c r="W844" s="2" t="s">
        <v>37</v>
      </c>
      <c r="X844" s="2" t="s">
        <v>37</v>
      </c>
      <c r="Y844" s="2" t="s">
        <v>42</v>
      </c>
      <c r="Z844" s="2" t="s">
        <v>30</v>
      </c>
      <c r="AA844" s="2" t="s">
        <v>276</v>
      </c>
    </row>
    <row r="845">
      <c r="A845" s="1">
        <v>41879.70494351851</v>
      </c>
      <c r="B845" s="2">
        <v>35.0</v>
      </c>
      <c r="C845" s="2" t="s">
        <v>43</v>
      </c>
      <c r="D845" s="2" t="s">
        <v>28</v>
      </c>
      <c r="E845" s="2" t="s">
        <v>60</v>
      </c>
      <c r="F845" s="2" t="s">
        <v>30</v>
      </c>
      <c r="G845" s="2" t="s">
        <v>30</v>
      </c>
      <c r="H845" s="2" t="s">
        <v>30</v>
      </c>
      <c r="I845" s="2" t="s">
        <v>52</v>
      </c>
      <c r="J845" s="2" t="s">
        <v>41</v>
      </c>
      <c r="K845" s="2" t="s">
        <v>30</v>
      </c>
      <c r="L845" s="2" t="s">
        <v>31</v>
      </c>
      <c r="M845" s="2" t="s">
        <v>42</v>
      </c>
      <c r="N845" s="2" t="s">
        <v>34</v>
      </c>
      <c r="O845" s="2" t="s">
        <v>31</v>
      </c>
      <c r="P845" s="2" t="s">
        <v>42</v>
      </c>
      <c r="Q845" s="2" t="s">
        <v>42</v>
      </c>
      <c r="R845" s="2" t="s">
        <v>42</v>
      </c>
      <c r="S845" s="2" t="s">
        <v>37</v>
      </c>
      <c r="T845" s="2" t="s">
        <v>30</v>
      </c>
      <c r="U845" s="2" t="s">
        <v>36</v>
      </c>
      <c r="V845" s="2" t="s">
        <v>30</v>
      </c>
      <c r="W845" s="2" t="s">
        <v>30</v>
      </c>
      <c r="X845" s="2" t="s">
        <v>30</v>
      </c>
      <c r="Y845" s="2" t="s">
        <v>42</v>
      </c>
      <c r="Z845" s="2" t="s">
        <v>30</v>
      </c>
    </row>
    <row r="846">
      <c r="A846" s="1">
        <v>41879.70522964121</v>
      </c>
      <c r="B846" s="2">
        <v>33.0</v>
      </c>
      <c r="C846" s="2" t="s">
        <v>57</v>
      </c>
      <c r="D846" s="2" t="s">
        <v>28</v>
      </c>
      <c r="E846" s="2" t="s">
        <v>51</v>
      </c>
      <c r="F846" s="2" t="s">
        <v>30</v>
      </c>
      <c r="G846" s="2" t="s">
        <v>31</v>
      </c>
      <c r="H846" s="2" t="s">
        <v>30</v>
      </c>
      <c r="J846" s="2" t="s">
        <v>47</v>
      </c>
      <c r="K846" s="2" t="s">
        <v>30</v>
      </c>
      <c r="L846" s="2" t="s">
        <v>30</v>
      </c>
      <c r="M846" s="2" t="s">
        <v>31</v>
      </c>
      <c r="N846" s="2" t="s">
        <v>30</v>
      </c>
      <c r="O846" s="2" t="s">
        <v>30</v>
      </c>
      <c r="P846" s="2" t="s">
        <v>30</v>
      </c>
      <c r="Q846" s="2" t="s">
        <v>31</v>
      </c>
      <c r="R846" s="2" t="s">
        <v>45</v>
      </c>
      <c r="S846" s="2" t="s">
        <v>30</v>
      </c>
      <c r="T846" s="2" t="s">
        <v>30</v>
      </c>
      <c r="U846" s="2" t="s">
        <v>36</v>
      </c>
      <c r="V846" s="2" t="s">
        <v>36</v>
      </c>
      <c r="W846" s="2" t="s">
        <v>30</v>
      </c>
      <c r="X846" s="2" t="s">
        <v>30</v>
      </c>
      <c r="Y846" s="2" t="s">
        <v>42</v>
      </c>
      <c r="Z846" s="2" t="s">
        <v>30</v>
      </c>
    </row>
    <row r="847">
      <c r="A847" s="1">
        <v>41879.705858009256</v>
      </c>
      <c r="B847" s="2">
        <v>37.0</v>
      </c>
      <c r="C847" s="2" t="s">
        <v>43</v>
      </c>
      <c r="D847" s="2" t="s">
        <v>137</v>
      </c>
      <c r="F847" s="2" t="s">
        <v>30</v>
      </c>
      <c r="G847" s="2" t="s">
        <v>30</v>
      </c>
      <c r="H847" s="2" t="s">
        <v>30</v>
      </c>
      <c r="I847" s="2" t="s">
        <v>52</v>
      </c>
      <c r="J847" s="2" t="s">
        <v>47</v>
      </c>
      <c r="K847" s="2" t="s">
        <v>30</v>
      </c>
      <c r="L847" s="2" t="s">
        <v>31</v>
      </c>
      <c r="M847" s="2" t="s">
        <v>42</v>
      </c>
      <c r="N847" s="2" t="s">
        <v>34</v>
      </c>
      <c r="O847" s="2" t="s">
        <v>42</v>
      </c>
      <c r="P847" s="2" t="s">
        <v>42</v>
      </c>
      <c r="Q847" s="2" t="s">
        <v>42</v>
      </c>
      <c r="R847" s="2" t="s">
        <v>42</v>
      </c>
      <c r="S847" s="2" t="s">
        <v>31</v>
      </c>
      <c r="T847" s="2" t="s">
        <v>31</v>
      </c>
      <c r="U847" s="2" t="s">
        <v>36</v>
      </c>
      <c r="V847" s="2" t="s">
        <v>30</v>
      </c>
      <c r="W847" s="2" t="s">
        <v>30</v>
      </c>
      <c r="X847" s="2" t="s">
        <v>30</v>
      </c>
      <c r="Y847" s="2" t="s">
        <v>30</v>
      </c>
      <c r="Z847" s="2" t="s">
        <v>30</v>
      </c>
    </row>
    <row r="848">
      <c r="A848" s="1">
        <v>41879.706221736116</v>
      </c>
      <c r="B848" s="2">
        <v>34.0</v>
      </c>
      <c r="C848" s="2" t="s">
        <v>38</v>
      </c>
      <c r="D848" s="2" t="s">
        <v>28</v>
      </c>
      <c r="E848" s="2" t="s">
        <v>51</v>
      </c>
      <c r="F848" s="2" t="s">
        <v>30</v>
      </c>
      <c r="G848" s="2" t="s">
        <v>30</v>
      </c>
      <c r="H848" s="2" t="s">
        <v>31</v>
      </c>
      <c r="I848" s="2" t="s">
        <v>52</v>
      </c>
      <c r="J848" s="2" t="s">
        <v>50</v>
      </c>
      <c r="K848" s="2" t="s">
        <v>30</v>
      </c>
      <c r="L848" s="2" t="s">
        <v>31</v>
      </c>
      <c r="M848" s="2" t="s">
        <v>42</v>
      </c>
      <c r="N848" s="2" t="s">
        <v>30</v>
      </c>
      <c r="O848" s="2" t="s">
        <v>31</v>
      </c>
      <c r="P848" s="2" t="s">
        <v>42</v>
      </c>
      <c r="Q848" s="2" t="s">
        <v>31</v>
      </c>
      <c r="R848" s="2" t="s">
        <v>42</v>
      </c>
      <c r="S848" s="2" t="s">
        <v>37</v>
      </c>
      <c r="T848" s="2" t="s">
        <v>30</v>
      </c>
      <c r="U848" s="2" t="s">
        <v>36</v>
      </c>
      <c r="V848" s="2" t="s">
        <v>30</v>
      </c>
      <c r="W848" s="2" t="s">
        <v>30</v>
      </c>
      <c r="X848" s="2" t="s">
        <v>30</v>
      </c>
      <c r="Y848" s="2" t="s">
        <v>42</v>
      </c>
      <c r="Z848" s="2" t="s">
        <v>30</v>
      </c>
      <c r="AA848" s="2" t="s">
        <v>277</v>
      </c>
    </row>
    <row r="849">
      <c r="A849" s="1">
        <v>41879.70623609953</v>
      </c>
      <c r="B849" s="2">
        <v>36.0</v>
      </c>
      <c r="C849" s="2" t="s">
        <v>43</v>
      </c>
      <c r="D849" s="2" t="s">
        <v>80</v>
      </c>
      <c r="F849" s="2" t="s">
        <v>31</v>
      </c>
      <c r="G849" s="2" t="s">
        <v>30</v>
      </c>
      <c r="H849" s="2" t="s">
        <v>31</v>
      </c>
      <c r="I849" s="2" t="s">
        <v>52</v>
      </c>
      <c r="J849" s="3" t="s">
        <v>54</v>
      </c>
      <c r="K849" s="2" t="s">
        <v>30</v>
      </c>
      <c r="L849" s="2" t="s">
        <v>31</v>
      </c>
      <c r="M849" s="2" t="s">
        <v>30</v>
      </c>
      <c r="N849" s="2" t="s">
        <v>30</v>
      </c>
      <c r="O849" s="2" t="s">
        <v>30</v>
      </c>
      <c r="P849" s="2" t="s">
        <v>30</v>
      </c>
      <c r="Q849" s="2" t="s">
        <v>42</v>
      </c>
      <c r="R849" s="2" t="s">
        <v>65</v>
      </c>
      <c r="S849" s="2" t="s">
        <v>30</v>
      </c>
      <c r="T849" s="2" t="s">
        <v>30</v>
      </c>
      <c r="U849" s="2" t="s">
        <v>31</v>
      </c>
      <c r="V849" s="2" t="s">
        <v>30</v>
      </c>
      <c r="W849" s="2" t="s">
        <v>30</v>
      </c>
      <c r="X849" s="2" t="s">
        <v>30</v>
      </c>
      <c r="Y849" s="2" t="s">
        <v>31</v>
      </c>
      <c r="Z849" s="2" t="s">
        <v>30</v>
      </c>
    </row>
    <row r="850">
      <c r="A850" s="1">
        <v>41879.70633715278</v>
      </c>
      <c r="B850" s="2">
        <v>40.0</v>
      </c>
      <c r="C850" s="2" t="s">
        <v>82</v>
      </c>
      <c r="D850" s="2" t="s">
        <v>28</v>
      </c>
      <c r="E850" s="2" t="s">
        <v>51</v>
      </c>
      <c r="F850" s="2" t="s">
        <v>31</v>
      </c>
      <c r="G850" s="2" t="s">
        <v>31</v>
      </c>
      <c r="H850" s="2" t="s">
        <v>31</v>
      </c>
      <c r="I850" s="2" t="s">
        <v>52</v>
      </c>
      <c r="J850" s="3" t="s">
        <v>54</v>
      </c>
      <c r="K850" s="2" t="s">
        <v>31</v>
      </c>
      <c r="L850" s="2" t="s">
        <v>31</v>
      </c>
      <c r="M850" s="2" t="s">
        <v>30</v>
      </c>
      <c r="N850" s="2" t="s">
        <v>31</v>
      </c>
      <c r="O850" s="2" t="s">
        <v>30</v>
      </c>
      <c r="P850" s="2" t="s">
        <v>30</v>
      </c>
      <c r="Q850" s="2" t="s">
        <v>31</v>
      </c>
      <c r="R850" s="2" t="s">
        <v>65</v>
      </c>
      <c r="S850" s="2" t="s">
        <v>30</v>
      </c>
      <c r="T850" s="2" t="s">
        <v>30</v>
      </c>
      <c r="U850" s="2" t="s">
        <v>31</v>
      </c>
      <c r="V850" s="2" t="s">
        <v>31</v>
      </c>
      <c r="W850" s="2" t="s">
        <v>30</v>
      </c>
      <c r="X850" s="2" t="s">
        <v>30</v>
      </c>
      <c r="Y850" s="2" t="s">
        <v>31</v>
      </c>
      <c r="Z850" s="2" t="s">
        <v>30</v>
      </c>
    </row>
    <row r="851">
      <c r="A851" s="1">
        <v>41879.70678828703</v>
      </c>
      <c r="B851" s="2">
        <v>40.0</v>
      </c>
      <c r="C851" s="2" t="s">
        <v>38</v>
      </c>
      <c r="D851" s="2" t="s">
        <v>28</v>
      </c>
      <c r="E851" s="2" t="s">
        <v>29</v>
      </c>
      <c r="F851" s="2" t="s">
        <v>30</v>
      </c>
      <c r="G851" s="2" t="s">
        <v>30</v>
      </c>
      <c r="H851" s="2" t="s">
        <v>30</v>
      </c>
      <c r="I851" s="2" t="s">
        <v>40</v>
      </c>
      <c r="J851" s="2" t="s">
        <v>41</v>
      </c>
      <c r="K851" s="2" t="s">
        <v>30</v>
      </c>
      <c r="L851" s="2" t="s">
        <v>31</v>
      </c>
      <c r="M851" s="2" t="s">
        <v>31</v>
      </c>
      <c r="N851" s="2" t="s">
        <v>31</v>
      </c>
      <c r="O851" s="2" t="s">
        <v>31</v>
      </c>
      <c r="P851" s="2" t="s">
        <v>31</v>
      </c>
      <c r="Q851" s="2" t="s">
        <v>31</v>
      </c>
      <c r="R851" s="2" t="s">
        <v>42</v>
      </c>
      <c r="S851" s="2" t="s">
        <v>30</v>
      </c>
      <c r="T851" s="2" t="s">
        <v>30</v>
      </c>
      <c r="U851" s="2" t="s">
        <v>36</v>
      </c>
      <c r="V851" s="2" t="s">
        <v>36</v>
      </c>
      <c r="W851" s="2" t="s">
        <v>30</v>
      </c>
      <c r="X851" s="2" t="s">
        <v>37</v>
      </c>
      <c r="Y851" s="2" t="s">
        <v>42</v>
      </c>
      <c r="Z851" s="2" t="s">
        <v>30</v>
      </c>
      <c r="AA851" s="2" t="s">
        <v>278</v>
      </c>
    </row>
    <row r="852">
      <c r="A852" s="1">
        <v>41879.70682222222</v>
      </c>
      <c r="B852" s="2">
        <v>42.0</v>
      </c>
      <c r="C852" s="2" t="s">
        <v>43</v>
      </c>
      <c r="D852" s="2" t="s">
        <v>28</v>
      </c>
      <c r="E852" s="2" t="s">
        <v>78</v>
      </c>
      <c r="F852" s="2" t="s">
        <v>30</v>
      </c>
      <c r="G852" s="2" t="s">
        <v>30</v>
      </c>
      <c r="H852" s="2" t="s">
        <v>31</v>
      </c>
      <c r="I852" s="2" t="s">
        <v>52</v>
      </c>
      <c r="J852" s="3" t="s">
        <v>54</v>
      </c>
      <c r="K852" s="2" t="s">
        <v>31</v>
      </c>
      <c r="L852" s="2" t="s">
        <v>31</v>
      </c>
      <c r="M852" s="2" t="s">
        <v>30</v>
      </c>
      <c r="N852" s="2" t="s">
        <v>31</v>
      </c>
      <c r="O852" s="2" t="s">
        <v>30</v>
      </c>
      <c r="P852" s="2" t="s">
        <v>30</v>
      </c>
      <c r="Q852" s="2" t="s">
        <v>42</v>
      </c>
      <c r="R852" s="2" t="s">
        <v>35</v>
      </c>
      <c r="S852" s="2" t="s">
        <v>37</v>
      </c>
      <c r="T852" s="2" t="s">
        <v>30</v>
      </c>
      <c r="U852" s="2" t="s">
        <v>30</v>
      </c>
      <c r="V852" s="2" t="s">
        <v>30</v>
      </c>
      <c r="W852" s="2" t="s">
        <v>30</v>
      </c>
      <c r="X852" s="2" t="s">
        <v>37</v>
      </c>
      <c r="Y852" s="2" t="s">
        <v>42</v>
      </c>
      <c r="Z852" s="2" t="s">
        <v>30</v>
      </c>
    </row>
    <row r="853">
      <c r="A853" s="1">
        <v>41879.70732878472</v>
      </c>
      <c r="B853" s="2">
        <v>23.0</v>
      </c>
      <c r="C853" s="2" t="s">
        <v>38</v>
      </c>
      <c r="D853" s="2" t="s">
        <v>28</v>
      </c>
      <c r="E853" s="2" t="s">
        <v>153</v>
      </c>
      <c r="F853" s="2" t="s">
        <v>30</v>
      </c>
      <c r="G853" s="2" t="s">
        <v>31</v>
      </c>
      <c r="H853" s="2" t="s">
        <v>30</v>
      </c>
      <c r="J853" s="2" t="s">
        <v>47</v>
      </c>
      <c r="K853" s="2" t="s">
        <v>31</v>
      </c>
      <c r="L853" s="2" t="s">
        <v>31</v>
      </c>
      <c r="M853" s="2" t="s">
        <v>31</v>
      </c>
      <c r="N853" s="2" t="s">
        <v>31</v>
      </c>
      <c r="O853" s="2" t="s">
        <v>30</v>
      </c>
      <c r="P853" s="2" t="s">
        <v>42</v>
      </c>
      <c r="Q853" s="2" t="s">
        <v>31</v>
      </c>
      <c r="R853" s="2" t="s">
        <v>42</v>
      </c>
      <c r="S853" s="2" t="s">
        <v>37</v>
      </c>
      <c r="T853" s="2" t="s">
        <v>30</v>
      </c>
      <c r="U853" s="2" t="s">
        <v>30</v>
      </c>
      <c r="V853" s="2" t="s">
        <v>36</v>
      </c>
      <c r="W853" s="2" t="s">
        <v>30</v>
      </c>
      <c r="X853" s="2" t="s">
        <v>30</v>
      </c>
      <c r="Y853" s="2" t="s">
        <v>42</v>
      </c>
      <c r="Z853" s="2" t="s">
        <v>30</v>
      </c>
    </row>
    <row r="854">
      <c r="A854" s="1">
        <v>41879.70733700231</v>
      </c>
      <c r="B854" s="2">
        <v>21.0</v>
      </c>
      <c r="C854" s="2" t="s">
        <v>43</v>
      </c>
      <c r="D854" s="2" t="s">
        <v>46</v>
      </c>
      <c r="F854" s="2" t="s">
        <v>30</v>
      </c>
      <c r="G854" s="2" t="s">
        <v>31</v>
      </c>
      <c r="H854" s="2" t="s">
        <v>30</v>
      </c>
      <c r="I854" s="2" t="s">
        <v>49</v>
      </c>
      <c r="J854" s="3" t="s">
        <v>33</v>
      </c>
      <c r="K854" s="2" t="s">
        <v>30</v>
      </c>
      <c r="L854" s="2" t="s">
        <v>30</v>
      </c>
      <c r="M854" s="2" t="s">
        <v>30</v>
      </c>
      <c r="N854" s="2" t="s">
        <v>30</v>
      </c>
      <c r="O854" s="2" t="s">
        <v>30</v>
      </c>
      <c r="P854" s="2" t="s">
        <v>30</v>
      </c>
      <c r="Q854" s="2" t="s">
        <v>31</v>
      </c>
      <c r="R854" s="2" t="s">
        <v>35</v>
      </c>
      <c r="S854" s="2" t="s">
        <v>37</v>
      </c>
      <c r="T854" s="2" t="s">
        <v>30</v>
      </c>
      <c r="U854" s="2" t="s">
        <v>36</v>
      </c>
      <c r="V854" s="2" t="s">
        <v>36</v>
      </c>
      <c r="W854" s="2" t="s">
        <v>30</v>
      </c>
      <c r="X854" s="2" t="s">
        <v>37</v>
      </c>
      <c r="Y854" s="2" t="s">
        <v>42</v>
      </c>
      <c r="Z854" s="2" t="s">
        <v>30</v>
      </c>
    </row>
    <row r="855">
      <c r="A855" s="1">
        <v>41879.70753396991</v>
      </c>
      <c r="B855" s="2">
        <v>26.0</v>
      </c>
      <c r="C855" s="2" t="s">
        <v>43</v>
      </c>
      <c r="D855" s="2" t="s">
        <v>44</v>
      </c>
      <c r="F855" s="2" t="s">
        <v>30</v>
      </c>
      <c r="G855" s="2" t="s">
        <v>30</v>
      </c>
      <c r="H855" s="2" t="s">
        <v>30</v>
      </c>
      <c r="I855" s="2" t="s">
        <v>52</v>
      </c>
      <c r="J855" s="3" t="s">
        <v>33</v>
      </c>
      <c r="K855" s="2" t="s">
        <v>31</v>
      </c>
      <c r="L855" s="2" t="s">
        <v>31</v>
      </c>
      <c r="M855" s="2" t="s">
        <v>30</v>
      </c>
      <c r="N855" s="2" t="s">
        <v>30</v>
      </c>
      <c r="O855" s="2" t="s">
        <v>30</v>
      </c>
      <c r="P855" s="2" t="s">
        <v>30</v>
      </c>
      <c r="Q855" s="2" t="s">
        <v>42</v>
      </c>
      <c r="R855" s="2" t="s">
        <v>55</v>
      </c>
      <c r="S855" s="2" t="s">
        <v>31</v>
      </c>
      <c r="T855" s="2" t="s">
        <v>37</v>
      </c>
      <c r="U855" s="2" t="s">
        <v>36</v>
      </c>
      <c r="V855" s="2" t="s">
        <v>36</v>
      </c>
      <c r="W855" s="2" t="s">
        <v>30</v>
      </c>
      <c r="X855" s="2" t="s">
        <v>37</v>
      </c>
      <c r="Y855" s="2" t="s">
        <v>42</v>
      </c>
      <c r="Z855" s="2" t="s">
        <v>30</v>
      </c>
    </row>
    <row r="856">
      <c r="A856" s="1">
        <v>41879.70910619213</v>
      </c>
      <c r="B856" s="2">
        <v>31.0</v>
      </c>
      <c r="C856" s="2" t="s">
        <v>43</v>
      </c>
      <c r="D856" s="2" t="s">
        <v>28</v>
      </c>
      <c r="F856" s="2" t="s">
        <v>30</v>
      </c>
      <c r="G856" s="2" t="s">
        <v>31</v>
      </c>
      <c r="H856" s="2" t="s">
        <v>30</v>
      </c>
      <c r="J856" s="3" t="s">
        <v>33</v>
      </c>
      <c r="K856" s="2" t="s">
        <v>30</v>
      </c>
      <c r="L856" s="2" t="s">
        <v>31</v>
      </c>
      <c r="M856" s="2" t="s">
        <v>42</v>
      </c>
      <c r="N856" s="2" t="s">
        <v>34</v>
      </c>
      <c r="O856" s="2" t="s">
        <v>30</v>
      </c>
      <c r="P856" s="2" t="s">
        <v>30</v>
      </c>
      <c r="Q856" s="2" t="s">
        <v>42</v>
      </c>
      <c r="R856" s="2" t="s">
        <v>42</v>
      </c>
      <c r="S856" s="2" t="s">
        <v>37</v>
      </c>
      <c r="T856" s="2" t="s">
        <v>30</v>
      </c>
      <c r="U856" s="2" t="s">
        <v>36</v>
      </c>
      <c r="V856" s="2" t="s">
        <v>36</v>
      </c>
      <c r="W856" s="2" t="s">
        <v>30</v>
      </c>
      <c r="X856" s="2" t="s">
        <v>30</v>
      </c>
      <c r="Y856" s="2" t="s">
        <v>42</v>
      </c>
      <c r="Z856" s="2" t="s">
        <v>30</v>
      </c>
    </row>
    <row r="857">
      <c r="A857" s="1">
        <v>41879.709278078706</v>
      </c>
      <c r="B857" s="2">
        <v>25.0</v>
      </c>
      <c r="C857" s="2" t="s">
        <v>38</v>
      </c>
      <c r="D857" s="2" t="s">
        <v>28</v>
      </c>
      <c r="E857" s="2" t="s">
        <v>60</v>
      </c>
      <c r="F857" s="2" t="s">
        <v>30</v>
      </c>
      <c r="G857" s="2" t="s">
        <v>31</v>
      </c>
      <c r="H857" s="2" t="s">
        <v>30</v>
      </c>
      <c r="J857" s="2" t="s">
        <v>41</v>
      </c>
      <c r="K857" s="2" t="s">
        <v>30</v>
      </c>
      <c r="L857" s="2" t="s">
        <v>31</v>
      </c>
      <c r="M857" s="2" t="s">
        <v>31</v>
      </c>
      <c r="N857" s="2" t="s">
        <v>31</v>
      </c>
      <c r="O857" s="2" t="s">
        <v>31</v>
      </c>
      <c r="P857" s="2" t="s">
        <v>31</v>
      </c>
      <c r="Q857" s="2" t="s">
        <v>31</v>
      </c>
      <c r="R857" s="2" t="s">
        <v>65</v>
      </c>
      <c r="S857" s="2" t="s">
        <v>30</v>
      </c>
      <c r="T857" s="2" t="s">
        <v>30</v>
      </c>
      <c r="U857" s="2" t="s">
        <v>36</v>
      </c>
      <c r="V857" s="2" t="s">
        <v>31</v>
      </c>
      <c r="W857" s="2" t="s">
        <v>37</v>
      </c>
      <c r="X857" s="2" t="s">
        <v>31</v>
      </c>
      <c r="Y857" s="2" t="s">
        <v>31</v>
      </c>
      <c r="Z857" s="2" t="s">
        <v>30</v>
      </c>
    </row>
    <row r="858">
      <c r="A858" s="1">
        <v>41879.7093228125</v>
      </c>
      <c r="B858" s="2">
        <v>51.0</v>
      </c>
      <c r="C858" s="2" t="s">
        <v>43</v>
      </c>
      <c r="D858" s="2" t="s">
        <v>28</v>
      </c>
      <c r="E858" s="2" t="s">
        <v>102</v>
      </c>
      <c r="F858" s="2" t="s">
        <v>30</v>
      </c>
      <c r="G858" s="2" t="s">
        <v>30</v>
      </c>
      <c r="H858" s="2" t="s">
        <v>30</v>
      </c>
      <c r="I858" s="2" t="s">
        <v>49</v>
      </c>
      <c r="J858" s="2" t="s">
        <v>41</v>
      </c>
      <c r="K858" s="2" t="s">
        <v>31</v>
      </c>
      <c r="L858" s="2" t="s">
        <v>31</v>
      </c>
      <c r="M858" s="2" t="s">
        <v>31</v>
      </c>
      <c r="N858" s="2" t="s">
        <v>31</v>
      </c>
      <c r="O858" s="2" t="s">
        <v>31</v>
      </c>
      <c r="P858" s="2" t="s">
        <v>31</v>
      </c>
      <c r="Q858" s="2" t="s">
        <v>31</v>
      </c>
      <c r="R858" s="2" t="s">
        <v>65</v>
      </c>
      <c r="S858" s="2" t="s">
        <v>30</v>
      </c>
      <c r="T858" s="2" t="s">
        <v>30</v>
      </c>
      <c r="U858" s="2" t="s">
        <v>31</v>
      </c>
      <c r="V858" s="2" t="s">
        <v>31</v>
      </c>
      <c r="W858" s="2" t="s">
        <v>30</v>
      </c>
      <c r="X858" s="2" t="s">
        <v>30</v>
      </c>
      <c r="Y858" s="2" t="s">
        <v>31</v>
      </c>
      <c r="Z858" s="2" t="s">
        <v>30</v>
      </c>
    </row>
    <row r="859">
      <c r="A859" s="1">
        <v>41879.71003758102</v>
      </c>
      <c r="B859" s="2">
        <v>24.0</v>
      </c>
      <c r="C859" s="2" t="s">
        <v>43</v>
      </c>
      <c r="D859" s="2" t="s">
        <v>28</v>
      </c>
      <c r="E859" s="2" t="s">
        <v>51</v>
      </c>
      <c r="F859" s="2" t="s">
        <v>30</v>
      </c>
      <c r="G859" s="2" t="s">
        <v>30</v>
      </c>
      <c r="H859" s="2" t="s">
        <v>30</v>
      </c>
      <c r="J859" s="3" t="s">
        <v>33</v>
      </c>
      <c r="K859" s="2" t="s">
        <v>30</v>
      </c>
      <c r="L859" s="2" t="s">
        <v>31</v>
      </c>
      <c r="M859" s="2" t="s">
        <v>42</v>
      </c>
      <c r="N859" s="2" t="s">
        <v>34</v>
      </c>
      <c r="O859" s="2" t="s">
        <v>42</v>
      </c>
      <c r="P859" s="2" t="s">
        <v>30</v>
      </c>
      <c r="Q859" s="2" t="s">
        <v>31</v>
      </c>
      <c r="R859" s="2" t="s">
        <v>35</v>
      </c>
      <c r="S859" s="2" t="s">
        <v>30</v>
      </c>
      <c r="T859" s="2" t="s">
        <v>30</v>
      </c>
      <c r="U859" s="2" t="s">
        <v>36</v>
      </c>
      <c r="V859" s="2" t="s">
        <v>31</v>
      </c>
      <c r="W859" s="2" t="s">
        <v>30</v>
      </c>
      <c r="X859" s="2" t="s">
        <v>37</v>
      </c>
      <c r="Y859" s="2" t="s">
        <v>42</v>
      </c>
      <c r="Z859" s="2" t="s">
        <v>30</v>
      </c>
    </row>
    <row r="860">
      <c r="A860" s="1">
        <v>41879.71005792824</v>
      </c>
      <c r="B860" s="2">
        <v>33.0</v>
      </c>
      <c r="C860" s="2" t="s">
        <v>43</v>
      </c>
      <c r="D860" s="2" t="s">
        <v>28</v>
      </c>
      <c r="E860" s="2" t="s">
        <v>102</v>
      </c>
      <c r="F860" s="2" t="s">
        <v>30</v>
      </c>
      <c r="G860" s="2" t="s">
        <v>30</v>
      </c>
      <c r="H860" s="2" t="s">
        <v>30</v>
      </c>
      <c r="J860" s="2" t="s">
        <v>50</v>
      </c>
      <c r="K860" s="2" t="s">
        <v>30</v>
      </c>
      <c r="L860" s="2" t="s">
        <v>31</v>
      </c>
      <c r="M860" s="2" t="s">
        <v>30</v>
      </c>
      <c r="N860" s="2" t="s">
        <v>30</v>
      </c>
      <c r="O860" s="2" t="s">
        <v>30</v>
      </c>
      <c r="P860" s="2" t="s">
        <v>30</v>
      </c>
      <c r="Q860" s="2" t="s">
        <v>42</v>
      </c>
      <c r="R860" s="2" t="s">
        <v>42</v>
      </c>
      <c r="S860" s="2" t="s">
        <v>37</v>
      </c>
      <c r="T860" s="2" t="s">
        <v>30</v>
      </c>
      <c r="U860" s="2" t="s">
        <v>36</v>
      </c>
      <c r="V860" s="2" t="s">
        <v>31</v>
      </c>
      <c r="W860" s="2" t="s">
        <v>30</v>
      </c>
      <c r="X860" s="2" t="s">
        <v>30</v>
      </c>
      <c r="Y860" s="2" t="s">
        <v>30</v>
      </c>
      <c r="Z860" s="2" t="s">
        <v>30</v>
      </c>
      <c r="AA860" s="2" t="s">
        <v>279</v>
      </c>
    </row>
    <row r="861">
      <c r="A861" s="1">
        <v>41879.710372430556</v>
      </c>
      <c r="B861" s="2">
        <v>32.0</v>
      </c>
      <c r="C861" s="2" t="s">
        <v>57</v>
      </c>
      <c r="D861" s="2" t="s">
        <v>46</v>
      </c>
      <c r="F861" s="2" t="s">
        <v>30</v>
      </c>
      <c r="G861" s="2" t="s">
        <v>31</v>
      </c>
      <c r="H861" s="2" t="s">
        <v>31</v>
      </c>
      <c r="I861" s="2" t="s">
        <v>40</v>
      </c>
      <c r="J861" s="3" t="s">
        <v>33</v>
      </c>
      <c r="K861" s="2" t="s">
        <v>30</v>
      </c>
      <c r="L861" s="2" t="s">
        <v>30</v>
      </c>
      <c r="M861" s="2" t="s">
        <v>30</v>
      </c>
      <c r="N861" s="2" t="s">
        <v>30</v>
      </c>
      <c r="O861" s="2" t="s">
        <v>30</v>
      </c>
      <c r="P861" s="2" t="s">
        <v>30</v>
      </c>
      <c r="Q861" s="2" t="s">
        <v>30</v>
      </c>
      <c r="R861" s="2" t="s">
        <v>42</v>
      </c>
      <c r="S861" s="2" t="s">
        <v>31</v>
      </c>
      <c r="T861" s="2" t="s">
        <v>37</v>
      </c>
      <c r="U861" s="2" t="s">
        <v>36</v>
      </c>
      <c r="V861" s="2" t="s">
        <v>30</v>
      </c>
      <c r="W861" s="2" t="s">
        <v>30</v>
      </c>
      <c r="X861" s="2" t="s">
        <v>30</v>
      </c>
      <c r="Y861" s="2" t="s">
        <v>30</v>
      </c>
      <c r="Z861" s="2" t="s">
        <v>30</v>
      </c>
    </row>
    <row r="862">
      <c r="A862" s="1">
        <v>41879.71023444445</v>
      </c>
      <c r="B862" s="2">
        <v>32.0</v>
      </c>
      <c r="C862" s="2" t="s">
        <v>57</v>
      </c>
      <c r="D862" s="2" t="s">
        <v>46</v>
      </c>
      <c r="F862" s="2" t="s">
        <v>30</v>
      </c>
      <c r="G862" s="2" t="s">
        <v>31</v>
      </c>
      <c r="H862" s="2" t="s">
        <v>31</v>
      </c>
      <c r="I862" s="2" t="s">
        <v>40</v>
      </c>
      <c r="J862" s="3" t="s">
        <v>33</v>
      </c>
      <c r="K862" s="2" t="s">
        <v>30</v>
      </c>
      <c r="L862" s="2" t="s">
        <v>30</v>
      </c>
      <c r="M862" s="2" t="s">
        <v>30</v>
      </c>
      <c r="N862" s="2" t="s">
        <v>30</v>
      </c>
      <c r="O862" s="2" t="s">
        <v>30</v>
      </c>
      <c r="P862" s="2" t="s">
        <v>30</v>
      </c>
      <c r="Q862" s="2" t="s">
        <v>30</v>
      </c>
      <c r="R862" s="2" t="s">
        <v>42</v>
      </c>
      <c r="S862" s="2" t="s">
        <v>31</v>
      </c>
      <c r="T862" s="2" t="s">
        <v>37</v>
      </c>
      <c r="U862" s="2" t="s">
        <v>36</v>
      </c>
      <c r="V862" s="2" t="s">
        <v>30</v>
      </c>
      <c r="W862" s="2" t="s">
        <v>30</v>
      </c>
      <c r="X862" s="2" t="s">
        <v>30</v>
      </c>
      <c r="Y862" s="2" t="s">
        <v>30</v>
      </c>
      <c r="Z862" s="2" t="s">
        <v>30</v>
      </c>
    </row>
    <row r="863">
      <c r="A863" s="1">
        <v>41879.710904768515</v>
      </c>
      <c r="B863" s="2">
        <v>26.0</v>
      </c>
      <c r="C863" s="2" t="s">
        <v>43</v>
      </c>
      <c r="D863" s="2" t="s">
        <v>46</v>
      </c>
      <c r="F863" s="2" t="s">
        <v>31</v>
      </c>
      <c r="G863" s="2" t="s">
        <v>30</v>
      </c>
      <c r="H863" s="2" t="s">
        <v>31</v>
      </c>
      <c r="I863" s="2" t="s">
        <v>40</v>
      </c>
      <c r="J863" s="3" t="s">
        <v>54</v>
      </c>
      <c r="K863" s="2" t="s">
        <v>31</v>
      </c>
      <c r="L863" s="2" t="s">
        <v>31</v>
      </c>
      <c r="M863" s="2" t="s">
        <v>30</v>
      </c>
      <c r="N863" s="2" t="s">
        <v>34</v>
      </c>
      <c r="O863" s="2" t="s">
        <v>42</v>
      </c>
      <c r="P863" s="2" t="s">
        <v>42</v>
      </c>
      <c r="Q863" s="2" t="s">
        <v>42</v>
      </c>
      <c r="R863" s="2" t="s">
        <v>45</v>
      </c>
      <c r="S863" s="2" t="s">
        <v>30</v>
      </c>
      <c r="T863" s="2" t="s">
        <v>30</v>
      </c>
      <c r="U863" s="2" t="s">
        <v>31</v>
      </c>
      <c r="V863" s="2" t="s">
        <v>31</v>
      </c>
      <c r="W863" s="2" t="s">
        <v>37</v>
      </c>
      <c r="X863" s="2" t="s">
        <v>37</v>
      </c>
      <c r="Y863" s="2" t="s">
        <v>31</v>
      </c>
      <c r="Z863" s="2" t="s">
        <v>30</v>
      </c>
    </row>
    <row r="864">
      <c r="A864" s="1">
        <v>41879.713328125006</v>
      </c>
      <c r="B864" s="2">
        <v>23.0</v>
      </c>
      <c r="C864" s="2" t="s">
        <v>38</v>
      </c>
      <c r="D864" s="2" t="s">
        <v>28</v>
      </c>
      <c r="E864" s="2" t="s">
        <v>29</v>
      </c>
      <c r="F864" s="2" t="s">
        <v>30</v>
      </c>
      <c r="G864" s="2" t="s">
        <v>30</v>
      </c>
      <c r="H864" s="2" t="s">
        <v>30</v>
      </c>
      <c r="I864" s="2" t="s">
        <v>49</v>
      </c>
      <c r="J864" s="2" t="s">
        <v>50</v>
      </c>
      <c r="K864" s="2" t="s">
        <v>30</v>
      </c>
      <c r="L864" s="2" t="s">
        <v>30</v>
      </c>
      <c r="M864" s="2" t="s">
        <v>42</v>
      </c>
      <c r="N864" s="2" t="s">
        <v>30</v>
      </c>
      <c r="O864" s="2" t="s">
        <v>42</v>
      </c>
      <c r="P864" s="2" t="s">
        <v>42</v>
      </c>
      <c r="Q864" s="2" t="s">
        <v>42</v>
      </c>
      <c r="R864" s="2" t="s">
        <v>42</v>
      </c>
      <c r="S864" s="2" t="s">
        <v>37</v>
      </c>
      <c r="T864" s="2" t="s">
        <v>30</v>
      </c>
      <c r="U864" s="2" t="s">
        <v>36</v>
      </c>
      <c r="V864" s="2" t="s">
        <v>36</v>
      </c>
      <c r="W864" s="2" t="s">
        <v>37</v>
      </c>
      <c r="X864" s="2" t="s">
        <v>37</v>
      </c>
      <c r="Y864" s="2" t="s">
        <v>42</v>
      </c>
      <c r="Z864" s="2" t="s">
        <v>30</v>
      </c>
    </row>
    <row r="865">
      <c r="A865" s="1">
        <v>41879.71352327546</v>
      </c>
      <c r="B865" s="2">
        <v>33.0</v>
      </c>
      <c r="C865" s="2" t="s">
        <v>43</v>
      </c>
      <c r="D865" s="2" t="s">
        <v>28</v>
      </c>
      <c r="E865" s="2" t="s">
        <v>51</v>
      </c>
      <c r="F865" s="2" t="s">
        <v>30</v>
      </c>
      <c r="G865" s="2" t="s">
        <v>31</v>
      </c>
      <c r="H865" s="2" t="s">
        <v>31</v>
      </c>
      <c r="I865" s="2" t="s">
        <v>32</v>
      </c>
      <c r="J865" s="3" t="s">
        <v>33</v>
      </c>
      <c r="K865" s="2" t="s">
        <v>31</v>
      </c>
      <c r="L865" s="2" t="s">
        <v>31</v>
      </c>
      <c r="M865" s="2" t="s">
        <v>30</v>
      </c>
      <c r="N865" s="2" t="s">
        <v>31</v>
      </c>
      <c r="O865" s="2" t="s">
        <v>30</v>
      </c>
      <c r="P865" s="2" t="s">
        <v>30</v>
      </c>
      <c r="Q865" s="2" t="s">
        <v>42</v>
      </c>
      <c r="R865" s="2" t="s">
        <v>55</v>
      </c>
      <c r="S865" s="2" t="s">
        <v>31</v>
      </c>
      <c r="T865" s="2" t="s">
        <v>30</v>
      </c>
      <c r="U865" s="2" t="s">
        <v>36</v>
      </c>
      <c r="V865" s="2" t="s">
        <v>31</v>
      </c>
      <c r="W865" s="2" t="s">
        <v>30</v>
      </c>
      <c r="X865" s="2" t="s">
        <v>37</v>
      </c>
      <c r="Y865" s="2" t="s">
        <v>30</v>
      </c>
      <c r="Z865" s="2" t="s">
        <v>30</v>
      </c>
    </row>
    <row r="866">
      <c r="A866" s="1">
        <v>41879.71364589121</v>
      </c>
      <c r="B866" s="2">
        <v>46.0</v>
      </c>
      <c r="C866" s="2" t="s">
        <v>43</v>
      </c>
      <c r="D866" s="2" t="s">
        <v>28</v>
      </c>
      <c r="E866" s="2" t="s">
        <v>29</v>
      </c>
      <c r="F866" s="2" t="s">
        <v>30</v>
      </c>
      <c r="G866" s="2" t="s">
        <v>30</v>
      </c>
      <c r="H866" s="2" t="s">
        <v>31</v>
      </c>
      <c r="I866" s="2" t="s">
        <v>40</v>
      </c>
      <c r="J866" s="2" t="s">
        <v>41</v>
      </c>
      <c r="K866" s="2" t="s">
        <v>30</v>
      </c>
      <c r="L866" s="2" t="s">
        <v>30</v>
      </c>
      <c r="M866" s="2" t="s">
        <v>31</v>
      </c>
      <c r="N866" s="2" t="s">
        <v>31</v>
      </c>
      <c r="O866" s="2" t="s">
        <v>31</v>
      </c>
      <c r="P866" s="2" t="s">
        <v>31</v>
      </c>
      <c r="Q866" s="2" t="s">
        <v>31</v>
      </c>
      <c r="R866" s="2" t="s">
        <v>35</v>
      </c>
      <c r="S866" s="2" t="s">
        <v>31</v>
      </c>
      <c r="T866" s="2" t="s">
        <v>37</v>
      </c>
      <c r="U866" s="2" t="s">
        <v>30</v>
      </c>
      <c r="V866" s="2" t="s">
        <v>30</v>
      </c>
      <c r="W866" s="2" t="s">
        <v>30</v>
      </c>
      <c r="X866" s="2" t="s">
        <v>37</v>
      </c>
      <c r="Y866" s="2" t="s">
        <v>31</v>
      </c>
      <c r="Z866" s="2" t="s">
        <v>30</v>
      </c>
    </row>
    <row r="867">
      <c r="A867" s="1">
        <v>41879.71408211805</v>
      </c>
      <c r="B867" s="2">
        <v>34.0</v>
      </c>
      <c r="C867" s="2" t="s">
        <v>57</v>
      </c>
      <c r="D867" s="2" t="s">
        <v>46</v>
      </c>
      <c r="F867" s="2" t="s">
        <v>30</v>
      </c>
      <c r="G867" s="2" t="s">
        <v>30</v>
      </c>
      <c r="H867" s="2" t="s">
        <v>30</v>
      </c>
      <c r="J867" s="3" t="s">
        <v>33</v>
      </c>
      <c r="K867" s="2" t="s">
        <v>31</v>
      </c>
      <c r="L867" s="2" t="s">
        <v>31</v>
      </c>
      <c r="M867" s="2" t="s">
        <v>30</v>
      </c>
      <c r="N867" s="2" t="s">
        <v>30</v>
      </c>
      <c r="O867" s="2" t="s">
        <v>30</v>
      </c>
      <c r="P867" s="2" t="s">
        <v>30</v>
      </c>
      <c r="Q867" s="2" t="s">
        <v>30</v>
      </c>
      <c r="R867" s="2" t="s">
        <v>45</v>
      </c>
      <c r="S867" s="2" t="s">
        <v>31</v>
      </c>
      <c r="T867" s="2" t="s">
        <v>37</v>
      </c>
      <c r="U867" s="2" t="s">
        <v>30</v>
      </c>
      <c r="V867" s="2" t="s">
        <v>30</v>
      </c>
      <c r="W867" s="2" t="s">
        <v>30</v>
      </c>
      <c r="X867" s="2" t="s">
        <v>31</v>
      </c>
      <c r="Y867" s="2" t="s">
        <v>30</v>
      </c>
      <c r="Z867" s="2" t="s">
        <v>31</v>
      </c>
    </row>
    <row r="868">
      <c r="A868" s="1">
        <v>41879.714622685184</v>
      </c>
      <c r="B868" s="2">
        <v>35.0</v>
      </c>
      <c r="C868" s="2" t="s">
        <v>38</v>
      </c>
      <c r="D868" s="2" t="s">
        <v>28</v>
      </c>
      <c r="E868" s="2" t="s">
        <v>112</v>
      </c>
      <c r="F868" s="2" t="s">
        <v>30</v>
      </c>
      <c r="G868" s="2" t="s">
        <v>31</v>
      </c>
      <c r="H868" s="2" t="s">
        <v>31</v>
      </c>
      <c r="I868" s="2" t="s">
        <v>52</v>
      </c>
      <c r="J868" s="3" t="s">
        <v>33</v>
      </c>
      <c r="K868" s="2" t="s">
        <v>30</v>
      </c>
      <c r="L868" s="2" t="s">
        <v>31</v>
      </c>
      <c r="M868" s="2" t="s">
        <v>31</v>
      </c>
      <c r="N868" s="2" t="s">
        <v>31</v>
      </c>
      <c r="O868" s="2" t="s">
        <v>30</v>
      </c>
      <c r="P868" s="2" t="s">
        <v>30</v>
      </c>
      <c r="Q868" s="2" t="s">
        <v>42</v>
      </c>
      <c r="R868" s="2" t="s">
        <v>35</v>
      </c>
      <c r="S868" s="2" t="s">
        <v>37</v>
      </c>
      <c r="T868" s="2" t="s">
        <v>37</v>
      </c>
      <c r="U868" s="2" t="s">
        <v>36</v>
      </c>
      <c r="V868" s="2" t="s">
        <v>36</v>
      </c>
      <c r="W868" s="2" t="s">
        <v>30</v>
      </c>
      <c r="X868" s="2" t="s">
        <v>30</v>
      </c>
      <c r="Y868" s="2" t="s">
        <v>42</v>
      </c>
      <c r="Z868" s="2" t="s">
        <v>30</v>
      </c>
    </row>
    <row r="869">
      <c r="A869" s="1">
        <v>41879.715284571765</v>
      </c>
      <c r="B869" s="2">
        <v>39.0</v>
      </c>
      <c r="C869" s="2" t="s">
        <v>38</v>
      </c>
      <c r="D869" s="2" t="s">
        <v>28</v>
      </c>
      <c r="E869" s="2" t="s">
        <v>141</v>
      </c>
      <c r="F869" s="2" t="s">
        <v>30</v>
      </c>
      <c r="G869" s="2" t="s">
        <v>30</v>
      </c>
      <c r="H869" s="2" t="s">
        <v>30</v>
      </c>
      <c r="J869" s="3" t="s">
        <v>54</v>
      </c>
      <c r="K869" s="2" t="s">
        <v>31</v>
      </c>
      <c r="L869" s="2" t="s">
        <v>31</v>
      </c>
      <c r="M869" s="2" t="s">
        <v>30</v>
      </c>
      <c r="N869" s="2" t="s">
        <v>31</v>
      </c>
      <c r="O869" s="2" t="s">
        <v>30</v>
      </c>
      <c r="P869" s="2" t="s">
        <v>30</v>
      </c>
      <c r="Q869" s="2" t="s">
        <v>42</v>
      </c>
      <c r="R869" s="2" t="s">
        <v>55</v>
      </c>
      <c r="S869" s="2" t="s">
        <v>37</v>
      </c>
      <c r="T869" s="2" t="s">
        <v>37</v>
      </c>
      <c r="U869" s="2" t="s">
        <v>36</v>
      </c>
      <c r="V869" s="2" t="s">
        <v>31</v>
      </c>
      <c r="W869" s="2" t="s">
        <v>37</v>
      </c>
      <c r="X869" s="2" t="s">
        <v>37</v>
      </c>
      <c r="Y869" s="2" t="s">
        <v>30</v>
      </c>
      <c r="Z869" s="2" t="s">
        <v>30</v>
      </c>
      <c r="AA869" s="2" t="s">
        <v>280</v>
      </c>
    </row>
    <row r="870">
      <c r="A870" s="1">
        <v>41879.715332997686</v>
      </c>
      <c r="B870" s="2">
        <v>32.0</v>
      </c>
      <c r="C870" s="2" t="s">
        <v>57</v>
      </c>
      <c r="D870" s="2" t="s">
        <v>94</v>
      </c>
      <c r="F870" s="2" t="s">
        <v>31</v>
      </c>
      <c r="G870" s="2" t="s">
        <v>30</v>
      </c>
      <c r="H870" s="2" t="s">
        <v>30</v>
      </c>
      <c r="I870" s="2" t="s">
        <v>52</v>
      </c>
      <c r="J870" s="3" t="s">
        <v>54</v>
      </c>
      <c r="K870" s="2" t="s">
        <v>31</v>
      </c>
      <c r="L870" s="2" t="s">
        <v>31</v>
      </c>
      <c r="M870" s="2" t="s">
        <v>30</v>
      </c>
      <c r="N870" s="2" t="s">
        <v>31</v>
      </c>
      <c r="O870" s="2" t="s">
        <v>30</v>
      </c>
      <c r="P870" s="2" t="s">
        <v>30</v>
      </c>
      <c r="Q870" s="2" t="s">
        <v>31</v>
      </c>
      <c r="R870" s="2" t="s">
        <v>35</v>
      </c>
      <c r="S870" s="2" t="s">
        <v>30</v>
      </c>
      <c r="T870" s="2" t="s">
        <v>30</v>
      </c>
      <c r="U870" s="2" t="s">
        <v>36</v>
      </c>
      <c r="V870" s="2" t="s">
        <v>36</v>
      </c>
      <c r="W870" s="2" t="s">
        <v>37</v>
      </c>
      <c r="X870" s="2" t="s">
        <v>37</v>
      </c>
      <c r="Y870" s="2" t="s">
        <v>30</v>
      </c>
      <c r="Z870" s="2" t="s">
        <v>30</v>
      </c>
    </row>
    <row r="871">
      <c r="A871" s="1">
        <v>41879.71537174768</v>
      </c>
      <c r="B871" s="2">
        <v>43.0</v>
      </c>
      <c r="C871" s="2" t="s">
        <v>43</v>
      </c>
      <c r="D871" s="2" t="s">
        <v>104</v>
      </c>
      <c r="F871" s="2" t="s">
        <v>31</v>
      </c>
      <c r="G871" s="2" t="s">
        <v>30</v>
      </c>
      <c r="H871" s="2" t="s">
        <v>30</v>
      </c>
      <c r="J871" s="2" t="s">
        <v>41</v>
      </c>
      <c r="K871" s="2" t="s">
        <v>31</v>
      </c>
      <c r="L871" s="2" t="s">
        <v>31</v>
      </c>
      <c r="M871" s="2" t="s">
        <v>42</v>
      </c>
      <c r="N871" s="2" t="s">
        <v>30</v>
      </c>
      <c r="O871" s="2" t="s">
        <v>30</v>
      </c>
      <c r="P871" s="2" t="s">
        <v>42</v>
      </c>
      <c r="Q871" s="2" t="s">
        <v>42</v>
      </c>
      <c r="R871" s="2" t="s">
        <v>42</v>
      </c>
      <c r="S871" s="2" t="s">
        <v>30</v>
      </c>
      <c r="T871" s="2" t="s">
        <v>30</v>
      </c>
      <c r="U871" s="2" t="s">
        <v>36</v>
      </c>
      <c r="V871" s="2" t="s">
        <v>31</v>
      </c>
      <c r="W871" s="2" t="s">
        <v>30</v>
      </c>
      <c r="X871" s="2" t="s">
        <v>37</v>
      </c>
      <c r="Y871" s="2" t="s">
        <v>42</v>
      </c>
      <c r="Z871" s="2" t="s">
        <v>30</v>
      </c>
    </row>
    <row r="872">
      <c r="A872" s="1">
        <v>41879.716530648155</v>
      </c>
      <c r="B872" s="2">
        <v>56.0</v>
      </c>
      <c r="C872" s="2" t="s">
        <v>82</v>
      </c>
      <c r="D872" s="2" t="s">
        <v>28</v>
      </c>
      <c r="E872" s="2" t="s">
        <v>60</v>
      </c>
      <c r="F872" s="2" t="s">
        <v>30</v>
      </c>
      <c r="G872" s="2" t="s">
        <v>30</v>
      </c>
      <c r="H872" s="2" t="s">
        <v>31</v>
      </c>
      <c r="I872" s="2" t="s">
        <v>40</v>
      </c>
      <c r="J872" s="2" t="s">
        <v>41</v>
      </c>
      <c r="K872" s="2" t="s">
        <v>31</v>
      </c>
      <c r="L872" s="2" t="s">
        <v>31</v>
      </c>
      <c r="M872" s="2" t="s">
        <v>31</v>
      </c>
      <c r="N872" s="2" t="s">
        <v>31</v>
      </c>
      <c r="O872" s="2" t="s">
        <v>42</v>
      </c>
      <c r="P872" s="2" t="s">
        <v>31</v>
      </c>
      <c r="Q872" s="2" t="s">
        <v>31</v>
      </c>
      <c r="R872" s="2" t="s">
        <v>35</v>
      </c>
      <c r="S872" s="2" t="s">
        <v>30</v>
      </c>
      <c r="T872" s="2" t="s">
        <v>30</v>
      </c>
      <c r="U872" s="2" t="s">
        <v>31</v>
      </c>
      <c r="V872" s="2" t="s">
        <v>31</v>
      </c>
      <c r="W872" s="2" t="s">
        <v>31</v>
      </c>
      <c r="X872" s="2" t="s">
        <v>31</v>
      </c>
      <c r="Y872" s="2" t="s">
        <v>31</v>
      </c>
      <c r="Z872" s="2" t="s">
        <v>30</v>
      </c>
    </row>
    <row r="873">
      <c r="A873" s="1">
        <v>41879.71701945602</v>
      </c>
      <c r="B873" s="2">
        <v>32.0</v>
      </c>
      <c r="C873" s="2" t="s">
        <v>27</v>
      </c>
      <c r="D873" s="2" t="s">
        <v>46</v>
      </c>
      <c r="F873" s="2" t="s">
        <v>30</v>
      </c>
      <c r="G873" s="2" t="s">
        <v>31</v>
      </c>
      <c r="H873" s="2" t="s">
        <v>31</v>
      </c>
      <c r="I873" s="2" t="s">
        <v>52</v>
      </c>
      <c r="J873" s="2" t="s">
        <v>50</v>
      </c>
      <c r="K873" s="2" t="s">
        <v>30</v>
      </c>
      <c r="L873" s="2" t="s">
        <v>31</v>
      </c>
      <c r="M873" s="2" t="s">
        <v>42</v>
      </c>
      <c r="N873" s="2" t="s">
        <v>30</v>
      </c>
      <c r="O873" s="2" t="s">
        <v>30</v>
      </c>
      <c r="P873" s="2" t="s">
        <v>30</v>
      </c>
      <c r="Q873" s="2" t="s">
        <v>42</v>
      </c>
      <c r="R873" s="2" t="s">
        <v>45</v>
      </c>
      <c r="S873" s="2" t="s">
        <v>37</v>
      </c>
      <c r="T873" s="2" t="s">
        <v>30</v>
      </c>
      <c r="U873" s="2" t="s">
        <v>36</v>
      </c>
      <c r="V873" s="2" t="s">
        <v>36</v>
      </c>
      <c r="W873" s="2" t="s">
        <v>30</v>
      </c>
      <c r="X873" s="2" t="s">
        <v>31</v>
      </c>
      <c r="Y873" s="2" t="s">
        <v>42</v>
      </c>
      <c r="Z873" s="2" t="s">
        <v>31</v>
      </c>
    </row>
    <row r="874">
      <c r="A874" s="1">
        <v>41879.718423240745</v>
      </c>
      <c r="B874" s="2">
        <v>41.0</v>
      </c>
      <c r="C874" s="2" t="s">
        <v>57</v>
      </c>
      <c r="D874" s="2" t="s">
        <v>46</v>
      </c>
      <c r="F874" s="2" t="s">
        <v>30</v>
      </c>
      <c r="G874" s="2" t="s">
        <v>30</v>
      </c>
      <c r="H874" s="2" t="s">
        <v>30</v>
      </c>
      <c r="J874" s="2" t="s">
        <v>47</v>
      </c>
      <c r="K874" s="2" t="s">
        <v>30</v>
      </c>
      <c r="L874" s="2" t="s">
        <v>30</v>
      </c>
      <c r="M874" s="2" t="s">
        <v>31</v>
      </c>
      <c r="N874" s="2" t="s">
        <v>31</v>
      </c>
      <c r="O874" s="2" t="s">
        <v>31</v>
      </c>
      <c r="P874" s="2" t="s">
        <v>31</v>
      </c>
      <c r="Q874" s="2" t="s">
        <v>31</v>
      </c>
      <c r="R874" s="2" t="s">
        <v>42</v>
      </c>
      <c r="S874" s="2" t="s">
        <v>37</v>
      </c>
      <c r="T874" s="2" t="s">
        <v>37</v>
      </c>
      <c r="U874" s="2" t="s">
        <v>36</v>
      </c>
      <c r="V874" s="2" t="s">
        <v>36</v>
      </c>
      <c r="W874" s="2" t="s">
        <v>30</v>
      </c>
      <c r="X874" s="2" t="s">
        <v>31</v>
      </c>
      <c r="Y874" s="2" t="s">
        <v>30</v>
      </c>
      <c r="Z874" s="2" t="s">
        <v>31</v>
      </c>
    </row>
    <row r="875">
      <c r="A875" s="1">
        <v>41879.720064409725</v>
      </c>
      <c r="B875" s="2">
        <v>39.0</v>
      </c>
      <c r="C875" s="2" t="s">
        <v>43</v>
      </c>
      <c r="D875" s="2" t="s">
        <v>28</v>
      </c>
      <c r="E875" s="2" t="s">
        <v>51</v>
      </c>
      <c r="F875" s="2" t="s">
        <v>30</v>
      </c>
      <c r="G875" s="2" t="s">
        <v>30</v>
      </c>
      <c r="H875" s="2" t="s">
        <v>30</v>
      </c>
      <c r="J875" s="2" t="s">
        <v>41</v>
      </c>
      <c r="K875" s="2" t="s">
        <v>31</v>
      </c>
      <c r="L875" s="2" t="s">
        <v>31</v>
      </c>
      <c r="M875" s="2" t="s">
        <v>42</v>
      </c>
      <c r="N875" s="2" t="s">
        <v>34</v>
      </c>
      <c r="O875" s="2" t="s">
        <v>42</v>
      </c>
      <c r="P875" s="2" t="s">
        <v>42</v>
      </c>
      <c r="Q875" s="2" t="s">
        <v>42</v>
      </c>
      <c r="R875" s="2" t="s">
        <v>42</v>
      </c>
      <c r="S875" s="2" t="s">
        <v>30</v>
      </c>
      <c r="T875" s="2" t="s">
        <v>30</v>
      </c>
      <c r="U875" s="2" t="s">
        <v>36</v>
      </c>
      <c r="V875" s="2" t="s">
        <v>31</v>
      </c>
      <c r="W875" s="2" t="s">
        <v>30</v>
      </c>
      <c r="X875" s="2" t="s">
        <v>30</v>
      </c>
      <c r="Y875" s="2" t="s">
        <v>42</v>
      </c>
      <c r="Z875" s="2" t="s">
        <v>30</v>
      </c>
    </row>
    <row r="876">
      <c r="A876" s="1">
        <v>41879.72158924769</v>
      </c>
      <c r="B876" s="2">
        <v>37.0</v>
      </c>
      <c r="C876" s="2" t="s">
        <v>43</v>
      </c>
      <c r="D876" s="2" t="s">
        <v>28</v>
      </c>
      <c r="E876" s="2" t="s">
        <v>121</v>
      </c>
      <c r="F876" s="2" t="s">
        <v>30</v>
      </c>
      <c r="G876" s="2" t="s">
        <v>31</v>
      </c>
      <c r="H876" s="2" t="s">
        <v>30</v>
      </c>
      <c r="J876" s="2" t="s">
        <v>62</v>
      </c>
      <c r="K876" s="2" t="s">
        <v>30</v>
      </c>
      <c r="L876" s="2" t="s">
        <v>30</v>
      </c>
      <c r="M876" s="2" t="s">
        <v>31</v>
      </c>
      <c r="N876" s="2" t="s">
        <v>31</v>
      </c>
      <c r="O876" s="2" t="s">
        <v>30</v>
      </c>
      <c r="P876" s="2" t="s">
        <v>30</v>
      </c>
      <c r="Q876" s="2" t="s">
        <v>31</v>
      </c>
      <c r="R876" s="2" t="s">
        <v>65</v>
      </c>
      <c r="S876" s="2" t="s">
        <v>37</v>
      </c>
      <c r="T876" s="2" t="s">
        <v>30</v>
      </c>
      <c r="U876" s="2" t="s">
        <v>30</v>
      </c>
      <c r="V876" s="2" t="s">
        <v>30</v>
      </c>
      <c r="W876" s="2" t="s">
        <v>30</v>
      </c>
      <c r="X876" s="2" t="s">
        <v>30</v>
      </c>
      <c r="Y876" s="2" t="s">
        <v>30</v>
      </c>
      <c r="Z876" s="2" t="s">
        <v>30</v>
      </c>
    </row>
    <row r="877">
      <c r="A877" s="1">
        <v>41879.72184729167</v>
      </c>
      <c r="B877" s="2">
        <v>30.0</v>
      </c>
      <c r="C877" s="2" t="s">
        <v>82</v>
      </c>
      <c r="D877" s="2" t="s">
        <v>28</v>
      </c>
      <c r="E877" s="2" t="s">
        <v>60</v>
      </c>
      <c r="F877" s="2" t="s">
        <v>31</v>
      </c>
      <c r="G877" s="2" t="s">
        <v>31</v>
      </c>
      <c r="H877" s="2" t="s">
        <v>31</v>
      </c>
      <c r="I877" s="2" t="s">
        <v>52</v>
      </c>
      <c r="J877" s="3" t="s">
        <v>33</v>
      </c>
      <c r="K877" s="2" t="s">
        <v>31</v>
      </c>
      <c r="L877" s="2" t="s">
        <v>31</v>
      </c>
      <c r="M877" s="2" t="s">
        <v>42</v>
      </c>
      <c r="N877" s="2" t="s">
        <v>34</v>
      </c>
      <c r="O877" s="2" t="s">
        <v>30</v>
      </c>
      <c r="P877" s="2" t="s">
        <v>42</v>
      </c>
      <c r="Q877" s="2" t="s">
        <v>42</v>
      </c>
      <c r="R877" s="2" t="s">
        <v>55</v>
      </c>
      <c r="S877" s="2" t="s">
        <v>31</v>
      </c>
      <c r="T877" s="2" t="s">
        <v>30</v>
      </c>
      <c r="U877" s="2" t="s">
        <v>30</v>
      </c>
      <c r="V877" s="2" t="s">
        <v>30</v>
      </c>
      <c r="W877" s="2" t="s">
        <v>30</v>
      </c>
      <c r="X877" s="2" t="s">
        <v>37</v>
      </c>
      <c r="Y877" s="2" t="s">
        <v>42</v>
      </c>
      <c r="Z877" s="2" t="s">
        <v>30</v>
      </c>
      <c r="AA877" s="2" t="s">
        <v>281</v>
      </c>
    </row>
    <row r="878">
      <c r="A878" s="1">
        <v>41879.72215123843</v>
      </c>
      <c r="B878" s="2">
        <v>31.0</v>
      </c>
      <c r="C878" s="2" t="s">
        <v>43</v>
      </c>
      <c r="D878" s="2" t="s">
        <v>28</v>
      </c>
      <c r="E878" s="2" t="s">
        <v>51</v>
      </c>
      <c r="F878" s="2" t="s">
        <v>30</v>
      </c>
      <c r="G878" s="2" t="s">
        <v>30</v>
      </c>
      <c r="H878" s="2" t="s">
        <v>30</v>
      </c>
      <c r="J878" s="2" t="s">
        <v>47</v>
      </c>
      <c r="K878" s="2" t="s">
        <v>30</v>
      </c>
      <c r="L878" s="2" t="s">
        <v>31</v>
      </c>
      <c r="M878" s="2" t="s">
        <v>31</v>
      </c>
      <c r="N878" s="2" t="s">
        <v>30</v>
      </c>
      <c r="O878" s="2" t="s">
        <v>31</v>
      </c>
      <c r="P878" s="2" t="s">
        <v>30</v>
      </c>
      <c r="Q878" s="2" t="s">
        <v>31</v>
      </c>
      <c r="R878" s="2" t="s">
        <v>35</v>
      </c>
      <c r="S878" s="2" t="s">
        <v>37</v>
      </c>
      <c r="T878" s="2" t="s">
        <v>30</v>
      </c>
      <c r="U878" s="2" t="s">
        <v>36</v>
      </c>
      <c r="V878" s="2" t="s">
        <v>36</v>
      </c>
      <c r="W878" s="2" t="s">
        <v>30</v>
      </c>
      <c r="X878" s="2" t="s">
        <v>37</v>
      </c>
      <c r="Y878" s="2" t="s">
        <v>30</v>
      </c>
      <c r="Z878" s="2" t="s">
        <v>30</v>
      </c>
    </row>
    <row r="879">
      <c r="A879" s="1">
        <v>41879.722497083334</v>
      </c>
      <c r="B879" s="2">
        <v>29.0</v>
      </c>
      <c r="C879" s="2" t="s">
        <v>38</v>
      </c>
      <c r="D879" s="2" t="s">
        <v>28</v>
      </c>
      <c r="E879" s="2" t="s">
        <v>48</v>
      </c>
      <c r="F879" s="2" t="s">
        <v>30</v>
      </c>
      <c r="G879" s="2" t="s">
        <v>30</v>
      </c>
      <c r="H879" s="2" t="s">
        <v>30</v>
      </c>
      <c r="J879" s="2" t="s">
        <v>41</v>
      </c>
      <c r="K879" s="2" t="s">
        <v>30</v>
      </c>
      <c r="L879" s="2" t="s">
        <v>30</v>
      </c>
      <c r="M879" s="2" t="s">
        <v>42</v>
      </c>
      <c r="N879" s="2" t="s">
        <v>34</v>
      </c>
      <c r="O879" s="2" t="s">
        <v>30</v>
      </c>
      <c r="P879" s="2" t="s">
        <v>42</v>
      </c>
      <c r="Q879" s="2" t="s">
        <v>42</v>
      </c>
      <c r="R879" s="2" t="s">
        <v>42</v>
      </c>
      <c r="S879" s="2" t="s">
        <v>37</v>
      </c>
      <c r="T879" s="2" t="s">
        <v>30</v>
      </c>
      <c r="U879" s="2" t="s">
        <v>30</v>
      </c>
      <c r="V879" s="2" t="s">
        <v>36</v>
      </c>
      <c r="W879" s="2" t="s">
        <v>30</v>
      </c>
      <c r="X879" s="2" t="s">
        <v>37</v>
      </c>
      <c r="Y879" s="2" t="s">
        <v>42</v>
      </c>
      <c r="Z879" s="2" t="s">
        <v>30</v>
      </c>
    </row>
    <row r="880">
      <c r="A880" s="1">
        <v>41879.72270825232</v>
      </c>
      <c r="B880" s="2">
        <v>23.0</v>
      </c>
      <c r="C880" s="2" t="s">
        <v>27</v>
      </c>
      <c r="D880" s="2" t="s">
        <v>46</v>
      </c>
      <c r="F880" s="2" t="s">
        <v>30</v>
      </c>
      <c r="G880" s="2" t="s">
        <v>31</v>
      </c>
      <c r="H880" s="2" t="s">
        <v>30</v>
      </c>
      <c r="I880" s="2" t="s">
        <v>49</v>
      </c>
      <c r="J880" s="2" t="s">
        <v>41</v>
      </c>
      <c r="K880" s="2" t="s">
        <v>30</v>
      </c>
      <c r="L880" s="2" t="s">
        <v>30</v>
      </c>
      <c r="M880" s="2" t="s">
        <v>30</v>
      </c>
      <c r="N880" s="2" t="s">
        <v>30</v>
      </c>
      <c r="O880" s="2" t="s">
        <v>30</v>
      </c>
      <c r="P880" s="2" t="s">
        <v>31</v>
      </c>
      <c r="Q880" s="2" t="s">
        <v>42</v>
      </c>
      <c r="R880" s="2" t="s">
        <v>35</v>
      </c>
      <c r="S880" s="2" t="s">
        <v>31</v>
      </c>
      <c r="T880" s="2" t="s">
        <v>37</v>
      </c>
      <c r="U880" s="2" t="s">
        <v>30</v>
      </c>
      <c r="V880" s="2" t="s">
        <v>30</v>
      </c>
      <c r="W880" s="2" t="s">
        <v>30</v>
      </c>
      <c r="X880" s="2" t="s">
        <v>37</v>
      </c>
      <c r="Y880" s="2" t="s">
        <v>42</v>
      </c>
      <c r="Z880" s="2" t="s">
        <v>30</v>
      </c>
    </row>
    <row r="881">
      <c r="A881" s="1">
        <v>41879.72293659722</v>
      </c>
      <c r="B881" s="2">
        <v>31.0</v>
      </c>
      <c r="C881" s="2" t="s">
        <v>57</v>
      </c>
      <c r="D881" s="2" t="s">
        <v>28</v>
      </c>
      <c r="E881" s="2" t="s">
        <v>110</v>
      </c>
      <c r="F881" s="2" t="s">
        <v>30</v>
      </c>
      <c r="G881" s="2" t="s">
        <v>30</v>
      </c>
      <c r="H881" s="2" t="s">
        <v>31</v>
      </c>
      <c r="I881" s="2" t="s">
        <v>49</v>
      </c>
      <c r="J881" s="2" t="s">
        <v>47</v>
      </c>
      <c r="K881" s="2" t="s">
        <v>30</v>
      </c>
      <c r="L881" s="2" t="s">
        <v>31</v>
      </c>
      <c r="M881" s="2" t="s">
        <v>31</v>
      </c>
      <c r="N881" s="2" t="s">
        <v>31</v>
      </c>
      <c r="O881" s="2" t="s">
        <v>30</v>
      </c>
      <c r="P881" s="2" t="s">
        <v>42</v>
      </c>
      <c r="Q881" s="2" t="s">
        <v>31</v>
      </c>
      <c r="R881" s="2" t="s">
        <v>65</v>
      </c>
      <c r="S881" s="2" t="s">
        <v>37</v>
      </c>
      <c r="T881" s="2" t="s">
        <v>30</v>
      </c>
      <c r="U881" s="2" t="s">
        <v>30</v>
      </c>
      <c r="V881" s="2" t="s">
        <v>30</v>
      </c>
      <c r="W881" s="2" t="s">
        <v>30</v>
      </c>
      <c r="X881" s="2" t="s">
        <v>30</v>
      </c>
      <c r="Y881" s="2" t="s">
        <v>42</v>
      </c>
      <c r="Z881" s="2" t="s">
        <v>30</v>
      </c>
    </row>
    <row r="882">
      <c r="A882" s="1">
        <v>41879.72341690972</v>
      </c>
      <c r="B882" s="2">
        <v>29.0</v>
      </c>
      <c r="C882" s="2" t="s">
        <v>43</v>
      </c>
      <c r="D882" s="2" t="s">
        <v>28</v>
      </c>
      <c r="E882" s="2" t="s">
        <v>51</v>
      </c>
      <c r="F882" s="2" t="s">
        <v>30</v>
      </c>
      <c r="G882" s="2" t="s">
        <v>31</v>
      </c>
      <c r="H882" s="2" t="s">
        <v>31</v>
      </c>
      <c r="I882" s="2" t="s">
        <v>52</v>
      </c>
      <c r="J882" s="2" t="s">
        <v>47</v>
      </c>
      <c r="K882" s="2" t="s">
        <v>30</v>
      </c>
      <c r="L882" s="2" t="s">
        <v>31</v>
      </c>
      <c r="M882" s="2" t="s">
        <v>42</v>
      </c>
      <c r="N882" s="2" t="s">
        <v>34</v>
      </c>
      <c r="O882" s="2" t="s">
        <v>42</v>
      </c>
      <c r="P882" s="2" t="s">
        <v>42</v>
      </c>
      <c r="Q882" s="2" t="s">
        <v>42</v>
      </c>
      <c r="R882" s="2" t="s">
        <v>42</v>
      </c>
      <c r="S882" s="2" t="s">
        <v>37</v>
      </c>
      <c r="T882" s="2" t="s">
        <v>30</v>
      </c>
      <c r="U882" s="2" t="s">
        <v>36</v>
      </c>
      <c r="V882" s="2" t="s">
        <v>36</v>
      </c>
      <c r="W882" s="2" t="s">
        <v>30</v>
      </c>
      <c r="X882" s="2" t="s">
        <v>30</v>
      </c>
      <c r="Y882" s="2" t="s">
        <v>31</v>
      </c>
      <c r="Z882" s="2" t="s">
        <v>30</v>
      </c>
    </row>
    <row r="883">
      <c r="A883" s="1">
        <v>41879.72382935185</v>
      </c>
      <c r="B883" s="2">
        <v>30.0</v>
      </c>
      <c r="C883" s="2" t="s">
        <v>282</v>
      </c>
      <c r="D883" s="2" t="s">
        <v>28</v>
      </c>
      <c r="E883" s="2" t="s">
        <v>111</v>
      </c>
      <c r="F883" s="2" t="s">
        <v>30</v>
      </c>
      <c r="G883" s="2" t="s">
        <v>30</v>
      </c>
      <c r="H883" s="2" t="s">
        <v>30</v>
      </c>
      <c r="I883" s="2" t="s">
        <v>49</v>
      </c>
      <c r="J883" s="2" t="s">
        <v>47</v>
      </c>
      <c r="K883" s="2" t="s">
        <v>31</v>
      </c>
      <c r="L883" s="2" t="s">
        <v>31</v>
      </c>
      <c r="M883" s="2" t="s">
        <v>31</v>
      </c>
      <c r="N883" s="2" t="s">
        <v>31</v>
      </c>
      <c r="O883" s="2" t="s">
        <v>42</v>
      </c>
      <c r="P883" s="2" t="s">
        <v>42</v>
      </c>
      <c r="Q883" s="2" t="s">
        <v>31</v>
      </c>
      <c r="R883" s="2" t="s">
        <v>65</v>
      </c>
      <c r="S883" s="2" t="s">
        <v>30</v>
      </c>
      <c r="T883" s="2" t="s">
        <v>30</v>
      </c>
      <c r="U883" s="2" t="s">
        <v>36</v>
      </c>
      <c r="V883" s="2" t="s">
        <v>31</v>
      </c>
      <c r="W883" s="2" t="s">
        <v>37</v>
      </c>
      <c r="X883" s="2" t="s">
        <v>37</v>
      </c>
      <c r="Y883" s="2" t="s">
        <v>31</v>
      </c>
      <c r="Z883" s="2" t="s">
        <v>30</v>
      </c>
    </row>
    <row r="884">
      <c r="A884" s="1">
        <v>41879.724235127316</v>
      </c>
      <c r="B884" s="2">
        <v>37.0</v>
      </c>
      <c r="C884" s="2" t="s">
        <v>43</v>
      </c>
      <c r="D884" s="2" t="s">
        <v>28</v>
      </c>
      <c r="E884" s="2" t="s">
        <v>51</v>
      </c>
      <c r="F884" s="2" t="s">
        <v>30</v>
      </c>
      <c r="G884" s="2" t="s">
        <v>30</v>
      </c>
      <c r="H884" s="2" t="s">
        <v>30</v>
      </c>
      <c r="I884" s="2" t="s">
        <v>49</v>
      </c>
      <c r="J884" s="2" t="s">
        <v>62</v>
      </c>
      <c r="K884" s="2" t="s">
        <v>31</v>
      </c>
      <c r="L884" s="2" t="s">
        <v>31</v>
      </c>
      <c r="M884" s="2" t="s">
        <v>31</v>
      </c>
      <c r="N884" s="2" t="s">
        <v>30</v>
      </c>
      <c r="O884" s="2" t="s">
        <v>31</v>
      </c>
      <c r="P884" s="2" t="s">
        <v>42</v>
      </c>
      <c r="Q884" s="2" t="s">
        <v>42</v>
      </c>
      <c r="R884" s="2" t="s">
        <v>42</v>
      </c>
      <c r="S884" s="2" t="s">
        <v>37</v>
      </c>
      <c r="T884" s="2" t="s">
        <v>30</v>
      </c>
      <c r="U884" s="2" t="s">
        <v>36</v>
      </c>
      <c r="V884" s="2" t="s">
        <v>31</v>
      </c>
      <c r="W884" s="2" t="s">
        <v>30</v>
      </c>
      <c r="X884" s="2" t="s">
        <v>30</v>
      </c>
      <c r="Y884" s="2" t="s">
        <v>31</v>
      </c>
      <c r="Z884" s="2" t="s">
        <v>31</v>
      </c>
      <c r="AA884" s="2" t="s">
        <v>283</v>
      </c>
    </row>
    <row r="885">
      <c r="A885" s="1">
        <v>41879.72452996528</v>
      </c>
      <c r="B885" s="2">
        <v>36.0</v>
      </c>
      <c r="C885" s="2" t="s">
        <v>57</v>
      </c>
      <c r="D885" s="2" t="s">
        <v>28</v>
      </c>
      <c r="E885" s="2" t="s">
        <v>145</v>
      </c>
      <c r="F885" s="2" t="s">
        <v>31</v>
      </c>
      <c r="G885" s="2" t="s">
        <v>30</v>
      </c>
      <c r="H885" s="2" t="s">
        <v>30</v>
      </c>
      <c r="I885" s="2" t="s">
        <v>49</v>
      </c>
      <c r="J885" s="3" t="s">
        <v>54</v>
      </c>
      <c r="K885" s="2" t="s">
        <v>30</v>
      </c>
      <c r="L885" s="2" t="s">
        <v>31</v>
      </c>
      <c r="M885" s="2" t="s">
        <v>31</v>
      </c>
      <c r="N885" s="2" t="s">
        <v>30</v>
      </c>
      <c r="O885" s="2" t="s">
        <v>30</v>
      </c>
      <c r="P885" s="2" t="s">
        <v>42</v>
      </c>
      <c r="Q885" s="2" t="s">
        <v>42</v>
      </c>
      <c r="R885" s="2" t="s">
        <v>45</v>
      </c>
      <c r="S885" s="2" t="s">
        <v>30</v>
      </c>
      <c r="T885" s="2" t="s">
        <v>30</v>
      </c>
      <c r="U885" s="2" t="s">
        <v>36</v>
      </c>
      <c r="V885" s="2" t="s">
        <v>31</v>
      </c>
      <c r="W885" s="2" t="s">
        <v>31</v>
      </c>
      <c r="X885" s="2" t="s">
        <v>31</v>
      </c>
      <c r="Y885" s="2" t="s">
        <v>31</v>
      </c>
      <c r="Z885" s="2" t="s">
        <v>30</v>
      </c>
    </row>
    <row r="886">
      <c r="A886" s="1">
        <v>41879.72712310185</v>
      </c>
      <c r="B886" s="2">
        <v>35.0</v>
      </c>
      <c r="C886" s="2" t="s">
        <v>43</v>
      </c>
      <c r="D886" s="2" t="s">
        <v>28</v>
      </c>
      <c r="E886" s="2" t="s">
        <v>51</v>
      </c>
      <c r="F886" s="2" t="s">
        <v>30</v>
      </c>
      <c r="G886" s="2" t="s">
        <v>31</v>
      </c>
      <c r="H886" s="2" t="s">
        <v>31</v>
      </c>
      <c r="I886" s="2" t="s">
        <v>52</v>
      </c>
      <c r="J886" s="2" t="s">
        <v>47</v>
      </c>
      <c r="K886" s="2" t="s">
        <v>31</v>
      </c>
      <c r="L886" s="2" t="s">
        <v>31</v>
      </c>
      <c r="M886" s="2" t="s">
        <v>31</v>
      </c>
      <c r="N886" s="2" t="s">
        <v>31</v>
      </c>
      <c r="O886" s="2" t="s">
        <v>30</v>
      </c>
      <c r="P886" s="2" t="s">
        <v>42</v>
      </c>
      <c r="Q886" s="2" t="s">
        <v>42</v>
      </c>
      <c r="R886" s="2" t="s">
        <v>42</v>
      </c>
      <c r="S886" s="2" t="s">
        <v>37</v>
      </c>
      <c r="T886" s="2" t="s">
        <v>37</v>
      </c>
      <c r="U886" s="2" t="s">
        <v>36</v>
      </c>
      <c r="V886" s="2" t="s">
        <v>30</v>
      </c>
      <c r="W886" s="2" t="s">
        <v>30</v>
      </c>
      <c r="X886" s="2" t="s">
        <v>37</v>
      </c>
      <c r="Y886" s="2" t="s">
        <v>30</v>
      </c>
      <c r="Z886" s="2" t="s">
        <v>30</v>
      </c>
    </row>
    <row r="887">
      <c r="A887" s="1">
        <v>41879.72763298611</v>
      </c>
      <c r="B887" s="2">
        <v>41.0</v>
      </c>
      <c r="C887" s="2" t="s">
        <v>38</v>
      </c>
      <c r="D887" s="2" t="s">
        <v>28</v>
      </c>
      <c r="E887" s="2" t="s">
        <v>112</v>
      </c>
      <c r="F887" s="2" t="s">
        <v>30</v>
      </c>
      <c r="G887" s="2" t="s">
        <v>31</v>
      </c>
      <c r="H887" s="2" t="s">
        <v>30</v>
      </c>
      <c r="I887" s="2" t="s">
        <v>49</v>
      </c>
      <c r="J887" s="2" t="s">
        <v>62</v>
      </c>
      <c r="K887" s="2" t="s">
        <v>31</v>
      </c>
      <c r="L887" s="2" t="s">
        <v>30</v>
      </c>
      <c r="M887" s="2" t="s">
        <v>42</v>
      </c>
      <c r="N887" s="2" t="s">
        <v>30</v>
      </c>
      <c r="O887" s="2" t="s">
        <v>30</v>
      </c>
      <c r="P887" s="2" t="s">
        <v>30</v>
      </c>
      <c r="Q887" s="2" t="s">
        <v>42</v>
      </c>
      <c r="R887" s="2" t="s">
        <v>42</v>
      </c>
      <c r="S887" s="2" t="s">
        <v>37</v>
      </c>
      <c r="T887" s="2" t="s">
        <v>30</v>
      </c>
      <c r="U887" s="2" t="s">
        <v>30</v>
      </c>
      <c r="V887" s="2" t="s">
        <v>30</v>
      </c>
      <c r="W887" s="2" t="s">
        <v>30</v>
      </c>
      <c r="X887" s="2" t="s">
        <v>30</v>
      </c>
      <c r="Y887" s="2" t="s">
        <v>42</v>
      </c>
      <c r="Z887" s="2" t="s">
        <v>30</v>
      </c>
    </row>
    <row r="888">
      <c r="A888" s="1">
        <v>41879.7283206713</v>
      </c>
      <c r="B888" s="2">
        <v>31.0</v>
      </c>
      <c r="C888" s="2" t="s">
        <v>43</v>
      </c>
      <c r="D888" s="2" t="s">
        <v>46</v>
      </c>
      <c r="F888" s="2" t="s">
        <v>30</v>
      </c>
      <c r="G888" s="2" t="s">
        <v>30</v>
      </c>
      <c r="H888" s="2" t="s">
        <v>31</v>
      </c>
      <c r="I888" s="2" t="s">
        <v>40</v>
      </c>
      <c r="J888" s="3" t="s">
        <v>33</v>
      </c>
      <c r="K888" s="2" t="s">
        <v>30</v>
      </c>
      <c r="L888" s="2" t="s">
        <v>31</v>
      </c>
      <c r="M888" s="2" t="s">
        <v>42</v>
      </c>
      <c r="N888" s="2" t="s">
        <v>34</v>
      </c>
      <c r="O888" s="2" t="s">
        <v>30</v>
      </c>
      <c r="P888" s="2" t="s">
        <v>30</v>
      </c>
      <c r="Q888" s="2" t="s">
        <v>42</v>
      </c>
      <c r="R888" s="2" t="s">
        <v>42</v>
      </c>
      <c r="S888" s="2" t="s">
        <v>30</v>
      </c>
      <c r="T888" s="2" t="s">
        <v>30</v>
      </c>
      <c r="U888" s="2" t="s">
        <v>36</v>
      </c>
      <c r="V888" s="2" t="s">
        <v>31</v>
      </c>
      <c r="W888" s="2" t="s">
        <v>30</v>
      </c>
      <c r="X888" s="2" t="s">
        <v>30</v>
      </c>
      <c r="Y888" s="2" t="s">
        <v>42</v>
      </c>
      <c r="Z888" s="2" t="s">
        <v>30</v>
      </c>
    </row>
    <row r="889">
      <c r="A889" s="1">
        <v>41879.72846039352</v>
      </c>
      <c r="B889" s="2">
        <v>38.0</v>
      </c>
      <c r="C889" s="2" t="s">
        <v>82</v>
      </c>
      <c r="D889" s="2" t="s">
        <v>46</v>
      </c>
      <c r="F889" s="2" t="s">
        <v>30</v>
      </c>
      <c r="G889" s="2" t="s">
        <v>31</v>
      </c>
      <c r="H889" s="2" t="s">
        <v>30</v>
      </c>
      <c r="J889" s="2" t="s">
        <v>62</v>
      </c>
      <c r="K889" s="2" t="s">
        <v>30</v>
      </c>
      <c r="L889" s="2" t="s">
        <v>30</v>
      </c>
      <c r="M889" s="2" t="s">
        <v>31</v>
      </c>
      <c r="N889" s="2" t="s">
        <v>31</v>
      </c>
      <c r="O889" s="2" t="s">
        <v>31</v>
      </c>
      <c r="P889" s="2" t="s">
        <v>31</v>
      </c>
      <c r="Q889" s="2" t="s">
        <v>42</v>
      </c>
      <c r="R889" s="2" t="s">
        <v>35</v>
      </c>
      <c r="S889" s="2" t="s">
        <v>30</v>
      </c>
      <c r="T889" s="2" t="s">
        <v>30</v>
      </c>
      <c r="U889" s="2" t="s">
        <v>36</v>
      </c>
      <c r="V889" s="2" t="s">
        <v>31</v>
      </c>
      <c r="W889" s="2" t="s">
        <v>30</v>
      </c>
      <c r="X889" s="2" t="s">
        <v>37</v>
      </c>
      <c r="Y889" s="2" t="s">
        <v>30</v>
      </c>
      <c r="Z889" s="2" t="s">
        <v>30</v>
      </c>
    </row>
    <row r="890">
      <c r="A890" s="1">
        <v>41879.729940254634</v>
      </c>
      <c r="B890" s="2">
        <v>26.0</v>
      </c>
      <c r="C890" s="2" t="s">
        <v>43</v>
      </c>
      <c r="D890" s="2" t="s">
        <v>129</v>
      </c>
      <c r="F890" s="2" t="s">
        <v>31</v>
      </c>
      <c r="G890" s="2" t="s">
        <v>30</v>
      </c>
      <c r="H890" s="2" t="s">
        <v>30</v>
      </c>
      <c r="J890" s="2" t="s">
        <v>50</v>
      </c>
      <c r="K890" s="2" t="s">
        <v>30</v>
      </c>
      <c r="L890" s="2" t="s">
        <v>31</v>
      </c>
      <c r="M890" s="2" t="s">
        <v>30</v>
      </c>
      <c r="N890" s="2" t="s">
        <v>30</v>
      </c>
      <c r="O890" s="2" t="s">
        <v>30</v>
      </c>
      <c r="P890" s="2" t="s">
        <v>30</v>
      </c>
      <c r="Q890" s="2" t="s">
        <v>31</v>
      </c>
      <c r="R890" s="2" t="s">
        <v>65</v>
      </c>
      <c r="S890" s="2" t="s">
        <v>30</v>
      </c>
      <c r="T890" s="2" t="s">
        <v>30</v>
      </c>
      <c r="U890" s="2" t="s">
        <v>36</v>
      </c>
      <c r="V890" s="2" t="s">
        <v>31</v>
      </c>
      <c r="W890" s="2" t="s">
        <v>30</v>
      </c>
      <c r="X890" s="2" t="s">
        <v>30</v>
      </c>
      <c r="Y890" s="2" t="s">
        <v>31</v>
      </c>
      <c r="Z890" s="2" t="s">
        <v>30</v>
      </c>
    </row>
    <row r="891">
      <c r="A891" s="1">
        <v>41879.731309490744</v>
      </c>
      <c r="B891" s="2">
        <v>39.0</v>
      </c>
      <c r="C891" s="2" t="s">
        <v>43</v>
      </c>
      <c r="D891" s="2" t="s">
        <v>28</v>
      </c>
      <c r="E891" s="2" t="s">
        <v>51</v>
      </c>
      <c r="F891" s="2" t="s">
        <v>30</v>
      </c>
      <c r="G891" s="2" t="s">
        <v>31</v>
      </c>
      <c r="H891" s="2" t="s">
        <v>30</v>
      </c>
      <c r="I891" s="2" t="s">
        <v>52</v>
      </c>
      <c r="J891" s="2" t="s">
        <v>41</v>
      </c>
      <c r="K891" s="2" t="s">
        <v>30</v>
      </c>
      <c r="L891" s="2" t="s">
        <v>31</v>
      </c>
      <c r="M891" s="2" t="s">
        <v>31</v>
      </c>
      <c r="N891" s="2" t="s">
        <v>30</v>
      </c>
      <c r="O891" s="2" t="s">
        <v>31</v>
      </c>
      <c r="P891" s="2" t="s">
        <v>31</v>
      </c>
      <c r="Q891" s="2" t="s">
        <v>42</v>
      </c>
      <c r="R891" s="2" t="s">
        <v>42</v>
      </c>
      <c r="S891" s="2" t="s">
        <v>37</v>
      </c>
      <c r="T891" s="2" t="s">
        <v>37</v>
      </c>
      <c r="U891" s="2" t="s">
        <v>36</v>
      </c>
      <c r="V891" s="2" t="s">
        <v>31</v>
      </c>
      <c r="W891" s="2" t="s">
        <v>37</v>
      </c>
      <c r="X891" s="2" t="s">
        <v>37</v>
      </c>
      <c r="Y891" s="2" t="s">
        <v>42</v>
      </c>
      <c r="Z891" s="2" t="s">
        <v>31</v>
      </c>
      <c r="AA891" s="2" t="s">
        <v>284</v>
      </c>
    </row>
    <row r="892">
      <c r="A892" s="1">
        <v>41879.731481828705</v>
      </c>
      <c r="B892" s="2">
        <v>42.0</v>
      </c>
      <c r="C892" s="2" t="s">
        <v>57</v>
      </c>
      <c r="D892" s="2" t="s">
        <v>28</v>
      </c>
      <c r="E892" s="2" t="s">
        <v>145</v>
      </c>
      <c r="F892" s="2" t="s">
        <v>31</v>
      </c>
      <c r="G892" s="2" t="s">
        <v>31</v>
      </c>
      <c r="H892" s="2" t="s">
        <v>30</v>
      </c>
      <c r="I892" s="2" t="s">
        <v>52</v>
      </c>
      <c r="J892" s="3" t="s">
        <v>33</v>
      </c>
      <c r="K892" s="2" t="s">
        <v>31</v>
      </c>
      <c r="L892" s="2" t="s">
        <v>30</v>
      </c>
      <c r="M892" s="2" t="s">
        <v>31</v>
      </c>
      <c r="N892" s="2" t="s">
        <v>34</v>
      </c>
      <c r="O892" s="2" t="s">
        <v>42</v>
      </c>
      <c r="P892" s="2" t="s">
        <v>31</v>
      </c>
      <c r="Q892" s="2" t="s">
        <v>42</v>
      </c>
      <c r="R892" s="2" t="s">
        <v>42</v>
      </c>
      <c r="S892" s="2" t="s">
        <v>37</v>
      </c>
      <c r="T892" s="2" t="s">
        <v>37</v>
      </c>
      <c r="U892" s="2" t="s">
        <v>36</v>
      </c>
      <c r="V892" s="2" t="s">
        <v>30</v>
      </c>
      <c r="W892" s="2" t="s">
        <v>30</v>
      </c>
      <c r="X892" s="2" t="s">
        <v>37</v>
      </c>
      <c r="Y892" s="2" t="s">
        <v>42</v>
      </c>
      <c r="Z892" s="2" t="s">
        <v>30</v>
      </c>
    </row>
    <row r="893">
      <c r="A893" s="1">
        <v>41879.73229883102</v>
      </c>
      <c r="B893" s="2">
        <v>32.0</v>
      </c>
      <c r="C893" s="2" t="s">
        <v>43</v>
      </c>
      <c r="D893" s="2" t="s">
        <v>28</v>
      </c>
      <c r="E893" s="2" t="s">
        <v>51</v>
      </c>
      <c r="F893" s="2" t="s">
        <v>31</v>
      </c>
      <c r="G893" s="2" t="s">
        <v>31</v>
      </c>
      <c r="H893" s="2" t="s">
        <v>31</v>
      </c>
      <c r="I893" s="2" t="s">
        <v>40</v>
      </c>
      <c r="J893" s="3" t="s">
        <v>54</v>
      </c>
      <c r="K893" s="2" t="s">
        <v>31</v>
      </c>
      <c r="L893" s="2" t="s">
        <v>31</v>
      </c>
      <c r="M893" s="2" t="s">
        <v>30</v>
      </c>
      <c r="N893" s="2" t="s">
        <v>31</v>
      </c>
      <c r="O893" s="2" t="s">
        <v>30</v>
      </c>
      <c r="P893" s="2" t="s">
        <v>30</v>
      </c>
      <c r="Q893" s="2" t="s">
        <v>42</v>
      </c>
      <c r="R893" s="2" t="s">
        <v>55</v>
      </c>
      <c r="S893" s="2" t="s">
        <v>31</v>
      </c>
      <c r="T893" s="2" t="s">
        <v>30</v>
      </c>
      <c r="U893" s="2" t="s">
        <v>36</v>
      </c>
      <c r="V893" s="2" t="s">
        <v>30</v>
      </c>
      <c r="W893" s="2" t="s">
        <v>30</v>
      </c>
      <c r="X893" s="2" t="s">
        <v>37</v>
      </c>
      <c r="Y893" s="2" t="s">
        <v>42</v>
      </c>
      <c r="Z893" s="2" t="s">
        <v>30</v>
      </c>
    </row>
    <row r="894">
      <c r="A894" s="1">
        <v>41879.73280741898</v>
      </c>
      <c r="B894" s="2">
        <v>29.0</v>
      </c>
      <c r="C894" s="2" t="s">
        <v>82</v>
      </c>
      <c r="D894" s="2" t="s">
        <v>28</v>
      </c>
      <c r="E894" s="2" t="s">
        <v>51</v>
      </c>
      <c r="F894" s="2" t="s">
        <v>30</v>
      </c>
      <c r="G894" s="2" t="s">
        <v>31</v>
      </c>
      <c r="H894" s="2" t="s">
        <v>30</v>
      </c>
      <c r="J894" s="2" t="s">
        <v>50</v>
      </c>
      <c r="K894" s="2" t="s">
        <v>30</v>
      </c>
      <c r="L894" s="2" t="s">
        <v>31</v>
      </c>
      <c r="M894" s="2" t="s">
        <v>42</v>
      </c>
      <c r="N894" s="2" t="s">
        <v>34</v>
      </c>
      <c r="O894" s="2" t="s">
        <v>42</v>
      </c>
      <c r="P894" s="2" t="s">
        <v>42</v>
      </c>
      <c r="Q894" s="2" t="s">
        <v>42</v>
      </c>
      <c r="R894" s="2" t="s">
        <v>42</v>
      </c>
      <c r="S894" s="2" t="s">
        <v>30</v>
      </c>
      <c r="T894" s="2" t="s">
        <v>30</v>
      </c>
      <c r="U894" s="2" t="s">
        <v>36</v>
      </c>
      <c r="V894" s="2" t="s">
        <v>31</v>
      </c>
      <c r="W894" s="2" t="s">
        <v>30</v>
      </c>
      <c r="X894" s="2" t="s">
        <v>30</v>
      </c>
      <c r="Y894" s="2" t="s">
        <v>42</v>
      </c>
      <c r="Z894" s="2" t="s">
        <v>30</v>
      </c>
    </row>
    <row r="895">
      <c r="A895" s="1">
        <v>41879.73389340278</v>
      </c>
      <c r="B895" s="2">
        <v>30.0</v>
      </c>
      <c r="C895" s="2" t="s">
        <v>43</v>
      </c>
      <c r="D895" s="2" t="s">
        <v>28</v>
      </c>
      <c r="E895" s="2" t="s">
        <v>51</v>
      </c>
      <c r="F895" s="2" t="s">
        <v>30</v>
      </c>
      <c r="G895" s="2" t="s">
        <v>31</v>
      </c>
      <c r="H895" s="2" t="s">
        <v>30</v>
      </c>
      <c r="I895" s="2" t="s">
        <v>49</v>
      </c>
      <c r="J895" s="2" t="s">
        <v>50</v>
      </c>
      <c r="K895" s="2" t="s">
        <v>30</v>
      </c>
      <c r="L895" s="2" t="s">
        <v>31</v>
      </c>
      <c r="M895" s="2" t="s">
        <v>31</v>
      </c>
      <c r="N895" s="2" t="s">
        <v>30</v>
      </c>
      <c r="O895" s="2" t="s">
        <v>42</v>
      </c>
      <c r="P895" s="2" t="s">
        <v>31</v>
      </c>
      <c r="Q895" s="2" t="s">
        <v>42</v>
      </c>
      <c r="R895" s="2" t="s">
        <v>55</v>
      </c>
      <c r="S895" s="2" t="s">
        <v>31</v>
      </c>
      <c r="T895" s="2" t="s">
        <v>31</v>
      </c>
      <c r="U895" s="2" t="s">
        <v>36</v>
      </c>
      <c r="V895" s="2" t="s">
        <v>30</v>
      </c>
      <c r="W895" s="2" t="s">
        <v>37</v>
      </c>
      <c r="X895" s="2" t="s">
        <v>37</v>
      </c>
      <c r="Y895" s="2" t="s">
        <v>30</v>
      </c>
      <c r="Z895" s="2" t="s">
        <v>30</v>
      </c>
    </row>
    <row r="896">
      <c r="A896" s="1">
        <v>41879.73548939815</v>
      </c>
      <c r="B896" s="2">
        <v>40.0</v>
      </c>
      <c r="C896" s="2" t="s">
        <v>38</v>
      </c>
      <c r="D896" s="2" t="s">
        <v>28</v>
      </c>
      <c r="E896" s="2" t="s">
        <v>51</v>
      </c>
      <c r="F896" s="2" t="s">
        <v>30</v>
      </c>
      <c r="G896" s="2" t="s">
        <v>31</v>
      </c>
      <c r="H896" s="2" t="s">
        <v>31</v>
      </c>
      <c r="I896" s="2" t="s">
        <v>32</v>
      </c>
      <c r="J896" s="2" t="s">
        <v>62</v>
      </c>
      <c r="K896" s="2" t="s">
        <v>31</v>
      </c>
      <c r="L896" s="2" t="s">
        <v>31</v>
      </c>
      <c r="M896" s="2" t="s">
        <v>42</v>
      </c>
      <c r="N896" s="2" t="s">
        <v>34</v>
      </c>
      <c r="O896" s="2" t="s">
        <v>30</v>
      </c>
      <c r="P896" s="2" t="s">
        <v>42</v>
      </c>
      <c r="Q896" s="2" t="s">
        <v>42</v>
      </c>
      <c r="R896" s="2" t="s">
        <v>42</v>
      </c>
      <c r="S896" s="2" t="s">
        <v>37</v>
      </c>
      <c r="T896" s="2" t="s">
        <v>37</v>
      </c>
      <c r="U896" s="2" t="s">
        <v>36</v>
      </c>
      <c r="V896" s="2" t="s">
        <v>36</v>
      </c>
      <c r="W896" s="2" t="s">
        <v>30</v>
      </c>
      <c r="X896" s="2" t="s">
        <v>31</v>
      </c>
      <c r="Y896" s="2" t="s">
        <v>42</v>
      </c>
      <c r="Z896" s="2" t="s">
        <v>30</v>
      </c>
      <c r="AA896" s="2" t="s">
        <v>285</v>
      </c>
    </row>
    <row r="897">
      <c r="A897" s="1">
        <v>41879.7398353125</v>
      </c>
      <c r="B897" s="2">
        <v>51.0</v>
      </c>
      <c r="C897" s="2" t="s">
        <v>82</v>
      </c>
      <c r="D897" s="2" t="s">
        <v>28</v>
      </c>
      <c r="E897" s="2" t="s">
        <v>51</v>
      </c>
      <c r="F897" s="2" t="s">
        <v>30</v>
      </c>
      <c r="G897" s="2" t="s">
        <v>30</v>
      </c>
      <c r="H897" s="2" t="s">
        <v>30</v>
      </c>
      <c r="J897" s="2" t="s">
        <v>50</v>
      </c>
      <c r="K897" s="2" t="s">
        <v>30</v>
      </c>
      <c r="L897" s="2" t="s">
        <v>30</v>
      </c>
      <c r="M897" s="2" t="s">
        <v>42</v>
      </c>
      <c r="N897" s="2" t="s">
        <v>34</v>
      </c>
      <c r="O897" s="2" t="s">
        <v>30</v>
      </c>
      <c r="P897" s="2" t="s">
        <v>42</v>
      </c>
      <c r="Q897" s="2" t="s">
        <v>42</v>
      </c>
      <c r="R897" s="2" t="s">
        <v>45</v>
      </c>
      <c r="S897" s="2" t="s">
        <v>30</v>
      </c>
      <c r="T897" s="2" t="s">
        <v>30</v>
      </c>
      <c r="U897" s="2" t="s">
        <v>36</v>
      </c>
      <c r="V897" s="2" t="s">
        <v>31</v>
      </c>
      <c r="W897" s="2" t="s">
        <v>30</v>
      </c>
      <c r="X897" s="2" t="s">
        <v>30</v>
      </c>
      <c r="Y897" s="2" t="s">
        <v>42</v>
      </c>
      <c r="Z897" s="2" t="s">
        <v>30</v>
      </c>
    </row>
    <row r="898">
      <c r="A898" s="1">
        <v>41879.74071055556</v>
      </c>
      <c r="B898" s="2">
        <v>33.0</v>
      </c>
      <c r="C898" s="2" t="s">
        <v>43</v>
      </c>
      <c r="D898" s="2" t="s">
        <v>28</v>
      </c>
      <c r="E898" s="2" t="s">
        <v>39</v>
      </c>
      <c r="F898" s="2" t="s">
        <v>30</v>
      </c>
      <c r="G898" s="2" t="s">
        <v>30</v>
      </c>
      <c r="H898" s="2" t="s">
        <v>30</v>
      </c>
      <c r="I898" s="2" t="s">
        <v>49</v>
      </c>
      <c r="J898" s="2" t="s">
        <v>41</v>
      </c>
      <c r="K898" s="2" t="s">
        <v>30</v>
      </c>
      <c r="L898" s="2" t="s">
        <v>31</v>
      </c>
      <c r="M898" s="2" t="s">
        <v>31</v>
      </c>
      <c r="N898" s="2" t="s">
        <v>31</v>
      </c>
      <c r="O898" s="2" t="s">
        <v>31</v>
      </c>
      <c r="P898" s="2" t="s">
        <v>31</v>
      </c>
      <c r="Q898" s="2" t="s">
        <v>31</v>
      </c>
      <c r="R898" s="2" t="s">
        <v>35</v>
      </c>
      <c r="S898" s="2" t="s">
        <v>30</v>
      </c>
      <c r="T898" s="2" t="s">
        <v>30</v>
      </c>
      <c r="U898" s="2" t="s">
        <v>36</v>
      </c>
      <c r="V898" s="2" t="s">
        <v>31</v>
      </c>
      <c r="W898" s="2" t="s">
        <v>30</v>
      </c>
      <c r="X898" s="2" t="s">
        <v>30</v>
      </c>
      <c r="Y898" s="2" t="s">
        <v>31</v>
      </c>
      <c r="Z898" s="2" t="s">
        <v>30</v>
      </c>
    </row>
    <row r="899">
      <c r="A899" s="1">
        <v>41879.74150325231</v>
      </c>
      <c r="B899" s="2">
        <v>34.0</v>
      </c>
      <c r="C899" s="2" t="s">
        <v>57</v>
      </c>
      <c r="D899" s="2" t="s">
        <v>94</v>
      </c>
      <c r="F899" s="2" t="s">
        <v>31</v>
      </c>
      <c r="G899" s="2" t="s">
        <v>30</v>
      </c>
      <c r="H899" s="2" t="s">
        <v>31</v>
      </c>
      <c r="I899" s="2" t="s">
        <v>52</v>
      </c>
      <c r="J899" s="3" t="s">
        <v>54</v>
      </c>
      <c r="K899" s="2" t="s">
        <v>31</v>
      </c>
      <c r="L899" s="2" t="s">
        <v>31</v>
      </c>
      <c r="M899" s="2" t="s">
        <v>30</v>
      </c>
      <c r="N899" s="2" t="s">
        <v>34</v>
      </c>
      <c r="O899" s="2" t="s">
        <v>30</v>
      </c>
      <c r="P899" s="2" t="s">
        <v>30</v>
      </c>
      <c r="Q899" s="2" t="s">
        <v>31</v>
      </c>
      <c r="R899" s="2" t="s">
        <v>45</v>
      </c>
      <c r="S899" s="2" t="s">
        <v>37</v>
      </c>
      <c r="T899" s="2" t="s">
        <v>37</v>
      </c>
      <c r="U899" s="2" t="s">
        <v>36</v>
      </c>
      <c r="V899" s="2" t="s">
        <v>36</v>
      </c>
      <c r="W899" s="2" t="s">
        <v>30</v>
      </c>
      <c r="X899" s="2" t="s">
        <v>30</v>
      </c>
      <c r="Y899" s="2" t="s">
        <v>42</v>
      </c>
      <c r="Z899" s="2" t="s">
        <v>30</v>
      </c>
      <c r="AA899" s="2" t="s">
        <v>286</v>
      </c>
    </row>
    <row r="900">
      <c r="A900" s="1">
        <v>41879.741546087964</v>
      </c>
      <c r="B900" s="2">
        <v>50.0</v>
      </c>
      <c r="C900" s="2" t="s">
        <v>43</v>
      </c>
      <c r="D900" s="2" t="s">
        <v>28</v>
      </c>
      <c r="E900" s="2" t="s">
        <v>145</v>
      </c>
      <c r="F900" s="2" t="s">
        <v>31</v>
      </c>
      <c r="G900" s="2" t="s">
        <v>30</v>
      </c>
      <c r="H900" s="2" t="s">
        <v>30</v>
      </c>
      <c r="I900" s="2" t="s">
        <v>49</v>
      </c>
      <c r="J900" s="3" t="s">
        <v>54</v>
      </c>
      <c r="K900" s="2" t="s">
        <v>31</v>
      </c>
      <c r="L900" s="2" t="s">
        <v>31</v>
      </c>
      <c r="M900" s="2" t="s">
        <v>30</v>
      </c>
      <c r="N900" s="2" t="s">
        <v>31</v>
      </c>
      <c r="O900" s="2" t="s">
        <v>30</v>
      </c>
      <c r="P900" s="2" t="s">
        <v>30</v>
      </c>
      <c r="Q900" s="2" t="s">
        <v>31</v>
      </c>
      <c r="R900" s="2" t="s">
        <v>35</v>
      </c>
      <c r="S900" s="2" t="s">
        <v>30</v>
      </c>
      <c r="T900" s="2" t="s">
        <v>30</v>
      </c>
      <c r="U900" s="2" t="s">
        <v>36</v>
      </c>
      <c r="V900" s="2" t="s">
        <v>31</v>
      </c>
      <c r="W900" s="2" t="s">
        <v>30</v>
      </c>
      <c r="X900" s="2" t="s">
        <v>37</v>
      </c>
      <c r="Y900" s="2" t="s">
        <v>31</v>
      </c>
      <c r="Z900" s="2" t="s">
        <v>30</v>
      </c>
      <c r="AA900" s="2" t="s">
        <v>287</v>
      </c>
    </row>
    <row r="901">
      <c r="A901" s="1">
        <v>41879.74342658565</v>
      </c>
      <c r="B901" s="2">
        <v>24.0</v>
      </c>
      <c r="C901" s="2" t="s">
        <v>43</v>
      </c>
      <c r="D901" s="2" t="s">
        <v>28</v>
      </c>
      <c r="E901" s="2" t="s">
        <v>48</v>
      </c>
      <c r="F901" s="2" t="s">
        <v>30</v>
      </c>
      <c r="G901" s="2" t="s">
        <v>30</v>
      </c>
      <c r="H901" s="2" t="s">
        <v>30</v>
      </c>
      <c r="I901" s="2" t="s">
        <v>52</v>
      </c>
      <c r="J901" s="2" t="s">
        <v>47</v>
      </c>
      <c r="K901" s="2" t="s">
        <v>31</v>
      </c>
      <c r="L901" s="2" t="s">
        <v>31</v>
      </c>
      <c r="M901" s="2" t="s">
        <v>42</v>
      </c>
      <c r="N901" s="2" t="s">
        <v>30</v>
      </c>
      <c r="O901" s="2" t="s">
        <v>30</v>
      </c>
      <c r="P901" s="2" t="s">
        <v>42</v>
      </c>
      <c r="Q901" s="2" t="s">
        <v>42</v>
      </c>
      <c r="R901" s="2" t="s">
        <v>35</v>
      </c>
      <c r="S901" s="2" t="s">
        <v>30</v>
      </c>
      <c r="T901" s="2" t="s">
        <v>30</v>
      </c>
      <c r="U901" s="2" t="s">
        <v>36</v>
      </c>
      <c r="V901" s="2" t="s">
        <v>31</v>
      </c>
      <c r="W901" s="2" t="s">
        <v>30</v>
      </c>
      <c r="X901" s="2" t="s">
        <v>37</v>
      </c>
      <c r="Y901" s="2" t="s">
        <v>30</v>
      </c>
      <c r="Z901" s="2" t="s">
        <v>30</v>
      </c>
    </row>
    <row r="902">
      <c r="A902" s="1">
        <v>41879.74724803241</v>
      </c>
      <c r="B902" s="2">
        <v>25.0</v>
      </c>
      <c r="C902" s="2" t="s">
        <v>43</v>
      </c>
      <c r="D902" s="2" t="s">
        <v>28</v>
      </c>
      <c r="E902" s="2" t="s">
        <v>48</v>
      </c>
      <c r="F902" s="2" t="s">
        <v>30</v>
      </c>
      <c r="G902" s="2" t="s">
        <v>31</v>
      </c>
      <c r="H902" s="2" t="s">
        <v>31</v>
      </c>
      <c r="I902" s="2" t="s">
        <v>40</v>
      </c>
      <c r="J902" s="2" t="s">
        <v>47</v>
      </c>
      <c r="K902" s="2" t="s">
        <v>30</v>
      </c>
      <c r="L902" s="2" t="s">
        <v>30</v>
      </c>
      <c r="M902" s="2" t="s">
        <v>30</v>
      </c>
      <c r="N902" s="2" t="s">
        <v>30</v>
      </c>
      <c r="O902" s="2" t="s">
        <v>30</v>
      </c>
      <c r="P902" s="2" t="s">
        <v>30</v>
      </c>
      <c r="Q902" s="2" t="s">
        <v>42</v>
      </c>
      <c r="R902" s="2" t="s">
        <v>42</v>
      </c>
      <c r="S902" s="2" t="s">
        <v>31</v>
      </c>
      <c r="T902" s="2" t="s">
        <v>37</v>
      </c>
      <c r="U902" s="2" t="s">
        <v>30</v>
      </c>
      <c r="V902" s="2" t="s">
        <v>30</v>
      </c>
      <c r="W902" s="2" t="s">
        <v>30</v>
      </c>
      <c r="X902" s="2" t="s">
        <v>37</v>
      </c>
      <c r="Y902" s="2" t="s">
        <v>30</v>
      </c>
      <c r="Z902" s="2" t="s">
        <v>30</v>
      </c>
    </row>
    <row r="903">
      <c r="A903" s="1">
        <v>41879.7483734838</v>
      </c>
      <c r="B903" s="2">
        <v>43.0</v>
      </c>
      <c r="C903" s="2" t="s">
        <v>43</v>
      </c>
      <c r="D903" s="2" t="s">
        <v>46</v>
      </c>
      <c r="F903" s="2" t="s">
        <v>30</v>
      </c>
      <c r="G903" s="2" t="s">
        <v>31</v>
      </c>
      <c r="H903" s="2" t="s">
        <v>31</v>
      </c>
      <c r="I903" s="2" t="s">
        <v>40</v>
      </c>
      <c r="J903" s="2" t="s">
        <v>47</v>
      </c>
      <c r="K903" s="2" t="s">
        <v>30</v>
      </c>
      <c r="L903" s="2" t="s">
        <v>31</v>
      </c>
      <c r="M903" s="2" t="s">
        <v>30</v>
      </c>
      <c r="N903" s="2" t="s">
        <v>30</v>
      </c>
      <c r="O903" s="2" t="s">
        <v>30</v>
      </c>
      <c r="P903" s="2" t="s">
        <v>30</v>
      </c>
      <c r="Q903" s="2" t="s">
        <v>42</v>
      </c>
      <c r="R903" s="2" t="s">
        <v>55</v>
      </c>
      <c r="S903" s="2" t="s">
        <v>31</v>
      </c>
      <c r="T903" s="2" t="s">
        <v>31</v>
      </c>
      <c r="U903" s="2" t="s">
        <v>36</v>
      </c>
      <c r="V903" s="2" t="s">
        <v>30</v>
      </c>
      <c r="W903" s="2" t="s">
        <v>30</v>
      </c>
      <c r="X903" s="2" t="s">
        <v>30</v>
      </c>
      <c r="Y903" s="2" t="s">
        <v>30</v>
      </c>
      <c r="Z903" s="2" t="s">
        <v>31</v>
      </c>
    </row>
    <row r="904">
      <c r="A904" s="1">
        <v>41879.7484091088</v>
      </c>
      <c r="B904" s="2">
        <v>25.0</v>
      </c>
      <c r="C904" s="2" t="s">
        <v>133</v>
      </c>
      <c r="D904" s="2" t="s">
        <v>28</v>
      </c>
      <c r="E904" s="2" t="s">
        <v>60</v>
      </c>
      <c r="F904" s="2" t="s">
        <v>31</v>
      </c>
      <c r="G904" s="2" t="s">
        <v>30</v>
      </c>
      <c r="H904" s="2" t="s">
        <v>31</v>
      </c>
      <c r="I904" s="2" t="s">
        <v>32</v>
      </c>
      <c r="J904" s="3" t="s">
        <v>54</v>
      </c>
      <c r="K904" s="2" t="s">
        <v>30</v>
      </c>
      <c r="L904" s="2" t="s">
        <v>31</v>
      </c>
      <c r="M904" s="2" t="s">
        <v>31</v>
      </c>
      <c r="N904" s="2" t="s">
        <v>31</v>
      </c>
      <c r="O904" s="2" t="s">
        <v>31</v>
      </c>
      <c r="P904" s="2" t="s">
        <v>31</v>
      </c>
      <c r="Q904" s="2" t="s">
        <v>31</v>
      </c>
      <c r="R904" s="2" t="s">
        <v>65</v>
      </c>
      <c r="S904" s="2" t="s">
        <v>37</v>
      </c>
      <c r="T904" s="2" t="s">
        <v>37</v>
      </c>
      <c r="U904" s="2" t="s">
        <v>36</v>
      </c>
      <c r="V904" s="2" t="s">
        <v>36</v>
      </c>
      <c r="W904" s="2" t="s">
        <v>30</v>
      </c>
      <c r="X904" s="2" t="s">
        <v>30</v>
      </c>
      <c r="Y904" s="2" t="s">
        <v>31</v>
      </c>
      <c r="Z904" s="2" t="s">
        <v>31</v>
      </c>
    </row>
    <row r="905">
      <c r="A905" s="1">
        <v>41879.74967009259</v>
      </c>
      <c r="B905" s="2">
        <v>24.0</v>
      </c>
      <c r="C905" s="2" t="s">
        <v>43</v>
      </c>
      <c r="D905" s="2" t="s">
        <v>46</v>
      </c>
      <c r="F905" s="2" t="s">
        <v>31</v>
      </c>
      <c r="G905" s="2" t="s">
        <v>30</v>
      </c>
      <c r="H905" s="2" t="s">
        <v>30</v>
      </c>
      <c r="J905" s="3" t="s">
        <v>54</v>
      </c>
      <c r="K905" s="2" t="s">
        <v>31</v>
      </c>
      <c r="L905" s="2" t="s">
        <v>31</v>
      </c>
      <c r="M905" s="2" t="s">
        <v>30</v>
      </c>
      <c r="N905" s="2" t="s">
        <v>31</v>
      </c>
      <c r="O905" s="2" t="s">
        <v>30</v>
      </c>
      <c r="P905" s="2" t="s">
        <v>30</v>
      </c>
      <c r="Q905" s="2" t="s">
        <v>31</v>
      </c>
      <c r="R905" s="2" t="s">
        <v>65</v>
      </c>
      <c r="S905" s="2" t="s">
        <v>30</v>
      </c>
      <c r="T905" s="2" t="s">
        <v>30</v>
      </c>
      <c r="U905" s="2" t="s">
        <v>30</v>
      </c>
      <c r="V905" s="2" t="s">
        <v>30</v>
      </c>
      <c r="W905" s="2" t="s">
        <v>30</v>
      </c>
      <c r="X905" s="2" t="s">
        <v>37</v>
      </c>
      <c r="Y905" s="2" t="s">
        <v>31</v>
      </c>
      <c r="Z905" s="2" t="s">
        <v>30</v>
      </c>
    </row>
    <row r="906">
      <c r="A906" s="1">
        <v>41879.749938009256</v>
      </c>
      <c r="B906" s="2">
        <v>51.0</v>
      </c>
      <c r="C906" s="2" t="s">
        <v>82</v>
      </c>
      <c r="D906" s="2" t="s">
        <v>28</v>
      </c>
      <c r="E906" s="2" t="s">
        <v>110</v>
      </c>
      <c r="F906" s="2" t="s">
        <v>31</v>
      </c>
      <c r="G906" s="2" t="s">
        <v>30</v>
      </c>
      <c r="H906" s="2" t="s">
        <v>30</v>
      </c>
      <c r="I906" s="2" t="s">
        <v>49</v>
      </c>
      <c r="J906" s="3" t="s">
        <v>54</v>
      </c>
      <c r="K906" s="2" t="s">
        <v>30</v>
      </c>
      <c r="L906" s="2" t="s">
        <v>31</v>
      </c>
      <c r="M906" s="2" t="s">
        <v>30</v>
      </c>
      <c r="N906" s="2" t="s">
        <v>31</v>
      </c>
      <c r="O906" s="2" t="s">
        <v>30</v>
      </c>
      <c r="P906" s="2" t="s">
        <v>30</v>
      </c>
      <c r="Q906" s="2" t="s">
        <v>31</v>
      </c>
      <c r="R906" s="2" t="s">
        <v>45</v>
      </c>
      <c r="S906" s="2" t="s">
        <v>30</v>
      </c>
      <c r="T906" s="2" t="s">
        <v>30</v>
      </c>
      <c r="U906" s="2" t="s">
        <v>36</v>
      </c>
      <c r="V906" s="2" t="s">
        <v>36</v>
      </c>
      <c r="W906" s="2" t="s">
        <v>37</v>
      </c>
      <c r="X906" s="2" t="s">
        <v>37</v>
      </c>
      <c r="Y906" s="2" t="s">
        <v>42</v>
      </c>
      <c r="Z906" s="2" t="s">
        <v>30</v>
      </c>
    </row>
    <row r="907">
      <c r="A907" s="1">
        <v>41879.74997319444</v>
      </c>
      <c r="B907" s="2">
        <v>49.0</v>
      </c>
      <c r="C907" s="2" t="s">
        <v>43</v>
      </c>
      <c r="D907" s="2" t="s">
        <v>28</v>
      </c>
      <c r="E907" s="2" t="s">
        <v>96</v>
      </c>
      <c r="F907" s="2" t="s">
        <v>30</v>
      </c>
      <c r="G907" s="2" t="s">
        <v>31</v>
      </c>
      <c r="H907" s="2" t="s">
        <v>31</v>
      </c>
      <c r="I907" s="2" t="s">
        <v>52</v>
      </c>
      <c r="J907" s="2" t="s">
        <v>41</v>
      </c>
      <c r="K907" s="2" t="s">
        <v>30</v>
      </c>
      <c r="L907" s="2" t="s">
        <v>31</v>
      </c>
      <c r="M907" s="2" t="s">
        <v>31</v>
      </c>
      <c r="N907" s="2" t="s">
        <v>31</v>
      </c>
      <c r="O907" s="2" t="s">
        <v>30</v>
      </c>
      <c r="P907" s="2" t="s">
        <v>31</v>
      </c>
      <c r="Q907" s="2" t="s">
        <v>31</v>
      </c>
      <c r="R907" s="2" t="s">
        <v>45</v>
      </c>
      <c r="S907" s="2" t="s">
        <v>31</v>
      </c>
      <c r="T907" s="2" t="s">
        <v>37</v>
      </c>
      <c r="U907" s="2" t="s">
        <v>30</v>
      </c>
      <c r="V907" s="2" t="s">
        <v>30</v>
      </c>
      <c r="W907" s="2" t="s">
        <v>30</v>
      </c>
      <c r="X907" s="2" t="s">
        <v>37</v>
      </c>
      <c r="Y907" s="2" t="s">
        <v>30</v>
      </c>
      <c r="Z907" s="2" t="s">
        <v>31</v>
      </c>
    </row>
    <row r="908">
      <c r="A908" s="1">
        <v>41879.75070494213</v>
      </c>
      <c r="B908" s="2">
        <v>30.0</v>
      </c>
      <c r="C908" s="2" t="s">
        <v>43</v>
      </c>
      <c r="D908" s="2" t="s">
        <v>28</v>
      </c>
      <c r="E908" s="2" t="s">
        <v>121</v>
      </c>
      <c r="F908" s="2" t="s">
        <v>30</v>
      </c>
      <c r="G908" s="2" t="s">
        <v>30</v>
      </c>
      <c r="H908" s="2" t="s">
        <v>30</v>
      </c>
      <c r="J908" s="2" t="s">
        <v>41</v>
      </c>
      <c r="K908" s="2" t="s">
        <v>31</v>
      </c>
      <c r="L908" s="2" t="s">
        <v>31</v>
      </c>
      <c r="M908" s="2" t="s">
        <v>31</v>
      </c>
      <c r="N908" s="2" t="s">
        <v>30</v>
      </c>
      <c r="O908" s="2" t="s">
        <v>31</v>
      </c>
      <c r="P908" s="2" t="s">
        <v>31</v>
      </c>
      <c r="Q908" s="2" t="s">
        <v>42</v>
      </c>
      <c r="R908" s="2" t="s">
        <v>42</v>
      </c>
      <c r="S908" s="2" t="s">
        <v>31</v>
      </c>
      <c r="T908" s="2" t="s">
        <v>37</v>
      </c>
      <c r="U908" s="2" t="s">
        <v>30</v>
      </c>
      <c r="V908" s="2" t="s">
        <v>30</v>
      </c>
      <c r="W908" s="2" t="s">
        <v>30</v>
      </c>
      <c r="X908" s="2" t="s">
        <v>30</v>
      </c>
      <c r="Y908" s="2" t="s">
        <v>42</v>
      </c>
      <c r="Z908" s="2" t="s">
        <v>30</v>
      </c>
    </row>
    <row r="909">
      <c r="A909" s="1">
        <v>41879.75149934028</v>
      </c>
      <c r="B909" s="2">
        <v>25.0</v>
      </c>
      <c r="C909" s="2" t="s">
        <v>59</v>
      </c>
      <c r="D909" s="2" t="s">
        <v>28</v>
      </c>
      <c r="E909" s="2" t="s">
        <v>56</v>
      </c>
      <c r="F909" s="2" t="s">
        <v>30</v>
      </c>
      <c r="G909" s="2" t="s">
        <v>31</v>
      </c>
      <c r="H909" s="2" t="s">
        <v>31</v>
      </c>
      <c r="I909" s="2" t="s">
        <v>52</v>
      </c>
      <c r="J909" s="2" t="s">
        <v>41</v>
      </c>
      <c r="K909" s="2" t="s">
        <v>30</v>
      </c>
      <c r="L909" s="2" t="s">
        <v>31</v>
      </c>
      <c r="M909" s="2" t="s">
        <v>31</v>
      </c>
      <c r="N909" s="2" t="s">
        <v>31</v>
      </c>
      <c r="O909" s="2" t="s">
        <v>31</v>
      </c>
      <c r="P909" s="2" t="s">
        <v>30</v>
      </c>
      <c r="Q909" s="2" t="s">
        <v>42</v>
      </c>
      <c r="R909" s="2" t="s">
        <v>42</v>
      </c>
      <c r="S909" s="2" t="s">
        <v>31</v>
      </c>
      <c r="T909" s="2" t="s">
        <v>31</v>
      </c>
      <c r="U909" s="2" t="s">
        <v>30</v>
      </c>
      <c r="V909" s="2" t="s">
        <v>30</v>
      </c>
      <c r="W909" s="2" t="s">
        <v>30</v>
      </c>
      <c r="X909" s="2" t="s">
        <v>30</v>
      </c>
      <c r="Y909" s="2" t="s">
        <v>30</v>
      </c>
      <c r="Z909" s="2" t="s">
        <v>30</v>
      </c>
      <c r="AA909" s="2" t="s">
        <v>288</v>
      </c>
    </row>
    <row r="910">
      <c r="A910" s="1">
        <v>41879.75535677083</v>
      </c>
      <c r="B910" s="2">
        <v>36.0</v>
      </c>
      <c r="C910" s="2" t="s">
        <v>43</v>
      </c>
      <c r="D910" s="2" t="s">
        <v>28</v>
      </c>
      <c r="E910" s="2" t="s">
        <v>51</v>
      </c>
      <c r="F910" s="2" t="s">
        <v>30</v>
      </c>
      <c r="G910" s="2" t="s">
        <v>30</v>
      </c>
      <c r="H910" s="2" t="s">
        <v>31</v>
      </c>
      <c r="I910" s="2" t="s">
        <v>40</v>
      </c>
      <c r="J910" s="2" t="s">
        <v>62</v>
      </c>
      <c r="K910" s="2" t="s">
        <v>31</v>
      </c>
      <c r="L910" s="2" t="s">
        <v>31</v>
      </c>
      <c r="M910" s="2" t="s">
        <v>31</v>
      </c>
      <c r="N910" s="2" t="s">
        <v>31</v>
      </c>
      <c r="O910" s="2" t="s">
        <v>42</v>
      </c>
      <c r="P910" s="2" t="s">
        <v>42</v>
      </c>
      <c r="Q910" s="2" t="s">
        <v>42</v>
      </c>
      <c r="R910" s="2" t="s">
        <v>42</v>
      </c>
      <c r="S910" s="2" t="s">
        <v>37</v>
      </c>
      <c r="T910" s="2" t="s">
        <v>30</v>
      </c>
      <c r="U910" s="2" t="s">
        <v>30</v>
      </c>
      <c r="V910" s="2" t="s">
        <v>30</v>
      </c>
      <c r="W910" s="2" t="s">
        <v>30</v>
      </c>
      <c r="X910" s="2" t="s">
        <v>37</v>
      </c>
      <c r="Y910" s="2" t="s">
        <v>42</v>
      </c>
      <c r="Z910" s="2" t="s">
        <v>30</v>
      </c>
    </row>
    <row r="911">
      <c r="A911" s="1">
        <v>41879.762286875</v>
      </c>
      <c r="B911" s="2">
        <v>48.0</v>
      </c>
      <c r="C911" s="2" t="s">
        <v>43</v>
      </c>
      <c r="D911" s="2" t="s">
        <v>28</v>
      </c>
      <c r="E911" s="2" t="s">
        <v>145</v>
      </c>
      <c r="F911" s="2" t="s">
        <v>30</v>
      </c>
      <c r="G911" s="2" t="s">
        <v>30</v>
      </c>
      <c r="H911" s="2" t="s">
        <v>31</v>
      </c>
      <c r="I911" s="2" t="s">
        <v>49</v>
      </c>
      <c r="J911" s="2" t="s">
        <v>41</v>
      </c>
      <c r="K911" s="2" t="s">
        <v>30</v>
      </c>
      <c r="L911" s="2" t="s">
        <v>31</v>
      </c>
      <c r="M911" s="2" t="s">
        <v>31</v>
      </c>
      <c r="N911" s="2" t="s">
        <v>31</v>
      </c>
      <c r="O911" s="2" t="s">
        <v>31</v>
      </c>
      <c r="P911" s="2" t="s">
        <v>31</v>
      </c>
      <c r="Q911" s="2" t="s">
        <v>31</v>
      </c>
      <c r="R911" s="2" t="s">
        <v>42</v>
      </c>
      <c r="S911" s="2" t="s">
        <v>37</v>
      </c>
      <c r="T911" s="2" t="s">
        <v>37</v>
      </c>
      <c r="U911" s="2" t="s">
        <v>31</v>
      </c>
      <c r="V911" s="2" t="s">
        <v>31</v>
      </c>
      <c r="W911" s="2" t="s">
        <v>30</v>
      </c>
      <c r="X911" s="2" t="s">
        <v>37</v>
      </c>
      <c r="Y911" s="2" t="s">
        <v>31</v>
      </c>
      <c r="Z911" s="2" t="s">
        <v>31</v>
      </c>
    </row>
    <row r="912">
      <c r="A912" s="1">
        <v>41879.76299887732</v>
      </c>
      <c r="B912" s="2">
        <v>48.0</v>
      </c>
      <c r="C912" s="2" t="s">
        <v>57</v>
      </c>
      <c r="D912" s="2" t="s">
        <v>90</v>
      </c>
      <c r="F912" s="2" t="s">
        <v>30</v>
      </c>
      <c r="G912" s="2" t="s">
        <v>30</v>
      </c>
      <c r="H912" s="2" t="s">
        <v>31</v>
      </c>
      <c r="I912" s="2" t="s">
        <v>52</v>
      </c>
      <c r="J912" s="3" t="s">
        <v>33</v>
      </c>
      <c r="K912" s="2" t="s">
        <v>30</v>
      </c>
      <c r="L912" s="2" t="s">
        <v>31</v>
      </c>
      <c r="M912" s="2" t="s">
        <v>30</v>
      </c>
      <c r="N912" s="2" t="s">
        <v>30</v>
      </c>
      <c r="O912" s="2" t="s">
        <v>30</v>
      </c>
      <c r="P912" s="2" t="s">
        <v>30</v>
      </c>
      <c r="Q912" s="2" t="s">
        <v>42</v>
      </c>
      <c r="R912" s="2" t="s">
        <v>35</v>
      </c>
      <c r="S912" s="2" t="s">
        <v>31</v>
      </c>
      <c r="T912" s="2" t="s">
        <v>30</v>
      </c>
      <c r="U912" s="2" t="s">
        <v>36</v>
      </c>
      <c r="V912" s="2" t="s">
        <v>30</v>
      </c>
      <c r="W912" s="2" t="s">
        <v>30</v>
      </c>
      <c r="X912" s="2" t="s">
        <v>37</v>
      </c>
      <c r="Y912" s="2" t="s">
        <v>30</v>
      </c>
      <c r="Z912" s="2" t="s">
        <v>31</v>
      </c>
    </row>
    <row r="913">
      <c r="A913" s="1">
        <v>41879.764856215275</v>
      </c>
      <c r="B913" s="2">
        <v>53.0</v>
      </c>
      <c r="C913" s="2" t="s">
        <v>43</v>
      </c>
      <c r="D913" s="2" t="s">
        <v>28</v>
      </c>
      <c r="E913" s="2" t="s">
        <v>96</v>
      </c>
      <c r="F913" s="2" t="s">
        <v>30</v>
      </c>
      <c r="G913" s="2" t="s">
        <v>30</v>
      </c>
      <c r="H913" s="2" t="s">
        <v>31</v>
      </c>
      <c r="I913" s="2" t="s">
        <v>40</v>
      </c>
      <c r="J913" s="3" t="s">
        <v>33</v>
      </c>
      <c r="K913" s="2" t="s">
        <v>31</v>
      </c>
      <c r="L913" s="2" t="s">
        <v>31</v>
      </c>
      <c r="M913" s="2" t="s">
        <v>31</v>
      </c>
      <c r="N913" s="2" t="s">
        <v>31</v>
      </c>
      <c r="O913" s="2" t="s">
        <v>30</v>
      </c>
      <c r="P913" s="2" t="s">
        <v>31</v>
      </c>
      <c r="Q913" s="2" t="s">
        <v>42</v>
      </c>
      <c r="R913" s="2" t="s">
        <v>42</v>
      </c>
      <c r="S913" s="2" t="s">
        <v>37</v>
      </c>
      <c r="T913" s="2" t="s">
        <v>37</v>
      </c>
      <c r="U913" s="2" t="s">
        <v>36</v>
      </c>
      <c r="V913" s="2" t="s">
        <v>30</v>
      </c>
      <c r="W913" s="2" t="s">
        <v>30</v>
      </c>
      <c r="X913" s="2" t="s">
        <v>30</v>
      </c>
      <c r="Y913" s="2" t="s">
        <v>42</v>
      </c>
      <c r="Z913" s="2" t="s">
        <v>30</v>
      </c>
    </row>
    <row r="914">
      <c r="A914" s="1">
        <v>41879.76526181713</v>
      </c>
      <c r="B914" s="2">
        <v>24.0</v>
      </c>
      <c r="C914" s="2" t="s">
        <v>27</v>
      </c>
      <c r="D914" s="2" t="s">
        <v>46</v>
      </c>
      <c r="F914" s="2" t="s">
        <v>30</v>
      </c>
      <c r="G914" s="2" t="s">
        <v>31</v>
      </c>
      <c r="H914" s="2" t="s">
        <v>31</v>
      </c>
      <c r="I914" s="2" t="s">
        <v>32</v>
      </c>
      <c r="J914" s="3" t="s">
        <v>33</v>
      </c>
      <c r="K914" s="2" t="s">
        <v>31</v>
      </c>
      <c r="L914" s="2" t="s">
        <v>31</v>
      </c>
      <c r="M914" s="2" t="s">
        <v>30</v>
      </c>
      <c r="N914" s="2" t="s">
        <v>30</v>
      </c>
      <c r="O914" s="2" t="s">
        <v>30</v>
      </c>
      <c r="P914" s="2" t="s">
        <v>30</v>
      </c>
      <c r="Q914" s="2" t="s">
        <v>42</v>
      </c>
      <c r="R914" s="2" t="s">
        <v>65</v>
      </c>
      <c r="S914" s="2" t="s">
        <v>30</v>
      </c>
      <c r="T914" s="2" t="s">
        <v>30</v>
      </c>
      <c r="U914" s="2" t="s">
        <v>31</v>
      </c>
      <c r="V914" s="2" t="s">
        <v>31</v>
      </c>
      <c r="W914" s="2" t="s">
        <v>30</v>
      </c>
      <c r="X914" s="2" t="s">
        <v>30</v>
      </c>
      <c r="Y914" s="2" t="s">
        <v>42</v>
      </c>
      <c r="Z914" s="2" t="s">
        <v>30</v>
      </c>
    </row>
    <row r="915">
      <c r="A915" s="1">
        <v>41879.768469814815</v>
      </c>
      <c r="B915" s="2">
        <v>33.0</v>
      </c>
      <c r="C915" s="2" t="s">
        <v>43</v>
      </c>
      <c r="D915" s="2" t="s">
        <v>28</v>
      </c>
      <c r="E915" s="2" t="s">
        <v>96</v>
      </c>
      <c r="F915" s="2" t="s">
        <v>30</v>
      </c>
      <c r="G915" s="2" t="s">
        <v>31</v>
      </c>
      <c r="H915" s="2" t="s">
        <v>31</v>
      </c>
      <c r="I915" s="2" t="s">
        <v>52</v>
      </c>
      <c r="J915" s="2" t="s">
        <v>47</v>
      </c>
      <c r="K915" s="2" t="s">
        <v>30</v>
      </c>
      <c r="L915" s="2" t="s">
        <v>31</v>
      </c>
      <c r="M915" s="2" t="s">
        <v>42</v>
      </c>
      <c r="N915" s="2" t="s">
        <v>31</v>
      </c>
      <c r="O915" s="2" t="s">
        <v>30</v>
      </c>
      <c r="P915" s="2" t="s">
        <v>31</v>
      </c>
      <c r="Q915" s="2" t="s">
        <v>42</v>
      </c>
      <c r="R915" s="2" t="s">
        <v>35</v>
      </c>
      <c r="S915" s="2" t="s">
        <v>30</v>
      </c>
      <c r="T915" s="2" t="s">
        <v>30</v>
      </c>
      <c r="U915" s="2" t="s">
        <v>31</v>
      </c>
      <c r="V915" s="2" t="s">
        <v>31</v>
      </c>
      <c r="W915" s="2" t="s">
        <v>30</v>
      </c>
      <c r="X915" s="2" t="s">
        <v>30</v>
      </c>
      <c r="Y915" s="2" t="s">
        <v>42</v>
      </c>
      <c r="Z915" s="2" t="s">
        <v>30</v>
      </c>
    </row>
    <row r="916">
      <c r="A916" s="1">
        <v>41879.78527202546</v>
      </c>
      <c r="B916" s="2">
        <v>25.0</v>
      </c>
      <c r="C916" s="2" t="s">
        <v>27</v>
      </c>
      <c r="D916" s="2" t="s">
        <v>44</v>
      </c>
      <c r="F916" s="2" t="s">
        <v>30</v>
      </c>
      <c r="G916" s="2" t="s">
        <v>31</v>
      </c>
      <c r="H916" s="2" t="s">
        <v>31</v>
      </c>
      <c r="I916" s="2" t="s">
        <v>52</v>
      </c>
      <c r="J916" s="3" t="s">
        <v>33</v>
      </c>
      <c r="K916" s="2" t="s">
        <v>30</v>
      </c>
      <c r="L916" s="2" t="s">
        <v>31</v>
      </c>
      <c r="M916" s="2" t="s">
        <v>31</v>
      </c>
      <c r="N916" s="2" t="s">
        <v>31</v>
      </c>
      <c r="O916" s="2" t="s">
        <v>30</v>
      </c>
      <c r="P916" s="2" t="s">
        <v>30</v>
      </c>
      <c r="Q916" s="2" t="s">
        <v>31</v>
      </c>
      <c r="R916" s="2" t="s">
        <v>35</v>
      </c>
      <c r="S916" s="2" t="s">
        <v>30</v>
      </c>
      <c r="T916" s="2" t="s">
        <v>30</v>
      </c>
      <c r="U916" s="2" t="s">
        <v>36</v>
      </c>
      <c r="V916" s="2" t="s">
        <v>31</v>
      </c>
      <c r="W916" s="2" t="s">
        <v>30</v>
      </c>
      <c r="X916" s="2" t="s">
        <v>30</v>
      </c>
      <c r="Y916" s="2" t="s">
        <v>42</v>
      </c>
      <c r="Z916" s="2" t="s">
        <v>30</v>
      </c>
    </row>
    <row r="917">
      <c r="A917" s="1">
        <v>41879.79430025463</v>
      </c>
      <c r="B917" s="2">
        <v>30.0</v>
      </c>
      <c r="C917" s="2" t="s">
        <v>43</v>
      </c>
      <c r="D917" s="2" t="s">
        <v>46</v>
      </c>
      <c r="F917" s="2" t="s">
        <v>30</v>
      </c>
      <c r="G917" s="2" t="s">
        <v>30</v>
      </c>
      <c r="H917" s="2" t="s">
        <v>31</v>
      </c>
      <c r="I917" s="2" t="s">
        <v>52</v>
      </c>
      <c r="J917" s="2" t="s">
        <v>47</v>
      </c>
      <c r="K917" s="2" t="s">
        <v>30</v>
      </c>
      <c r="L917" s="2" t="s">
        <v>31</v>
      </c>
      <c r="M917" s="2" t="s">
        <v>30</v>
      </c>
      <c r="N917" s="2" t="s">
        <v>30</v>
      </c>
      <c r="O917" s="2" t="s">
        <v>30</v>
      </c>
      <c r="P917" s="2" t="s">
        <v>30</v>
      </c>
      <c r="Q917" s="2" t="s">
        <v>42</v>
      </c>
      <c r="R917" s="2" t="s">
        <v>45</v>
      </c>
      <c r="S917" s="2" t="s">
        <v>31</v>
      </c>
      <c r="T917" s="2" t="s">
        <v>37</v>
      </c>
      <c r="U917" s="2" t="s">
        <v>36</v>
      </c>
      <c r="V917" s="2" t="s">
        <v>30</v>
      </c>
      <c r="W917" s="2" t="s">
        <v>30</v>
      </c>
      <c r="X917" s="2" t="s">
        <v>37</v>
      </c>
      <c r="Y917" s="2" t="s">
        <v>30</v>
      </c>
      <c r="Z917" s="2" t="s">
        <v>30</v>
      </c>
    </row>
    <row r="918">
      <c r="A918" s="1">
        <v>41879.79450575231</v>
      </c>
      <c r="B918" s="2">
        <v>30.0</v>
      </c>
      <c r="C918" s="2" t="s">
        <v>43</v>
      </c>
      <c r="D918" s="2" t="s">
        <v>28</v>
      </c>
      <c r="E918" s="2" t="s">
        <v>75</v>
      </c>
      <c r="F918" s="2" t="s">
        <v>31</v>
      </c>
      <c r="G918" s="2" t="s">
        <v>30</v>
      </c>
      <c r="H918" s="2" t="s">
        <v>30</v>
      </c>
      <c r="I918" s="2" t="s">
        <v>49</v>
      </c>
      <c r="J918" s="3" t="s">
        <v>54</v>
      </c>
      <c r="K918" s="2" t="s">
        <v>31</v>
      </c>
      <c r="L918" s="2" t="s">
        <v>31</v>
      </c>
      <c r="M918" s="2" t="s">
        <v>30</v>
      </c>
      <c r="N918" s="2" t="s">
        <v>31</v>
      </c>
      <c r="O918" s="2" t="s">
        <v>30</v>
      </c>
      <c r="P918" s="2" t="s">
        <v>30</v>
      </c>
      <c r="Q918" s="2" t="s">
        <v>31</v>
      </c>
      <c r="R918" s="2" t="s">
        <v>35</v>
      </c>
      <c r="S918" s="2" t="s">
        <v>37</v>
      </c>
      <c r="T918" s="2" t="s">
        <v>37</v>
      </c>
      <c r="U918" s="2" t="s">
        <v>36</v>
      </c>
      <c r="V918" s="2" t="s">
        <v>36</v>
      </c>
      <c r="W918" s="2" t="s">
        <v>37</v>
      </c>
      <c r="X918" s="2" t="s">
        <v>37</v>
      </c>
      <c r="Y918" s="2" t="s">
        <v>42</v>
      </c>
      <c r="Z918" s="2" t="s">
        <v>30</v>
      </c>
    </row>
    <row r="919">
      <c r="A919" s="1">
        <v>41879.80249006944</v>
      </c>
      <c r="B919" s="2">
        <v>34.0</v>
      </c>
      <c r="C919" s="2" t="s">
        <v>57</v>
      </c>
      <c r="D919" s="2" t="s">
        <v>46</v>
      </c>
      <c r="F919" s="2" t="s">
        <v>31</v>
      </c>
      <c r="G919" s="2" t="s">
        <v>30</v>
      </c>
      <c r="H919" s="2" t="s">
        <v>31</v>
      </c>
      <c r="I919" s="2" t="s">
        <v>52</v>
      </c>
      <c r="J919" s="3" t="s">
        <v>54</v>
      </c>
      <c r="K919" s="2" t="s">
        <v>31</v>
      </c>
      <c r="L919" s="2" t="s">
        <v>31</v>
      </c>
      <c r="M919" s="2" t="s">
        <v>30</v>
      </c>
      <c r="N919" s="2" t="s">
        <v>30</v>
      </c>
      <c r="O919" s="2" t="s">
        <v>30</v>
      </c>
      <c r="P919" s="2" t="s">
        <v>30</v>
      </c>
      <c r="Q919" s="2" t="s">
        <v>31</v>
      </c>
      <c r="R919" s="2" t="s">
        <v>45</v>
      </c>
      <c r="S919" s="2" t="s">
        <v>30</v>
      </c>
      <c r="T919" s="2" t="s">
        <v>30</v>
      </c>
      <c r="U919" s="2" t="s">
        <v>36</v>
      </c>
      <c r="V919" s="2" t="s">
        <v>36</v>
      </c>
      <c r="W919" s="2" t="s">
        <v>30</v>
      </c>
      <c r="X919" s="2" t="s">
        <v>30</v>
      </c>
      <c r="Y919" s="2" t="s">
        <v>31</v>
      </c>
      <c r="Z919" s="2" t="s">
        <v>30</v>
      </c>
    </row>
    <row r="920">
      <c r="A920" s="1">
        <v>41879.8097652662</v>
      </c>
      <c r="B920" s="2">
        <v>31.0</v>
      </c>
      <c r="C920" s="2" t="s">
        <v>43</v>
      </c>
      <c r="D920" s="2" t="s">
        <v>28</v>
      </c>
      <c r="E920" s="2" t="s">
        <v>164</v>
      </c>
      <c r="F920" s="2" t="s">
        <v>30</v>
      </c>
      <c r="G920" s="2" t="s">
        <v>30</v>
      </c>
      <c r="H920" s="2" t="s">
        <v>30</v>
      </c>
      <c r="J920" s="2" t="s">
        <v>41</v>
      </c>
      <c r="K920" s="2" t="s">
        <v>31</v>
      </c>
      <c r="L920" s="2" t="s">
        <v>31</v>
      </c>
      <c r="M920" s="2" t="s">
        <v>31</v>
      </c>
      <c r="N920" s="2" t="s">
        <v>31</v>
      </c>
      <c r="O920" s="2" t="s">
        <v>31</v>
      </c>
      <c r="P920" s="2" t="s">
        <v>31</v>
      </c>
      <c r="Q920" s="2" t="s">
        <v>31</v>
      </c>
      <c r="R920" s="2" t="s">
        <v>65</v>
      </c>
      <c r="S920" s="2" t="s">
        <v>30</v>
      </c>
      <c r="T920" s="2" t="s">
        <v>30</v>
      </c>
      <c r="U920" s="2" t="s">
        <v>36</v>
      </c>
      <c r="V920" s="2" t="s">
        <v>31</v>
      </c>
      <c r="W920" s="2" t="s">
        <v>37</v>
      </c>
      <c r="X920" s="2" t="s">
        <v>31</v>
      </c>
      <c r="Y920" s="2" t="s">
        <v>31</v>
      </c>
      <c r="Z920" s="2" t="s">
        <v>30</v>
      </c>
    </row>
    <row r="921">
      <c r="A921" s="1">
        <v>41879.8114266551</v>
      </c>
      <c r="B921" s="2">
        <v>22.0</v>
      </c>
      <c r="C921" s="2" t="s">
        <v>97</v>
      </c>
      <c r="D921" s="2" t="s">
        <v>28</v>
      </c>
      <c r="E921" s="2" t="s">
        <v>60</v>
      </c>
      <c r="F921" s="2" t="s">
        <v>30</v>
      </c>
      <c r="G921" s="2" t="s">
        <v>31</v>
      </c>
      <c r="H921" s="2" t="s">
        <v>31</v>
      </c>
      <c r="I921" s="2" t="s">
        <v>32</v>
      </c>
      <c r="J921" s="2" t="s">
        <v>41</v>
      </c>
      <c r="K921" s="2" t="s">
        <v>30</v>
      </c>
      <c r="L921" s="2" t="s">
        <v>31</v>
      </c>
      <c r="M921" s="2" t="s">
        <v>42</v>
      </c>
      <c r="N921" s="2" t="s">
        <v>34</v>
      </c>
      <c r="O921" s="2" t="s">
        <v>30</v>
      </c>
      <c r="P921" s="2" t="s">
        <v>42</v>
      </c>
      <c r="Q921" s="2" t="s">
        <v>42</v>
      </c>
      <c r="R921" s="2" t="s">
        <v>42</v>
      </c>
      <c r="S921" s="2" t="s">
        <v>31</v>
      </c>
      <c r="T921" s="2" t="s">
        <v>31</v>
      </c>
      <c r="U921" s="2" t="s">
        <v>30</v>
      </c>
      <c r="V921" s="2" t="s">
        <v>30</v>
      </c>
      <c r="W921" s="2" t="s">
        <v>30</v>
      </c>
      <c r="X921" s="2" t="s">
        <v>30</v>
      </c>
      <c r="Y921" s="2" t="s">
        <v>42</v>
      </c>
      <c r="Z921" s="2" t="s">
        <v>30</v>
      </c>
    </row>
    <row r="922">
      <c r="A922" s="1">
        <v>41879.81643086806</v>
      </c>
      <c r="B922" s="2">
        <v>28.0</v>
      </c>
      <c r="C922" s="2" t="s">
        <v>43</v>
      </c>
      <c r="D922" s="2" t="s">
        <v>28</v>
      </c>
      <c r="E922" s="2" t="s">
        <v>51</v>
      </c>
      <c r="F922" s="2" t="s">
        <v>30</v>
      </c>
      <c r="G922" s="2" t="s">
        <v>31</v>
      </c>
      <c r="H922" s="2" t="s">
        <v>30</v>
      </c>
      <c r="I922" s="2" t="s">
        <v>52</v>
      </c>
      <c r="J922" s="3" t="s">
        <v>33</v>
      </c>
      <c r="K922" s="2" t="s">
        <v>30</v>
      </c>
      <c r="L922" s="2" t="s">
        <v>31</v>
      </c>
      <c r="M922" s="2" t="s">
        <v>42</v>
      </c>
      <c r="N922" s="2" t="s">
        <v>34</v>
      </c>
      <c r="O922" s="2" t="s">
        <v>30</v>
      </c>
      <c r="P922" s="2" t="s">
        <v>42</v>
      </c>
      <c r="Q922" s="2" t="s">
        <v>42</v>
      </c>
      <c r="R922" s="2" t="s">
        <v>35</v>
      </c>
      <c r="S922" s="2" t="s">
        <v>30</v>
      </c>
      <c r="T922" s="2" t="s">
        <v>30</v>
      </c>
      <c r="U922" s="2" t="s">
        <v>36</v>
      </c>
      <c r="V922" s="2" t="s">
        <v>31</v>
      </c>
      <c r="W922" s="2" t="s">
        <v>30</v>
      </c>
      <c r="X922" s="2" t="s">
        <v>31</v>
      </c>
      <c r="Y922" s="2" t="s">
        <v>42</v>
      </c>
      <c r="Z922" s="2" t="s">
        <v>30</v>
      </c>
    </row>
    <row r="923">
      <c r="A923" s="1">
        <v>41879.84177071759</v>
      </c>
      <c r="B923" s="2">
        <v>35.0</v>
      </c>
      <c r="C923" s="2" t="s">
        <v>43</v>
      </c>
      <c r="D923" s="2" t="s">
        <v>28</v>
      </c>
      <c r="E923" s="2" t="s">
        <v>84</v>
      </c>
      <c r="F923" s="2" t="s">
        <v>30</v>
      </c>
      <c r="G923" s="2" t="s">
        <v>31</v>
      </c>
      <c r="H923" s="2" t="s">
        <v>31</v>
      </c>
      <c r="I923" s="2" t="s">
        <v>40</v>
      </c>
      <c r="J923" s="2" t="s">
        <v>47</v>
      </c>
      <c r="K923" s="2" t="s">
        <v>30</v>
      </c>
      <c r="L923" s="2" t="s">
        <v>30</v>
      </c>
      <c r="M923" s="2" t="s">
        <v>31</v>
      </c>
      <c r="N923" s="2" t="s">
        <v>31</v>
      </c>
      <c r="O923" s="2" t="s">
        <v>30</v>
      </c>
      <c r="P923" s="2" t="s">
        <v>31</v>
      </c>
      <c r="Q923" s="2" t="s">
        <v>31</v>
      </c>
      <c r="R923" s="2" t="s">
        <v>45</v>
      </c>
      <c r="S923" s="2" t="s">
        <v>37</v>
      </c>
      <c r="T923" s="2" t="s">
        <v>30</v>
      </c>
      <c r="U923" s="2" t="s">
        <v>36</v>
      </c>
      <c r="V923" s="2" t="s">
        <v>36</v>
      </c>
      <c r="W923" s="2" t="s">
        <v>30</v>
      </c>
      <c r="X923" s="2" t="s">
        <v>30</v>
      </c>
      <c r="Y923" s="2" t="s">
        <v>30</v>
      </c>
      <c r="Z923" s="2" t="s">
        <v>30</v>
      </c>
    </row>
    <row r="924">
      <c r="A924" s="1">
        <v>41879.85488755787</v>
      </c>
      <c r="B924" s="2">
        <v>28.0</v>
      </c>
      <c r="C924" s="2" t="s">
        <v>43</v>
      </c>
      <c r="D924" s="2" t="s">
        <v>28</v>
      </c>
      <c r="E924" s="2" t="s">
        <v>60</v>
      </c>
      <c r="F924" s="2" t="s">
        <v>30</v>
      </c>
      <c r="G924" s="2" t="s">
        <v>31</v>
      </c>
      <c r="H924" s="2" t="s">
        <v>31</v>
      </c>
      <c r="I924" s="2" t="s">
        <v>52</v>
      </c>
      <c r="J924" s="2" t="s">
        <v>47</v>
      </c>
      <c r="K924" s="2" t="s">
        <v>30</v>
      </c>
      <c r="L924" s="2" t="s">
        <v>30</v>
      </c>
      <c r="M924" s="2" t="s">
        <v>31</v>
      </c>
      <c r="N924" s="2" t="s">
        <v>30</v>
      </c>
      <c r="O924" s="2" t="s">
        <v>30</v>
      </c>
      <c r="P924" s="2" t="s">
        <v>30</v>
      </c>
      <c r="Q924" s="2" t="s">
        <v>42</v>
      </c>
      <c r="R924" s="2" t="s">
        <v>42</v>
      </c>
      <c r="S924" s="2" t="s">
        <v>37</v>
      </c>
      <c r="T924" s="2" t="s">
        <v>37</v>
      </c>
      <c r="U924" s="2" t="s">
        <v>36</v>
      </c>
      <c r="V924" s="2" t="s">
        <v>36</v>
      </c>
      <c r="W924" s="2" t="s">
        <v>30</v>
      </c>
      <c r="X924" s="2" t="s">
        <v>30</v>
      </c>
      <c r="Y924" s="2" t="s">
        <v>31</v>
      </c>
      <c r="Z924" s="2" t="s">
        <v>30</v>
      </c>
    </row>
    <row r="925">
      <c r="A925" s="1">
        <v>41879.86800797454</v>
      </c>
      <c r="B925" s="2">
        <v>42.0</v>
      </c>
      <c r="C925" s="2" t="s">
        <v>57</v>
      </c>
      <c r="D925" s="2" t="s">
        <v>186</v>
      </c>
      <c r="F925" s="2" t="s">
        <v>30</v>
      </c>
      <c r="G925" s="2" t="s">
        <v>30</v>
      </c>
      <c r="H925" s="2" t="s">
        <v>31</v>
      </c>
      <c r="I925" s="2" t="s">
        <v>52</v>
      </c>
      <c r="J925" s="2" t="s">
        <v>41</v>
      </c>
      <c r="K925" s="2" t="s">
        <v>30</v>
      </c>
      <c r="L925" s="2" t="s">
        <v>30</v>
      </c>
      <c r="M925" s="2" t="s">
        <v>30</v>
      </c>
      <c r="N925" s="2" t="s">
        <v>31</v>
      </c>
      <c r="O925" s="2" t="s">
        <v>42</v>
      </c>
      <c r="P925" s="2" t="s">
        <v>30</v>
      </c>
      <c r="Q925" s="2" t="s">
        <v>31</v>
      </c>
      <c r="R925" s="2" t="s">
        <v>45</v>
      </c>
      <c r="S925" s="2" t="s">
        <v>31</v>
      </c>
      <c r="T925" s="2" t="s">
        <v>37</v>
      </c>
      <c r="U925" s="2" t="s">
        <v>36</v>
      </c>
      <c r="V925" s="2" t="s">
        <v>36</v>
      </c>
      <c r="W925" s="2" t="s">
        <v>30</v>
      </c>
      <c r="X925" s="2" t="s">
        <v>31</v>
      </c>
      <c r="Y925" s="2" t="s">
        <v>30</v>
      </c>
      <c r="Z925" s="2" t="s">
        <v>31</v>
      </c>
    </row>
    <row r="926">
      <c r="A926" s="1">
        <v>41879.890742083335</v>
      </c>
      <c r="B926" s="2">
        <v>33.0</v>
      </c>
      <c r="C926" s="2" t="s">
        <v>43</v>
      </c>
      <c r="D926" s="2" t="s">
        <v>28</v>
      </c>
      <c r="E926" s="2" t="s">
        <v>103</v>
      </c>
      <c r="F926" s="2" t="s">
        <v>30</v>
      </c>
      <c r="G926" s="2" t="s">
        <v>31</v>
      </c>
      <c r="H926" s="2" t="s">
        <v>30</v>
      </c>
      <c r="J926" s="2" t="s">
        <v>62</v>
      </c>
      <c r="K926" s="2" t="s">
        <v>30</v>
      </c>
      <c r="L926" s="2" t="s">
        <v>31</v>
      </c>
      <c r="M926" s="2" t="s">
        <v>31</v>
      </c>
      <c r="N926" s="2" t="s">
        <v>30</v>
      </c>
      <c r="O926" s="2" t="s">
        <v>42</v>
      </c>
      <c r="P926" s="2" t="s">
        <v>42</v>
      </c>
      <c r="Q926" s="2" t="s">
        <v>42</v>
      </c>
      <c r="R926" s="2" t="s">
        <v>65</v>
      </c>
      <c r="S926" s="2" t="s">
        <v>30</v>
      </c>
      <c r="T926" s="2" t="s">
        <v>30</v>
      </c>
      <c r="U926" s="2" t="s">
        <v>31</v>
      </c>
      <c r="V926" s="2" t="s">
        <v>31</v>
      </c>
      <c r="W926" s="2" t="s">
        <v>31</v>
      </c>
      <c r="X926" s="2" t="s">
        <v>31</v>
      </c>
      <c r="Y926" s="2" t="s">
        <v>31</v>
      </c>
      <c r="Z926" s="2" t="s">
        <v>30</v>
      </c>
    </row>
    <row r="927">
      <c r="A927" s="1">
        <v>41879.89223237269</v>
      </c>
      <c r="B927" s="2">
        <v>29.0</v>
      </c>
      <c r="C927" s="2" t="s">
        <v>57</v>
      </c>
      <c r="D927" s="2" t="s">
        <v>28</v>
      </c>
      <c r="E927" s="2" t="s">
        <v>60</v>
      </c>
      <c r="F927" s="2" t="s">
        <v>30</v>
      </c>
      <c r="G927" s="2" t="s">
        <v>30</v>
      </c>
      <c r="H927" s="2" t="s">
        <v>30</v>
      </c>
      <c r="I927" s="2" t="s">
        <v>52</v>
      </c>
      <c r="J927" s="2" t="s">
        <v>41</v>
      </c>
      <c r="K927" s="2" t="s">
        <v>30</v>
      </c>
      <c r="L927" s="2" t="s">
        <v>31</v>
      </c>
      <c r="M927" s="2" t="s">
        <v>31</v>
      </c>
      <c r="N927" s="2" t="s">
        <v>30</v>
      </c>
      <c r="O927" s="2" t="s">
        <v>31</v>
      </c>
      <c r="P927" s="2" t="s">
        <v>30</v>
      </c>
      <c r="Q927" s="2" t="s">
        <v>42</v>
      </c>
      <c r="R927" s="2" t="s">
        <v>42</v>
      </c>
      <c r="S927" s="2" t="s">
        <v>31</v>
      </c>
      <c r="T927" s="2" t="s">
        <v>37</v>
      </c>
      <c r="U927" s="2" t="s">
        <v>30</v>
      </c>
      <c r="V927" s="2" t="s">
        <v>30</v>
      </c>
      <c r="W927" s="2" t="s">
        <v>30</v>
      </c>
      <c r="X927" s="2" t="s">
        <v>30</v>
      </c>
      <c r="Y927" s="2" t="s">
        <v>42</v>
      </c>
      <c r="Z927" s="2" t="s">
        <v>30</v>
      </c>
    </row>
    <row r="928">
      <c r="A928" s="1">
        <v>41879.8939734375</v>
      </c>
      <c r="B928" s="2">
        <v>43.0</v>
      </c>
      <c r="C928" s="2" t="s">
        <v>38</v>
      </c>
      <c r="D928" s="2" t="s">
        <v>28</v>
      </c>
      <c r="F928" s="2" t="s">
        <v>30</v>
      </c>
      <c r="G928" s="2" t="s">
        <v>31</v>
      </c>
      <c r="H928" s="2" t="s">
        <v>30</v>
      </c>
      <c r="I928" s="2" t="s">
        <v>52</v>
      </c>
      <c r="J928" s="2" t="s">
        <v>62</v>
      </c>
      <c r="K928" s="2" t="s">
        <v>30</v>
      </c>
      <c r="L928" s="2" t="s">
        <v>30</v>
      </c>
      <c r="M928" s="2" t="s">
        <v>31</v>
      </c>
      <c r="N928" s="2" t="s">
        <v>34</v>
      </c>
      <c r="O928" s="2" t="s">
        <v>30</v>
      </c>
      <c r="P928" s="2" t="s">
        <v>42</v>
      </c>
      <c r="Q928" s="2" t="s">
        <v>42</v>
      </c>
      <c r="R928" s="2" t="s">
        <v>42</v>
      </c>
      <c r="S928" s="2" t="s">
        <v>37</v>
      </c>
      <c r="T928" s="2" t="s">
        <v>30</v>
      </c>
      <c r="U928" s="2" t="s">
        <v>30</v>
      </c>
      <c r="V928" s="2" t="s">
        <v>36</v>
      </c>
      <c r="W928" s="2" t="s">
        <v>30</v>
      </c>
      <c r="X928" s="2" t="s">
        <v>37</v>
      </c>
      <c r="Y928" s="2" t="s">
        <v>30</v>
      </c>
      <c r="Z928" s="2" t="s">
        <v>30</v>
      </c>
      <c r="AA928" s="2" t="s">
        <v>289</v>
      </c>
    </row>
    <row r="929">
      <c r="A929" s="1">
        <v>41879.89624686343</v>
      </c>
      <c r="B929" s="2">
        <v>29.0</v>
      </c>
      <c r="C929" s="2" t="s">
        <v>43</v>
      </c>
      <c r="D929" s="2" t="s">
        <v>28</v>
      </c>
      <c r="E929" s="2" t="s">
        <v>69</v>
      </c>
      <c r="F929" s="2" t="s">
        <v>30</v>
      </c>
      <c r="G929" s="2" t="s">
        <v>30</v>
      </c>
      <c r="H929" s="2" t="s">
        <v>30</v>
      </c>
      <c r="J929" s="2" t="s">
        <v>47</v>
      </c>
      <c r="K929" s="2" t="s">
        <v>30</v>
      </c>
      <c r="L929" s="2" t="s">
        <v>31</v>
      </c>
      <c r="M929" s="2" t="s">
        <v>31</v>
      </c>
      <c r="N929" s="2" t="s">
        <v>31</v>
      </c>
      <c r="O929" s="2" t="s">
        <v>31</v>
      </c>
      <c r="P929" s="2" t="s">
        <v>31</v>
      </c>
      <c r="Q929" s="2" t="s">
        <v>42</v>
      </c>
      <c r="R929" s="2" t="s">
        <v>35</v>
      </c>
      <c r="S929" s="2" t="s">
        <v>30</v>
      </c>
      <c r="T929" s="2" t="s">
        <v>30</v>
      </c>
      <c r="U929" s="2" t="s">
        <v>36</v>
      </c>
      <c r="V929" s="2" t="s">
        <v>36</v>
      </c>
      <c r="W929" s="2" t="s">
        <v>37</v>
      </c>
      <c r="X929" s="2" t="s">
        <v>37</v>
      </c>
      <c r="Y929" s="2" t="s">
        <v>31</v>
      </c>
      <c r="Z929" s="2" t="s">
        <v>30</v>
      </c>
    </row>
    <row r="930">
      <c r="A930" s="1">
        <v>41879.89829186343</v>
      </c>
      <c r="B930" s="2">
        <v>25.0</v>
      </c>
      <c r="C930" s="2" t="s">
        <v>43</v>
      </c>
      <c r="D930" s="2" t="s">
        <v>28</v>
      </c>
      <c r="E930" s="2" t="s">
        <v>48</v>
      </c>
      <c r="F930" s="2" t="s">
        <v>30</v>
      </c>
      <c r="G930" s="2" t="s">
        <v>30</v>
      </c>
      <c r="H930" s="2" t="s">
        <v>30</v>
      </c>
      <c r="J930" s="2" t="s">
        <v>50</v>
      </c>
      <c r="K930" s="2" t="s">
        <v>31</v>
      </c>
      <c r="L930" s="2" t="s">
        <v>31</v>
      </c>
      <c r="M930" s="2" t="s">
        <v>31</v>
      </c>
      <c r="N930" s="2" t="s">
        <v>30</v>
      </c>
      <c r="O930" s="2" t="s">
        <v>30</v>
      </c>
      <c r="P930" s="2" t="s">
        <v>30</v>
      </c>
      <c r="Q930" s="2" t="s">
        <v>31</v>
      </c>
      <c r="R930" s="2" t="s">
        <v>42</v>
      </c>
      <c r="S930" s="2" t="s">
        <v>30</v>
      </c>
      <c r="T930" s="2" t="s">
        <v>30</v>
      </c>
      <c r="U930" s="2" t="s">
        <v>31</v>
      </c>
      <c r="V930" s="2" t="s">
        <v>31</v>
      </c>
      <c r="W930" s="2" t="s">
        <v>37</v>
      </c>
      <c r="X930" s="2" t="s">
        <v>37</v>
      </c>
      <c r="Y930" s="2" t="s">
        <v>42</v>
      </c>
      <c r="Z930" s="2" t="s">
        <v>30</v>
      </c>
    </row>
    <row r="931">
      <c r="A931" s="1">
        <v>41879.901531284726</v>
      </c>
      <c r="B931" s="2">
        <v>31.0</v>
      </c>
      <c r="C931" s="2" t="s">
        <v>43</v>
      </c>
      <c r="D931" s="2" t="s">
        <v>28</v>
      </c>
      <c r="E931" s="2" t="s">
        <v>103</v>
      </c>
      <c r="F931" s="2" t="s">
        <v>30</v>
      </c>
      <c r="G931" s="2" t="s">
        <v>31</v>
      </c>
      <c r="H931" s="2" t="s">
        <v>30</v>
      </c>
      <c r="I931" s="2" t="s">
        <v>49</v>
      </c>
      <c r="J931" s="2" t="s">
        <v>50</v>
      </c>
      <c r="K931" s="2" t="s">
        <v>30</v>
      </c>
      <c r="L931" s="2" t="s">
        <v>31</v>
      </c>
      <c r="M931" s="2" t="s">
        <v>42</v>
      </c>
      <c r="N931" s="2" t="s">
        <v>30</v>
      </c>
      <c r="O931" s="2" t="s">
        <v>42</v>
      </c>
      <c r="P931" s="2" t="s">
        <v>42</v>
      </c>
      <c r="Q931" s="2" t="s">
        <v>42</v>
      </c>
      <c r="R931" s="2" t="s">
        <v>65</v>
      </c>
      <c r="S931" s="2" t="s">
        <v>30</v>
      </c>
      <c r="T931" s="2" t="s">
        <v>30</v>
      </c>
      <c r="U931" s="2" t="s">
        <v>36</v>
      </c>
      <c r="V931" s="2" t="s">
        <v>31</v>
      </c>
      <c r="W931" s="2" t="s">
        <v>30</v>
      </c>
      <c r="X931" s="2" t="s">
        <v>30</v>
      </c>
      <c r="Y931" s="2" t="s">
        <v>42</v>
      </c>
      <c r="Z931" s="2" t="s">
        <v>30</v>
      </c>
    </row>
    <row r="932">
      <c r="A932" s="1">
        <v>41879.904085937495</v>
      </c>
      <c r="B932" s="2">
        <v>35.0</v>
      </c>
      <c r="C932" s="2" t="s">
        <v>27</v>
      </c>
      <c r="D932" s="2" t="s">
        <v>28</v>
      </c>
      <c r="E932" s="2" t="s">
        <v>111</v>
      </c>
      <c r="F932" s="2" t="s">
        <v>30</v>
      </c>
      <c r="G932" s="2" t="s">
        <v>31</v>
      </c>
      <c r="H932" s="2" t="s">
        <v>31</v>
      </c>
      <c r="I932" s="2" t="s">
        <v>52</v>
      </c>
      <c r="J932" s="3" t="s">
        <v>33</v>
      </c>
      <c r="K932" s="2" t="s">
        <v>30</v>
      </c>
      <c r="L932" s="2" t="s">
        <v>30</v>
      </c>
      <c r="M932" s="2" t="s">
        <v>31</v>
      </c>
      <c r="N932" s="2" t="s">
        <v>34</v>
      </c>
      <c r="O932" s="2" t="s">
        <v>31</v>
      </c>
      <c r="P932" s="2" t="s">
        <v>31</v>
      </c>
      <c r="Q932" s="2" t="s">
        <v>31</v>
      </c>
      <c r="R932" s="2" t="s">
        <v>45</v>
      </c>
      <c r="S932" s="2" t="s">
        <v>37</v>
      </c>
      <c r="T932" s="2" t="s">
        <v>37</v>
      </c>
      <c r="U932" s="2" t="s">
        <v>36</v>
      </c>
      <c r="V932" s="2" t="s">
        <v>31</v>
      </c>
      <c r="W932" s="2" t="s">
        <v>30</v>
      </c>
      <c r="X932" s="2" t="s">
        <v>37</v>
      </c>
      <c r="Y932" s="2" t="s">
        <v>31</v>
      </c>
      <c r="Z932" s="2" t="s">
        <v>30</v>
      </c>
      <c r="AA932" s="2" t="s">
        <v>290</v>
      </c>
    </row>
    <row r="933">
      <c r="A933" s="1">
        <v>41879.90802167824</v>
      </c>
      <c r="B933" s="2">
        <v>34.0</v>
      </c>
      <c r="C933" s="2" t="s">
        <v>57</v>
      </c>
      <c r="D933" s="2" t="s">
        <v>28</v>
      </c>
      <c r="E933" s="2" t="s">
        <v>48</v>
      </c>
      <c r="F933" s="2" t="s">
        <v>30</v>
      </c>
      <c r="G933" s="2" t="s">
        <v>30</v>
      </c>
      <c r="H933" s="2" t="s">
        <v>30</v>
      </c>
      <c r="I933" s="2" t="s">
        <v>32</v>
      </c>
      <c r="J933" s="3" t="s">
        <v>54</v>
      </c>
      <c r="K933" s="2" t="s">
        <v>30</v>
      </c>
      <c r="L933" s="2" t="s">
        <v>31</v>
      </c>
      <c r="M933" s="2" t="s">
        <v>42</v>
      </c>
      <c r="N933" s="2" t="s">
        <v>30</v>
      </c>
      <c r="O933" s="2" t="s">
        <v>30</v>
      </c>
      <c r="P933" s="2" t="s">
        <v>31</v>
      </c>
      <c r="Q933" s="2" t="s">
        <v>42</v>
      </c>
      <c r="R933" s="2" t="s">
        <v>65</v>
      </c>
      <c r="S933" s="2" t="s">
        <v>30</v>
      </c>
      <c r="T933" s="2" t="s">
        <v>30</v>
      </c>
      <c r="U933" s="2" t="s">
        <v>36</v>
      </c>
      <c r="V933" s="2" t="s">
        <v>31</v>
      </c>
      <c r="W933" s="2" t="s">
        <v>30</v>
      </c>
      <c r="X933" s="2" t="s">
        <v>37</v>
      </c>
      <c r="Y933" s="2" t="s">
        <v>31</v>
      </c>
      <c r="Z933" s="2" t="s">
        <v>30</v>
      </c>
      <c r="AA933" s="2" t="s">
        <v>290</v>
      </c>
    </row>
    <row r="934">
      <c r="A934" s="1">
        <v>41879.92817929398</v>
      </c>
      <c r="B934" s="2">
        <v>43.0</v>
      </c>
      <c r="C934" s="2" t="s">
        <v>105</v>
      </c>
      <c r="D934" s="2" t="s">
        <v>28</v>
      </c>
      <c r="E934" s="2" t="s">
        <v>76</v>
      </c>
      <c r="F934" s="2" t="s">
        <v>30</v>
      </c>
      <c r="G934" s="2" t="s">
        <v>30</v>
      </c>
      <c r="H934" s="2" t="s">
        <v>31</v>
      </c>
      <c r="I934" s="2" t="s">
        <v>52</v>
      </c>
      <c r="J934" s="2" t="s">
        <v>50</v>
      </c>
      <c r="K934" s="2" t="s">
        <v>31</v>
      </c>
      <c r="L934" s="2" t="s">
        <v>31</v>
      </c>
      <c r="M934" s="2" t="s">
        <v>31</v>
      </c>
      <c r="N934" s="2" t="s">
        <v>31</v>
      </c>
      <c r="O934" s="2" t="s">
        <v>30</v>
      </c>
      <c r="P934" s="2" t="s">
        <v>31</v>
      </c>
      <c r="Q934" s="2" t="s">
        <v>31</v>
      </c>
      <c r="R934" s="2" t="s">
        <v>55</v>
      </c>
      <c r="S934" s="2" t="s">
        <v>31</v>
      </c>
      <c r="T934" s="2" t="s">
        <v>37</v>
      </c>
      <c r="U934" s="2" t="s">
        <v>36</v>
      </c>
      <c r="V934" s="2" t="s">
        <v>30</v>
      </c>
      <c r="W934" s="2" t="s">
        <v>30</v>
      </c>
      <c r="X934" s="2" t="s">
        <v>37</v>
      </c>
      <c r="Y934" s="2" t="s">
        <v>30</v>
      </c>
      <c r="Z934" s="2" t="s">
        <v>31</v>
      </c>
      <c r="AA934" s="2" t="s">
        <v>290</v>
      </c>
    </row>
    <row r="935">
      <c r="A935" s="1">
        <v>41879.92865501158</v>
      </c>
      <c r="B935" s="2">
        <v>38.0</v>
      </c>
      <c r="C935" s="2" t="s">
        <v>43</v>
      </c>
      <c r="D935" s="2" t="s">
        <v>28</v>
      </c>
      <c r="E935" s="2" t="s">
        <v>76</v>
      </c>
      <c r="F935" s="2" t="s">
        <v>30</v>
      </c>
      <c r="G935" s="2" t="s">
        <v>31</v>
      </c>
      <c r="H935" s="2" t="s">
        <v>31</v>
      </c>
      <c r="I935" s="2" t="s">
        <v>52</v>
      </c>
      <c r="J935" s="2" t="s">
        <v>50</v>
      </c>
      <c r="K935" s="2" t="s">
        <v>30</v>
      </c>
      <c r="L935" s="2" t="s">
        <v>31</v>
      </c>
      <c r="M935" s="2" t="s">
        <v>30</v>
      </c>
      <c r="N935" s="2" t="s">
        <v>34</v>
      </c>
      <c r="O935" s="2" t="s">
        <v>30</v>
      </c>
      <c r="P935" s="2" t="s">
        <v>30</v>
      </c>
      <c r="Q935" s="2" t="s">
        <v>42</v>
      </c>
      <c r="R935" s="2" t="s">
        <v>55</v>
      </c>
      <c r="S935" s="2" t="s">
        <v>31</v>
      </c>
      <c r="T935" s="2" t="s">
        <v>31</v>
      </c>
      <c r="U935" s="2" t="s">
        <v>30</v>
      </c>
      <c r="V935" s="2" t="s">
        <v>36</v>
      </c>
      <c r="W935" s="2" t="s">
        <v>30</v>
      </c>
      <c r="X935" s="2" t="s">
        <v>37</v>
      </c>
      <c r="Y935" s="2" t="s">
        <v>30</v>
      </c>
      <c r="Z935" s="2" t="s">
        <v>30</v>
      </c>
      <c r="AA935" s="2" t="s">
        <v>290</v>
      </c>
    </row>
    <row r="936">
      <c r="A936" s="1">
        <v>41879.929652303246</v>
      </c>
      <c r="B936" s="2">
        <v>26.0</v>
      </c>
      <c r="C936" s="2" t="s">
        <v>43</v>
      </c>
      <c r="D936" s="2" t="s">
        <v>28</v>
      </c>
      <c r="E936" s="2" t="s">
        <v>76</v>
      </c>
      <c r="F936" s="2" t="s">
        <v>30</v>
      </c>
      <c r="G936" s="2" t="s">
        <v>31</v>
      </c>
      <c r="H936" s="2" t="s">
        <v>31</v>
      </c>
      <c r="I936" s="2" t="s">
        <v>52</v>
      </c>
      <c r="J936" s="2" t="s">
        <v>41</v>
      </c>
      <c r="K936" s="2" t="s">
        <v>30</v>
      </c>
      <c r="L936" s="2" t="s">
        <v>31</v>
      </c>
      <c r="M936" s="2" t="s">
        <v>42</v>
      </c>
      <c r="N936" s="2" t="s">
        <v>34</v>
      </c>
      <c r="O936" s="2" t="s">
        <v>30</v>
      </c>
      <c r="P936" s="2" t="s">
        <v>31</v>
      </c>
      <c r="Q936" s="2" t="s">
        <v>31</v>
      </c>
      <c r="R936" s="2" t="s">
        <v>55</v>
      </c>
      <c r="S936" s="2" t="s">
        <v>37</v>
      </c>
      <c r="T936" s="2" t="s">
        <v>30</v>
      </c>
      <c r="U936" s="2" t="s">
        <v>36</v>
      </c>
      <c r="V936" s="2" t="s">
        <v>36</v>
      </c>
      <c r="W936" s="2" t="s">
        <v>31</v>
      </c>
      <c r="X936" s="2" t="s">
        <v>31</v>
      </c>
      <c r="Y936" s="2" t="s">
        <v>30</v>
      </c>
      <c r="Z936" s="2" t="s">
        <v>31</v>
      </c>
      <c r="AA936" s="2" t="s">
        <v>290</v>
      </c>
    </row>
    <row r="937">
      <c r="A937" s="1">
        <v>41879.93093991898</v>
      </c>
      <c r="B937" s="2">
        <v>38.0</v>
      </c>
      <c r="C937" s="2" t="s">
        <v>43</v>
      </c>
      <c r="D937" s="2" t="s">
        <v>46</v>
      </c>
      <c r="F937" s="2" t="s">
        <v>31</v>
      </c>
      <c r="G937" s="2" t="s">
        <v>31</v>
      </c>
      <c r="H937" s="2" t="s">
        <v>31</v>
      </c>
      <c r="I937" s="2" t="s">
        <v>40</v>
      </c>
      <c r="J937" s="3" t="s">
        <v>54</v>
      </c>
      <c r="K937" s="2" t="s">
        <v>31</v>
      </c>
      <c r="L937" s="2" t="s">
        <v>30</v>
      </c>
      <c r="M937" s="2" t="s">
        <v>30</v>
      </c>
      <c r="N937" s="2" t="s">
        <v>30</v>
      </c>
      <c r="O937" s="2" t="s">
        <v>30</v>
      </c>
      <c r="P937" s="2" t="s">
        <v>30</v>
      </c>
      <c r="Q937" s="2" t="s">
        <v>31</v>
      </c>
      <c r="R937" s="2" t="s">
        <v>55</v>
      </c>
      <c r="S937" s="2" t="s">
        <v>37</v>
      </c>
      <c r="T937" s="2" t="s">
        <v>30</v>
      </c>
      <c r="U937" s="2" t="s">
        <v>30</v>
      </c>
      <c r="V937" s="2" t="s">
        <v>30</v>
      </c>
      <c r="W937" s="2" t="s">
        <v>30</v>
      </c>
      <c r="X937" s="2" t="s">
        <v>30</v>
      </c>
      <c r="Y937" s="2" t="s">
        <v>30</v>
      </c>
      <c r="Z937" s="2" t="s">
        <v>30</v>
      </c>
    </row>
    <row r="938">
      <c r="A938" s="1">
        <v>41879.93240489584</v>
      </c>
      <c r="B938" s="2">
        <v>42.0</v>
      </c>
      <c r="C938" s="2" t="s">
        <v>43</v>
      </c>
      <c r="D938" s="2" t="s">
        <v>28</v>
      </c>
      <c r="E938" s="2" t="s">
        <v>48</v>
      </c>
      <c r="F938" s="2" t="s">
        <v>30</v>
      </c>
      <c r="G938" s="2" t="s">
        <v>30</v>
      </c>
      <c r="H938" s="2" t="s">
        <v>31</v>
      </c>
      <c r="I938" s="2" t="s">
        <v>32</v>
      </c>
      <c r="J938" s="3" t="s">
        <v>33</v>
      </c>
      <c r="K938" s="2" t="s">
        <v>30</v>
      </c>
      <c r="L938" s="2" t="s">
        <v>31</v>
      </c>
      <c r="M938" s="2" t="s">
        <v>42</v>
      </c>
      <c r="N938" s="2" t="s">
        <v>30</v>
      </c>
      <c r="O938" s="2" t="s">
        <v>30</v>
      </c>
      <c r="P938" s="2" t="s">
        <v>42</v>
      </c>
      <c r="Q938" s="2" t="s">
        <v>42</v>
      </c>
      <c r="R938" s="2" t="s">
        <v>42</v>
      </c>
      <c r="S938" s="2" t="s">
        <v>31</v>
      </c>
      <c r="T938" s="2" t="s">
        <v>37</v>
      </c>
      <c r="U938" s="2" t="s">
        <v>30</v>
      </c>
      <c r="V938" s="2" t="s">
        <v>30</v>
      </c>
      <c r="W938" s="2" t="s">
        <v>30</v>
      </c>
      <c r="X938" s="2" t="s">
        <v>37</v>
      </c>
      <c r="Y938" s="2" t="s">
        <v>42</v>
      </c>
      <c r="Z938" s="2" t="s">
        <v>30</v>
      </c>
    </row>
    <row r="939">
      <c r="A939" s="1">
        <v>41879.93319166667</v>
      </c>
      <c r="B939" s="2">
        <v>33.0</v>
      </c>
      <c r="C939" s="2" t="s">
        <v>43</v>
      </c>
      <c r="D939" s="2" t="s">
        <v>80</v>
      </c>
      <c r="F939" s="2" t="s">
        <v>30</v>
      </c>
      <c r="G939" s="2" t="s">
        <v>31</v>
      </c>
      <c r="H939" s="2" t="s">
        <v>31</v>
      </c>
      <c r="J939" s="3" t="s">
        <v>33</v>
      </c>
      <c r="K939" s="2" t="s">
        <v>30</v>
      </c>
      <c r="L939" s="2" t="s">
        <v>31</v>
      </c>
      <c r="M939" s="2" t="s">
        <v>42</v>
      </c>
      <c r="N939" s="2" t="s">
        <v>30</v>
      </c>
      <c r="O939" s="2" t="s">
        <v>30</v>
      </c>
      <c r="P939" s="2" t="s">
        <v>42</v>
      </c>
      <c r="Q939" s="2" t="s">
        <v>42</v>
      </c>
      <c r="R939" s="2" t="s">
        <v>42</v>
      </c>
      <c r="S939" s="2" t="s">
        <v>30</v>
      </c>
      <c r="T939" s="2" t="s">
        <v>30</v>
      </c>
      <c r="U939" s="2" t="s">
        <v>31</v>
      </c>
      <c r="V939" s="2" t="s">
        <v>31</v>
      </c>
      <c r="W939" s="2" t="s">
        <v>37</v>
      </c>
      <c r="X939" s="2" t="s">
        <v>37</v>
      </c>
      <c r="Y939" s="2" t="s">
        <v>31</v>
      </c>
      <c r="Z939" s="2" t="s">
        <v>31</v>
      </c>
    </row>
    <row r="940">
      <c r="A940" s="1">
        <v>41879.941091712964</v>
      </c>
      <c r="B940" s="2">
        <v>32.0</v>
      </c>
      <c r="C940" s="2" t="s">
        <v>43</v>
      </c>
      <c r="D940" s="2" t="s">
        <v>28</v>
      </c>
      <c r="E940" s="2" t="s">
        <v>76</v>
      </c>
      <c r="F940" s="2" t="s">
        <v>30</v>
      </c>
      <c r="G940" s="2" t="s">
        <v>30</v>
      </c>
      <c r="H940" s="2" t="s">
        <v>31</v>
      </c>
      <c r="I940" s="2" t="s">
        <v>40</v>
      </c>
      <c r="J940" s="2" t="s">
        <v>41</v>
      </c>
      <c r="K940" s="2" t="s">
        <v>30</v>
      </c>
      <c r="L940" s="2" t="s">
        <v>31</v>
      </c>
      <c r="M940" s="2" t="s">
        <v>31</v>
      </c>
      <c r="N940" s="2" t="s">
        <v>31</v>
      </c>
      <c r="O940" s="2" t="s">
        <v>31</v>
      </c>
      <c r="P940" s="2" t="s">
        <v>31</v>
      </c>
      <c r="Q940" s="2" t="s">
        <v>31</v>
      </c>
      <c r="R940" s="2" t="s">
        <v>35</v>
      </c>
      <c r="S940" s="2" t="s">
        <v>37</v>
      </c>
      <c r="T940" s="2" t="s">
        <v>30</v>
      </c>
      <c r="U940" s="2" t="s">
        <v>36</v>
      </c>
      <c r="V940" s="2" t="s">
        <v>36</v>
      </c>
      <c r="W940" s="2" t="s">
        <v>30</v>
      </c>
      <c r="X940" s="2" t="s">
        <v>30</v>
      </c>
      <c r="Y940" s="2" t="s">
        <v>42</v>
      </c>
      <c r="Z940" s="2" t="s">
        <v>30</v>
      </c>
    </row>
    <row r="941">
      <c r="A941" s="1">
        <v>41879.944412164354</v>
      </c>
      <c r="B941" s="2">
        <v>44.0</v>
      </c>
      <c r="C941" s="2" t="s">
        <v>57</v>
      </c>
      <c r="D941" s="2" t="s">
        <v>28</v>
      </c>
      <c r="E941" s="2" t="s">
        <v>76</v>
      </c>
      <c r="F941" s="2" t="s">
        <v>30</v>
      </c>
      <c r="G941" s="2" t="s">
        <v>31</v>
      </c>
      <c r="H941" s="2" t="s">
        <v>31</v>
      </c>
      <c r="I941" s="2" t="s">
        <v>52</v>
      </c>
      <c r="J941" s="3" t="s">
        <v>33</v>
      </c>
      <c r="K941" s="2" t="s">
        <v>31</v>
      </c>
      <c r="L941" s="2" t="s">
        <v>31</v>
      </c>
      <c r="M941" s="2" t="s">
        <v>31</v>
      </c>
      <c r="N941" s="2" t="s">
        <v>31</v>
      </c>
      <c r="O941" s="2" t="s">
        <v>31</v>
      </c>
      <c r="P941" s="2" t="s">
        <v>31</v>
      </c>
      <c r="Q941" s="2" t="s">
        <v>31</v>
      </c>
      <c r="R941" s="2" t="s">
        <v>45</v>
      </c>
      <c r="S941" s="2" t="s">
        <v>37</v>
      </c>
      <c r="T941" s="2" t="s">
        <v>37</v>
      </c>
      <c r="U941" s="2" t="s">
        <v>36</v>
      </c>
      <c r="V941" s="2" t="s">
        <v>31</v>
      </c>
      <c r="W941" s="2" t="s">
        <v>30</v>
      </c>
      <c r="X941" s="2" t="s">
        <v>37</v>
      </c>
      <c r="Y941" s="2" t="s">
        <v>30</v>
      </c>
      <c r="Z941" s="2" t="s">
        <v>30</v>
      </c>
    </row>
    <row r="942">
      <c r="A942" s="1">
        <v>41879.949078749996</v>
      </c>
      <c r="B942" s="2">
        <v>28.0</v>
      </c>
      <c r="C942" s="2" t="s">
        <v>43</v>
      </c>
      <c r="D942" s="2" t="s">
        <v>28</v>
      </c>
      <c r="E942" s="2" t="s">
        <v>76</v>
      </c>
      <c r="F942" s="2" t="s">
        <v>30</v>
      </c>
      <c r="G942" s="2" t="s">
        <v>31</v>
      </c>
      <c r="H942" s="2" t="s">
        <v>31</v>
      </c>
      <c r="I942" s="2" t="s">
        <v>40</v>
      </c>
      <c r="J942" s="2" t="s">
        <v>41</v>
      </c>
      <c r="K942" s="2" t="s">
        <v>30</v>
      </c>
      <c r="L942" s="2" t="s">
        <v>31</v>
      </c>
      <c r="M942" s="2" t="s">
        <v>31</v>
      </c>
      <c r="N942" s="2" t="s">
        <v>31</v>
      </c>
      <c r="O942" s="2" t="s">
        <v>42</v>
      </c>
      <c r="P942" s="2" t="s">
        <v>42</v>
      </c>
      <c r="Q942" s="2" t="s">
        <v>42</v>
      </c>
      <c r="R942" s="2" t="s">
        <v>42</v>
      </c>
      <c r="S942" s="2" t="s">
        <v>37</v>
      </c>
      <c r="T942" s="2" t="s">
        <v>30</v>
      </c>
      <c r="U942" s="2" t="s">
        <v>36</v>
      </c>
      <c r="V942" s="2" t="s">
        <v>30</v>
      </c>
      <c r="W942" s="2" t="s">
        <v>30</v>
      </c>
      <c r="X942" s="2" t="s">
        <v>30</v>
      </c>
      <c r="Y942" s="2" t="s">
        <v>30</v>
      </c>
      <c r="Z942" s="2" t="s">
        <v>30</v>
      </c>
    </row>
    <row r="943">
      <c r="A943" s="1">
        <v>41879.96048040509</v>
      </c>
      <c r="B943" s="2">
        <v>40.0</v>
      </c>
      <c r="C943" s="2" t="s">
        <v>43</v>
      </c>
      <c r="D943" s="2" t="s">
        <v>28</v>
      </c>
      <c r="E943" s="2" t="s">
        <v>76</v>
      </c>
      <c r="F943" s="2" t="s">
        <v>30</v>
      </c>
      <c r="G943" s="2" t="s">
        <v>31</v>
      </c>
      <c r="H943" s="2" t="s">
        <v>31</v>
      </c>
      <c r="I943" s="2" t="s">
        <v>52</v>
      </c>
      <c r="J943" s="2" t="s">
        <v>41</v>
      </c>
      <c r="K943" s="2" t="s">
        <v>31</v>
      </c>
      <c r="L943" s="2" t="s">
        <v>31</v>
      </c>
      <c r="M943" s="2" t="s">
        <v>31</v>
      </c>
      <c r="N943" s="2" t="s">
        <v>31</v>
      </c>
      <c r="O943" s="2" t="s">
        <v>31</v>
      </c>
      <c r="P943" s="2" t="s">
        <v>31</v>
      </c>
      <c r="Q943" s="2" t="s">
        <v>31</v>
      </c>
      <c r="R943" s="2" t="s">
        <v>55</v>
      </c>
      <c r="S943" s="2" t="s">
        <v>31</v>
      </c>
      <c r="T943" s="2" t="s">
        <v>30</v>
      </c>
      <c r="U943" s="2" t="s">
        <v>36</v>
      </c>
      <c r="V943" s="2" t="s">
        <v>36</v>
      </c>
      <c r="W943" s="2" t="s">
        <v>30</v>
      </c>
      <c r="X943" s="2" t="s">
        <v>37</v>
      </c>
      <c r="Y943" s="2" t="s">
        <v>42</v>
      </c>
      <c r="Z943" s="2" t="s">
        <v>31</v>
      </c>
    </row>
    <row r="944">
      <c r="A944" s="1">
        <v>41879.967569988425</v>
      </c>
      <c r="B944" s="2">
        <v>31.0</v>
      </c>
      <c r="C944" s="2" t="s">
        <v>97</v>
      </c>
      <c r="D944" s="2" t="s">
        <v>28</v>
      </c>
      <c r="E944" s="2" t="s">
        <v>106</v>
      </c>
      <c r="F944" s="2" t="s">
        <v>30</v>
      </c>
      <c r="G944" s="2" t="s">
        <v>31</v>
      </c>
      <c r="H944" s="2" t="s">
        <v>31</v>
      </c>
      <c r="I944" s="2" t="s">
        <v>52</v>
      </c>
      <c r="J944" s="2" t="s">
        <v>62</v>
      </c>
      <c r="K944" s="2" t="s">
        <v>30</v>
      </c>
      <c r="L944" s="2" t="s">
        <v>31</v>
      </c>
      <c r="M944" s="2" t="s">
        <v>31</v>
      </c>
      <c r="N944" s="2" t="s">
        <v>31</v>
      </c>
      <c r="O944" s="2" t="s">
        <v>30</v>
      </c>
      <c r="P944" s="2" t="s">
        <v>42</v>
      </c>
      <c r="Q944" s="2" t="s">
        <v>31</v>
      </c>
      <c r="R944" s="2" t="s">
        <v>35</v>
      </c>
      <c r="S944" s="2" t="s">
        <v>37</v>
      </c>
      <c r="T944" s="2" t="s">
        <v>30</v>
      </c>
      <c r="U944" s="2" t="s">
        <v>36</v>
      </c>
      <c r="V944" s="2" t="s">
        <v>31</v>
      </c>
      <c r="W944" s="2" t="s">
        <v>30</v>
      </c>
      <c r="X944" s="2" t="s">
        <v>30</v>
      </c>
      <c r="Y944" s="2" t="s">
        <v>31</v>
      </c>
      <c r="Z944" s="2" t="s">
        <v>30</v>
      </c>
    </row>
    <row r="945">
      <c r="A945" s="1">
        <v>41879.96979168981</v>
      </c>
      <c r="B945" s="2">
        <v>32.0</v>
      </c>
      <c r="C945" s="2" t="s">
        <v>57</v>
      </c>
      <c r="D945" s="2" t="s">
        <v>28</v>
      </c>
      <c r="E945" s="2" t="s">
        <v>76</v>
      </c>
      <c r="F945" s="2" t="s">
        <v>30</v>
      </c>
      <c r="G945" s="2" t="s">
        <v>31</v>
      </c>
      <c r="H945" s="2" t="s">
        <v>30</v>
      </c>
      <c r="I945" s="2" t="s">
        <v>52</v>
      </c>
      <c r="J945" s="2" t="s">
        <v>50</v>
      </c>
      <c r="K945" s="2" t="s">
        <v>30</v>
      </c>
      <c r="L945" s="2" t="s">
        <v>31</v>
      </c>
      <c r="M945" s="2" t="s">
        <v>31</v>
      </c>
      <c r="N945" s="2" t="s">
        <v>31</v>
      </c>
      <c r="O945" s="2" t="s">
        <v>31</v>
      </c>
      <c r="P945" s="2" t="s">
        <v>31</v>
      </c>
      <c r="Q945" s="2" t="s">
        <v>42</v>
      </c>
      <c r="R945" s="2" t="s">
        <v>42</v>
      </c>
      <c r="S945" s="2" t="s">
        <v>31</v>
      </c>
      <c r="T945" s="2" t="s">
        <v>30</v>
      </c>
      <c r="U945" s="2" t="s">
        <v>36</v>
      </c>
      <c r="V945" s="2" t="s">
        <v>30</v>
      </c>
      <c r="W945" s="2" t="s">
        <v>30</v>
      </c>
      <c r="X945" s="2" t="s">
        <v>30</v>
      </c>
      <c r="Y945" s="2" t="s">
        <v>42</v>
      </c>
      <c r="Z945" s="2" t="s">
        <v>30</v>
      </c>
    </row>
    <row r="946">
      <c r="A946" s="1">
        <v>41879.998007303235</v>
      </c>
      <c r="B946" s="2">
        <v>28.0</v>
      </c>
      <c r="C946" s="2" t="s">
        <v>43</v>
      </c>
      <c r="D946" s="2" t="s">
        <v>28</v>
      </c>
      <c r="E946" s="2" t="s">
        <v>76</v>
      </c>
      <c r="F946" s="2" t="s">
        <v>30</v>
      </c>
      <c r="G946" s="2" t="s">
        <v>31</v>
      </c>
      <c r="H946" s="2" t="s">
        <v>31</v>
      </c>
      <c r="I946" s="2" t="s">
        <v>52</v>
      </c>
      <c r="J946" s="2" t="s">
        <v>41</v>
      </c>
      <c r="K946" s="2" t="s">
        <v>30</v>
      </c>
      <c r="L946" s="2" t="s">
        <v>31</v>
      </c>
      <c r="M946" s="2" t="s">
        <v>42</v>
      </c>
      <c r="N946" s="2" t="s">
        <v>30</v>
      </c>
      <c r="O946" s="2" t="s">
        <v>42</v>
      </c>
      <c r="P946" s="2" t="s">
        <v>42</v>
      </c>
      <c r="Q946" s="2" t="s">
        <v>42</v>
      </c>
      <c r="R946" s="2" t="s">
        <v>35</v>
      </c>
      <c r="S946" s="2" t="s">
        <v>37</v>
      </c>
      <c r="T946" s="2" t="s">
        <v>30</v>
      </c>
      <c r="U946" s="2" t="s">
        <v>36</v>
      </c>
      <c r="V946" s="2" t="s">
        <v>30</v>
      </c>
      <c r="W946" s="2" t="s">
        <v>30</v>
      </c>
      <c r="X946" s="2" t="s">
        <v>37</v>
      </c>
      <c r="Y946" s="2" t="s">
        <v>30</v>
      </c>
      <c r="Z946" s="2" t="s">
        <v>30</v>
      </c>
    </row>
    <row r="947">
      <c r="A947" s="1">
        <v>41880.00356423611</v>
      </c>
      <c r="B947" s="2">
        <v>39.0</v>
      </c>
      <c r="C947" s="2" t="s">
        <v>43</v>
      </c>
      <c r="D947" s="2" t="s">
        <v>28</v>
      </c>
      <c r="E947" s="2" t="s">
        <v>106</v>
      </c>
      <c r="F947" s="2" t="s">
        <v>30</v>
      </c>
      <c r="G947" s="2" t="s">
        <v>31</v>
      </c>
      <c r="H947" s="2" t="s">
        <v>31</v>
      </c>
      <c r="I947" s="2" t="s">
        <v>32</v>
      </c>
      <c r="J947" s="2" t="s">
        <v>47</v>
      </c>
      <c r="K947" s="2" t="s">
        <v>30</v>
      </c>
      <c r="L947" s="2" t="s">
        <v>31</v>
      </c>
      <c r="M947" s="2" t="s">
        <v>31</v>
      </c>
      <c r="N947" s="2" t="s">
        <v>31</v>
      </c>
      <c r="O947" s="2" t="s">
        <v>30</v>
      </c>
      <c r="P947" s="2" t="s">
        <v>30</v>
      </c>
      <c r="Q947" s="2" t="s">
        <v>31</v>
      </c>
      <c r="R947" s="2" t="s">
        <v>42</v>
      </c>
      <c r="S947" s="2" t="s">
        <v>31</v>
      </c>
      <c r="T947" s="2" t="s">
        <v>30</v>
      </c>
      <c r="U947" s="2" t="s">
        <v>36</v>
      </c>
      <c r="V947" s="2" t="s">
        <v>30</v>
      </c>
      <c r="W947" s="2" t="s">
        <v>30</v>
      </c>
      <c r="X947" s="2" t="s">
        <v>30</v>
      </c>
      <c r="Y947" s="2" t="s">
        <v>30</v>
      </c>
      <c r="Z947" s="2" t="s">
        <v>30</v>
      </c>
    </row>
    <row r="948">
      <c r="A948" s="1">
        <v>41880.004736145835</v>
      </c>
      <c r="B948" s="2">
        <v>45.0</v>
      </c>
      <c r="C948" s="2" t="s">
        <v>43</v>
      </c>
      <c r="D948" s="2" t="s">
        <v>28</v>
      </c>
      <c r="E948" s="2" t="s">
        <v>69</v>
      </c>
      <c r="F948" s="2" t="s">
        <v>30</v>
      </c>
      <c r="G948" s="2" t="s">
        <v>30</v>
      </c>
      <c r="H948" s="2" t="s">
        <v>30</v>
      </c>
      <c r="J948" s="2" t="s">
        <v>41</v>
      </c>
      <c r="K948" s="2" t="s">
        <v>30</v>
      </c>
      <c r="L948" s="2" t="s">
        <v>30</v>
      </c>
      <c r="M948" s="2" t="s">
        <v>31</v>
      </c>
      <c r="N948" s="2" t="s">
        <v>31</v>
      </c>
      <c r="O948" s="2" t="s">
        <v>31</v>
      </c>
      <c r="P948" s="2" t="s">
        <v>31</v>
      </c>
      <c r="Q948" s="2" t="s">
        <v>42</v>
      </c>
      <c r="R948" s="2" t="s">
        <v>42</v>
      </c>
      <c r="S948" s="2" t="s">
        <v>30</v>
      </c>
      <c r="T948" s="2" t="s">
        <v>30</v>
      </c>
      <c r="U948" s="2" t="s">
        <v>36</v>
      </c>
      <c r="V948" s="2" t="s">
        <v>36</v>
      </c>
      <c r="W948" s="2" t="s">
        <v>30</v>
      </c>
      <c r="X948" s="2" t="s">
        <v>30</v>
      </c>
      <c r="Y948" s="2" t="s">
        <v>31</v>
      </c>
      <c r="Z948" s="2" t="s">
        <v>30</v>
      </c>
    </row>
    <row r="949">
      <c r="A949" s="1">
        <v>41880.007837523146</v>
      </c>
      <c r="B949" s="2">
        <v>43.0</v>
      </c>
      <c r="C949" s="2" t="s">
        <v>43</v>
      </c>
      <c r="D949" s="2" t="s">
        <v>28</v>
      </c>
      <c r="E949" s="2" t="s">
        <v>76</v>
      </c>
      <c r="F949" s="2" t="s">
        <v>30</v>
      </c>
      <c r="G949" s="2" t="s">
        <v>30</v>
      </c>
      <c r="H949" s="2" t="s">
        <v>31</v>
      </c>
      <c r="I949" s="2" t="s">
        <v>40</v>
      </c>
      <c r="J949" s="2" t="s">
        <v>41</v>
      </c>
      <c r="K949" s="2" t="s">
        <v>30</v>
      </c>
      <c r="L949" s="2" t="s">
        <v>31</v>
      </c>
      <c r="M949" s="2" t="s">
        <v>31</v>
      </c>
      <c r="N949" s="2" t="s">
        <v>31</v>
      </c>
      <c r="O949" s="2" t="s">
        <v>31</v>
      </c>
      <c r="P949" s="2" t="s">
        <v>31</v>
      </c>
      <c r="Q949" s="2" t="s">
        <v>42</v>
      </c>
      <c r="R949" s="2" t="s">
        <v>35</v>
      </c>
      <c r="S949" s="2" t="s">
        <v>30</v>
      </c>
      <c r="T949" s="2" t="s">
        <v>30</v>
      </c>
      <c r="U949" s="2" t="s">
        <v>31</v>
      </c>
      <c r="V949" s="2" t="s">
        <v>31</v>
      </c>
      <c r="W949" s="2" t="s">
        <v>37</v>
      </c>
      <c r="X949" s="2" t="s">
        <v>31</v>
      </c>
      <c r="Y949" s="2" t="s">
        <v>31</v>
      </c>
      <c r="Z949" s="2" t="s">
        <v>30</v>
      </c>
      <c r="AA949" s="2" t="s">
        <v>291</v>
      </c>
    </row>
    <row r="950">
      <c r="A950" s="1">
        <v>41880.028764421295</v>
      </c>
      <c r="B950" s="2">
        <v>35.0</v>
      </c>
      <c r="C950" s="2" t="s">
        <v>43</v>
      </c>
      <c r="D950" s="2" t="s">
        <v>28</v>
      </c>
      <c r="E950" s="2" t="s">
        <v>60</v>
      </c>
      <c r="F950" s="2" t="s">
        <v>30</v>
      </c>
      <c r="G950" s="2" t="s">
        <v>30</v>
      </c>
      <c r="H950" s="2" t="s">
        <v>31</v>
      </c>
      <c r="I950" s="2" t="s">
        <v>52</v>
      </c>
      <c r="J950" s="2" t="s">
        <v>41</v>
      </c>
      <c r="K950" s="2" t="s">
        <v>30</v>
      </c>
      <c r="L950" s="2" t="s">
        <v>31</v>
      </c>
      <c r="M950" s="2" t="s">
        <v>31</v>
      </c>
      <c r="N950" s="2" t="s">
        <v>31</v>
      </c>
      <c r="O950" s="2" t="s">
        <v>42</v>
      </c>
      <c r="P950" s="2" t="s">
        <v>31</v>
      </c>
      <c r="Q950" s="2" t="s">
        <v>42</v>
      </c>
      <c r="R950" s="2" t="s">
        <v>55</v>
      </c>
      <c r="S950" s="2" t="s">
        <v>37</v>
      </c>
      <c r="T950" s="2" t="s">
        <v>37</v>
      </c>
      <c r="U950" s="2" t="s">
        <v>36</v>
      </c>
      <c r="V950" s="2" t="s">
        <v>36</v>
      </c>
      <c r="W950" s="2" t="s">
        <v>30</v>
      </c>
      <c r="X950" s="2" t="s">
        <v>30</v>
      </c>
      <c r="Y950" s="2" t="s">
        <v>42</v>
      </c>
      <c r="Z950" s="2" t="s">
        <v>30</v>
      </c>
    </row>
    <row r="951">
      <c r="A951" s="1">
        <v>41880.03029715278</v>
      </c>
      <c r="B951" s="2">
        <v>40.0</v>
      </c>
      <c r="C951" s="2" t="s">
        <v>43</v>
      </c>
      <c r="D951" s="2" t="s">
        <v>28</v>
      </c>
      <c r="E951" s="2" t="s">
        <v>76</v>
      </c>
      <c r="F951" s="2" t="s">
        <v>30</v>
      </c>
      <c r="G951" s="2" t="s">
        <v>31</v>
      </c>
      <c r="H951" s="2" t="s">
        <v>31</v>
      </c>
      <c r="I951" s="2" t="s">
        <v>52</v>
      </c>
      <c r="J951" s="3" t="s">
        <v>33</v>
      </c>
      <c r="K951" s="2" t="s">
        <v>30</v>
      </c>
      <c r="L951" s="2" t="s">
        <v>31</v>
      </c>
      <c r="M951" s="2" t="s">
        <v>31</v>
      </c>
      <c r="N951" s="2" t="s">
        <v>31</v>
      </c>
      <c r="O951" s="2" t="s">
        <v>42</v>
      </c>
      <c r="P951" s="2" t="s">
        <v>42</v>
      </c>
      <c r="Q951" s="2" t="s">
        <v>31</v>
      </c>
      <c r="R951" s="2" t="s">
        <v>65</v>
      </c>
      <c r="S951" s="2" t="s">
        <v>37</v>
      </c>
      <c r="T951" s="2" t="s">
        <v>30</v>
      </c>
      <c r="U951" s="2" t="s">
        <v>36</v>
      </c>
      <c r="V951" s="2" t="s">
        <v>36</v>
      </c>
      <c r="W951" s="2" t="s">
        <v>30</v>
      </c>
      <c r="X951" s="2" t="s">
        <v>30</v>
      </c>
      <c r="Y951" s="2" t="s">
        <v>42</v>
      </c>
      <c r="Z951" s="2" t="s">
        <v>30</v>
      </c>
    </row>
    <row r="952">
      <c r="A952" s="1">
        <v>41880.032744791664</v>
      </c>
      <c r="B952" s="2">
        <v>34.0</v>
      </c>
      <c r="C952" s="2" t="s">
        <v>43</v>
      </c>
      <c r="D952" s="2" t="s">
        <v>80</v>
      </c>
      <c r="F952" s="2" t="s">
        <v>30</v>
      </c>
      <c r="G952" s="2" t="s">
        <v>30</v>
      </c>
      <c r="H952" s="2" t="s">
        <v>31</v>
      </c>
      <c r="I952" s="2" t="s">
        <v>40</v>
      </c>
      <c r="J952" s="2" t="s">
        <v>47</v>
      </c>
      <c r="K952" s="2" t="s">
        <v>30</v>
      </c>
      <c r="L952" s="2" t="s">
        <v>31</v>
      </c>
      <c r="M952" s="2" t="s">
        <v>30</v>
      </c>
      <c r="N952" s="2" t="s">
        <v>31</v>
      </c>
      <c r="O952" s="2" t="s">
        <v>30</v>
      </c>
      <c r="P952" s="2" t="s">
        <v>30</v>
      </c>
      <c r="Q952" s="2" t="s">
        <v>31</v>
      </c>
      <c r="R952" s="2" t="s">
        <v>65</v>
      </c>
      <c r="S952" s="2" t="s">
        <v>30</v>
      </c>
      <c r="T952" s="2" t="s">
        <v>30</v>
      </c>
      <c r="U952" s="2" t="s">
        <v>31</v>
      </c>
      <c r="V952" s="2" t="s">
        <v>31</v>
      </c>
      <c r="W952" s="2" t="s">
        <v>37</v>
      </c>
      <c r="X952" s="2" t="s">
        <v>37</v>
      </c>
      <c r="Y952" s="2" t="s">
        <v>31</v>
      </c>
      <c r="Z952" s="2" t="s">
        <v>30</v>
      </c>
    </row>
    <row r="953">
      <c r="A953" s="1">
        <v>41880.05149409723</v>
      </c>
      <c r="B953" s="2">
        <v>24.0</v>
      </c>
      <c r="C953" s="2" t="s">
        <v>43</v>
      </c>
      <c r="D953" s="2" t="s">
        <v>46</v>
      </c>
      <c r="F953" s="2" t="s">
        <v>30</v>
      </c>
      <c r="G953" s="2" t="s">
        <v>31</v>
      </c>
      <c r="H953" s="2" t="s">
        <v>31</v>
      </c>
      <c r="I953" s="2" t="s">
        <v>32</v>
      </c>
      <c r="J953" s="2" t="s">
        <v>47</v>
      </c>
      <c r="K953" s="2" t="s">
        <v>30</v>
      </c>
      <c r="L953" s="2" t="s">
        <v>30</v>
      </c>
      <c r="M953" s="2" t="s">
        <v>42</v>
      </c>
      <c r="N953" s="2" t="s">
        <v>31</v>
      </c>
      <c r="O953" s="2" t="s">
        <v>30</v>
      </c>
      <c r="P953" s="2" t="s">
        <v>30</v>
      </c>
      <c r="Q953" s="2" t="s">
        <v>30</v>
      </c>
      <c r="R953" s="2" t="s">
        <v>35</v>
      </c>
      <c r="S953" s="2" t="s">
        <v>31</v>
      </c>
      <c r="T953" s="2" t="s">
        <v>37</v>
      </c>
      <c r="U953" s="2" t="s">
        <v>36</v>
      </c>
      <c r="V953" s="2" t="s">
        <v>31</v>
      </c>
      <c r="W953" s="2" t="s">
        <v>30</v>
      </c>
      <c r="X953" s="2" t="s">
        <v>37</v>
      </c>
      <c r="Y953" s="2" t="s">
        <v>30</v>
      </c>
      <c r="Z953" s="2" t="s">
        <v>31</v>
      </c>
    </row>
    <row r="954">
      <c r="A954" s="1">
        <v>41880.05593304398</v>
      </c>
      <c r="B954" s="2">
        <v>61.0</v>
      </c>
      <c r="C954" s="2" t="s">
        <v>57</v>
      </c>
      <c r="D954" s="2" t="s">
        <v>134</v>
      </c>
      <c r="F954" s="2" t="s">
        <v>31</v>
      </c>
      <c r="G954" s="2" t="s">
        <v>30</v>
      </c>
      <c r="H954" s="2" t="s">
        <v>31</v>
      </c>
      <c r="I954" s="2" t="s">
        <v>52</v>
      </c>
      <c r="J954" s="3" t="s">
        <v>54</v>
      </c>
      <c r="K954" s="2" t="s">
        <v>31</v>
      </c>
      <c r="L954" s="2" t="s">
        <v>31</v>
      </c>
      <c r="M954" s="2" t="s">
        <v>30</v>
      </c>
      <c r="N954" s="2" t="s">
        <v>30</v>
      </c>
      <c r="O954" s="2" t="s">
        <v>30</v>
      </c>
      <c r="P954" s="2" t="s">
        <v>30</v>
      </c>
      <c r="Q954" s="2" t="s">
        <v>42</v>
      </c>
      <c r="R954" s="2" t="s">
        <v>55</v>
      </c>
      <c r="S954" s="2" t="s">
        <v>31</v>
      </c>
      <c r="T954" s="2" t="s">
        <v>37</v>
      </c>
      <c r="U954" s="2" t="s">
        <v>36</v>
      </c>
      <c r="V954" s="2" t="s">
        <v>31</v>
      </c>
      <c r="W954" s="2" t="s">
        <v>30</v>
      </c>
      <c r="X954" s="2" t="s">
        <v>37</v>
      </c>
      <c r="Y954" s="2" t="s">
        <v>30</v>
      </c>
      <c r="Z954" s="2" t="s">
        <v>31</v>
      </c>
    </row>
    <row r="955">
      <c r="A955" s="1">
        <v>41880.06986342593</v>
      </c>
      <c r="B955" s="2">
        <v>36.0</v>
      </c>
      <c r="C955" s="2" t="s">
        <v>206</v>
      </c>
      <c r="D955" s="2" t="s">
        <v>28</v>
      </c>
      <c r="E955" s="2" t="s">
        <v>76</v>
      </c>
      <c r="F955" s="2" t="s">
        <v>30</v>
      </c>
      <c r="G955" s="2" t="s">
        <v>31</v>
      </c>
      <c r="H955" s="2" t="s">
        <v>31</v>
      </c>
      <c r="I955" s="2" t="s">
        <v>40</v>
      </c>
      <c r="J955" s="3" t="s">
        <v>33</v>
      </c>
      <c r="K955" s="2" t="s">
        <v>30</v>
      </c>
      <c r="L955" s="2" t="s">
        <v>31</v>
      </c>
      <c r="M955" s="2" t="s">
        <v>42</v>
      </c>
      <c r="N955" s="2" t="s">
        <v>30</v>
      </c>
      <c r="O955" s="2" t="s">
        <v>30</v>
      </c>
      <c r="P955" s="2" t="s">
        <v>42</v>
      </c>
      <c r="Q955" s="2" t="s">
        <v>42</v>
      </c>
      <c r="R955" s="2" t="s">
        <v>42</v>
      </c>
      <c r="S955" s="2" t="s">
        <v>31</v>
      </c>
      <c r="T955" s="2" t="s">
        <v>37</v>
      </c>
      <c r="U955" s="2" t="s">
        <v>36</v>
      </c>
      <c r="V955" s="2" t="s">
        <v>30</v>
      </c>
      <c r="W955" s="2" t="s">
        <v>30</v>
      </c>
      <c r="X955" s="2" t="s">
        <v>30</v>
      </c>
      <c r="Y955" s="2" t="s">
        <v>42</v>
      </c>
      <c r="Z955" s="2" t="s">
        <v>30</v>
      </c>
    </row>
    <row r="956">
      <c r="A956" s="1">
        <v>41880.090947916666</v>
      </c>
      <c r="B956" s="2">
        <v>38.0</v>
      </c>
      <c r="C956" s="2" t="s">
        <v>43</v>
      </c>
      <c r="D956" s="2" t="s">
        <v>28</v>
      </c>
      <c r="E956" s="2" t="s">
        <v>51</v>
      </c>
      <c r="F956" s="2" t="s">
        <v>30</v>
      </c>
      <c r="G956" s="2" t="s">
        <v>30</v>
      </c>
      <c r="H956" s="2" t="s">
        <v>30</v>
      </c>
      <c r="J956" s="3" t="s">
        <v>33</v>
      </c>
      <c r="K956" s="2" t="s">
        <v>30</v>
      </c>
      <c r="L956" s="2" t="s">
        <v>31</v>
      </c>
      <c r="M956" s="2" t="s">
        <v>30</v>
      </c>
      <c r="N956" s="2" t="s">
        <v>30</v>
      </c>
      <c r="O956" s="2" t="s">
        <v>30</v>
      </c>
      <c r="P956" s="2" t="s">
        <v>30</v>
      </c>
      <c r="Q956" s="2" t="s">
        <v>31</v>
      </c>
      <c r="R956" s="2" t="s">
        <v>42</v>
      </c>
      <c r="S956" s="2" t="s">
        <v>37</v>
      </c>
      <c r="T956" s="2" t="s">
        <v>30</v>
      </c>
      <c r="U956" s="2" t="s">
        <v>36</v>
      </c>
      <c r="V956" s="2" t="s">
        <v>31</v>
      </c>
      <c r="W956" s="2" t="s">
        <v>37</v>
      </c>
      <c r="X956" s="2" t="s">
        <v>37</v>
      </c>
      <c r="Y956" s="2" t="s">
        <v>42</v>
      </c>
      <c r="Z956" s="2" t="s">
        <v>30</v>
      </c>
      <c r="AA956" s="2" t="s">
        <v>292</v>
      </c>
    </row>
    <row r="957">
      <c r="A957" s="1">
        <v>41880.10015320602</v>
      </c>
      <c r="B957" s="2">
        <v>33.0</v>
      </c>
      <c r="C957" s="2" t="s">
        <v>57</v>
      </c>
      <c r="D957" s="2" t="s">
        <v>94</v>
      </c>
      <c r="F957" s="2" t="s">
        <v>30</v>
      </c>
      <c r="G957" s="2" t="s">
        <v>31</v>
      </c>
      <c r="H957" s="2" t="s">
        <v>31</v>
      </c>
      <c r="I957" s="2" t="s">
        <v>32</v>
      </c>
      <c r="J957" s="2" t="s">
        <v>47</v>
      </c>
      <c r="K957" s="2" t="s">
        <v>30</v>
      </c>
      <c r="L957" s="2" t="s">
        <v>31</v>
      </c>
      <c r="M957" s="2" t="s">
        <v>42</v>
      </c>
      <c r="N957" s="2" t="s">
        <v>34</v>
      </c>
      <c r="O957" s="2" t="s">
        <v>31</v>
      </c>
      <c r="P957" s="2" t="s">
        <v>30</v>
      </c>
      <c r="Q957" s="2" t="s">
        <v>31</v>
      </c>
      <c r="R957" s="2" t="s">
        <v>35</v>
      </c>
      <c r="S957" s="2" t="s">
        <v>30</v>
      </c>
      <c r="T957" s="2" t="s">
        <v>30</v>
      </c>
      <c r="U957" s="2" t="s">
        <v>36</v>
      </c>
      <c r="V957" s="2" t="s">
        <v>31</v>
      </c>
      <c r="W957" s="2" t="s">
        <v>31</v>
      </c>
      <c r="X957" s="2" t="s">
        <v>31</v>
      </c>
      <c r="Y957" s="2" t="s">
        <v>31</v>
      </c>
      <c r="Z957" s="2" t="s">
        <v>30</v>
      </c>
    </row>
    <row r="958">
      <c r="A958" s="1">
        <v>41880.12657528936</v>
      </c>
      <c r="B958" s="2">
        <v>30.0</v>
      </c>
      <c r="C958" s="2" t="s">
        <v>57</v>
      </c>
      <c r="D958" s="2" t="s">
        <v>28</v>
      </c>
      <c r="E958" s="2" t="s">
        <v>76</v>
      </c>
      <c r="F958" s="2" t="s">
        <v>30</v>
      </c>
      <c r="G958" s="2" t="s">
        <v>31</v>
      </c>
      <c r="H958" s="2" t="s">
        <v>30</v>
      </c>
      <c r="I958" s="2" t="s">
        <v>49</v>
      </c>
      <c r="J958" s="2" t="s">
        <v>41</v>
      </c>
      <c r="K958" s="2" t="s">
        <v>30</v>
      </c>
      <c r="L958" s="2" t="s">
        <v>30</v>
      </c>
      <c r="M958" s="2" t="s">
        <v>42</v>
      </c>
      <c r="N958" s="2" t="s">
        <v>30</v>
      </c>
      <c r="O958" s="2" t="s">
        <v>30</v>
      </c>
      <c r="P958" s="2" t="s">
        <v>42</v>
      </c>
      <c r="Q958" s="2" t="s">
        <v>42</v>
      </c>
      <c r="R958" s="2" t="s">
        <v>42</v>
      </c>
      <c r="S958" s="2" t="s">
        <v>31</v>
      </c>
      <c r="T958" s="2" t="s">
        <v>37</v>
      </c>
      <c r="U958" s="2" t="s">
        <v>30</v>
      </c>
      <c r="V958" s="2" t="s">
        <v>30</v>
      </c>
      <c r="W958" s="2" t="s">
        <v>30</v>
      </c>
      <c r="X958" s="2" t="s">
        <v>30</v>
      </c>
      <c r="Y958" s="2" t="s">
        <v>30</v>
      </c>
      <c r="Z958" s="2" t="s">
        <v>30</v>
      </c>
    </row>
    <row r="959">
      <c r="A959" s="1">
        <v>41880.126910833336</v>
      </c>
      <c r="B959" s="2">
        <v>34.0</v>
      </c>
      <c r="C959" s="2" t="s">
        <v>57</v>
      </c>
      <c r="D959" s="2" t="s">
        <v>80</v>
      </c>
      <c r="F959" s="2" t="s">
        <v>31</v>
      </c>
      <c r="G959" s="2" t="s">
        <v>31</v>
      </c>
      <c r="H959" s="2" t="s">
        <v>31</v>
      </c>
      <c r="I959" s="2" t="s">
        <v>40</v>
      </c>
      <c r="J959" s="3" t="s">
        <v>54</v>
      </c>
      <c r="K959" s="2" t="s">
        <v>31</v>
      </c>
      <c r="L959" s="2" t="s">
        <v>31</v>
      </c>
      <c r="M959" s="2" t="s">
        <v>31</v>
      </c>
      <c r="N959" s="2" t="s">
        <v>31</v>
      </c>
      <c r="O959" s="2" t="s">
        <v>31</v>
      </c>
      <c r="P959" s="2" t="s">
        <v>31</v>
      </c>
      <c r="Q959" s="2" t="s">
        <v>31</v>
      </c>
      <c r="R959" s="2" t="s">
        <v>65</v>
      </c>
      <c r="S959" s="2" t="s">
        <v>30</v>
      </c>
      <c r="T959" s="2" t="s">
        <v>30</v>
      </c>
      <c r="U959" s="2" t="s">
        <v>31</v>
      </c>
      <c r="V959" s="2" t="s">
        <v>36</v>
      </c>
      <c r="W959" s="2" t="s">
        <v>30</v>
      </c>
      <c r="X959" s="2" t="s">
        <v>37</v>
      </c>
      <c r="Y959" s="2" t="s">
        <v>31</v>
      </c>
      <c r="Z959" s="2" t="s">
        <v>30</v>
      </c>
      <c r="AA959" s="2" t="s">
        <v>293</v>
      </c>
    </row>
    <row r="960">
      <c r="A960" s="1">
        <v>41880.130854282404</v>
      </c>
      <c r="B960" s="2">
        <v>26.0</v>
      </c>
      <c r="C960" s="2" t="s">
        <v>43</v>
      </c>
      <c r="D960" s="2" t="s">
        <v>28</v>
      </c>
      <c r="E960" s="2" t="s">
        <v>60</v>
      </c>
      <c r="F960" s="2" t="s">
        <v>30</v>
      </c>
      <c r="G960" s="2" t="s">
        <v>30</v>
      </c>
      <c r="H960" s="2" t="s">
        <v>31</v>
      </c>
      <c r="I960" s="2" t="s">
        <v>40</v>
      </c>
      <c r="J960" s="2" t="s">
        <v>41</v>
      </c>
      <c r="K960" s="2" t="s">
        <v>30</v>
      </c>
      <c r="L960" s="2" t="s">
        <v>31</v>
      </c>
      <c r="M960" s="2" t="s">
        <v>31</v>
      </c>
      <c r="N960" s="2" t="s">
        <v>34</v>
      </c>
      <c r="O960" s="2" t="s">
        <v>42</v>
      </c>
      <c r="P960" s="2" t="s">
        <v>42</v>
      </c>
      <c r="Q960" s="2" t="s">
        <v>42</v>
      </c>
      <c r="R960" s="2" t="s">
        <v>42</v>
      </c>
      <c r="S960" s="2" t="s">
        <v>30</v>
      </c>
      <c r="T960" s="2" t="s">
        <v>30</v>
      </c>
      <c r="U960" s="2" t="s">
        <v>36</v>
      </c>
      <c r="V960" s="2" t="s">
        <v>36</v>
      </c>
      <c r="W960" s="2" t="s">
        <v>30</v>
      </c>
      <c r="X960" s="2" t="s">
        <v>37</v>
      </c>
      <c r="Y960" s="2" t="s">
        <v>30</v>
      </c>
      <c r="Z960" s="2" t="s">
        <v>30</v>
      </c>
    </row>
    <row r="961">
      <c r="A961" s="1">
        <v>41880.194016388894</v>
      </c>
      <c r="B961" s="2">
        <v>33.0</v>
      </c>
      <c r="C961" s="2" t="s">
        <v>38</v>
      </c>
      <c r="D961" s="2" t="s">
        <v>46</v>
      </c>
      <c r="F961" s="2" t="s">
        <v>30</v>
      </c>
      <c r="G961" s="2" t="s">
        <v>30</v>
      </c>
      <c r="H961" s="2" t="s">
        <v>30</v>
      </c>
      <c r="J961" s="2" t="s">
        <v>41</v>
      </c>
      <c r="K961" s="2" t="s">
        <v>30</v>
      </c>
      <c r="L961" s="2" t="s">
        <v>31</v>
      </c>
      <c r="M961" s="2" t="s">
        <v>42</v>
      </c>
      <c r="N961" s="2" t="s">
        <v>34</v>
      </c>
      <c r="O961" s="2" t="s">
        <v>42</v>
      </c>
      <c r="P961" s="2" t="s">
        <v>42</v>
      </c>
      <c r="Q961" s="2" t="s">
        <v>42</v>
      </c>
      <c r="R961" s="2" t="s">
        <v>42</v>
      </c>
      <c r="S961" s="2" t="s">
        <v>30</v>
      </c>
      <c r="T961" s="2" t="s">
        <v>30</v>
      </c>
      <c r="U961" s="2" t="s">
        <v>36</v>
      </c>
      <c r="V961" s="2" t="s">
        <v>31</v>
      </c>
      <c r="W961" s="2" t="s">
        <v>37</v>
      </c>
      <c r="X961" s="2" t="s">
        <v>37</v>
      </c>
      <c r="Y961" s="2" t="s">
        <v>42</v>
      </c>
      <c r="Z961" s="2" t="s">
        <v>30</v>
      </c>
    </row>
    <row r="962">
      <c r="A962" s="1">
        <v>41880.20361363426</v>
      </c>
      <c r="B962" s="2">
        <v>32.0</v>
      </c>
      <c r="C962" s="2" t="s">
        <v>43</v>
      </c>
      <c r="D962" s="2" t="s">
        <v>46</v>
      </c>
      <c r="F962" s="2" t="s">
        <v>30</v>
      </c>
      <c r="G962" s="2" t="s">
        <v>30</v>
      </c>
      <c r="H962" s="2" t="s">
        <v>30</v>
      </c>
      <c r="J962" s="3" t="s">
        <v>33</v>
      </c>
      <c r="K962" s="2" t="s">
        <v>30</v>
      </c>
      <c r="L962" s="2" t="s">
        <v>31</v>
      </c>
      <c r="M962" s="2" t="s">
        <v>42</v>
      </c>
      <c r="N962" s="2" t="s">
        <v>30</v>
      </c>
      <c r="O962" s="2" t="s">
        <v>30</v>
      </c>
      <c r="P962" s="2" t="s">
        <v>30</v>
      </c>
      <c r="Q962" s="2" t="s">
        <v>42</v>
      </c>
      <c r="R962" s="2" t="s">
        <v>65</v>
      </c>
      <c r="S962" s="2" t="s">
        <v>30</v>
      </c>
      <c r="T962" s="2" t="s">
        <v>30</v>
      </c>
      <c r="U962" s="2" t="s">
        <v>30</v>
      </c>
      <c r="V962" s="2" t="s">
        <v>31</v>
      </c>
      <c r="W962" s="2" t="s">
        <v>30</v>
      </c>
      <c r="X962" s="2" t="s">
        <v>37</v>
      </c>
      <c r="Y962" s="2" t="s">
        <v>30</v>
      </c>
      <c r="Z962" s="2" t="s">
        <v>30</v>
      </c>
    </row>
    <row r="963">
      <c r="A963" s="1">
        <v>41880.219104282405</v>
      </c>
      <c r="B963" s="2">
        <v>25.0</v>
      </c>
      <c r="C963" s="2" t="s">
        <v>57</v>
      </c>
      <c r="D963" s="2" t="s">
        <v>94</v>
      </c>
      <c r="F963" s="2" t="s">
        <v>31</v>
      </c>
      <c r="G963" s="2" t="s">
        <v>30</v>
      </c>
      <c r="H963" s="2" t="s">
        <v>30</v>
      </c>
      <c r="I963" s="2" t="s">
        <v>52</v>
      </c>
      <c r="J963" s="3" t="s">
        <v>33</v>
      </c>
      <c r="K963" s="2" t="s">
        <v>31</v>
      </c>
      <c r="L963" s="2" t="s">
        <v>31</v>
      </c>
      <c r="M963" s="2" t="s">
        <v>30</v>
      </c>
      <c r="N963" s="2" t="s">
        <v>31</v>
      </c>
      <c r="O963" s="2" t="s">
        <v>30</v>
      </c>
      <c r="P963" s="2" t="s">
        <v>30</v>
      </c>
      <c r="Q963" s="2" t="s">
        <v>31</v>
      </c>
      <c r="R963" s="2" t="s">
        <v>35</v>
      </c>
      <c r="S963" s="2" t="s">
        <v>30</v>
      </c>
      <c r="T963" s="2" t="s">
        <v>30</v>
      </c>
      <c r="U963" s="2" t="s">
        <v>36</v>
      </c>
      <c r="V963" s="2" t="s">
        <v>31</v>
      </c>
      <c r="W963" s="2" t="s">
        <v>31</v>
      </c>
      <c r="X963" s="2" t="s">
        <v>31</v>
      </c>
      <c r="Y963" s="2" t="s">
        <v>31</v>
      </c>
      <c r="Z963" s="2" t="s">
        <v>30</v>
      </c>
    </row>
    <row r="964">
      <c r="A964" s="1">
        <v>41880.225086192135</v>
      </c>
      <c r="B964" s="2">
        <v>35.0</v>
      </c>
      <c r="C964" s="2" t="s">
        <v>57</v>
      </c>
      <c r="D964" s="2" t="s">
        <v>94</v>
      </c>
      <c r="F964" s="2" t="s">
        <v>31</v>
      </c>
      <c r="G964" s="2" t="s">
        <v>30</v>
      </c>
      <c r="H964" s="2" t="s">
        <v>31</v>
      </c>
      <c r="I964" s="2" t="s">
        <v>52</v>
      </c>
      <c r="J964" s="2" t="s">
        <v>47</v>
      </c>
      <c r="K964" s="2" t="s">
        <v>31</v>
      </c>
      <c r="L964" s="2" t="s">
        <v>30</v>
      </c>
      <c r="M964" s="2" t="s">
        <v>42</v>
      </c>
      <c r="N964" s="2" t="s">
        <v>30</v>
      </c>
      <c r="O964" s="2" t="s">
        <v>30</v>
      </c>
      <c r="P964" s="2" t="s">
        <v>30</v>
      </c>
      <c r="Q964" s="2" t="s">
        <v>42</v>
      </c>
      <c r="R964" s="2" t="s">
        <v>45</v>
      </c>
      <c r="S964" s="2" t="s">
        <v>31</v>
      </c>
      <c r="T964" s="2" t="s">
        <v>37</v>
      </c>
      <c r="U964" s="2" t="s">
        <v>31</v>
      </c>
      <c r="V964" s="2" t="s">
        <v>30</v>
      </c>
      <c r="W964" s="2" t="s">
        <v>30</v>
      </c>
      <c r="X964" s="2" t="s">
        <v>37</v>
      </c>
      <c r="Y964" s="2" t="s">
        <v>42</v>
      </c>
      <c r="Z964" s="2" t="s">
        <v>30</v>
      </c>
    </row>
    <row r="965">
      <c r="A965" s="1">
        <v>41880.23566825232</v>
      </c>
      <c r="B965" s="2">
        <v>24.0</v>
      </c>
      <c r="C965" s="2" t="s">
        <v>38</v>
      </c>
      <c r="D965" s="2" t="s">
        <v>46</v>
      </c>
      <c r="F965" s="2" t="s">
        <v>31</v>
      </c>
      <c r="G965" s="2" t="s">
        <v>31</v>
      </c>
      <c r="H965" s="2" t="s">
        <v>30</v>
      </c>
      <c r="I965" s="2" t="s">
        <v>32</v>
      </c>
      <c r="J965" s="3" t="s">
        <v>54</v>
      </c>
      <c r="K965" s="2" t="s">
        <v>31</v>
      </c>
      <c r="L965" s="2" t="s">
        <v>31</v>
      </c>
      <c r="M965" s="2" t="s">
        <v>42</v>
      </c>
      <c r="N965" s="2" t="s">
        <v>34</v>
      </c>
      <c r="O965" s="2" t="s">
        <v>30</v>
      </c>
      <c r="P965" s="2" t="s">
        <v>30</v>
      </c>
      <c r="Q965" s="2" t="s">
        <v>42</v>
      </c>
      <c r="R965" s="2" t="s">
        <v>42</v>
      </c>
      <c r="S965" s="2" t="s">
        <v>37</v>
      </c>
      <c r="T965" s="2" t="s">
        <v>30</v>
      </c>
      <c r="U965" s="2" t="s">
        <v>36</v>
      </c>
      <c r="V965" s="2" t="s">
        <v>36</v>
      </c>
      <c r="W965" s="2" t="s">
        <v>30</v>
      </c>
      <c r="X965" s="2" t="s">
        <v>37</v>
      </c>
      <c r="Y965" s="2" t="s">
        <v>42</v>
      </c>
      <c r="Z965" s="2" t="s">
        <v>30</v>
      </c>
    </row>
    <row r="966">
      <c r="A966" s="1">
        <v>41880.2411937037</v>
      </c>
      <c r="B966" s="2">
        <v>55.0</v>
      </c>
      <c r="C966" s="2" t="s">
        <v>57</v>
      </c>
      <c r="D966" s="2" t="s">
        <v>46</v>
      </c>
      <c r="F966" s="2" t="s">
        <v>30</v>
      </c>
      <c r="G966" s="2" t="s">
        <v>30</v>
      </c>
      <c r="H966" s="2" t="s">
        <v>31</v>
      </c>
      <c r="I966" s="2" t="s">
        <v>32</v>
      </c>
      <c r="J966" s="2" t="s">
        <v>41</v>
      </c>
      <c r="K966" s="2" t="s">
        <v>30</v>
      </c>
      <c r="L966" s="2" t="s">
        <v>30</v>
      </c>
      <c r="M966" s="2" t="s">
        <v>31</v>
      </c>
      <c r="N966" s="2" t="s">
        <v>31</v>
      </c>
      <c r="O966" s="2" t="s">
        <v>31</v>
      </c>
      <c r="P966" s="2" t="s">
        <v>31</v>
      </c>
      <c r="Q966" s="2" t="s">
        <v>42</v>
      </c>
      <c r="R966" s="2" t="s">
        <v>35</v>
      </c>
      <c r="S966" s="2" t="s">
        <v>31</v>
      </c>
      <c r="T966" s="2" t="s">
        <v>37</v>
      </c>
      <c r="U966" s="2" t="s">
        <v>30</v>
      </c>
      <c r="V966" s="2" t="s">
        <v>36</v>
      </c>
      <c r="W966" s="2" t="s">
        <v>30</v>
      </c>
      <c r="X966" s="2" t="s">
        <v>37</v>
      </c>
      <c r="Y966" s="2" t="s">
        <v>30</v>
      </c>
      <c r="Z966" s="2" t="s">
        <v>31</v>
      </c>
    </row>
    <row r="967">
      <c r="A967" s="1">
        <v>41880.246145763886</v>
      </c>
      <c r="B967" s="2">
        <v>33.0</v>
      </c>
      <c r="C967" s="2" t="s">
        <v>43</v>
      </c>
      <c r="D967" s="2" t="s">
        <v>46</v>
      </c>
      <c r="F967" s="2" t="s">
        <v>31</v>
      </c>
      <c r="G967" s="2" t="s">
        <v>31</v>
      </c>
      <c r="H967" s="2" t="s">
        <v>31</v>
      </c>
      <c r="I967" s="2" t="s">
        <v>52</v>
      </c>
      <c r="J967" s="3" t="s">
        <v>54</v>
      </c>
      <c r="K967" s="2" t="s">
        <v>31</v>
      </c>
      <c r="L967" s="2" t="s">
        <v>31</v>
      </c>
      <c r="M967" s="2" t="s">
        <v>30</v>
      </c>
      <c r="N967" s="2" t="s">
        <v>31</v>
      </c>
      <c r="O967" s="2" t="s">
        <v>30</v>
      </c>
      <c r="P967" s="2" t="s">
        <v>30</v>
      </c>
      <c r="Q967" s="2" t="s">
        <v>30</v>
      </c>
      <c r="R967" s="2" t="s">
        <v>55</v>
      </c>
      <c r="S967" s="2" t="s">
        <v>31</v>
      </c>
      <c r="T967" s="2" t="s">
        <v>37</v>
      </c>
      <c r="U967" s="2" t="s">
        <v>36</v>
      </c>
      <c r="V967" s="2" t="s">
        <v>36</v>
      </c>
      <c r="W967" s="2" t="s">
        <v>30</v>
      </c>
      <c r="X967" s="2" t="s">
        <v>37</v>
      </c>
      <c r="Y967" s="2" t="s">
        <v>30</v>
      </c>
      <c r="Z967" s="2" t="s">
        <v>31</v>
      </c>
    </row>
    <row r="968">
      <c r="A968" s="1">
        <v>41880.24848278935</v>
      </c>
      <c r="B968" s="2">
        <v>26.0</v>
      </c>
      <c r="C968" s="2" t="s">
        <v>27</v>
      </c>
      <c r="D968" s="2" t="s">
        <v>46</v>
      </c>
      <c r="F968" s="2" t="s">
        <v>31</v>
      </c>
      <c r="G968" s="2" t="s">
        <v>31</v>
      </c>
      <c r="H968" s="2" t="s">
        <v>31</v>
      </c>
      <c r="I968" s="2" t="s">
        <v>52</v>
      </c>
      <c r="J968" s="3" t="s">
        <v>54</v>
      </c>
      <c r="K968" s="2" t="s">
        <v>31</v>
      </c>
      <c r="L968" s="2" t="s">
        <v>31</v>
      </c>
      <c r="M968" s="2" t="s">
        <v>30</v>
      </c>
      <c r="N968" s="2" t="s">
        <v>30</v>
      </c>
      <c r="O968" s="2" t="s">
        <v>30</v>
      </c>
      <c r="P968" s="2" t="s">
        <v>30</v>
      </c>
      <c r="Q968" s="2" t="s">
        <v>42</v>
      </c>
      <c r="R968" s="2" t="s">
        <v>65</v>
      </c>
      <c r="S968" s="2" t="s">
        <v>37</v>
      </c>
      <c r="T968" s="2" t="s">
        <v>30</v>
      </c>
      <c r="U968" s="2" t="s">
        <v>36</v>
      </c>
      <c r="V968" s="2" t="s">
        <v>31</v>
      </c>
      <c r="W968" s="2" t="s">
        <v>30</v>
      </c>
      <c r="X968" s="2" t="s">
        <v>37</v>
      </c>
      <c r="Y968" s="2" t="s">
        <v>31</v>
      </c>
      <c r="Z968" s="2" t="s">
        <v>30</v>
      </c>
      <c r="AA968" s="2" t="s">
        <v>294</v>
      </c>
    </row>
    <row r="969">
      <c r="A969" s="1">
        <v>41880.2547002662</v>
      </c>
      <c r="B969" s="2">
        <v>25.0</v>
      </c>
      <c r="C969" s="2" t="s">
        <v>43</v>
      </c>
      <c r="D969" s="2" t="s">
        <v>46</v>
      </c>
      <c r="F969" s="2" t="s">
        <v>30</v>
      </c>
      <c r="G969" s="2" t="s">
        <v>30</v>
      </c>
      <c r="H969" s="2" t="s">
        <v>30</v>
      </c>
      <c r="I969" s="2" t="s">
        <v>49</v>
      </c>
      <c r="J969" s="3" t="s">
        <v>33</v>
      </c>
      <c r="K969" s="2" t="s">
        <v>31</v>
      </c>
      <c r="L969" s="2" t="s">
        <v>31</v>
      </c>
      <c r="M969" s="2" t="s">
        <v>42</v>
      </c>
      <c r="N969" s="2" t="s">
        <v>34</v>
      </c>
      <c r="O969" s="2" t="s">
        <v>42</v>
      </c>
      <c r="P969" s="2" t="s">
        <v>42</v>
      </c>
      <c r="Q969" s="2" t="s">
        <v>42</v>
      </c>
      <c r="R969" s="2" t="s">
        <v>65</v>
      </c>
      <c r="S969" s="2" t="s">
        <v>30</v>
      </c>
      <c r="T969" s="2" t="s">
        <v>30</v>
      </c>
      <c r="U969" s="2" t="s">
        <v>31</v>
      </c>
      <c r="V969" s="2" t="s">
        <v>31</v>
      </c>
      <c r="W969" s="2" t="s">
        <v>30</v>
      </c>
      <c r="X969" s="2" t="s">
        <v>30</v>
      </c>
      <c r="Y969" s="2" t="s">
        <v>42</v>
      </c>
      <c r="Z969" s="2" t="s">
        <v>30</v>
      </c>
    </row>
    <row r="970">
      <c r="A970" s="1">
        <v>41880.276267037036</v>
      </c>
      <c r="B970" s="2">
        <v>45.0</v>
      </c>
      <c r="C970" s="2" t="s">
        <v>43</v>
      </c>
      <c r="D970" s="2" t="s">
        <v>46</v>
      </c>
      <c r="F970" s="2" t="s">
        <v>30</v>
      </c>
      <c r="G970" s="2" t="s">
        <v>31</v>
      </c>
      <c r="H970" s="2" t="s">
        <v>30</v>
      </c>
      <c r="I970" s="2" t="s">
        <v>40</v>
      </c>
      <c r="J970" s="2" t="s">
        <v>50</v>
      </c>
      <c r="K970" s="2" t="s">
        <v>30</v>
      </c>
      <c r="L970" s="2" t="s">
        <v>30</v>
      </c>
      <c r="M970" s="2" t="s">
        <v>42</v>
      </c>
      <c r="N970" s="2" t="s">
        <v>30</v>
      </c>
      <c r="O970" s="2" t="s">
        <v>30</v>
      </c>
      <c r="P970" s="2" t="s">
        <v>30</v>
      </c>
      <c r="Q970" s="2" t="s">
        <v>42</v>
      </c>
      <c r="R970" s="2" t="s">
        <v>42</v>
      </c>
      <c r="S970" s="2" t="s">
        <v>37</v>
      </c>
      <c r="T970" s="2" t="s">
        <v>30</v>
      </c>
      <c r="U970" s="2" t="s">
        <v>36</v>
      </c>
      <c r="V970" s="2" t="s">
        <v>30</v>
      </c>
      <c r="W970" s="2" t="s">
        <v>30</v>
      </c>
      <c r="X970" s="2" t="s">
        <v>37</v>
      </c>
      <c r="Y970" s="2" t="s">
        <v>42</v>
      </c>
      <c r="Z970" s="2" t="s">
        <v>30</v>
      </c>
    </row>
    <row r="971">
      <c r="A971" s="1">
        <v>41880.279835671296</v>
      </c>
      <c r="B971" s="2">
        <v>33.0</v>
      </c>
      <c r="C971" s="2" t="s">
        <v>59</v>
      </c>
      <c r="D971" s="2" t="s">
        <v>46</v>
      </c>
      <c r="F971" s="2" t="s">
        <v>31</v>
      </c>
      <c r="G971" s="2" t="s">
        <v>30</v>
      </c>
      <c r="H971" s="2" t="s">
        <v>31</v>
      </c>
      <c r="I971" s="2" t="s">
        <v>52</v>
      </c>
      <c r="J971" s="3" t="s">
        <v>54</v>
      </c>
      <c r="K971" s="2" t="s">
        <v>31</v>
      </c>
      <c r="L971" s="2" t="s">
        <v>31</v>
      </c>
      <c r="M971" s="2" t="s">
        <v>30</v>
      </c>
      <c r="N971" s="2" t="s">
        <v>31</v>
      </c>
      <c r="O971" s="2" t="s">
        <v>31</v>
      </c>
      <c r="P971" s="2" t="s">
        <v>31</v>
      </c>
      <c r="Q971" s="2" t="s">
        <v>31</v>
      </c>
      <c r="R971" s="2" t="s">
        <v>65</v>
      </c>
      <c r="S971" s="2" t="s">
        <v>30</v>
      </c>
      <c r="T971" s="2" t="s">
        <v>30</v>
      </c>
      <c r="U971" s="2" t="s">
        <v>36</v>
      </c>
      <c r="V971" s="2" t="s">
        <v>31</v>
      </c>
      <c r="W971" s="2" t="s">
        <v>30</v>
      </c>
      <c r="X971" s="2" t="s">
        <v>30</v>
      </c>
      <c r="Y971" s="2" t="s">
        <v>42</v>
      </c>
      <c r="Z971" s="2" t="s">
        <v>30</v>
      </c>
    </row>
    <row r="972">
      <c r="A972" s="1">
        <v>41880.30050706018</v>
      </c>
      <c r="B972" s="2">
        <v>43.0</v>
      </c>
      <c r="C972" s="2" t="s">
        <v>43</v>
      </c>
      <c r="D972" s="2" t="s">
        <v>28</v>
      </c>
      <c r="E972" s="2" t="s">
        <v>53</v>
      </c>
      <c r="F972" s="2" t="s">
        <v>30</v>
      </c>
      <c r="G972" s="2" t="s">
        <v>30</v>
      </c>
      <c r="H972" s="2" t="s">
        <v>30</v>
      </c>
      <c r="I972" s="2" t="s">
        <v>52</v>
      </c>
      <c r="J972" s="2" t="s">
        <v>41</v>
      </c>
      <c r="K972" s="2" t="s">
        <v>31</v>
      </c>
      <c r="L972" s="2" t="s">
        <v>31</v>
      </c>
      <c r="M972" s="2" t="s">
        <v>30</v>
      </c>
      <c r="N972" s="2" t="s">
        <v>34</v>
      </c>
      <c r="O972" s="2" t="s">
        <v>30</v>
      </c>
      <c r="P972" s="2" t="s">
        <v>30</v>
      </c>
      <c r="Q972" s="2" t="s">
        <v>42</v>
      </c>
      <c r="R972" s="2" t="s">
        <v>55</v>
      </c>
      <c r="S972" s="2" t="s">
        <v>31</v>
      </c>
      <c r="T972" s="2" t="s">
        <v>37</v>
      </c>
      <c r="U972" s="2" t="s">
        <v>30</v>
      </c>
      <c r="V972" s="2" t="s">
        <v>30</v>
      </c>
      <c r="W972" s="2" t="s">
        <v>30</v>
      </c>
      <c r="X972" s="2" t="s">
        <v>37</v>
      </c>
      <c r="Y972" s="2" t="s">
        <v>30</v>
      </c>
      <c r="Z972" s="2" t="s">
        <v>31</v>
      </c>
    </row>
    <row r="973">
      <c r="A973" s="1">
        <v>41880.306607060185</v>
      </c>
      <c r="B973" s="2">
        <v>30.0</v>
      </c>
      <c r="C973" s="2" t="s">
        <v>43</v>
      </c>
      <c r="D973" s="2" t="s">
        <v>46</v>
      </c>
      <c r="F973" s="2" t="s">
        <v>31</v>
      </c>
      <c r="G973" s="2" t="s">
        <v>30</v>
      </c>
      <c r="H973" s="2" t="s">
        <v>31</v>
      </c>
      <c r="I973" s="2" t="s">
        <v>52</v>
      </c>
      <c r="J973" s="3" t="s">
        <v>33</v>
      </c>
      <c r="K973" s="2" t="s">
        <v>30</v>
      </c>
      <c r="L973" s="2" t="s">
        <v>31</v>
      </c>
      <c r="M973" s="2" t="s">
        <v>30</v>
      </c>
      <c r="N973" s="2" t="s">
        <v>31</v>
      </c>
      <c r="O973" s="2" t="s">
        <v>30</v>
      </c>
      <c r="P973" s="2" t="s">
        <v>30</v>
      </c>
      <c r="Q973" s="2" t="s">
        <v>30</v>
      </c>
      <c r="R973" s="2" t="s">
        <v>55</v>
      </c>
      <c r="S973" s="2" t="s">
        <v>31</v>
      </c>
      <c r="T973" s="2" t="s">
        <v>31</v>
      </c>
      <c r="U973" s="2" t="s">
        <v>30</v>
      </c>
      <c r="V973" s="2" t="s">
        <v>30</v>
      </c>
      <c r="W973" s="2" t="s">
        <v>30</v>
      </c>
      <c r="X973" s="2" t="s">
        <v>30</v>
      </c>
      <c r="Y973" s="2" t="s">
        <v>31</v>
      </c>
      <c r="Z973" s="2" t="s">
        <v>31</v>
      </c>
    </row>
    <row r="974">
      <c r="A974" s="1">
        <v>41880.31131140046</v>
      </c>
      <c r="B974" s="2">
        <v>40.0</v>
      </c>
      <c r="C974" s="2" t="s">
        <v>43</v>
      </c>
      <c r="D974" s="2" t="s">
        <v>28</v>
      </c>
      <c r="E974" s="2" t="s">
        <v>39</v>
      </c>
      <c r="F974" s="2" t="s">
        <v>30</v>
      </c>
      <c r="G974" s="2" t="s">
        <v>31</v>
      </c>
      <c r="H974" s="2" t="s">
        <v>31</v>
      </c>
      <c r="I974" s="2" t="s">
        <v>40</v>
      </c>
      <c r="J974" s="3" t="s">
        <v>33</v>
      </c>
      <c r="K974" s="2" t="s">
        <v>30</v>
      </c>
      <c r="L974" s="2" t="s">
        <v>31</v>
      </c>
      <c r="M974" s="2" t="s">
        <v>42</v>
      </c>
      <c r="N974" s="2" t="s">
        <v>34</v>
      </c>
      <c r="O974" s="2" t="s">
        <v>30</v>
      </c>
      <c r="P974" s="2" t="s">
        <v>42</v>
      </c>
      <c r="Q974" s="2" t="s">
        <v>42</v>
      </c>
      <c r="R974" s="2" t="s">
        <v>42</v>
      </c>
      <c r="S974" s="2" t="s">
        <v>30</v>
      </c>
      <c r="T974" s="2" t="s">
        <v>30</v>
      </c>
      <c r="U974" s="2" t="s">
        <v>31</v>
      </c>
      <c r="V974" s="2" t="s">
        <v>31</v>
      </c>
      <c r="W974" s="2" t="s">
        <v>30</v>
      </c>
      <c r="X974" s="2" t="s">
        <v>37</v>
      </c>
      <c r="Y974" s="2" t="s">
        <v>42</v>
      </c>
      <c r="Z974" s="2" t="s">
        <v>30</v>
      </c>
    </row>
    <row r="975">
      <c r="A975" s="1">
        <v>41880.32757208333</v>
      </c>
      <c r="B975" s="2">
        <v>49.0</v>
      </c>
      <c r="C975" s="2" t="s">
        <v>43</v>
      </c>
      <c r="D975" s="2" t="s">
        <v>28</v>
      </c>
      <c r="E975" s="2" t="s">
        <v>111</v>
      </c>
      <c r="F975" s="2" t="s">
        <v>30</v>
      </c>
      <c r="G975" s="2" t="s">
        <v>31</v>
      </c>
      <c r="H975" s="2" t="s">
        <v>30</v>
      </c>
      <c r="I975" s="2" t="s">
        <v>49</v>
      </c>
      <c r="J975" s="2" t="s">
        <v>41</v>
      </c>
      <c r="K975" s="2" t="s">
        <v>30</v>
      </c>
      <c r="L975" s="2" t="s">
        <v>31</v>
      </c>
      <c r="M975" s="2" t="s">
        <v>31</v>
      </c>
      <c r="N975" s="2" t="s">
        <v>31</v>
      </c>
      <c r="O975" s="2" t="s">
        <v>31</v>
      </c>
      <c r="P975" s="2" t="s">
        <v>31</v>
      </c>
      <c r="Q975" s="2" t="s">
        <v>31</v>
      </c>
      <c r="R975" s="2" t="s">
        <v>42</v>
      </c>
      <c r="S975" s="2" t="s">
        <v>30</v>
      </c>
      <c r="T975" s="2" t="s">
        <v>30</v>
      </c>
      <c r="U975" s="2" t="s">
        <v>31</v>
      </c>
      <c r="V975" s="2" t="s">
        <v>31</v>
      </c>
      <c r="W975" s="2" t="s">
        <v>30</v>
      </c>
      <c r="X975" s="2" t="s">
        <v>30</v>
      </c>
      <c r="Y975" s="2" t="s">
        <v>31</v>
      </c>
      <c r="Z975" s="2" t="s">
        <v>30</v>
      </c>
      <c r="AA975" s="2" t="s">
        <v>295</v>
      </c>
    </row>
    <row r="976">
      <c r="A976" s="1">
        <v>41880.351806562496</v>
      </c>
      <c r="B976" s="2">
        <v>29.0</v>
      </c>
      <c r="C976" s="2" t="s">
        <v>43</v>
      </c>
      <c r="D976" s="2" t="s">
        <v>94</v>
      </c>
      <c r="F976" s="2" t="s">
        <v>30</v>
      </c>
      <c r="G976" s="2" t="s">
        <v>30</v>
      </c>
      <c r="H976" s="2" t="s">
        <v>30</v>
      </c>
      <c r="J976" s="3" t="s">
        <v>33</v>
      </c>
      <c r="K976" s="2" t="s">
        <v>30</v>
      </c>
      <c r="L976" s="2" t="s">
        <v>31</v>
      </c>
      <c r="M976" s="2" t="s">
        <v>42</v>
      </c>
      <c r="N976" s="2" t="s">
        <v>34</v>
      </c>
      <c r="O976" s="2" t="s">
        <v>30</v>
      </c>
      <c r="P976" s="2" t="s">
        <v>30</v>
      </c>
      <c r="Q976" s="2" t="s">
        <v>42</v>
      </c>
      <c r="R976" s="2" t="s">
        <v>35</v>
      </c>
      <c r="S976" s="2" t="s">
        <v>30</v>
      </c>
      <c r="T976" s="2" t="s">
        <v>30</v>
      </c>
      <c r="U976" s="2" t="s">
        <v>36</v>
      </c>
      <c r="V976" s="2" t="s">
        <v>31</v>
      </c>
      <c r="W976" s="2" t="s">
        <v>37</v>
      </c>
      <c r="X976" s="2" t="s">
        <v>31</v>
      </c>
      <c r="Y976" s="2" t="s">
        <v>42</v>
      </c>
      <c r="Z976" s="2" t="s">
        <v>30</v>
      </c>
    </row>
    <row r="977">
      <c r="A977" s="1">
        <v>41880.358611909716</v>
      </c>
      <c r="B977" s="2">
        <v>26.0</v>
      </c>
      <c r="C977" s="2" t="s">
        <v>57</v>
      </c>
      <c r="D977" s="2" t="s">
        <v>94</v>
      </c>
      <c r="F977" s="2" t="s">
        <v>30</v>
      </c>
      <c r="G977" s="2" t="s">
        <v>30</v>
      </c>
      <c r="H977" s="2" t="s">
        <v>30</v>
      </c>
      <c r="J977" s="2" t="s">
        <v>62</v>
      </c>
      <c r="K977" s="2" t="s">
        <v>30</v>
      </c>
      <c r="L977" s="2" t="s">
        <v>31</v>
      </c>
      <c r="M977" s="2" t="s">
        <v>42</v>
      </c>
      <c r="N977" s="2" t="s">
        <v>30</v>
      </c>
      <c r="O977" s="2" t="s">
        <v>42</v>
      </c>
      <c r="P977" s="2" t="s">
        <v>42</v>
      </c>
      <c r="Q977" s="2" t="s">
        <v>42</v>
      </c>
      <c r="R977" s="2" t="s">
        <v>42</v>
      </c>
      <c r="S977" s="2" t="s">
        <v>30</v>
      </c>
      <c r="T977" s="2" t="s">
        <v>30</v>
      </c>
      <c r="U977" s="2" t="s">
        <v>36</v>
      </c>
      <c r="V977" s="2" t="s">
        <v>36</v>
      </c>
      <c r="W977" s="2" t="s">
        <v>37</v>
      </c>
      <c r="X977" s="2" t="s">
        <v>37</v>
      </c>
      <c r="Y977" s="2" t="s">
        <v>42</v>
      </c>
      <c r="Z977" s="2" t="s">
        <v>30</v>
      </c>
    </row>
    <row r="978">
      <c r="A978" s="1">
        <v>41880.36564449074</v>
      </c>
      <c r="B978" s="2">
        <v>38.0</v>
      </c>
      <c r="C978" s="2" t="s">
        <v>296</v>
      </c>
      <c r="D978" s="2" t="s">
        <v>28</v>
      </c>
      <c r="E978" s="2" t="s">
        <v>76</v>
      </c>
      <c r="F978" s="2" t="s">
        <v>30</v>
      </c>
      <c r="G978" s="2" t="s">
        <v>30</v>
      </c>
      <c r="H978" s="2" t="s">
        <v>30</v>
      </c>
      <c r="I978" s="2" t="s">
        <v>49</v>
      </c>
      <c r="J978" s="2" t="s">
        <v>41</v>
      </c>
      <c r="K978" s="2" t="s">
        <v>30</v>
      </c>
      <c r="L978" s="2" t="s">
        <v>31</v>
      </c>
      <c r="M978" s="2" t="s">
        <v>31</v>
      </c>
      <c r="N978" s="2" t="s">
        <v>31</v>
      </c>
      <c r="O978" s="2" t="s">
        <v>31</v>
      </c>
      <c r="P978" s="2" t="s">
        <v>31</v>
      </c>
      <c r="Q978" s="2" t="s">
        <v>31</v>
      </c>
      <c r="R978" s="2" t="s">
        <v>35</v>
      </c>
      <c r="S978" s="2" t="s">
        <v>37</v>
      </c>
      <c r="T978" s="2" t="s">
        <v>37</v>
      </c>
      <c r="U978" s="2" t="s">
        <v>36</v>
      </c>
      <c r="V978" s="2" t="s">
        <v>36</v>
      </c>
      <c r="W978" s="2" t="s">
        <v>30</v>
      </c>
      <c r="X978" s="2" t="s">
        <v>37</v>
      </c>
      <c r="Y978" s="2" t="s">
        <v>30</v>
      </c>
      <c r="Z978" s="2" t="s">
        <v>31</v>
      </c>
    </row>
    <row r="979">
      <c r="A979" s="1">
        <v>41880.37036435185</v>
      </c>
      <c r="B979" s="2">
        <v>27.0</v>
      </c>
      <c r="C979" s="2" t="s">
        <v>43</v>
      </c>
      <c r="D979" s="2" t="s">
        <v>68</v>
      </c>
      <c r="F979" s="2" t="s">
        <v>30</v>
      </c>
      <c r="G979" s="2" t="s">
        <v>31</v>
      </c>
      <c r="H979" s="2" t="s">
        <v>30</v>
      </c>
      <c r="J979" s="2" t="s">
        <v>62</v>
      </c>
      <c r="K979" s="2" t="s">
        <v>30</v>
      </c>
      <c r="L979" s="2" t="s">
        <v>30</v>
      </c>
      <c r="M979" s="2" t="s">
        <v>31</v>
      </c>
      <c r="N979" s="2" t="s">
        <v>31</v>
      </c>
      <c r="O979" s="2" t="s">
        <v>42</v>
      </c>
      <c r="P979" s="2" t="s">
        <v>30</v>
      </c>
      <c r="Q979" s="2" t="s">
        <v>31</v>
      </c>
      <c r="R979" s="2" t="s">
        <v>35</v>
      </c>
      <c r="S979" s="2" t="s">
        <v>37</v>
      </c>
      <c r="T979" s="2" t="s">
        <v>37</v>
      </c>
      <c r="U979" s="2" t="s">
        <v>30</v>
      </c>
      <c r="V979" s="2" t="s">
        <v>36</v>
      </c>
      <c r="W979" s="2" t="s">
        <v>30</v>
      </c>
      <c r="X979" s="2" t="s">
        <v>37</v>
      </c>
      <c r="Y979" s="2" t="s">
        <v>42</v>
      </c>
      <c r="Z979" s="2" t="s">
        <v>31</v>
      </c>
    </row>
    <row r="980">
      <c r="A980" s="1">
        <v>41880.37110474537</v>
      </c>
      <c r="B980" s="2">
        <v>26.0</v>
      </c>
      <c r="C980" s="2" t="s">
        <v>57</v>
      </c>
      <c r="D980" s="2" t="s">
        <v>177</v>
      </c>
      <c r="F980" s="2" t="s">
        <v>30</v>
      </c>
      <c r="G980" s="2" t="s">
        <v>30</v>
      </c>
      <c r="H980" s="2" t="s">
        <v>30</v>
      </c>
      <c r="I980" s="2" t="s">
        <v>49</v>
      </c>
      <c r="J980" s="3" t="s">
        <v>33</v>
      </c>
      <c r="K980" s="2" t="s">
        <v>30</v>
      </c>
      <c r="L980" s="2" t="s">
        <v>31</v>
      </c>
      <c r="M980" s="2" t="s">
        <v>31</v>
      </c>
      <c r="N980" s="2" t="s">
        <v>30</v>
      </c>
      <c r="O980" s="2" t="s">
        <v>30</v>
      </c>
      <c r="P980" s="2" t="s">
        <v>30</v>
      </c>
      <c r="Q980" s="2" t="s">
        <v>30</v>
      </c>
      <c r="R980" s="2" t="s">
        <v>35</v>
      </c>
      <c r="S980" s="2" t="s">
        <v>37</v>
      </c>
      <c r="T980" s="2" t="s">
        <v>30</v>
      </c>
      <c r="U980" s="2" t="s">
        <v>30</v>
      </c>
      <c r="V980" s="2" t="s">
        <v>30</v>
      </c>
      <c r="W980" s="2" t="s">
        <v>30</v>
      </c>
      <c r="X980" s="2" t="s">
        <v>30</v>
      </c>
      <c r="Y980" s="2" t="s">
        <v>42</v>
      </c>
      <c r="Z980" s="2" t="s">
        <v>30</v>
      </c>
    </row>
    <row r="981">
      <c r="A981" s="1">
        <v>41880.37308271991</v>
      </c>
      <c r="B981" s="2">
        <v>28.0</v>
      </c>
      <c r="C981" s="2" t="s">
        <v>43</v>
      </c>
      <c r="D981" s="2" t="s">
        <v>46</v>
      </c>
      <c r="F981" s="2" t="s">
        <v>30</v>
      </c>
      <c r="G981" s="2" t="s">
        <v>31</v>
      </c>
      <c r="H981" s="2" t="s">
        <v>31</v>
      </c>
      <c r="I981" s="2" t="s">
        <v>32</v>
      </c>
      <c r="J981" s="2" t="s">
        <v>47</v>
      </c>
      <c r="K981" s="2" t="s">
        <v>30</v>
      </c>
      <c r="L981" s="2" t="s">
        <v>31</v>
      </c>
      <c r="M981" s="2" t="s">
        <v>30</v>
      </c>
      <c r="N981" s="2" t="s">
        <v>30</v>
      </c>
      <c r="O981" s="2" t="s">
        <v>30</v>
      </c>
      <c r="P981" s="2" t="s">
        <v>30</v>
      </c>
      <c r="Q981" s="2" t="s">
        <v>42</v>
      </c>
      <c r="R981" s="2" t="s">
        <v>35</v>
      </c>
      <c r="S981" s="2" t="s">
        <v>37</v>
      </c>
      <c r="T981" s="2" t="s">
        <v>37</v>
      </c>
      <c r="U981" s="2" t="s">
        <v>31</v>
      </c>
      <c r="V981" s="2" t="s">
        <v>31</v>
      </c>
      <c r="W981" s="2" t="s">
        <v>30</v>
      </c>
      <c r="X981" s="2" t="s">
        <v>30</v>
      </c>
      <c r="Y981" s="2" t="s">
        <v>30</v>
      </c>
      <c r="Z981" s="2" t="s">
        <v>30</v>
      </c>
    </row>
    <row r="982">
      <c r="A982" s="1">
        <v>41880.37340369213</v>
      </c>
      <c r="B982" s="2">
        <v>40.0</v>
      </c>
      <c r="C982" s="2" t="s">
        <v>43</v>
      </c>
      <c r="D982" s="2" t="s">
        <v>28</v>
      </c>
      <c r="E982" s="2" t="s">
        <v>297</v>
      </c>
      <c r="F982" s="2" t="s">
        <v>30</v>
      </c>
      <c r="G982" s="2" t="s">
        <v>31</v>
      </c>
      <c r="H982" s="2" t="s">
        <v>31</v>
      </c>
      <c r="I982" s="2" t="s">
        <v>52</v>
      </c>
      <c r="J982" s="3" t="s">
        <v>54</v>
      </c>
      <c r="K982" s="2" t="s">
        <v>31</v>
      </c>
      <c r="L982" s="2" t="s">
        <v>31</v>
      </c>
      <c r="M982" s="2" t="s">
        <v>30</v>
      </c>
      <c r="N982" s="2" t="s">
        <v>30</v>
      </c>
      <c r="O982" s="2" t="s">
        <v>30</v>
      </c>
      <c r="P982" s="2" t="s">
        <v>30</v>
      </c>
      <c r="Q982" s="2" t="s">
        <v>42</v>
      </c>
      <c r="R982" s="2" t="s">
        <v>42</v>
      </c>
      <c r="S982" s="2" t="s">
        <v>37</v>
      </c>
      <c r="T982" s="2" t="s">
        <v>37</v>
      </c>
      <c r="U982" s="2" t="s">
        <v>36</v>
      </c>
      <c r="V982" s="2" t="s">
        <v>31</v>
      </c>
      <c r="W982" s="2" t="s">
        <v>30</v>
      </c>
      <c r="X982" s="2" t="s">
        <v>37</v>
      </c>
      <c r="Y982" s="2" t="s">
        <v>30</v>
      </c>
      <c r="Z982" s="2" t="s">
        <v>30</v>
      </c>
    </row>
    <row r="983">
      <c r="A983" s="1">
        <v>41880.37439946759</v>
      </c>
      <c r="B983" s="2">
        <v>37.0</v>
      </c>
      <c r="C983" s="2" t="s">
        <v>27</v>
      </c>
      <c r="D983" s="2" t="s">
        <v>44</v>
      </c>
      <c r="F983" s="2" t="s">
        <v>31</v>
      </c>
      <c r="G983" s="2" t="s">
        <v>31</v>
      </c>
      <c r="H983" s="2" t="s">
        <v>31</v>
      </c>
      <c r="I983" s="2" t="s">
        <v>40</v>
      </c>
      <c r="J983" s="3" t="s">
        <v>54</v>
      </c>
      <c r="K983" s="2" t="s">
        <v>31</v>
      </c>
      <c r="L983" s="2" t="s">
        <v>31</v>
      </c>
      <c r="M983" s="2" t="s">
        <v>30</v>
      </c>
      <c r="N983" s="2" t="s">
        <v>31</v>
      </c>
      <c r="O983" s="2" t="s">
        <v>30</v>
      </c>
      <c r="P983" s="2" t="s">
        <v>30</v>
      </c>
      <c r="Q983" s="2" t="s">
        <v>31</v>
      </c>
      <c r="R983" s="2" t="s">
        <v>35</v>
      </c>
      <c r="S983" s="2" t="s">
        <v>31</v>
      </c>
      <c r="T983" s="2" t="s">
        <v>37</v>
      </c>
      <c r="U983" s="2" t="s">
        <v>36</v>
      </c>
      <c r="V983" s="2" t="s">
        <v>36</v>
      </c>
      <c r="W983" s="2" t="s">
        <v>37</v>
      </c>
      <c r="X983" s="2" t="s">
        <v>37</v>
      </c>
      <c r="Y983" s="2" t="s">
        <v>42</v>
      </c>
      <c r="Z983" s="2" t="s">
        <v>31</v>
      </c>
    </row>
    <row r="984">
      <c r="A984" s="1">
        <v>41880.37477121528</v>
      </c>
      <c r="B984" s="2">
        <v>34.0</v>
      </c>
      <c r="C984" s="2" t="s">
        <v>59</v>
      </c>
      <c r="D984" s="2" t="s">
        <v>46</v>
      </c>
      <c r="F984" s="2" t="s">
        <v>30</v>
      </c>
      <c r="G984" s="2" t="s">
        <v>31</v>
      </c>
      <c r="H984" s="2" t="s">
        <v>31</v>
      </c>
      <c r="I984" s="2" t="s">
        <v>32</v>
      </c>
      <c r="J984" s="2" t="s">
        <v>47</v>
      </c>
      <c r="K984" s="2" t="s">
        <v>31</v>
      </c>
      <c r="L984" s="2" t="s">
        <v>30</v>
      </c>
      <c r="M984" s="2" t="s">
        <v>31</v>
      </c>
      <c r="N984" s="2" t="s">
        <v>31</v>
      </c>
      <c r="O984" s="2" t="s">
        <v>30</v>
      </c>
      <c r="P984" s="2" t="s">
        <v>31</v>
      </c>
      <c r="Q984" s="2" t="s">
        <v>30</v>
      </c>
      <c r="R984" s="2" t="s">
        <v>35</v>
      </c>
      <c r="S984" s="2" t="s">
        <v>31</v>
      </c>
      <c r="T984" s="2" t="s">
        <v>31</v>
      </c>
      <c r="U984" s="2" t="s">
        <v>36</v>
      </c>
      <c r="V984" s="2" t="s">
        <v>30</v>
      </c>
      <c r="W984" s="2" t="s">
        <v>30</v>
      </c>
      <c r="X984" s="2" t="s">
        <v>30</v>
      </c>
      <c r="Y984" s="2" t="s">
        <v>42</v>
      </c>
      <c r="Z984" s="2" t="s">
        <v>30</v>
      </c>
    </row>
    <row r="985">
      <c r="A985" s="1">
        <v>41880.37571494213</v>
      </c>
      <c r="B985" s="2">
        <v>28.0</v>
      </c>
      <c r="C985" s="2" t="s">
        <v>57</v>
      </c>
      <c r="D985" s="2" t="s">
        <v>28</v>
      </c>
      <c r="E985" s="2" t="s">
        <v>69</v>
      </c>
      <c r="F985" s="2" t="s">
        <v>30</v>
      </c>
      <c r="G985" s="2" t="s">
        <v>31</v>
      </c>
      <c r="H985" s="2" t="s">
        <v>31</v>
      </c>
      <c r="I985" s="2" t="s">
        <v>32</v>
      </c>
      <c r="J985" s="2" t="s">
        <v>50</v>
      </c>
      <c r="K985" s="2" t="s">
        <v>30</v>
      </c>
      <c r="L985" s="2" t="s">
        <v>31</v>
      </c>
      <c r="M985" s="2" t="s">
        <v>42</v>
      </c>
      <c r="N985" s="2" t="s">
        <v>34</v>
      </c>
      <c r="O985" s="2" t="s">
        <v>30</v>
      </c>
      <c r="P985" s="2" t="s">
        <v>42</v>
      </c>
      <c r="Q985" s="2" t="s">
        <v>42</v>
      </c>
      <c r="R985" s="2" t="s">
        <v>42</v>
      </c>
      <c r="S985" s="2" t="s">
        <v>37</v>
      </c>
      <c r="T985" s="2" t="s">
        <v>30</v>
      </c>
      <c r="U985" s="2" t="s">
        <v>36</v>
      </c>
      <c r="V985" s="2" t="s">
        <v>36</v>
      </c>
      <c r="W985" s="2" t="s">
        <v>30</v>
      </c>
      <c r="X985" s="2" t="s">
        <v>31</v>
      </c>
      <c r="Y985" s="2" t="s">
        <v>42</v>
      </c>
      <c r="Z985" s="2" t="s">
        <v>30</v>
      </c>
    </row>
    <row r="986">
      <c r="A986" s="1">
        <v>41880.37621616898</v>
      </c>
      <c r="B986" s="2">
        <v>27.0</v>
      </c>
      <c r="C986" s="2" t="s">
        <v>43</v>
      </c>
      <c r="D986" s="2" t="s">
        <v>44</v>
      </c>
      <c r="F986" s="2" t="s">
        <v>30</v>
      </c>
      <c r="G986" s="2" t="s">
        <v>30</v>
      </c>
      <c r="H986" s="2" t="s">
        <v>30</v>
      </c>
      <c r="I986" s="2" t="s">
        <v>49</v>
      </c>
      <c r="J986" s="2" t="s">
        <v>47</v>
      </c>
      <c r="K986" s="2" t="s">
        <v>30</v>
      </c>
      <c r="L986" s="2" t="s">
        <v>31</v>
      </c>
      <c r="M986" s="2" t="s">
        <v>31</v>
      </c>
      <c r="N986" s="2" t="s">
        <v>34</v>
      </c>
      <c r="O986" s="2" t="s">
        <v>31</v>
      </c>
      <c r="P986" s="2" t="s">
        <v>30</v>
      </c>
      <c r="Q986" s="2" t="s">
        <v>31</v>
      </c>
      <c r="R986" s="2" t="s">
        <v>65</v>
      </c>
      <c r="S986" s="2" t="s">
        <v>30</v>
      </c>
      <c r="T986" s="2" t="s">
        <v>30</v>
      </c>
      <c r="U986" s="2" t="s">
        <v>31</v>
      </c>
      <c r="V986" s="2" t="s">
        <v>31</v>
      </c>
      <c r="W986" s="2" t="s">
        <v>37</v>
      </c>
      <c r="X986" s="2" t="s">
        <v>37</v>
      </c>
      <c r="Y986" s="2" t="s">
        <v>31</v>
      </c>
      <c r="Z986" s="2" t="s">
        <v>30</v>
      </c>
    </row>
    <row r="987">
      <c r="A987" s="1">
        <v>41880.3764358912</v>
      </c>
      <c r="B987" s="2">
        <v>29.0</v>
      </c>
      <c r="C987" s="2" t="s">
        <v>43</v>
      </c>
      <c r="D987" s="2" t="s">
        <v>46</v>
      </c>
      <c r="F987" s="2" t="s">
        <v>30</v>
      </c>
      <c r="G987" s="2" t="s">
        <v>30</v>
      </c>
      <c r="H987" s="2" t="s">
        <v>31</v>
      </c>
      <c r="I987" s="2" t="s">
        <v>52</v>
      </c>
      <c r="J987" s="3" t="s">
        <v>33</v>
      </c>
      <c r="K987" s="2" t="s">
        <v>31</v>
      </c>
      <c r="L987" s="2" t="s">
        <v>31</v>
      </c>
      <c r="M987" s="2" t="s">
        <v>30</v>
      </c>
      <c r="N987" s="2" t="s">
        <v>30</v>
      </c>
      <c r="O987" s="2" t="s">
        <v>30</v>
      </c>
      <c r="P987" s="2" t="s">
        <v>30</v>
      </c>
      <c r="Q987" s="2" t="s">
        <v>42</v>
      </c>
      <c r="R987" s="2" t="s">
        <v>65</v>
      </c>
      <c r="S987" s="2" t="s">
        <v>30</v>
      </c>
      <c r="T987" s="2" t="s">
        <v>30</v>
      </c>
      <c r="U987" s="2" t="s">
        <v>31</v>
      </c>
      <c r="V987" s="2" t="s">
        <v>31</v>
      </c>
      <c r="W987" s="2" t="s">
        <v>30</v>
      </c>
      <c r="X987" s="2" t="s">
        <v>31</v>
      </c>
      <c r="Y987" s="2" t="s">
        <v>31</v>
      </c>
      <c r="Z987" s="2" t="s">
        <v>30</v>
      </c>
    </row>
    <row r="988">
      <c r="A988" s="1">
        <v>41880.377048240734</v>
      </c>
      <c r="B988" s="2">
        <v>39.0</v>
      </c>
      <c r="C988" s="2" t="s">
        <v>27</v>
      </c>
      <c r="D988" s="2" t="s">
        <v>46</v>
      </c>
      <c r="F988" s="2" t="s">
        <v>30</v>
      </c>
      <c r="G988" s="2" t="s">
        <v>31</v>
      </c>
      <c r="H988" s="2" t="s">
        <v>30</v>
      </c>
      <c r="I988" s="2" t="s">
        <v>40</v>
      </c>
      <c r="J988" s="2" t="s">
        <v>62</v>
      </c>
      <c r="K988" s="2" t="s">
        <v>31</v>
      </c>
      <c r="L988" s="2" t="s">
        <v>31</v>
      </c>
      <c r="M988" s="2" t="s">
        <v>42</v>
      </c>
      <c r="N988" s="2" t="s">
        <v>34</v>
      </c>
      <c r="O988" s="2" t="s">
        <v>30</v>
      </c>
      <c r="P988" s="2" t="s">
        <v>30</v>
      </c>
      <c r="Q988" s="2" t="s">
        <v>42</v>
      </c>
      <c r="R988" s="2" t="s">
        <v>45</v>
      </c>
      <c r="S988" s="2" t="s">
        <v>31</v>
      </c>
      <c r="T988" s="2" t="s">
        <v>31</v>
      </c>
      <c r="U988" s="2" t="s">
        <v>30</v>
      </c>
      <c r="V988" s="2" t="s">
        <v>30</v>
      </c>
      <c r="W988" s="2" t="s">
        <v>30</v>
      </c>
      <c r="X988" s="2" t="s">
        <v>30</v>
      </c>
      <c r="Y988" s="2" t="s">
        <v>30</v>
      </c>
      <c r="Z988" s="2" t="s">
        <v>31</v>
      </c>
    </row>
    <row r="989">
      <c r="A989" s="1">
        <v>41880.37767153935</v>
      </c>
      <c r="B989" s="2">
        <v>28.0</v>
      </c>
      <c r="C989" s="2" t="s">
        <v>57</v>
      </c>
      <c r="D989" s="2" t="s">
        <v>46</v>
      </c>
      <c r="F989" s="2" t="s">
        <v>30</v>
      </c>
      <c r="G989" s="2" t="s">
        <v>30</v>
      </c>
      <c r="H989" s="2" t="s">
        <v>30</v>
      </c>
      <c r="I989" s="2" t="s">
        <v>32</v>
      </c>
      <c r="J989" s="3" t="s">
        <v>33</v>
      </c>
      <c r="K989" s="2" t="s">
        <v>30</v>
      </c>
      <c r="L989" s="2" t="s">
        <v>31</v>
      </c>
      <c r="M989" s="2" t="s">
        <v>30</v>
      </c>
      <c r="N989" s="2" t="s">
        <v>30</v>
      </c>
      <c r="O989" s="2" t="s">
        <v>30</v>
      </c>
      <c r="P989" s="2" t="s">
        <v>30</v>
      </c>
      <c r="Q989" s="2" t="s">
        <v>30</v>
      </c>
      <c r="R989" s="2" t="s">
        <v>45</v>
      </c>
      <c r="S989" s="2" t="s">
        <v>31</v>
      </c>
      <c r="T989" s="2" t="s">
        <v>30</v>
      </c>
      <c r="U989" s="2" t="s">
        <v>30</v>
      </c>
      <c r="V989" s="2" t="s">
        <v>30</v>
      </c>
      <c r="W989" s="2" t="s">
        <v>30</v>
      </c>
      <c r="X989" s="2" t="s">
        <v>31</v>
      </c>
      <c r="Y989" s="2" t="s">
        <v>31</v>
      </c>
      <c r="Z989" s="2" t="s">
        <v>30</v>
      </c>
    </row>
    <row r="990">
      <c r="A990" s="1">
        <v>41880.38203961805</v>
      </c>
      <c r="B990" s="2">
        <v>23.0</v>
      </c>
      <c r="C990" s="2" t="s">
        <v>43</v>
      </c>
      <c r="D990" s="2" t="s">
        <v>28</v>
      </c>
      <c r="E990" s="2" t="s">
        <v>75</v>
      </c>
      <c r="F990" s="2" t="s">
        <v>30</v>
      </c>
      <c r="G990" s="2" t="s">
        <v>31</v>
      </c>
      <c r="H990" s="2" t="s">
        <v>30</v>
      </c>
      <c r="I990" s="2" t="s">
        <v>52</v>
      </c>
      <c r="J990" s="2" t="s">
        <v>47</v>
      </c>
      <c r="K990" s="2" t="s">
        <v>30</v>
      </c>
      <c r="L990" s="2" t="s">
        <v>31</v>
      </c>
      <c r="M990" s="2" t="s">
        <v>31</v>
      </c>
      <c r="N990" s="2" t="s">
        <v>34</v>
      </c>
      <c r="O990" s="2" t="s">
        <v>31</v>
      </c>
      <c r="P990" s="2" t="s">
        <v>31</v>
      </c>
      <c r="Q990" s="2" t="s">
        <v>31</v>
      </c>
      <c r="R990" s="2" t="s">
        <v>35</v>
      </c>
      <c r="S990" s="2" t="s">
        <v>30</v>
      </c>
      <c r="T990" s="2" t="s">
        <v>30</v>
      </c>
      <c r="U990" s="2" t="s">
        <v>30</v>
      </c>
      <c r="V990" s="2" t="s">
        <v>30</v>
      </c>
      <c r="W990" s="2" t="s">
        <v>30</v>
      </c>
      <c r="X990" s="2" t="s">
        <v>37</v>
      </c>
      <c r="Y990" s="2" t="s">
        <v>42</v>
      </c>
      <c r="Z990" s="2" t="s">
        <v>30</v>
      </c>
    </row>
    <row r="991">
      <c r="A991" s="1">
        <v>41880.382623321755</v>
      </c>
      <c r="B991" s="2">
        <v>8.0</v>
      </c>
      <c r="C991" s="2" t="s">
        <v>298</v>
      </c>
      <c r="D991" s="2" t="s">
        <v>299</v>
      </c>
      <c r="E991" s="2" t="s">
        <v>29</v>
      </c>
      <c r="F991" s="2" t="s">
        <v>31</v>
      </c>
      <c r="G991" s="2" t="s">
        <v>31</v>
      </c>
      <c r="H991" s="2" t="s">
        <v>31</v>
      </c>
      <c r="I991" s="2" t="s">
        <v>32</v>
      </c>
      <c r="J991" s="3" t="s">
        <v>54</v>
      </c>
      <c r="K991" s="2" t="s">
        <v>31</v>
      </c>
      <c r="L991" s="2" t="s">
        <v>31</v>
      </c>
      <c r="M991" s="2" t="s">
        <v>31</v>
      </c>
      <c r="N991" s="2" t="s">
        <v>31</v>
      </c>
      <c r="O991" s="2" t="s">
        <v>31</v>
      </c>
      <c r="P991" s="2" t="s">
        <v>31</v>
      </c>
      <c r="Q991" s="2" t="s">
        <v>31</v>
      </c>
      <c r="R991" s="2" t="s">
        <v>65</v>
      </c>
      <c r="S991" s="2" t="s">
        <v>31</v>
      </c>
      <c r="T991" s="2" t="s">
        <v>31</v>
      </c>
      <c r="U991" s="2" t="s">
        <v>31</v>
      </c>
      <c r="V991" s="2" t="s">
        <v>31</v>
      </c>
      <c r="W991" s="2" t="s">
        <v>31</v>
      </c>
      <c r="X991" s="2" t="s">
        <v>31</v>
      </c>
      <c r="Y991" s="2" t="s">
        <v>31</v>
      </c>
      <c r="Z991" s="2" t="s">
        <v>31</v>
      </c>
      <c r="AA991" s="2" t="s">
        <v>300</v>
      </c>
    </row>
    <row r="992">
      <c r="A992" s="1">
        <v>41880.38352753472</v>
      </c>
      <c r="B992" s="2">
        <v>38.0</v>
      </c>
      <c r="C992" s="2" t="s">
        <v>43</v>
      </c>
      <c r="D992" s="2" t="s">
        <v>46</v>
      </c>
      <c r="F992" s="2" t="s">
        <v>30</v>
      </c>
      <c r="G992" s="2" t="s">
        <v>30</v>
      </c>
      <c r="H992" s="2" t="s">
        <v>30</v>
      </c>
      <c r="J992" s="3" t="s">
        <v>54</v>
      </c>
      <c r="K992" s="2" t="s">
        <v>31</v>
      </c>
      <c r="L992" s="2" t="s">
        <v>31</v>
      </c>
      <c r="M992" s="2" t="s">
        <v>30</v>
      </c>
      <c r="N992" s="2" t="s">
        <v>30</v>
      </c>
      <c r="O992" s="2" t="s">
        <v>30</v>
      </c>
      <c r="P992" s="2" t="s">
        <v>30</v>
      </c>
      <c r="Q992" s="2" t="s">
        <v>31</v>
      </c>
      <c r="R992" s="2" t="s">
        <v>35</v>
      </c>
      <c r="S992" s="2" t="s">
        <v>30</v>
      </c>
      <c r="T992" s="2" t="s">
        <v>30</v>
      </c>
      <c r="U992" s="2" t="s">
        <v>36</v>
      </c>
      <c r="V992" s="2" t="s">
        <v>31</v>
      </c>
      <c r="W992" s="2" t="s">
        <v>30</v>
      </c>
      <c r="X992" s="2" t="s">
        <v>30</v>
      </c>
      <c r="Y992" s="2" t="s">
        <v>42</v>
      </c>
      <c r="Z992" s="2" t="s">
        <v>30</v>
      </c>
    </row>
    <row r="993">
      <c r="A993" s="1">
        <v>41880.384527905095</v>
      </c>
      <c r="B993" s="2">
        <v>19.0</v>
      </c>
      <c r="C993" s="2" t="s">
        <v>43</v>
      </c>
      <c r="D993" s="2" t="s">
        <v>46</v>
      </c>
      <c r="F993" s="2" t="s">
        <v>30</v>
      </c>
      <c r="G993" s="2" t="s">
        <v>30</v>
      </c>
      <c r="H993" s="2" t="s">
        <v>30</v>
      </c>
      <c r="J993" s="3" t="s">
        <v>33</v>
      </c>
      <c r="K993" s="2" t="s">
        <v>30</v>
      </c>
      <c r="L993" s="2" t="s">
        <v>31</v>
      </c>
      <c r="M993" s="2" t="s">
        <v>31</v>
      </c>
      <c r="N993" s="2" t="s">
        <v>30</v>
      </c>
      <c r="O993" s="2" t="s">
        <v>30</v>
      </c>
      <c r="P993" s="2" t="s">
        <v>31</v>
      </c>
      <c r="Q993" s="2" t="s">
        <v>42</v>
      </c>
      <c r="R993" s="2" t="s">
        <v>65</v>
      </c>
      <c r="S993" s="2" t="s">
        <v>30</v>
      </c>
      <c r="T993" s="2" t="s">
        <v>30</v>
      </c>
      <c r="U993" s="2" t="s">
        <v>31</v>
      </c>
      <c r="V993" s="2" t="s">
        <v>31</v>
      </c>
      <c r="W993" s="2" t="s">
        <v>30</v>
      </c>
      <c r="X993" s="2" t="s">
        <v>30</v>
      </c>
      <c r="Y993" s="2" t="s">
        <v>31</v>
      </c>
      <c r="Z993" s="2" t="s">
        <v>30</v>
      </c>
    </row>
    <row r="994">
      <c r="A994" s="1">
        <v>41880.38524732639</v>
      </c>
      <c r="B994" s="2">
        <v>30.0</v>
      </c>
      <c r="C994" s="2" t="s">
        <v>27</v>
      </c>
      <c r="D994" s="2" t="s">
        <v>28</v>
      </c>
      <c r="E994" s="2" t="s">
        <v>29</v>
      </c>
      <c r="F994" s="2" t="s">
        <v>30</v>
      </c>
      <c r="G994" s="2" t="s">
        <v>31</v>
      </c>
      <c r="H994" s="2" t="s">
        <v>31</v>
      </c>
      <c r="I994" s="2" t="s">
        <v>52</v>
      </c>
      <c r="J994" s="2" t="s">
        <v>47</v>
      </c>
      <c r="K994" s="2" t="s">
        <v>30</v>
      </c>
      <c r="L994" s="2" t="s">
        <v>31</v>
      </c>
      <c r="M994" s="2" t="s">
        <v>31</v>
      </c>
      <c r="N994" s="2" t="s">
        <v>31</v>
      </c>
      <c r="O994" s="2" t="s">
        <v>31</v>
      </c>
      <c r="P994" s="2" t="s">
        <v>42</v>
      </c>
      <c r="Q994" s="2" t="s">
        <v>31</v>
      </c>
      <c r="R994" s="2" t="s">
        <v>65</v>
      </c>
      <c r="S994" s="2" t="s">
        <v>30</v>
      </c>
      <c r="T994" s="2" t="s">
        <v>30</v>
      </c>
      <c r="U994" s="2" t="s">
        <v>36</v>
      </c>
      <c r="V994" s="2" t="s">
        <v>30</v>
      </c>
      <c r="W994" s="2" t="s">
        <v>30</v>
      </c>
      <c r="X994" s="2" t="s">
        <v>30</v>
      </c>
      <c r="Y994" s="2" t="s">
        <v>31</v>
      </c>
      <c r="Z994" s="2" t="s">
        <v>30</v>
      </c>
    </row>
    <row r="995">
      <c r="A995" s="1">
        <v>41880.38548219907</v>
      </c>
      <c r="B995" s="2">
        <v>28.0</v>
      </c>
      <c r="C995" s="2" t="s">
        <v>57</v>
      </c>
      <c r="D995" s="2" t="s">
        <v>46</v>
      </c>
      <c r="F995" s="2" t="s">
        <v>31</v>
      </c>
      <c r="G995" s="2" t="s">
        <v>30</v>
      </c>
      <c r="H995" s="2" t="s">
        <v>30</v>
      </c>
      <c r="J995" s="3" t="s">
        <v>54</v>
      </c>
      <c r="K995" s="2" t="s">
        <v>31</v>
      </c>
      <c r="L995" s="2" t="s">
        <v>31</v>
      </c>
      <c r="M995" s="2" t="s">
        <v>30</v>
      </c>
      <c r="N995" s="2" t="s">
        <v>31</v>
      </c>
      <c r="O995" s="2" t="s">
        <v>30</v>
      </c>
      <c r="P995" s="2" t="s">
        <v>30</v>
      </c>
      <c r="Q995" s="2" t="s">
        <v>31</v>
      </c>
      <c r="R995" s="2" t="s">
        <v>65</v>
      </c>
      <c r="S995" s="2" t="s">
        <v>37</v>
      </c>
      <c r="T995" s="2" t="s">
        <v>37</v>
      </c>
      <c r="U995" s="2" t="s">
        <v>30</v>
      </c>
      <c r="V995" s="2" t="s">
        <v>30</v>
      </c>
      <c r="W995" s="2" t="s">
        <v>30</v>
      </c>
      <c r="X995" s="2" t="s">
        <v>30</v>
      </c>
      <c r="Y995" s="2" t="s">
        <v>31</v>
      </c>
      <c r="Z995" s="2" t="s">
        <v>30</v>
      </c>
    </row>
    <row r="996">
      <c r="A996" s="1">
        <v>41880.38602922454</v>
      </c>
      <c r="B996" s="2">
        <v>20.0</v>
      </c>
      <c r="C996" s="2" t="s">
        <v>43</v>
      </c>
      <c r="D996" s="2" t="s">
        <v>129</v>
      </c>
      <c r="F996" s="2" t="s">
        <v>30</v>
      </c>
      <c r="G996" s="2" t="s">
        <v>30</v>
      </c>
      <c r="H996" s="2" t="s">
        <v>31</v>
      </c>
      <c r="I996" s="2" t="s">
        <v>52</v>
      </c>
      <c r="J996" s="2" t="s">
        <v>47</v>
      </c>
      <c r="K996" s="2" t="s">
        <v>30</v>
      </c>
      <c r="L996" s="2" t="s">
        <v>31</v>
      </c>
      <c r="M996" s="2" t="s">
        <v>42</v>
      </c>
      <c r="N996" s="2" t="s">
        <v>30</v>
      </c>
      <c r="O996" s="2" t="s">
        <v>30</v>
      </c>
      <c r="P996" s="2" t="s">
        <v>30</v>
      </c>
      <c r="Q996" s="2" t="s">
        <v>42</v>
      </c>
      <c r="R996" s="2" t="s">
        <v>42</v>
      </c>
      <c r="S996" s="2" t="s">
        <v>31</v>
      </c>
      <c r="T996" s="2" t="s">
        <v>30</v>
      </c>
      <c r="U996" s="2" t="s">
        <v>30</v>
      </c>
      <c r="V996" s="2" t="s">
        <v>30</v>
      </c>
      <c r="W996" s="2" t="s">
        <v>30</v>
      </c>
      <c r="X996" s="2" t="s">
        <v>37</v>
      </c>
      <c r="Y996" s="2" t="s">
        <v>31</v>
      </c>
      <c r="Z996" s="2" t="s">
        <v>30</v>
      </c>
    </row>
    <row r="997">
      <c r="A997" s="1">
        <v>41880.38849082176</v>
      </c>
      <c r="B997" s="2">
        <v>35.0</v>
      </c>
      <c r="C997" s="2" t="s">
        <v>43</v>
      </c>
      <c r="D997" s="2" t="s">
        <v>46</v>
      </c>
      <c r="F997" s="2" t="s">
        <v>31</v>
      </c>
      <c r="G997" s="2" t="s">
        <v>30</v>
      </c>
      <c r="H997" s="2" t="s">
        <v>30</v>
      </c>
      <c r="I997" s="2" t="s">
        <v>52</v>
      </c>
      <c r="J997" s="3" t="s">
        <v>54</v>
      </c>
      <c r="K997" s="2" t="s">
        <v>30</v>
      </c>
      <c r="L997" s="2" t="s">
        <v>31</v>
      </c>
      <c r="M997" s="2" t="s">
        <v>42</v>
      </c>
      <c r="N997" s="2" t="s">
        <v>34</v>
      </c>
      <c r="O997" s="2" t="s">
        <v>30</v>
      </c>
      <c r="P997" s="2" t="s">
        <v>42</v>
      </c>
      <c r="Q997" s="2" t="s">
        <v>42</v>
      </c>
      <c r="R997" s="2" t="s">
        <v>35</v>
      </c>
      <c r="S997" s="2" t="s">
        <v>30</v>
      </c>
      <c r="T997" s="2" t="s">
        <v>30</v>
      </c>
      <c r="U997" s="2" t="s">
        <v>36</v>
      </c>
      <c r="V997" s="2" t="s">
        <v>31</v>
      </c>
      <c r="W997" s="2" t="s">
        <v>30</v>
      </c>
      <c r="X997" s="2" t="s">
        <v>30</v>
      </c>
      <c r="Y997" s="2" t="s">
        <v>42</v>
      </c>
      <c r="Z997" s="2" t="s">
        <v>30</v>
      </c>
    </row>
    <row r="998">
      <c r="A998" s="1">
        <v>41880.39206873842</v>
      </c>
      <c r="B998" s="2">
        <v>39.0</v>
      </c>
      <c r="C998" s="2" t="s">
        <v>57</v>
      </c>
      <c r="D998" s="2" t="s">
        <v>28</v>
      </c>
      <c r="E998" s="2" t="s">
        <v>102</v>
      </c>
      <c r="F998" s="2" t="s">
        <v>30</v>
      </c>
      <c r="G998" s="2" t="s">
        <v>30</v>
      </c>
      <c r="H998" s="2" t="s">
        <v>31</v>
      </c>
      <c r="I998" s="2" t="s">
        <v>40</v>
      </c>
      <c r="J998" s="2" t="s">
        <v>50</v>
      </c>
      <c r="K998" s="2" t="s">
        <v>31</v>
      </c>
      <c r="L998" s="2" t="s">
        <v>31</v>
      </c>
      <c r="M998" s="2" t="s">
        <v>31</v>
      </c>
      <c r="N998" s="2" t="s">
        <v>31</v>
      </c>
      <c r="O998" s="2" t="s">
        <v>30</v>
      </c>
      <c r="P998" s="2" t="s">
        <v>30</v>
      </c>
      <c r="Q998" s="2" t="s">
        <v>31</v>
      </c>
      <c r="R998" s="2" t="s">
        <v>65</v>
      </c>
      <c r="S998" s="2" t="s">
        <v>37</v>
      </c>
      <c r="T998" s="2" t="s">
        <v>30</v>
      </c>
      <c r="U998" s="2" t="s">
        <v>36</v>
      </c>
      <c r="V998" s="2" t="s">
        <v>31</v>
      </c>
      <c r="W998" s="2" t="s">
        <v>30</v>
      </c>
      <c r="X998" s="2" t="s">
        <v>30</v>
      </c>
      <c r="Y998" s="2" t="s">
        <v>42</v>
      </c>
      <c r="Z998" s="2" t="s">
        <v>30</v>
      </c>
    </row>
    <row r="999">
      <c r="A999" s="1">
        <v>41880.39123405093</v>
      </c>
      <c r="B999" s="2">
        <v>31.0</v>
      </c>
      <c r="C999" s="2" t="s">
        <v>27</v>
      </c>
      <c r="D999" s="2" t="s">
        <v>28</v>
      </c>
      <c r="E999" s="2" t="s">
        <v>48</v>
      </c>
      <c r="F999" s="2" t="s">
        <v>30</v>
      </c>
      <c r="G999" s="2" t="s">
        <v>31</v>
      </c>
      <c r="H999" s="2" t="s">
        <v>30</v>
      </c>
      <c r="I999" s="2" t="s">
        <v>49</v>
      </c>
      <c r="J999" s="2" t="s">
        <v>41</v>
      </c>
      <c r="K999" s="2" t="s">
        <v>30</v>
      </c>
      <c r="L999" s="2" t="s">
        <v>30</v>
      </c>
      <c r="M999" s="2" t="s">
        <v>31</v>
      </c>
      <c r="N999" s="2" t="s">
        <v>34</v>
      </c>
      <c r="O999" s="2" t="s">
        <v>30</v>
      </c>
      <c r="P999" s="2" t="s">
        <v>42</v>
      </c>
      <c r="Q999" s="2" t="s">
        <v>42</v>
      </c>
      <c r="R999" s="2" t="s">
        <v>42</v>
      </c>
      <c r="S999" s="2" t="s">
        <v>31</v>
      </c>
      <c r="T999" s="2" t="s">
        <v>31</v>
      </c>
      <c r="U999" s="2" t="s">
        <v>30</v>
      </c>
      <c r="V999" s="2" t="s">
        <v>30</v>
      </c>
      <c r="W999" s="2" t="s">
        <v>30</v>
      </c>
      <c r="X999" s="2" t="s">
        <v>30</v>
      </c>
      <c r="Y999" s="2" t="s">
        <v>42</v>
      </c>
      <c r="Z999" s="2" t="s">
        <v>30</v>
      </c>
    </row>
    <row r="1000">
      <c r="A1000" s="1">
        <v>41880.39148174768</v>
      </c>
      <c r="B1000" s="2">
        <v>32.0</v>
      </c>
      <c r="C1000" s="2" t="s">
        <v>43</v>
      </c>
      <c r="D1000" s="2" t="s">
        <v>46</v>
      </c>
      <c r="F1000" s="2" t="s">
        <v>30</v>
      </c>
      <c r="G1000" s="2" t="s">
        <v>30</v>
      </c>
      <c r="H1000" s="2" t="s">
        <v>30</v>
      </c>
      <c r="I1000" s="2" t="s">
        <v>40</v>
      </c>
      <c r="J1000" s="2" t="s">
        <v>62</v>
      </c>
      <c r="K1000" s="2" t="s">
        <v>30</v>
      </c>
      <c r="L1000" s="2" t="s">
        <v>31</v>
      </c>
      <c r="M1000" s="2" t="s">
        <v>30</v>
      </c>
      <c r="N1000" s="2" t="s">
        <v>30</v>
      </c>
      <c r="O1000" s="2" t="s">
        <v>30</v>
      </c>
      <c r="P1000" s="2" t="s">
        <v>30</v>
      </c>
      <c r="Q1000" s="2" t="s">
        <v>42</v>
      </c>
      <c r="R1000" s="2" t="s">
        <v>42</v>
      </c>
      <c r="S1000" s="2" t="s">
        <v>31</v>
      </c>
      <c r="T1000" s="2" t="s">
        <v>30</v>
      </c>
      <c r="U1000" s="2" t="s">
        <v>30</v>
      </c>
      <c r="V1000" s="2" t="s">
        <v>30</v>
      </c>
      <c r="W1000" s="2" t="s">
        <v>30</v>
      </c>
      <c r="X1000" s="2" t="s">
        <v>30</v>
      </c>
      <c r="Y1000" s="2" t="s">
        <v>42</v>
      </c>
      <c r="Z1000" s="2" t="s">
        <v>30</v>
      </c>
    </row>
    <row r="1001">
      <c r="A1001" s="1">
        <v>41880.39389530093</v>
      </c>
      <c r="B1001" s="2">
        <v>27.0</v>
      </c>
      <c r="C1001" s="2" t="s">
        <v>43</v>
      </c>
      <c r="D1001" s="2" t="s">
        <v>151</v>
      </c>
      <c r="F1001" s="2" t="s">
        <v>30</v>
      </c>
      <c r="G1001" s="2" t="s">
        <v>30</v>
      </c>
      <c r="H1001" s="2" t="s">
        <v>30</v>
      </c>
      <c r="J1001" s="3" t="s">
        <v>33</v>
      </c>
      <c r="K1001" s="2" t="s">
        <v>30</v>
      </c>
      <c r="L1001" s="2" t="s">
        <v>31</v>
      </c>
      <c r="M1001" s="2" t="s">
        <v>30</v>
      </c>
      <c r="N1001" s="2" t="s">
        <v>30</v>
      </c>
      <c r="O1001" s="2" t="s">
        <v>30</v>
      </c>
      <c r="P1001" s="2" t="s">
        <v>30</v>
      </c>
      <c r="Q1001" s="2" t="s">
        <v>42</v>
      </c>
      <c r="R1001" s="2" t="s">
        <v>42</v>
      </c>
      <c r="S1001" s="2" t="s">
        <v>30</v>
      </c>
      <c r="T1001" s="2" t="s">
        <v>30</v>
      </c>
      <c r="U1001" s="2" t="s">
        <v>30</v>
      </c>
      <c r="V1001" s="2" t="s">
        <v>30</v>
      </c>
      <c r="W1001" s="2" t="s">
        <v>30</v>
      </c>
      <c r="X1001" s="2" t="s">
        <v>30</v>
      </c>
      <c r="Y1001" s="2" t="s">
        <v>42</v>
      </c>
      <c r="Z1001" s="2" t="s">
        <v>30</v>
      </c>
    </row>
    <row r="1002">
      <c r="A1002" s="1">
        <v>41880.39556796296</v>
      </c>
      <c r="B1002" s="2">
        <v>25.0</v>
      </c>
      <c r="C1002" s="2" t="s">
        <v>43</v>
      </c>
      <c r="D1002" s="2" t="s">
        <v>28</v>
      </c>
      <c r="E1002" s="2" t="s">
        <v>75</v>
      </c>
      <c r="F1002" s="2" t="s">
        <v>30</v>
      </c>
      <c r="G1002" s="2" t="s">
        <v>31</v>
      </c>
      <c r="H1002" s="2" t="s">
        <v>31</v>
      </c>
      <c r="I1002" s="2" t="s">
        <v>32</v>
      </c>
      <c r="J1002" s="3" t="s">
        <v>33</v>
      </c>
      <c r="K1002" s="2" t="s">
        <v>31</v>
      </c>
      <c r="L1002" s="2" t="s">
        <v>31</v>
      </c>
      <c r="M1002" s="2" t="s">
        <v>31</v>
      </c>
      <c r="N1002" s="2" t="s">
        <v>31</v>
      </c>
      <c r="O1002" s="2" t="s">
        <v>30</v>
      </c>
      <c r="P1002" s="2" t="s">
        <v>42</v>
      </c>
      <c r="Q1002" s="2" t="s">
        <v>31</v>
      </c>
      <c r="R1002" s="2" t="s">
        <v>35</v>
      </c>
      <c r="S1002" s="2" t="s">
        <v>30</v>
      </c>
      <c r="T1002" s="2" t="s">
        <v>30</v>
      </c>
      <c r="U1002" s="2" t="s">
        <v>31</v>
      </c>
      <c r="V1002" s="2" t="s">
        <v>31</v>
      </c>
      <c r="W1002" s="2" t="s">
        <v>37</v>
      </c>
      <c r="X1002" s="2" t="s">
        <v>37</v>
      </c>
      <c r="Y1002" s="2" t="s">
        <v>42</v>
      </c>
      <c r="Z1002" s="2" t="s">
        <v>30</v>
      </c>
    </row>
    <row r="1003">
      <c r="A1003" s="1">
        <v>41880.39695761575</v>
      </c>
      <c r="B1003" s="2">
        <v>42.0</v>
      </c>
      <c r="C1003" s="2" t="s">
        <v>57</v>
      </c>
      <c r="D1003" s="2" t="s">
        <v>28</v>
      </c>
      <c r="E1003" s="2" t="s">
        <v>39</v>
      </c>
      <c r="F1003" s="2" t="s">
        <v>30</v>
      </c>
      <c r="G1003" s="2" t="s">
        <v>31</v>
      </c>
      <c r="H1003" s="2" t="s">
        <v>31</v>
      </c>
      <c r="I1003" s="2" t="s">
        <v>52</v>
      </c>
      <c r="J1003" s="3" t="s">
        <v>33</v>
      </c>
      <c r="K1003" s="2" t="s">
        <v>31</v>
      </c>
      <c r="L1003" s="2" t="s">
        <v>31</v>
      </c>
      <c r="M1003" s="2" t="s">
        <v>42</v>
      </c>
      <c r="N1003" s="2" t="s">
        <v>30</v>
      </c>
      <c r="O1003" s="2" t="s">
        <v>30</v>
      </c>
      <c r="P1003" s="2" t="s">
        <v>42</v>
      </c>
      <c r="Q1003" s="2" t="s">
        <v>42</v>
      </c>
      <c r="R1003" s="2" t="s">
        <v>42</v>
      </c>
      <c r="S1003" s="2" t="s">
        <v>37</v>
      </c>
      <c r="T1003" s="2" t="s">
        <v>30</v>
      </c>
      <c r="U1003" s="2" t="s">
        <v>36</v>
      </c>
      <c r="V1003" s="2" t="s">
        <v>31</v>
      </c>
      <c r="W1003" s="2" t="s">
        <v>30</v>
      </c>
      <c r="X1003" s="2" t="s">
        <v>37</v>
      </c>
      <c r="Y1003" s="2" t="s">
        <v>42</v>
      </c>
      <c r="Z1003" s="2" t="s">
        <v>30</v>
      </c>
    </row>
    <row r="1004">
      <c r="A1004" s="1">
        <v>41880.39710106482</v>
      </c>
      <c r="B1004" s="2">
        <v>34.0</v>
      </c>
      <c r="C1004" s="2" t="s">
        <v>57</v>
      </c>
      <c r="D1004" s="2" t="s">
        <v>28</v>
      </c>
      <c r="E1004" s="2" t="s">
        <v>75</v>
      </c>
      <c r="F1004" s="2" t="s">
        <v>30</v>
      </c>
      <c r="G1004" s="2" t="s">
        <v>31</v>
      </c>
      <c r="H1004" s="2" t="s">
        <v>31</v>
      </c>
      <c r="I1004" s="2" t="s">
        <v>32</v>
      </c>
      <c r="J1004" s="2" t="s">
        <v>50</v>
      </c>
      <c r="K1004" s="2" t="s">
        <v>30</v>
      </c>
      <c r="L1004" s="2" t="s">
        <v>31</v>
      </c>
      <c r="M1004" s="2" t="s">
        <v>31</v>
      </c>
      <c r="N1004" s="2" t="s">
        <v>31</v>
      </c>
      <c r="O1004" s="2" t="s">
        <v>30</v>
      </c>
      <c r="P1004" s="2" t="s">
        <v>30</v>
      </c>
      <c r="Q1004" s="2" t="s">
        <v>31</v>
      </c>
      <c r="R1004" s="2" t="s">
        <v>65</v>
      </c>
      <c r="S1004" s="2" t="s">
        <v>30</v>
      </c>
      <c r="T1004" s="2" t="s">
        <v>30</v>
      </c>
      <c r="U1004" s="2" t="s">
        <v>31</v>
      </c>
      <c r="V1004" s="2" t="s">
        <v>31</v>
      </c>
      <c r="W1004" s="2" t="s">
        <v>37</v>
      </c>
      <c r="X1004" s="2" t="s">
        <v>37</v>
      </c>
      <c r="Y1004" s="2" t="s">
        <v>42</v>
      </c>
      <c r="Z1004" s="2" t="s">
        <v>30</v>
      </c>
    </row>
    <row r="1005">
      <c r="A1005" s="1">
        <v>41880.39841716435</v>
      </c>
      <c r="B1005" s="2">
        <v>26.0</v>
      </c>
      <c r="C1005" s="2" t="s">
        <v>59</v>
      </c>
      <c r="D1005" s="2" t="s">
        <v>28</v>
      </c>
      <c r="E1005" s="2" t="s">
        <v>56</v>
      </c>
      <c r="F1005" s="2" t="s">
        <v>30</v>
      </c>
      <c r="G1005" s="2" t="s">
        <v>30</v>
      </c>
      <c r="H1005" s="2" t="s">
        <v>31</v>
      </c>
      <c r="I1005" s="2" t="s">
        <v>52</v>
      </c>
      <c r="J1005" s="2" t="s">
        <v>47</v>
      </c>
      <c r="K1005" s="2" t="s">
        <v>31</v>
      </c>
      <c r="L1005" s="2" t="s">
        <v>31</v>
      </c>
      <c r="M1005" s="2" t="s">
        <v>42</v>
      </c>
      <c r="N1005" s="2" t="s">
        <v>30</v>
      </c>
      <c r="O1005" s="2" t="s">
        <v>30</v>
      </c>
      <c r="P1005" s="2" t="s">
        <v>42</v>
      </c>
      <c r="Q1005" s="2" t="s">
        <v>42</v>
      </c>
      <c r="R1005" s="2" t="s">
        <v>42</v>
      </c>
      <c r="S1005" s="2" t="s">
        <v>37</v>
      </c>
      <c r="T1005" s="2" t="s">
        <v>30</v>
      </c>
      <c r="U1005" s="2" t="s">
        <v>36</v>
      </c>
      <c r="V1005" s="2" t="s">
        <v>30</v>
      </c>
      <c r="W1005" s="2" t="s">
        <v>37</v>
      </c>
      <c r="X1005" s="2" t="s">
        <v>37</v>
      </c>
      <c r="Y1005" s="2" t="s">
        <v>42</v>
      </c>
      <c r="Z1005" s="2" t="s">
        <v>31</v>
      </c>
    </row>
    <row r="1006">
      <c r="A1006" s="1">
        <v>41880.39984302083</v>
      </c>
      <c r="B1006" s="2">
        <v>35.0</v>
      </c>
      <c r="C1006" s="2" t="s">
        <v>43</v>
      </c>
      <c r="D1006" s="2" t="s">
        <v>46</v>
      </c>
      <c r="F1006" s="2" t="s">
        <v>30</v>
      </c>
      <c r="G1006" s="2" t="s">
        <v>31</v>
      </c>
      <c r="H1006" s="2" t="s">
        <v>31</v>
      </c>
      <c r="I1006" s="2" t="s">
        <v>52</v>
      </c>
      <c r="J1006" s="3" t="s">
        <v>54</v>
      </c>
      <c r="K1006" s="2" t="s">
        <v>30</v>
      </c>
      <c r="L1006" s="2" t="s">
        <v>31</v>
      </c>
      <c r="M1006" s="2" t="s">
        <v>30</v>
      </c>
      <c r="N1006" s="2" t="s">
        <v>31</v>
      </c>
      <c r="O1006" s="2" t="s">
        <v>30</v>
      </c>
      <c r="P1006" s="2" t="s">
        <v>30</v>
      </c>
      <c r="Q1006" s="2" t="s">
        <v>31</v>
      </c>
      <c r="R1006" s="2" t="s">
        <v>65</v>
      </c>
      <c r="S1006" s="2" t="s">
        <v>31</v>
      </c>
      <c r="T1006" s="2" t="s">
        <v>31</v>
      </c>
      <c r="U1006" s="2" t="s">
        <v>36</v>
      </c>
      <c r="V1006" s="2" t="s">
        <v>36</v>
      </c>
      <c r="W1006" s="2" t="s">
        <v>30</v>
      </c>
      <c r="X1006" s="2" t="s">
        <v>37</v>
      </c>
      <c r="Y1006" s="2" t="s">
        <v>31</v>
      </c>
      <c r="Z1006" s="2" t="s">
        <v>31</v>
      </c>
    </row>
    <row r="1007">
      <c r="A1007" s="1">
        <v>41880.400056631945</v>
      </c>
      <c r="B1007" s="2">
        <v>34.0</v>
      </c>
      <c r="C1007" s="2" t="s">
        <v>43</v>
      </c>
      <c r="D1007" s="2" t="s">
        <v>46</v>
      </c>
      <c r="F1007" s="2" t="s">
        <v>30</v>
      </c>
      <c r="G1007" s="2" t="s">
        <v>30</v>
      </c>
      <c r="H1007" s="2" t="s">
        <v>30</v>
      </c>
      <c r="I1007" s="2" t="s">
        <v>49</v>
      </c>
      <c r="J1007" s="2" t="s">
        <v>62</v>
      </c>
      <c r="K1007" s="2" t="s">
        <v>30</v>
      </c>
      <c r="L1007" s="2" t="s">
        <v>31</v>
      </c>
      <c r="M1007" s="2" t="s">
        <v>42</v>
      </c>
      <c r="N1007" s="2" t="s">
        <v>30</v>
      </c>
      <c r="O1007" s="2" t="s">
        <v>30</v>
      </c>
      <c r="P1007" s="2" t="s">
        <v>42</v>
      </c>
      <c r="Q1007" s="2" t="s">
        <v>42</v>
      </c>
      <c r="R1007" s="2" t="s">
        <v>65</v>
      </c>
      <c r="S1007" s="2" t="s">
        <v>37</v>
      </c>
      <c r="T1007" s="2" t="s">
        <v>30</v>
      </c>
      <c r="U1007" s="2" t="s">
        <v>31</v>
      </c>
      <c r="V1007" s="2" t="s">
        <v>31</v>
      </c>
      <c r="W1007" s="2" t="s">
        <v>30</v>
      </c>
      <c r="X1007" s="2" t="s">
        <v>30</v>
      </c>
      <c r="Y1007" s="2" t="s">
        <v>31</v>
      </c>
      <c r="Z1007" s="2" t="s">
        <v>30</v>
      </c>
    </row>
    <row r="1008">
      <c r="A1008" s="1">
        <v>41880.400541932875</v>
      </c>
      <c r="B1008" s="2">
        <v>38.0</v>
      </c>
      <c r="C1008" s="2" t="s">
        <v>82</v>
      </c>
      <c r="D1008" s="2" t="s">
        <v>28</v>
      </c>
      <c r="E1008" s="2" t="s">
        <v>75</v>
      </c>
      <c r="F1008" s="2" t="s">
        <v>30</v>
      </c>
      <c r="G1008" s="2" t="s">
        <v>31</v>
      </c>
      <c r="H1008" s="2" t="s">
        <v>31</v>
      </c>
      <c r="I1008" s="2" t="s">
        <v>52</v>
      </c>
      <c r="J1008" s="2" t="s">
        <v>50</v>
      </c>
      <c r="K1008" s="2" t="s">
        <v>31</v>
      </c>
      <c r="L1008" s="2" t="s">
        <v>30</v>
      </c>
      <c r="M1008" s="2" t="s">
        <v>31</v>
      </c>
      <c r="N1008" s="2" t="s">
        <v>31</v>
      </c>
      <c r="O1008" s="2" t="s">
        <v>30</v>
      </c>
      <c r="P1008" s="2" t="s">
        <v>31</v>
      </c>
      <c r="Q1008" s="2" t="s">
        <v>31</v>
      </c>
      <c r="R1008" s="2" t="s">
        <v>65</v>
      </c>
      <c r="S1008" s="2" t="s">
        <v>30</v>
      </c>
      <c r="T1008" s="2" t="s">
        <v>30</v>
      </c>
      <c r="U1008" s="2" t="s">
        <v>31</v>
      </c>
      <c r="V1008" s="2" t="s">
        <v>31</v>
      </c>
      <c r="W1008" s="2" t="s">
        <v>31</v>
      </c>
      <c r="X1008" s="2" t="s">
        <v>31</v>
      </c>
      <c r="Y1008" s="2" t="s">
        <v>42</v>
      </c>
      <c r="Z1008" s="2" t="s">
        <v>30</v>
      </c>
      <c r="AA1008" s="2" t="s">
        <v>301</v>
      </c>
    </row>
    <row r="1009">
      <c r="A1009" s="1">
        <v>41880.402938935185</v>
      </c>
      <c r="B1009" s="2">
        <v>34.0</v>
      </c>
      <c r="C1009" s="2" t="s">
        <v>38</v>
      </c>
      <c r="D1009" s="2" t="s">
        <v>28</v>
      </c>
      <c r="E1009" s="2" t="s">
        <v>170</v>
      </c>
      <c r="F1009" s="2" t="s">
        <v>30</v>
      </c>
      <c r="G1009" s="2" t="s">
        <v>30</v>
      </c>
      <c r="H1009" s="2" t="s">
        <v>30</v>
      </c>
      <c r="I1009" s="2" t="s">
        <v>52</v>
      </c>
      <c r="J1009" s="2" t="s">
        <v>50</v>
      </c>
      <c r="K1009" s="2" t="s">
        <v>30</v>
      </c>
      <c r="L1009" s="2" t="s">
        <v>31</v>
      </c>
      <c r="M1009" s="2" t="s">
        <v>42</v>
      </c>
      <c r="N1009" s="2" t="s">
        <v>30</v>
      </c>
      <c r="O1009" s="2" t="s">
        <v>30</v>
      </c>
      <c r="P1009" s="2" t="s">
        <v>30</v>
      </c>
      <c r="Q1009" s="2" t="s">
        <v>42</v>
      </c>
      <c r="R1009" s="2" t="s">
        <v>42</v>
      </c>
      <c r="S1009" s="2" t="s">
        <v>31</v>
      </c>
      <c r="T1009" s="2" t="s">
        <v>30</v>
      </c>
      <c r="U1009" s="2" t="s">
        <v>36</v>
      </c>
      <c r="V1009" s="2" t="s">
        <v>30</v>
      </c>
      <c r="W1009" s="2" t="s">
        <v>30</v>
      </c>
      <c r="X1009" s="2" t="s">
        <v>37</v>
      </c>
      <c r="Y1009" s="2" t="s">
        <v>42</v>
      </c>
      <c r="Z1009" s="2" t="s">
        <v>30</v>
      </c>
    </row>
    <row r="1010">
      <c r="A1010" s="1">
        <v>41880.404437152785</v>
      </c>
      <c r="B1010" s="2">
        <v>39.0</v>
      </c>
      <c r="C1010" s="2" t="s">
        <v>38</v>
      </c>
      <c r="D1010" s="2" t="s">
        <v>28</v>
      </c>
      <c r="E1010" s="2" t="s">
        <v>39</v>
      </c>
      <c r="F1010" s="2" t="s">
        <v>30</v>
      </c>
      <c r="G1010" s="2" t="s">
        <v>31</v>
      </c>
      <c r="H1010" s="2" t="s">
        <v>31</v>
      </c>
      <c r="I1010" s="2" t="s">
        <v>52</v>
      </c>
      <c r="J1010" s="3" t="s">
        <v>33</v>
      </c>
      <c r="K1010" s="2" t="s">
        <v>31</v>
      </c>
      <c r="L1010" s="2" t="s">
        <v>31</v>
      </c>
      <c r="M1010" s="2" t="s">
        <v>30</v>
      </c>
      <c r="N1010" s="2" t="s">
        <v>31</v>
      </c>
      <c r="O1010" s="2" t="s">
        <v>30</v>
      </c>
      <c r="P1010" s="2" t="s">
        <v>30</v>
      </c>
      <c r="Q1010" s="2" t="s">
        <v>31</v>
      </c>
      <c r="R1010" s="2" t="s">
        <v>35</v>
      </c>
      <c r="S1010" s="2" t="s">
        <v>30</v>
      </c>
      <c r="T1010" s="2" t="s">
        <v>30</v>
      </c>
      <c r="U1010" s="2" t="s">
        <v>36</v>
      </c>
      <c r="V1010" s="2" t="s">
        <v>31</v>
      </c>
      <c r="W1010" s="2" t="s">
        <v>37</v>
      </c>
      <c r="X1010" s="2" t="s">
        <v>31</v>
      </c>
      <c r="Y1010" s="2" t="s">
        <v>31</v>
      </c>
      <c r="Z1010" s="2" t="s">
        <v>30</v>
      </c>
    </row>
    <row r="1011">
      <c r="A1011" s="1">
        <v>41880.40760207176</v>
      </c>
      <c r="B1011" s="2">
        <v>44.0</v>
      </c>
      <c r="C1011" s="2" t="s">
        <v>97</v>
      </c>
      <c r="D1011" s="2" t="s">
        <v>28</v>
      </c>
      <c r="E1011" s="2" t="s">
        <v>60</v>
      </c>
      <c r="F1011" s="2" t="s">
        <v>30</v>
      </c>
      <c r="G1011" s="2" t="s">
        <v>30</v>
      </c>
      <c r="H1011" s="2" t="s">
        <v>30</v>
      </c>
      <c r="J1011" s="2" t="s">
        <v>50</v>
      </c>
      <c r="K1011" s="2" t="s">
        <v>30</v>
      </c>
      <c r="L1011" s="2" t="s">
        <v>31</v>
      </c>
      <c r="M1011" s="2" t="s">
        <v>42</v>
      </c>
      <c r="N1011" s="2" t="s">
        <v>34</v>
      </c>
      <c r="O1011" s="2" t="s">
        <v>30</v>
      </c>
      <c r="P1011" s="2" t="s">
        <v>30</v>
      </c>
      <c r="Q1011" s="2" t="s">
        <v>42</v>
      </c>
      <c r="R1011" s="2" t="s">
        <v>42</v>
      </c>
      <c r="S1011" s="2" t="s">
        <v>31</v>
      </c>
      <c r="T1011" s="2" t="s">
        <v>30</v>
      </c>
      <c r="U1011" s="2" t="s">
        <v>30</v>
      </c>
      <c r="V1011" s="2" t="s">
        <v>30</v>
      </c>
      <c r="W1011" s="2" t="s">
        <v>30</v>
      </c>
      <c r="X1011" s="2" t="s">
        <v>30</v>
      </c>
      <c r="Y1011" s="2" t="s">
        <v>42</v>
      </c>
      <c r="Z1011" s="2" t="s">
        <v>30</v>
      </c>
    </row>
    <row r="1012">
      <c r="A1012" s="1">
        <v>41880.40776133102</v>
      </c>
      <c r="B1012" s="2">
        <v>40.0</v>
      </c>
      <c r="C1012" s="2" t="s">
        <v>57</v>
      </c>
      <c r="D1012" s="2" t="s">
        <v>28</v>
      </c>
      <c r="E1012" s="2" t="s">
        <v>51</v>
      </c>
      <c r="F1012" s="2" t="s">
        <v>30</v>
      </c>
      <c r="G1012" s="2" t="s">
        <v>30</v>
      </c>
      <c r="H1012" s="2" t="s">
        <v>30</v>
      </c>
      <c r="J1012" s="2" t="s">
        <v>41</v>
      </c>
      <c r="K1012" s="2" t="s">
        <v>30</v>
      </c>
      <c r="L1012" s="2" t="s">
        <v>30</v>
      </c>
      <c r="M1012" s="2" t="s">
        <v>31</v>
      </c>
      <c r="N1012" s="2" t="s">
        <v>31</v>
      </c>
      <c r="O1012" s="2" t="s">
        <v>31</v>
      </c>
      <c r="P1012" s="2" t="s">
        <v>31</v>
      </c>
      <c r="Q1012" s="2" t="s">
        <v>31</v>
      </c>
      <c r="R1012" s="2" t="s">
        <v>42</v>
      </c>
      <c r="S1012" s="2" t="s">
        <v>37</v>
      </c>
      <c r="T1012" s="2" t="s">
        <v>30</v>
      </c>
      <c r="U1012" s="2" t="s">
        <v>30</v>
      </c>
      <c r="V1012" s="2" t="s">
        <v>31</v>
      </c>
      <c r="W1012" s="2" t="s">
        <v>30</v>
      </c>
      <c r="X1012" s="2" t="s">
        <v>30</v>
      </c>
      <c r="Y1012" s="2" t="s">
        <v>42</v>
      </c>
      <c r="Z1012" s="2" t="s">
        <v>30</v>
      </c>
    </row>
    <row r="1013">
      <c r="A1013" s="1">
        <v>41880.40799511574</v>
      </c>
      <c r="B1013" s="2">
        <v>33.0</v>
      </c>
      <c r="C1013" s="2" t="s">
        <v>59</v>
      </c>
      <c r="D1013" s="2" t="s">
        <v>28</v>
      </c>
      <c r="E1013" s="2" t="s">
        <v>48</v>
      </c>
      <c r="F1013" s="2" t="s">
        <v>31</v>
      </c>
      <c r="G1013" s="2" t="s">
        <v>30</v>
      </c>
      <c r="H1013" s="2" t="s">
        <v>30</v>
      </c>
      <c r="I1013" s="2" t="s">
        <v>49</v>
      </c>
      <c r="J1013" s="3" t="s">
        <v>54</v>
      </c>
      <c r="K1013" s="2" t="s">
        <v>31</v>
      </c>
      <c r="L1013" s="2" t="s">
        <v>31</v>
      </c>
      <c r="M1013" s="2" t="s">
        <v>30</v>
      </c>
      <c r="N1013" s="2" t="s">
        <v>31</v>
      </c>
      <c r="O1013" s="2" t="s">
        <v>42</v>
      </c>
      <c r="P1013" s="2" t="s">
        <v>42</v>
      </c>
      <c r="Q1013" s="2" t="s">
        <v>31</v>
      </c>
      <c r="R1013" s="2" t="s">
        <v>35</v>
      </c>
      <c r="S1013" s="2" t="s">
        <v>37</v>
      </c>
      <c r="T1013" s="2" t="s">
        <v>30</v>
      </c>
      <c r="U1013" s="2" t="s">
        <v>30</v>
      </c>
      <c r="V1013" s="2" t="s">
        <v>36</v>
      </c>
      <c r="W1013" s="2" t="s">
        <v>30</v>
      </c>
      <c r="X1013" s="2" t="s">
        <v>30</v>
      </c>
      <c r="Y1013" s="2" t="s">
        <v>31</v>
      </c>
      <c r="Z1013" s="2" t="s">
        <v>30</v>
      </c>
    </row>
    <row r="1014">
      <c r="A1014" s="1">
        <v>41880.41083060185</v>
      </c>
      <c r="B1014" s="2">
        <v>24.0</v>
      </c>
      <c r="C1014" s="2" t="s">
        <v>27</v>
      </c>
      <c r="D1014" s="2" t="s">
        <v>28</v>
      </c>
      <c r="E1014" s="2" t="s">
        <v>51</v>
      </c>
      <c r="F1014" s="2" t="s">
        <v>30</v>
      </c>
      <c r="G1014" s="2" t="s">
        <v>31</v>
      </c>
      <c r="H1014" s="2" t="s">
        <v>30</v>
      </c>
      <c r="I1014" s="2" t="s">
        <v>52</v>
      </c>
      <c r="J1014" s="2" t="s">
        <v>41</v>
      </c>
      <c r="K1014" s="2" t="s">
        <v>30</v>
      </c>
      <c r="L1014" s="2" t="s">
        <v>30</v>
      </c>
      <c r="M1014" s="2" t="s">
        <v>31</v>
      </c>
      <c r="N1014" s="2" t="s">
        <v>31</v>
      </c>
      <c r="O1014" s="2" t="s">
        <v>30</v>
      </c>
      <c r="P1014" s="2" t="s">
        <v>42</v>
      </c>
      <c r="Q1014" s="2" t="s">
        <v>42</v>
      </c>
      <c r="R1014" s="2" t="s">
        <v>45</v>
      </c>
      <c r="S1014" s="2" t="s">
        <v>31</v>
      </c>
      <c r="T1014" s="2" t="s">
        <v>37</v>
      </c>
      <c r="U1014" s="2" t="s">
        <v>36</v>
      </c>
      <c r="V1014" s="2" t="s">
        <v>36</v>
      </c>
      <c r="W1014" s="2" t="s">
        <v>30</v>
      </c>
      <c r="X1014" s="2" t="s">
        <v>30</v>
      </c>
      <c r="Y1014" s="2" t="s">
        <v>30</v>
      </c>
      <c r="Z1014" s="2" t="s">
        <v>31</v>
      </c>
    </row>
    <row r="1015">
      <c r="A1015" s="1">
        <v>41880.41225346065</v>
      </c>
      <c r="B1015" s="2">
        <v>38.0</v>
      </c>
      <c r="C1015" s="2" t="s">
        <v>27</v>
      </c>
      <c r="D1015" s="2" t="s">
        <v>28</v>
      </c>
      <c r="E1015" s="2" t="s">
        <v>96</v>
      </c>
      <c r="F1015" s="2" t="s">
        <v>30</v>
      </c>
      <c r="G1015" s="2" t="s">
        <v>31</v>
      </c>
      <c r="H1015" s="2" t="s">
        <v>30</v>
      </c>
      <c r="I1015" s="2" t="s">
        <v>52</v>
      </c>
      <c r="J1015" s="2" t="s">
        <v>47</v>
      </c>
      <c r="K1015" s="2" t="s">
        <v>31</v>
      </c>
      <c r="L1015" s="2" t="s">
        <v>31</v>
      </c>
      <c r="M1015" s="2" t="s">
        <v>42</v>
      </c>
      <c r="N1015" s="2" t="s">
        <v>34</v>
      </c>
      <c r="O1015" s="2" t="s">
        <v>42</v>
      </c>
      <c r="P1015" s="2" t="s">
        <v>42</v>
      </c>
      <c r="Q1015" s="2" t="s">
        <v>42</v>
      </c>
      <c r="R1015" s="2" t="s">
        <v>42</v>
      </c>
      <c r="S1015" s="2" t="s">
        <v>30</v>
      </c>
      <c r="T1015" s="2" t="s">
        <v>30</v>
      </c>
      <c r="U1015" s="2" t="s">
        <v>36</v>
      </c>
      <c r="V1015" s="2" t="s">
        <v>31</v>
      </c>
      <c r="W1015" s="2" t="s">
        <v>30</v>
      </c>
      <c r="X1015" s="2" t="s">
        <v>30</v>
      </c>
      <c r="Y1015" s="2" t="s">
        <v>42</v>
      </c>
      <c r="Z1015" s="2" t="s">
        <v>30</v>
      </c>
    </row>
    <row r="1016">
      <c r="A1016" s="1">
        <v>41880.412395046296</v>
      </c>
      <c r="B1016" s="2">
        <v>31.0</v>
      </c>
      <c r="C1016" s="2" t="s">
        <v>57</v>
      </c>
      <c r="D1016" s="2" t="s">
        <v>28</v>
      </c>
      <c r="E1016" s="2" t="s">
        <v>170</v>
      </c>
      <c r="F1016" s="2" t="s">
        <v>30</v>
      </c>
      <c r="G1016" s="2" t="s">
        <v>30</v>
      </c>
      <c r="H1016" s="2" t="s">
        <v>30</v>
      </c>
      <c r="I1016" s="2" t="s">
        <v>52</v>
      </c>
      <c r="J1016" s="2" t="s">
        <v>41</v>
      </c>
      <c r="K1016" s="2" t="s">
        <v>30</v>
      </c>
      <c r="L1016" s="2" t="s">
        <v>31</v>
      </c>
      <c r="M1016" s="2" t="s">
        <v>31</v>
      </c>
      <c r="N1016" s="2" t="s">
        <v>34</v>
      </c>
      <c r="O1016" s="2" t="s">
        <v>31</v>
      </c>
      <c r="P1016" s="2" t="s">
        <v>31</v>
      </c>
      <c r="Q1016" s="2" t="s">
        <v>31</v>
      </c>
      <c r="R1016" s="2" t="s">
        <v>42</v>
      </c>
      <c r="S1016" s="2" t="s">
        <v>31</v>
      </c>
      <c r="T1016" s="2" t="s">
        <v>37</v>
      </c>
      <c r="U1016" s="2" t="s">
        <v>36</v>
      </c>
      <c r="V1016" s="2" t="s">
        <v>36</v>
      </c>
      <c r="W1016" s="2" t="s">
        <v>30</v>
      </c>
      <c r="X1016" s="2" t="s">
        <v>37</v>
      </c>
      <c r="Y1016" s="2" t="s">
        <v>31</v>
      </c>
      <c r="Z1016" s="2" t="s">
        <v>30</v>
      </c>
    </row>
    <row r="1017">
      <c r="A1017" s="1">
        <v>41880.41252297454</v>
      </c>
      <c r="B1017" s="2">
        <v>23.0</v>
      </c>
      <c r="C1017" s="2" t="s">
        <v>43</v>
      </c>
      <c r="D1017" s="2" t="s">
        <v>210</v>
      </c>
      <c r="F1017" s="2" t="s">
        <v>30</v>
      </c>
      <c r="G1017" s="2" t="s">
        <v>30</v>
      </c>
      <c r="H1017" s="2" t="s">
        <v>30</v>
      </c>
      <c r="J1017" s="2" t="s">
        <v>50</v>
      </c>
      <c r="K1017" s="2" t="s">
        <v>30</v>
      </c>
      <c r="L1017" s="2" t="s">
        <v>31</v>
      </c>
      <c r="M1017" s="2" t="s">
        <v>42</v>
      </c>
      <c r="N1017" s="2" t="s">
        <v>34</v>
      </c>
      <c r="O1017" s="2" t="s">
        <v>30</v>
      </c>
      <c r="P1017" s="2" t="s">
        <v>30</v>
      </c>
      <c r="Q1017" s="2" t="s">
        <v>31</v>
      </c>
      <c r="R1017" s="2" t="s">
        <v>65</v>
      </c>
      <c r="S1017" s="2" t="s">
        <v>37</v>
      </c>
      <c r="T1017" s="2" t="s">
        <v>30</v>
      </c>
      <c r="U1017" s="2" t="s">
        <v>36</v>
      </c>
      <c r="V1017" s="2" t="s">
        <v>31</v>
      </c>
      <c r="W1017" s="2" t="s">
        <v>37</v>
      </c>
      <c r="X1017" s="2" t="s">
        <v>31</v>
      </c>
      <c r="Y1017" s="2" t="s">
        <v>42</v>
      </c>
      <c r="Z1017" s="2" t="s">
        <v>30</v>
      </c>
    </row>
    <row r="1018">
      <c r="A1018" s="1">
        <v>41880.41263633102</v>
      </c>
      <c r="B1018" s="2">
        <v>26.0</v>
      </c>
      <c r="C1018" s="2" t="s">
        <v>97</v>
      </c>
      <c r="D1018" s="2" t="s">
        <v>28</v>
      </c>
      <c r="E1018" s="2" t="s">
        <v>69</v>
      </c>
      <c r="F1018" s="2" t="s">
        <v>30</v>
      </c>
      <c r="G1018" s="2" t="s">
        <v>30</v>
      </c>
      <c r="H1018" s="2" t="s">
        <v>30</v>
      </c>
      <c r="J1018" s="3" t="s">
        <v>33</v>
      </c>
      <c r="K1018" s="2" t="s">
        <v>30</v>
      </c>
      <c r="L1018" s="2" t="s">
        <v>31</v>
      </c>
      <c r="M1018" s="2" t="s">
        <v>42</v>
      </c>
      <c r="N1018" s="2" t="s">
        <v>34</v>
      </c>
      <c r="O1018" s="2" t="s">
        <v>30</v>
      </c>
      <c r="P1018" s="2" t="s">
        <v>30</v>
      </c>
      <c r="Q1018" s="2" t="s">
        <v>42</v>
      </c>
      <c r="R1018" s="2" t="s">
        <v>35</v>
      </c>
      <c r="S1018" s="2" t="s">
        <v>30</v>
      </c>
      <c r="T1018" s="2" t="s">
        <v>30</v>
      </c>
      <c r="U1018" s="2" t="s">
        <v>31</v>
      </c>
      <c r="V1018" s="2" t="s">
        <v>31</v>
      </c>
      <c r="W1018" s="2" t="s">
        <v>30</v>
      </c>
      <c r="X1018" s="2" t="s">
        <v>37</v>
      </c>
      <c r="Y1018" s="2" t="s">
        <v>31</v>
      </c>
      <c r="Z1018" s="2" t="s">
        <v>30</v>
      </c>
    </row>
    <row r="1019">
      <c r="A1019" s="1">
        <v>41880.41592302083</v>
      </c>
      <c r="B1019" s="2">
        <v>46.0</v>
      </c>
      <c r="C1019" s="2" t="s">
        <v>270</v>
      </c>
      <c r="D1019" s="2" t="s">
        <v>28</v>
      </c>
      <c r="E1019" s="2" t="s">
        <v>61</v>
      </c>
      <c r="F1019" s="2" t="s">
        <v>30</v>
      </c>
      <c r="G1019" s="2" t="s">
        <v>30</v>
      </c>
      <c r="H1019" s="2" t="s">
        <v>31</v>
      </c>
      <c r="I1019" s="2" t="s">
        <v>32</v>
      </c>
      <c r="J1019" s="2" t="s">
        <v>41</v>
      </c>
      <c r="K1019" s="2" t="s">
        <v>30</v>
      </c>
      <c r="L1019" s="2" t="s">
        <v>30</v>
      </c>
      <c r="M1019" s="2" t="s">
        <v>31</v>
      </c>
      <c r="N1019" s="2" t="s">
        <v>31</v>
      </c>
      <c r="O1019" s="2" t="s">
        <v>31</v>
      </c>
      <c r="P1019" s="2" t="s">
        <v>31</v>
      </c>
      <c r="Q1019" s="2" t="s">
        <v>42</v>
      </c>
      <c r="R1019" s="2" t="s">
        <v>42</v>
      </c>
      <c r="S1019" s="2" t="s">
        <v>31</v>
      </c>
      <c r="T1019" s="2" t="s">
        <v>30</v>
      </c>
      <c r="U1019" s="2" t="s">
        <v>36</v>
      </c>
      <c r="V1019" s="2" t="s">
        <v>36</v>
      </c>
      <c r="W1019" s="2" t="s">
        <v>30</v>
      </c>
      <c r="X1019" s="2" t="s">
        <v>30</v>
      </c>
      <c r="Y1019" s="2" t="s">
        <v>30</v>
      </c>
      <c r="Z1019" s="2" t="s">
        <v>31</v>
      </c>
    </row>
    <row r="1020">
      <c r="A1020" s="1">
        <v>41880.41643003472</v>
      </c>
      <c r="B1020" s="2">
        <v>30.0</v>
      </c>
      <c r="C1020" s="2" t="s">
        <v>43</v>
      </c>
      <c r="D1020" s="2" t="s">
        <v>28</v>
      </c>
      <c r="E1020" s="2" t="s">
        <v>60</v>
      </c>
      <c r="F1020" s="2" t="s">
        <v>30</v>
      </c>
      <c r="G1020" s="2" t="s">
        <v>31</v>
      </c>
      <c r="H1020" s="2" t="s">
        <v>31</v>
      </c>
      <c r="I1020" s="2" t="s">
        <v>52</v>
      </c>
      <c r="J1020" s="2" t="s">
        <v>47</v>
      </c>
      <c r="K1020" s="2" t="s">
        <v>31</v>
      </c>
      <c r="L1020" s="2" t="s">
        <v>31</v>
      </c>
      <c r="M1020" s="2" t="s">
        <v>31</v>
      </c>
      <c r="N1020" s="2" t="s">
        <v>30</v>
      </c>
      <c r="O1020" s="2" t="s">
        <v>30</v>
      </c>
      <c r="P1020" s="2" t="s">
        <v>30</v>
      </c>
      <c r="Q1020" s="2" t="s">
        <v>42</v>
      </c>
      <c r="R1020" s="2" t="s">
        <v>42</v>
      </c>
      <c r="S1020" s="2" t="s">
        <v>37</v>
      </c>
      <c r="T1020" s="2" t="s">
        <v>30</v>
      </c>
      <c r="U1020" s="2" t="s">
        <v>36</v>
      </c>
      <c r="V1020" s="2" t="s">
        <v>30</v>
      </c>
      <c r="W1020" s="2" t="s">
        <v>30</v>
      </c>
      <c r="X1020" s="2" t="s">
        <v>37</v>
      </c>
      <c r="Y1020" s="2" t="s">
        <v>42</v>
      </c>
      <c r="Z1020" s="2" t="s">
        <v>30</v>
      </c>
    </row>
    <row r="1021">
      <c r="A1021" s="1">
        <v>41880.419028923614</v>
      </c>
      <c r="B1021" s="2">
        <v>25.0</v>
      </c>
      <c r="C1021" s="2" t="s">
        <v>43</v>
      </c>
      <c r="D1021" s="2" t="s">
        <v>28</v>
      </c>
      <c r="F1021" s="2" t="s">
        <v>30</v>
      </c>
      <c r="G1021" s="2" t="s">
        <v>30</v>
      </c>
      <c r="H1021" s="2" t="s">
        <v>30</v>
      </c>
      <c r="I1021" s="2" t="s">
        <v>40</v>
      </c>
      <c r="J1021" s="2" t="s">
        <v>47</v>
      </c>
      <c r="K1021" s="2" t="s">
        <v>31</v>
      </c>
      <c r="L1021" s="2" t="s">
        <v>31</v>
      </c>
      <c r="M1021" s="2" t="s">
        <v>42</v>
      </c>
      <c r="N1021" s="2" t="s">
        <v>30</v>
      </c>
      <c r="O1021" s="2" t="s">
        <v>30</v>
      </c>
      <c r="P1021" s="2" t="s">
        <v>30</v>
      </c>
      <c r="Q1021" s="2" t="s">
        <v>42</v>
      </c>
      <c r="R1021" s="2" t="s">
        <v>35</v>
      </c>
      <c r="S1021" s="2" t="s">
        <v>31</v>
      </c>
      <c r="T1021" s="2" t="s">
        <v>30</v>
      </c>
      <c r="U1021" s="2" t="s">
        <v>36</v>
      </c>
      <c r="V1021" s="2" t="s">
        <v>36</v>
      </c>
      <c r="W1021" s="2" t="s">
        <v>30</v>
      </c>
      <c r="X1021" s="2" t="s">
        <v>31</v>
      </c>
      <c r="Y1021" s="2" t="s">
        <v>42</v>
      </c>
      <c r="Z1021" s="2" t="s">
        <v>31</v>
      </c>
      <c r="AA1021" s="2" t="s">
        <v>302</v>
      </c>
    </row>
    <row r="1022">
      <c r="A1022" s="1">
        <v>41880.42080178241</v>
      </c>
      <c r="B1022" s="2">
        <v>19.0</v>
      </c>
      <c r="C1022" s="2" t="s">
        <v>38</v>
      </c>
      <c r="D1022" s="2" t="s">
        <v>44</v>
      </c>
      <c r="F1022" s="2" t="s">
        <v>30</v>
      </c>
      <c r="G1022" s="2" t="s">
        <v>30</v>
      </c>
      <c r="H1022" s="2" t="s">
        <v>30</v>
      </c>
      <c r="I1022" s="2" t="s">
        <v>49</v>
      </c>
      <c r="J1022" s="2" t="s">
        <v>47</v>
      </c>
      <c r="K1022" s="2" t="s">
        <v>31</v>
      </c>
      <c r="L1022" s="2" t="s">
        <v>31</v>
      </c>
      <c r="M1022" s="2" t="s">
        <v>42</v>
      </c>
      <c r="N1022" s="2" t="s">
        <v>30</v>
      </c>
      <c r="O1022" s="2" t="s">
        <v>30</v>
      </c>
      <c r="P1022" s="2" t="s">
        <v>30</v>
      </c>
      <c r="Q1022" s="2" t="s">
        <v>42</v>
      </c>
      <c r="R1022" s="2" t="s">
        <v>35</v>
      </c>
      <c r="S1022" s="2" t="s">
        <v>30</v>
      </c>
      <c r="T1022" s="2" t="s">
        <v>30</v>
      </c>
      <c r="U1022" s="2" t="s">
        <v>36</v>
      </c>
      <c r="V1022" s="2" t="s">
        <v>36</v>
      </c>
      <c r="W1022" s="2" t="s">
        <v>30</v>
      </c>
      <c r="X1022" s="2" t="s">
        <v>37</v>
      </c>
      <c r="Y1022" s="2" t="s">
        <v>30</v>
      </c>
      <c r="Z1022" s="2" t="s">
        <v>30</v>
      </c>
    </row>
    <row r="1023">
      <c r="A1023" s="1">
        <v>41880.421175324074</v>
      </c>
      <c r="B1023" s="2">
        <v>30.0</v>
      </c>
      <c r="C1023" s="2" t="s">
        <v>27</v>
      </c>
      <c r="D1023" s="2" t="s">
        <v>28</v>
      </c>
      <c r="E1023" s="2" t="s">
        <v>111</v>
      </c>
      <c r="F1023" s="2" t="s">
        <v>30</v>
      </c>
      <c r="G1023" s="2" t="s">
        <v>31</v>
      </c>
      <c r="H1023" s="2" t="s">
        <v>31</v>
      </c>
      <c r="I1023" s="2" t="s">
        <v>52</v>
      </c>
      <c r="J1023" s="2" t="s">
        <v>62</v>
      </c>
      <c r="K1023" s="2" t="s">
        <v>30</v>
      </c>
      <c r="L1023" s="2" t="s">
        <v>30</v>
      </c>
      <c r="M1023" s="2" t="s">
        <v>31</v>
      </c>
      <c r="N1023" s="2" t="s">
        <v>31</v>
      </c>
      <c r="O1023" s="2" t="s">
        <v>31</v>
      </c>
      <c r="P1023" s="2" t="s">
        <v>31</v>
      </c>
      <c r="Q1023" s="2" t="s">
        <v>31</v>
      </c>
      <c r="R1023" s="2" t="s">
        <v>35</v>
      </c>
      <c r="S1023" s="2" t="s">
        <v>37</v>
      </c>
      <c r="T1023" s="2" t="s">
        <v>37</v>
      </c>
      <c r="U1023" s="2" t="s">
        <v>36</v>
      </c>
      <c r="V1023" s="2" t="s">
        <v>36</v>
      </c>
      <c r="W1023" s="2" t="s">
        <v>30</v>
      </c>
      <c r="X1023" s="2" t="s">
        <v>30</v>
      </c>
      <c r="Y1023" s="2" t="s">
        <v>30</v>
      </c>
      <c r="Z1023" s="2" t="s">
        <v>31</v>
      </c>
    </row>
    <row r="1024">
      <c r="A1024" s="1">
        <v>41880.42511590278</v>
      </c>
      <c r="B1024" s="2">
        <v>32.0</v>
      </c>
      <c r="C1024" s="2" t="s">
        <v>82</v>
      </c>
      <c r="D1024" s="2" t="s">
        <v>28</v>
      </c>
      <c r="E1024" s="2" t="s">
        <v>51</v>
      </c>
      <c r="F1024" s="2" t="s">
        <v>30</v>
      </c>
      <c r="G1024" s="2" t="s">
        <v>30</v>
      </c>
      <c r="H1024" s="2" t="s">
        <v>30</v>
      </c>
      <c r="I1024" s="2" t="s">
        <v>49</v>
      </c>
      <c r="J1024" s="3" t="s">
        <v>33</v>
      </c>
      <c r="K1024" s="2" t="s">
        <v>30</v>
      </c>
      <c r="L1024" s="2" t="s">
        <v>31</v>
      </c>
      <c r="M1024" s="2" t="s">
        <v>31</v>
      </c>
      <c r="N1024" s="2" t="s">
        <v>31</v>
      </c>
      <c r="O1024" s="2" t="s">
        <v>31</v>
      </c>
      <c r="P1024" s="2" t="s">
        <v>31</v>
      </c>
      <c r="Q1024" s="2" t="s">
        <v>42</v>
      </c>
      <c r="R1024" s="2" t="s">
        <v>35</v>
      </c>
      <c r="S1024" s="2" t="s">
        <v>30</v>
      </c>
      <c r="T1024" s="2" t="s">
        <v>30</v>
      </c>
      <c r="U1024" s="2" t="s">
        <v>31</v>
      </c>
      <c r="V1024" s="2" t="s">
        <v>31</v>
      </c>
      <c r="W1024" s="2" t="s">
        <v>30</v>
      </c>
      <c r="X1024" s="2" t="s">
        <v>37</v>
      </c>
      <c r="Y1024" s="2" t="s">
        <v>31</v>
      </c>
      <c r="Z1024" s="2" t="s">
        <v>30</v>
      </c>
    </row>
    <row r="1025">
      <c r="A1025" s="1">
        <v>41880.426146516205</v>
      </c>
      <c r="B1025" s="2">
        <v>32.0</v>
      </c>
      <c r="C1025" s="2" t="s">
        <v>43</v>
      </c>
      <c r="D1025" s="2" t="s">
        <v>46</v>
      </c>
      <c r="F1025" s="2" t="s">
        <v>30</v>
      </c>
      <c r="G1025" s="2" t="s">
        <v>30</v>
      </c>
      <c r="H1025" s="2" t="s">
        <v>30</v>
      </c>
      <c r="J1025" s="3" t="s">
        <v>33</v>
      </c>
      <c r="K1025" s="2" t="s">
        <v>30</v>
      </c>
      <c r="L1025" s="2" t="s">
        <v>31</v>
      </c>
      <c r="M1025" s="2" t="s">
        <v>30</v>
      </c>
      <c r="N1025" s="2" t="s">
        <v>30</v>
      </c>
      <c r="O1025" s="2" t="s">
        <v>30</v>
      </c>
      <c r="P1025" s="2" t="s">
        <v>30</v>
      </c>
      <c r="Q1025" s="2" t="s">
        <v>42</v>
      </c>
      <c r="R1025" s="2" t="s">
        <v>42</v>
      </c>
      <c r="S1025" s="2" t="s">
        <v>37</v>
      </c>
      <c r="T1025" s="2" t="s">
        <v>37</v>
      </c>
      <c r="U1025" s="2" t="s">
        <v>30</v>
      </c>
      <c r="V1025" s="2" t="s">
        <v>30</v>
      </c>
      <c r="W1025" s="2" t="s">
        <v>30</v>
      </c>
      <c r="X1025" s="2" t="s">
        <v>37</v>
      </c>
      <c r="Y1025" s="2" t="s">
        <v>42</v>
      </c>
      <c r="Z1025" s="2" t="s">
        <v>30</v>
      </c>
    </row>
    <row r="1026">
      <c r="A1026" s="1">
        <v>41880.42620130787</v>
      </c>
      <c r="B1026" s="2">
        <v>37.0</v>
      </c>
      <c r="C1026" s="2" t="s">
        <v>43</v>
      </c>
      <c r="D1026" s="2" t="s">
        <v>28</v>
      </c>
      <c r="E1026" s="2" t="s">
        <v>39</v>
      </c>
      <c r="F1026" s="2" t="s">
        <v>30</v>
      </c>
      <c r="G1026" s="2" t="s">
        <v>31</v>
      </c>
      <c r="H1026" s="2" t="s">
        <v>30</v>
      </c>
      <c r="I1026" s="2" t="s">
        <v>52</v>
      </c>
      <c r="J1026" s="2" t="s">
        <v>47</v>
      </c>
      <c r="K1026" s="2" t="s">
        <v>31</v>
      </c>
      <c r="L1026" s="2" t="s">
        <v>31</v>
      </c>
      <c r="M1026" s="2" t="s">
        <v>42</v>
      </c>
      <c r="N1026" s="2" t="s">
        <v>30</v>
      </c>
      <c r="O1026" s="2" t="s">
        <v>30</v>
      </c>
      <c r="P1026" s="2" t="s">
        <v>30</v>
      </c>
      <c r="Q1026" s="2" t="s">
        <v>42</v>
      </c>
      <c r="R1026" s="2" t="s">
        <v>35</v>
      </c>
      <c r="S1026" s="2" t="s">
        <v>37</v>
      </c>
      <c r="T1026" s="2" t="s">
        <v>30</v>
      </c>
      <c r="U1026" s="2" t="s">
        <v>36</v>
      </c>
      <c r="V1026" s="2" t="s">
        <v>36</v>
      </c>
      <c r="W1026" s="2" t="s">
        <v>30</v>
      </c>
      <c r="X1026" s="2" t="s">
        <v>37</v>
      </c>
      <c r="Y1026" s="2" t="s">
        <v>30</v>
      </c>
      <c r="Z1026" s="2" t="s">
        <v>30</v>
      </c>
      <c r="AA1026" s="2" t="s">
        <v>303</v>
      </c>
    </row>
    <row r="1027">
      <c r="A1027" s="1">
        <v>41880.428305428235</v>
      </c>
      <c r="B1027" s="2">
        <v>42.0</v>
      </c>
      <c r="C1027" s="2" t="s">
        <v>38</v>
      </c>
      <c r="D1027" s="2" t="s">
        <v>28</v>
      </c>
      <c r="E1027" s="2" t="s">
        <v>60</v>
      </c>
      <c r="F1027" s="2" t="s">
        <v>30</v>
      </c>
      <c r="G1027" s="2" t="s">
        <v>31</v>
      </c>
      <c r="H1027" s="2" t="s">
        <v>31</v>
      </c>
      <c r="I1027" s="2" t="s">
        <v>52</v>
      </c>
      <c r="J1027" s="3" t="s">
        <v>33</v>
      </c>
      <c r="K1027" s="2" t="s">
        <v>31</v>
      </c>
      <c r="L1027" s="2" t="s">
        <v>31</v>
      </c>
      <c r="M1027" s="2" t="s">
        <v>42</v>
      </c>
      <c r="N1027" s="2" t="s">
        <v>30</v>
      </c>
      <c r="O1027" s="2" t="s">
        <v>30</v>
      </c>
      <c r="P1027" s="2" t="s">
        <v>42</v>
      </c>
      <c r="Q1027" s="2" t="s">
        <v>42</v>
      </c>
      <c r="R1027" s="2" t="s">
        <v>42</v>
      </c>
      <c r="S1027" s="2" t="s">
        <v>37</v>
      </c>
      <c r="T1027" s="2" t="s">
        <v>37</v>
      </c>
      <c r="U1027" s="2" t="s">
        <v>36</v>
      </c>
      <c r="V1027" s="2" t="s">
        <v>36</v>
      </c>
      <c r="W1027" s="2" t="s">
        <v>30</v>
      </c>
      <c r="X1027" s="2" t="s">
        <v>30</v>
      </c>
      <c r="Y1027" s="2" t="s">
        <v>42</v>
      </c>
      <c r="Z1027" s="2" t="s">
        <v>30</v>
      </c>
    </row>
    <row r="1028">
      <c r="A1028" s="1">
        <v>41880.43559356481</v>
      </c>
      <c r="B1028" s="2">
        <v>25.0</v>
      </c>
      <c r="C1028" s="2" t="s">
        <v>59</v>
      </c>
      <c r="D1028" s="2" t="s">
        <v>28</v>
      </c>
      <c r="E1028" s="2" t="s">
        <v>96</v>
      </c>
      <c r="F1028" s="2" t="s">
        <v>30</v>
      </c>
      <c r="G1028" s="2" t="s">
        <v>30</v>
      </c>
      <c r="H1028" s="2" t="s">
        <v>30</v>
      </c>
      <c r="I1028" s="2" t="s">
        <v>49</v>
      </c>
      <c r="J1028" s="2" t="s">
        <v>41</v>
      </c>
      <c r="K1028" s="2" t="s">
        <v>30</v>
      </c>
      <c r="L1028" s="2" t="s">
        <v>31</v>
      </c>
      <c r="M1028" s="2" t="s">
        <v>31</v>
      </c>
      <c r="N1028" s="2" t="s">
        <v>31</v>
      </c>
      <c r="O1028" s="2" t="s">
        <v>31</v>
      </c>
      <c r="P1028" s="2" t="s">
        <v>31</v>
      </c>
      <c r="Q1028" s="2" t="s">
        <v>42</v>
      </c>
      <c r="R1028" s="2" t="s">
        <v>42</v>
      </c>
      <c r="S1028" s="2" t="s">
        <v>37</v>
      </c>
      <c r="T1028" s="2" t="s">
        <v>30</v>
      </c>
      <c r="U1028" s="2" t="s">
        <v>36</v>
      </c>
      <c r="V1028" s="2" t="s">
        <v>31</v>
      </c>
      <c r="W1028" s="2" t="s">
        <v>37</v>
      </c>
      <c r="X1028" s="2" t="s">
        <v>30</v>
      </c>
      <c r="Y1028" s="2" t="s">
        <v>31</v>
      </c>
      <c r="Z1028" s="2" t="s">
        <v>30</v>
      </c>
    </row>
    <row r="1029">
      <c r="A1029" s="1">
        <v>41880.437608726854</v>
      </c>
      <c r="B1029" s="2">
        <v>19.0</v>
      </c>
      <c r="C1029" s="2" t="s">
        <v>43</v>
      </c>
      <c r="D1029" s="2" t="s">
        <v>28</v>
      </c>
      <c r="E1029" s="2" t="s">
        <v>39</v>
      </c>
      <c r="F1029" s="2" t="s">
        <v>30</v>
      </c>
      <c r="G1029" s="2" t="s">
        <v>30</v>
      </c>
      <c r="H1029" s="2" t="s">
        <v>30</v>
      </c>
      <c r="I1029" s="2" t="s">
        <v>52</v>
      </c>
      <c r="J1029" s="3" t="s">
        <v>54</v>
      </c>
      <c r="K1029" s="2" t="s">
        <v>30</v>
      </c>
      <c r="L1029" s="2" t="s">
        <v>31</v>
      </c>
      <c r="M1029" s="2" t="s">
        <v>42</v>
      </c>
      <c r="N1029" s="2" t="s">
        <v>34</v>
      </c>
      <c r="O1029" s="2" t="s">
        <v>30</v>
      </c>
      <c r="P1029" s="2" t="s">
        <v>30</v>
      </c>
      <c r="Q1029" s="2" t="s">
        <v>42</v>
      </c>
      <c r="R1029" s="2" t="s">
        <v>42</v>
      </c>
      <c r="S1029" s="2" t="s">
        <v>30</v>
      </c>
      <c r="T1029" s="2" t="s">
        <v>30</v>
      </c>
      <c r="U1029" s="2" t="s">
        <v>36</v>
      </c>
      <c r="V1029" s="2" t="s">
        <v>31</v>
      </c>
      <c r="W1029" s="2" t="s">
        <v>37</v>
      </c>
      <c r="X1029" s="2" t="s">
        <v>37</v>
      </c>
      <c r="Y1029" s="2" t="s">
        <v>42</v>
      </c>
      <c r="Z1029" s="2" t="s">
        <v>30</v>
      </c>
    </row>
    <row r="1030">
      <c r="A1030" s="1">
        <v>41880.43917355324</v>
      </c>
      <c r="B1030" s="2">
        <v>40.0</v>
      </c>
      <c r="C1030" s="2" t="s">
        <v>59</v>
      </c>
      <c r="D1030" s="2" t="s">
        <v>28</v>
      </c>
      <c r="E1030" s="2" t="s">
        <v>111</v>
      </c>
      <c r="F1030" s="2" t="s">
        <v>30</v>
      </c>
      <c r="G1030" s="2" t="s">
        <v>31</v>
      </c>
      <c r="H1030" s="2" t="s">
        <v>30</v>
      </c>
      <c r="I1030" s="2" t="s">
        <v>49</v>
      </c>
      <c r="J1030" s="2" t="s">
        <v>50</v>
      </c>
      <c r="K1030" s="2" t="s">
        <v>31</v>
      </c>
      <c r="L1030" s="2" t="s">
        <v>31</v>
      </c>
      <c r="M1030" s="2" t="s">
        <v>31</v>
      </c>
      <c r="N1030" s="2" t="s">
        <v>31</v>
      </c>
      <c r="O1030" s="2" t="s">
        <v>31</v>
      </c>
      <c r="P1030" s="2" t="s">
        <v>30</v>
      </c>
      <c r="Q1030" s="2" t="s">
        <v>42</v>
      </c>
      <c r="R1030" s="2" t="s">
        <v>42</v>
      </c>
      <c r="S1030" s="2" t="s">
        <v>31</v>
      </c>
      <c r="T1030" s="2" t="s">
        <v>31</v>
      </c>
      <c r="U1030" s="2" t="s">
        <v>30</v>
      </c>
      <c r="V1030" s="2" t="s">
        <v>30</v>
      </c>
      <c r="W1030" s="2" t="s">
        <v>30</v>
      </c>
      <c r="X1030" s="2" t="s">
        <v>30</v>
      </c>
      <c r="Y1030" s="2" t="s">
        <v>42</v>
      </c>
      <c r="Z1030" s="2" t="s">
        <v>30</v>
      </c>
    </row>
    <row r="1031">
      <c r="A1031" s="1">
        <v>41880.44010603009</v>
      </c>
      <c r="B1031" s="2">
        <v>34.0</v>
      </c>
      <c r="C1031" s="2" t="s">
        <v>43</v>
      </c>
      <c r="D1031" s="2" t="s">
        <v>28</v>
      </c>
      <c r="E1031" s="2" t="s">
        <v>39</v>
      </c>
      <c r="F1031" s="2" t="s">
        <v>30</v>
      </c>
      <c r="G1031" s="2" t="s">
        <v>30</v>
      </c>
      <c r="H1031" s="2" t="s">
        <v>30</v>
      </c>
      <c r="J1031" s="2" t="s">
        <v>41</v>
      </c>
      <c r="K1031" s="2" t="s">
        <v>30</v>
      </c>
      <c r="L1031" s="2" t="s">
        <v>30</v>
      </c>
      <c r="M1031" s="2" t="s">
        <v>31</v>
      </c>
      <c r="N1031" s="2" t="s">
        <v>34</v>
      </c>
      <c r="O1031" s="2" t="s">
        <v>31</v>
      </c>
      <c r="P1031" s="2" t="s">
        <v>42</v>
      </c>
      <c r="Q1031" s="2" t="s">
        <v>42</v>
      </c>
      <c r="R1031" s="2" t="s">
        <v>42</v>
      </c>
      <c r="S1031" s="2" t="s">
        <v>37</v>
      </c>
      <c r="T1031" s="2" t="s">
        <v>37</v>
      </c>
      <c r="U1031" s="2" t="s">
        <v>36</v>
      </c>
      <c r="V1031" s="2" t="s">
        <v>31</v>
      </c>
      <c r="W1031" s="2" t="s">
        <v>30</v>
      </c>
      <c r="X1031" s="2" t="s">
        <v>30</v>
      </c>
      <c r="Y1031" s="2" t="s">
        <v>42</v>
      </c>
      <c r="Z1031" s="2" t="s">
        <v>30</v>
      </c>
    </row>
    <row r="1032">
      <c r="A1032" s="1">
        <v>41880.44332349537</v>
      </c>
      <c r="B1032" s="2">
        <v>26.0</v>
      </c>
      <c r="C1032" s="2" t="s">
        <v>43</v>
      </c>
      <c r="D1032" s="2" t="s">
        <v>28</v>
      </c>
      <c r="E1032" s="2" t="s">
        <v>102</v>
      </c>
      <c r="F1032" s="2" t="s">
        <v>30</v>
      </c>
      <c r="G1032" s="2" t="s">
        <v>31</v>
      </c>
      <c r="H1032" s="2" t="s">
        <v>30</v>
      </c>
      <c r="J1032" s="3" t="s">
        <v>33</v>
      </c>
      <c r="K1032" s="2" t="s">
        <v>30</v>
      </c>
      <c r="L1032" s="2" t="s">
        <v>31</v>
      </c>
      <c r="M1032" s="2" t="s">
        <v>42</v>
      </c>
      <c r="N1032" s="2" t="s">
        <v>34</v>
      </c>
      <c r="O1032" s="2" t="s">
        <v>30</v>
      </c>
      <c r="P1032" s="2" t="s">
        <v>30</v>
      </c>
      <c r="Q1032" s="2" t="s">
        <v>42</v>
      </c>
      <c r="R1032" s="2" t="s">
        <v>42</v>
      </c>
      <c r="S1032" s="2" t="s">
        <v>30</v>
      </c>
      <c r="T1032" s="2" t="s">
        <v>30</v>
      </c>
      <c r="U1032" s="2" t="s">
        <v>36</v>
      </c>
      <c r="V1032" s="2" t="s">
        <v>31</v>
      </c>
      <c r="W1032" s="2" t="s">
        <v>30</v>
      </c>
      <c r="X1032" s="2" t="s">
        <v>30</v>
      </c>
      <c r="Y1032" s="2" t="s">
        <v>31</v>
      </c>
      <c r="Z1032" s="2" t="s">
        <v>30</v>
      </c>
    </row>
    <row r="1033">
      <c r="A1033" s="1">
        <v>41880.443396215276</v>
      </c>
      <c r="B1033" s="2">
        <v>31.0</v>
      </c>
      <c r="C1033" s="2" t="s">
        <v>43</v>
      </c>
      <c r="D1033" s="2" t="s">
        <v>28</v>
      </c>
      <c r="E1033" s="2" t="s">
        <v>102</v>
      </c>
      <c r="F1033" s="2" t="s">
        <v>30</v>
      </c>
      <c r="G1033" s="2" t="s">
        <v>31</v>
      </c>
      <c r="H1033" s="2" t="s">
        <v>31</v>
      </c>
      <c r="I1033" s="2" t="s">
        <v>40</v>
      </c>
      <c r="J1033" s="3" t="s">
        <v>33</v>
      </c>
      <c r="K1033" s="2" t="s">
        <v>30</v>
      </c>
      <c r="L1033" s="2" t="s">
        <v>31</v>
      </c>
      <c r="M1033" s="2" t="s">
        <v>42</v>
      </c>
      <c r="N1033" s="2" t="s">
        <v>34</v>
      </c>
      <c r="O1033" s="2" t="s">
        <v>42</v>
      </c>
      <c r="P1033" s="2" t="s">
        <v>42</v>
      </c>
      <c r="Q1033" s="2" t="s">
        <v>31</v>
      </c>
      <c r="R1033" s="2" t="s">
        <v>42</v>
      </c>
      <c r="S1033" s="2" t="s">
        <v>30</v>
      </c>
      <c r="T1033" s="2" t="s">
        <v>30</v>
      </c>
      <c r="U1033" s="2" t="s">
        <v>31</v>
      </c>
      <c r="V1033" s="2" t="s">
        <v>31</v>
      </c>
      <c r="W1033" s="2" t="s">
        <v>37</v>
      </c>
      <c r="X1033" s="2" t="s">
        <v>37</v>
      </c>
      <c r="Y1033" s="2" t="s">
        <v>31</v>
      </c>
      <c r="Z1033" s="2" t="s">
        <v>30</v>
      </c>
    </row>
    <row r="1034">
      <c r="A1034" s="1">
        <v>41880.45514322916</v>
      </c>
      <c r="B1034" s="2">
        <v>40.0</v>
      </c>
      <c r="C1034" s="2" t="s">
        <v>43</v>
      </c>
      <c r="D1034" s="2" t="s">
        <v>28</v>
      </c>
      <c r="E1034" s="2" t="s">
        <v>70</v>
      </c>
      <c r="F1034" s="2" t="s">
        <v>30</v>
      </c>
      <c r="G1034" s="2" t="s">
        <v>31</v>
      </c>
      <c r="H1034" s="2" t="s">
        <v>30</v>
      </c>
      <c r="I1034" s="2" t="s">
        <v>52</v>
      </c>
      <c r="J1034" s="2" t="s">
        <v>41</v>
      </c>
      <c r="K1034" s="2" t="s">
        <v>31</v>
      </c>
      <c r="L1034" s="2" t="s">
        <v>30</v>
      </c>
      <c r="M1034" s="2" t="s">
        <v>31</v>
      </c>
      <c r="N1034" s="2" t="s">
        <v>34</v>
      </c>
      <c r="O1034" s="2" t="s">
        <v>31</v>
      </c>
      <c r="P1034" s="2" t="s">
        <v>42</v>
      </c>
      <c r="Q1034" s="2" t="s">
        <v>42</v>
      </c>
      <c r="R1034" s="2" t="s">
        <v>42</v>
      </c>
      <c r="S1034" s="2" t="s">
        <v>31</v>
      </c>
      <c r="T1034" s="2" t="s">
        <v>37</v>
      </c>
      <c r="U1034" s="2" t="s">
        <v>36</v>
      </c>
      <c r="V1034" s="2" t="s">
        <v>36</v>
      </c>
      <c r="W1034" s="2" t="s">
        <v>30</v>
      </c>
      <c r="X1034" s="2" t="s">
        <v>37</v>
      </c>
      <c r="Y1034" s="2" t="s">
        <v>30</v>
      </c>
      <c r="Z1034" s="2" t="s">
        <v>30</v>
      </c>
    </row>
    <row r="1035">
      <c r="A1035" s="1">
        <v>41880.458309918984</v>
      </c>
      <c r="B1035" s="2">
        <v>31.0</v>
      </c>
      <c r="C1035" s="2" t="s">
        <v>27</v>
      </c>
      <c r="D1035" s="2" t="s">
        <v>28</v>
      </c>
      <c r="E1035" s="2" t="s">
        <v>98</v>
      </c>
      <c r="F1035" s="2" t="s">
        <v>30</v>
      </c>
      <c r="G1035" s="2" t="s">
        <v>31</v>
      </c>
      <c r="H1035" s="2" t="s">
        <v>31</v>
      </c>
      <c r="I1035" s="2" t="s">
        <v>32</v>
      </c>
      <c r="J1035" s="2" t="s">
        <v>47</v>
      </c>
      <c r="K1035" s="2" t="s">
        <v>30</v>
      </c>
      <c r="L1035" s="2" t="s">
        <v>31</v>
      </c>
      <c r="M1035" s="2" t="s">
        <v>30</v>
      </c>
      <c r="N1035" s="2" t="s">
        <v>30</v>
      </c>
      <c r="O1035" s="2" t="s">
        <v>30</v>
      </c>
      <c r="P1035" s="2" t="s">
        <v>30</v>
      </c>
      <c r="Q1035" s="2" t="s">
        <v>30</v>
      </c>
      <c r="R1035" s="2" t="s">
        <v>55</v>
      </c>
      <c r="S1035" s="2" t="s">
        <v>31</v>
      </c>
      <c r="T1035" s="2" t="s">
        <v>30</v>
      </c>
      <c r="U1035" s="2" t="s">
        <v>30</v>
      </c>
      <c r="V1035" s="2" t="s">
        <v>30</v>
      </c>
      <c r="W1035" s="2" t="s">
        <v>30</v>
      </c>
      <c r="X1035" s="2" t="s">
        <v>31</v>
      </c>
      <c r="Y1035" s="2" t="s">
        <v>30</v>
      </c>
      <c r="Z1035" s="2" t="s">
        <v>31</v>
      </c>
    </row>
    <row r="1036">
      <c r="A1036" s="1">
        <v>41880.45950395833</v>
      </c>
      <c r="B1036" s="2">
        <v>36.0</v>
      </c>
      <c r="C1036" s="2" t="s">
        <v>38</v>
      </c>
      <c r="D1036" s="2" t="s">
        <v>28</v>
      </c>
      <c r="E1036" s="2" t="s">
        <v>102</v>
      </c>
      <c r="F1036" s="2" t="s">
        <v>30</v>
      </c>
      <c r="G1036" s="2" t="s">
        <v>30</v>
      </c>
      <c r="H1036" s="2" t="s">
        <v>30</v>
      </c>
      <c r="I1036" s="2" t="s">
        <v>49</v>
      </c>
      <c r="J1036" s="2" t="s">
        <v>50</v>
      </c>
      <c r="K1036" s="2" t="s">
        <v>30</v>
      </c>
      <c r="L1036" s="2" t="s">
        <v>30</v>
      </c>
      <c r="M1036" s="2" t="s">
        <v>42</v>
      </c>
      <c r="N1036" s="2" t="s">
        <v>30</v>
      </c>
      <c r="O1036" s="2" t="s">
        <v>30</v>
      </c>
      <c r="P1036" s="2" t="s">
        <v>42</v>
      </c>
      <c r="Q1036" s="2" t="s">
        <v>42</v>
      </c>
      <c r="R1036" s="2" t="s">
        <v>42</v>
      </c>
      <c r="S1036" s="2" t="s">
        <v>31</v>
      </c>
      <c r="T1036" s="2" t="s">
        <v>37</v>
      </c>
      <c r="U1036" s="2" t="s">
        <v>30</v>
      </c>
      <c r="V1036" s="2" t="s">
        <v>30</v>
      </c>
      <c r="W1036" s="2" t="s">
        <v>30</v>
      </c>
      <c r="X1036" s="2" t="s">
        <v>37</v>
      </c>
      <c r="Y1036" s="2" t="s">
        <v>42</v>
      </c>
      <c r="Z1036" s="2" t="s">
        <v>31</v>
      </c>
    </row>
    <row r="1037">
      <c r="A1037" s="1">
        <v>41880.4599905787</v>
      </c>
      <c r="B1037" s="2">
        <v>35.0</v>
      </c>
      <c r="C1037" s="2" t="s">
        <v>43</v>
      </c>
      <c r="D1037" s="2" t="s">
        <v>44</v>
      </c>
      <c r="F1037" s="2" t="s">
        <v>30</v>
      </c>
      <c r="G1037" s="2" t="s">
        <v>31</v>
      </c>
      <c r="H1037" s="2" t="s">
        <v>30</v>
      </c>
      <c r="I1037" s="2" t="s">
        <v>52</v>
      </c>
      <c r="J1037" s="3" t="s">
        <v>33</v>
      </c>
      <c r="K1037" s="2" t="s">
        <v>31</v>
      </c>
      <c r="L1037" s="2" t="s">
        <v>31</v>
      </c>
      <c r="M1037" s="2" t="s">
        <v>30</v>
      </c>
      <c r="N1037" s="2" t="s">
        <v>31</v>
      </c>
      <c r="O1037" s="2" t="s">
        <v>30</v>
      </c>
      <c r="P1037" s="2" t="s">
        <v>30</v>
      </c>
      <c r="Q1037" s="2" t="s">
        <v>42</v>
      </c>
      <c r="R1037" s="2" t="s">
        <v>42</v>
      </c>
      <c r="S1037" s="2" t="s">
        <v>37</v>
      </c>
      <c r="T1037" s="2" t="s">
        <v>30</v>
      </c>
      <c r="U1037" s="2" t="s">
        <v>30</v>
      </c>
      <c r="V1037" s="2" t="s">
        <v>36</v>
      </c>
      <c r="W1037" s="2" t="s">
        <v>30</v>
      </c>
      <c r="X1037" s="2" t="s">
        <v>30</v>
      </c>
      <c r="Y1037" s="2" t="s">
        <v>42</v>
      </c>
      <c r="Z1037" s="2" t="s">
        <v>30</v>
      </c>
    </row>
    <row r="1038">
      <c r="A1038" s="1">
        <v>41880.46134166666</v>
      </c>
      <c r="B1038" s="2">
        <v>26.0</v>
      </c>
      <c r="C1038" s="2" t="s">
        <v>57</v>
      </c>
      <c r="D1038" s="2" t="s">
        <v>90</v>
      </c>
      <c r="F1038" s="2" t="s">
        <v>30</v>
      </c>
      <c r="G1038" s="2" t="s">
        <v>31</v>
      </c>
      <c r="H1038" s="2" t="s">
        <v>31</v>
      </c>
      <c r="I1038" s="2" t="s">
        <v>52</v>
      </c>
      <c r="J1038" s="2" t="s">
        <v>47</v>
      </c>
      <c r="K1038" s="2" t="s">
        <v>31</v>
      </c>
      <c r="L1038" s="2" t="s">
        <v>31</v>
      </c>
      <c r="M1038" s="2" t="s">
        <v>30</v>
      </c>
      <c r="N1038" s="2" t="s">
        <v>30</v>
      </c>
      <c r="O1038" s="2" t="s">
        <v>30</v>
      </c>
      <c r="P1038" s="2" t="s">
        <v>30</v>
      </c>
      <c r="Q1038" s="2" t="s">
        <v>31</v>
      </c>
      <c r="R1038" s="2" t="s">
        <v>42</v>
      </c>
      <c r="S1038" s="2" t="s">
        <v>30</v>
      </c>
      <c r="T1038" s="2" t="s">
        <v>30</v>
      </c>
      <c r="U1038" s="2" t="s">
        <v>31</v>
      </c>
      <c r="V1038" s="2" t="s">
        <v>31</v>
      </c>
      <c r="W1038" s="2" t="s">
        <v>30</v>
      </c>
      <c r="X1038" s="2" t="s">
        <v>37</v>
      </c>
      <c r="Y1038" s="2" t="s">
        <v>31</v>
      </c>
      <c r="Z1038" s="2" t="s">
        <v>30</v>
      </c>
      <c r="AA1038" s="2" t="s">
        <v>304</v>
      </c>
    </row>
    <row r="1039">
      <c r="A1039" s="1">
        <v>41880.46181642361</v>
      </c>
      <c r="B1039" s="2">
        <v>44.0</v>
      </c>
      <c r="C1039" s="2" t="s">
        <v>82</v>
      </c>
      <c r="D1039" s="2" t="s">
        <v>28</v>
      </c>
      <c r="E1039" s="2" t="s">
        <v>103</v>
      </c>
      <c r="F1039" s="2" t="s">
        <v>30</v>
      </c>
      <c r="G1039" s="2" t="s">
        <v>30</v>
      </c>
      <c r="H1039" s="2" t="s">
        <v>30</v>
      </c>
      <c r="J1039" s="2" t="s">
        <v>41</v>
      </c>
      <c r="K1039" s="2" t="s">
        <v>31</v>
      </c>
      <c r="L1039" s="2" t="s">
        <v>30</v>
      </c>
      <c r="M1039" s="2" t="s">
        <v>42</v>
      </c>
      <c r="N1039" s="2" t="s">
        <v>30</v>
      </c>
      <c r="O1039" s="2" t="s">
        <v>42</v>
      </c>
      <c r="P1039" s="2" t="s">
        <v>42</v>
      </c>
      <c r="Q1039" s="2" t="s">
        <v>31</v>
      </c>
      <c r="R1039" s="2" t="s">
        <v>42</v>
      </c>
      <c r="S1039" s="2" t="s">
        <v>31</v>
      </c>
      <c r="T1039" s="2" t="s">
        <v>30</v>
      </c>
      <c r="U1039" s="2" t="s">
        <v>36</v>
      </c>
      <c r="V1039" s="2" t="s">
        <v>30</v>
      </c>
      <c r="W1039" s="2" t="s">
        <v>30</v>
      </c>
      <c r="X1039" s="2" t="s">
        <v>30</v>
      </c>
      <c r="Y1039" s="2" t="s">
        <v>30</v>
      </c>
      <c r="Z1039" s="2" t="s">
        <v>30</v>
      </c>
    </row>
    <row r="1040">
      <c r="A1040" s="1">
        <v>41880.46597634259</v>
      </c>
      <c r="B1040" s="2">
        <v>34.0</v>
      </c>
      <c r="C1040" s="2" t="s">
        <v>27</v>
      </c>
      <c r="D1040" s="2" t="s">
        <v>28</v>
      </c>
      <c r="E1040" s="2" t="s">
        <v>60</v>
      </c>
      <c r="F1040" s="2" t="s">
        <v>30</v>
      </c>
      <c r="G1040" s="2" t="s">
        <v>30</v>
      </c>
      <c r="H1040" s="2" t="s">
        <v>30</v>
      </c>
      <c r="I1040" s="2" t="s">
        <v>52</v>
      </c>
      <c r="J1040" s="3" t="s">
        <v>54</v>
      </c>
      <c r="K1040" s="2" t="s">
        <v>30</v>
      </c>
      <c r="L1040" s="2" t="s">
        <v>31</v>
      </c>
      <c r="M1040" s="2" t="s">
        <v>30</v>
      </c>
      <c r="N1040" s="2" t="s">
        <v>34</v>
      </c>
      <c r="O1040" s="2" t="s">
        <v>30</v>
      </c>
      <c r="P1040" s="2" t="s">
        <v>30</v>
      </c>
      <c r="Q1040" s="2" t="s">
        <v>42</v>
      </c>
      <c r="R1040" s="2" t="s">
        <v>65</v>
      </c>
      <c r="S1040" s="2" t="s">
        <v>30</v>
      </c>
      <c r="T1040" s="2" t="s">
        <v>30</v>
      </c>
      <c r="U1040" s="2" t="s">
        <v>36</v>
      </c>
      <c r="V1040" s="2" t="s">
        <v>31</v>
      </c>
      <c r="W1040" s="2" t="s">
        <v>30</v>
      </c>
      <c r="X1040" s="2" t="s">
        <v>37</v>
      </c>
      <c r="Y1040" s="2" t="s">
        <v>31</v>
      </c>
      <c r="Z1040" s="2" t="s">
        <v>30</v>
      </c>
    </row>
    <row r="1041">
      <c r="A1041" s="1">
        <v>41880.466927939815</v>
      </c>
      <c r="B1041" s="2">
        <v>35.0</v>
      </c>
      <c r="C1041" s="2" t="s">
        <v>43</v>
      </c>
      <c r="D1041" s="2" t="s">
        <v>28</v>
      </c>
      <c r="E1041" s="2" t="s">
        <v>96</v>
      </c>
      <c r="F1041" s="2" t="s">
        <v>30</v>
      </c>
      <c r="G1041" s="2" t="s">
        <v>30</v>
      </c>
      <c r="H1041" s="2" t="s">
        <v>30</v>
      </c>
      <c r="J1041" s="3" t="s">
        <v>33</v>
      </c>
      <c r="K1041" s="2" t="s">
        <v>31</v>
      </c>
      <c r="L1041" s="2" t="s">
        <v>31</v>
      </c>
      <c r="M1041" s="2" t="s">
        <v>30</v>
      </c>
      <c r="N1041" s="2" t="s">
        <v>30</v>
      </c>
      <c r="O1041" s="2" t="s">
        <v>30</v>
      </c>
      <c r="P1041" s="2" t="s">
        <v>30</v>
      </c>
      <c r="Q1041" s="2" t="s">
        <v>42</v>
      </c>
      <c r="R1041" s="2" t="s">
        <v>42</v>
      </c>
      <c r="S1041" s="2" t="s">
        <v>30</v>
      </c>
      <c r="T1041" s="2" t="s">
        <v>30</v>
      </c>
      <c r="U1041" s="2" t="s">
        <v>30</v>
      </c>
      <c r="V1041" s="2" t="s">
        <v>30</v>
      </c>
      <c r="W1041" s="2" t="s">
        <v>30</v>
      </c>
      <c r="X1041" s="2" t="s">
        <v>30</v>
      </c>
      <c r="Y1041" s="2" t="s">
        <v>42</v>
      </c>
      <c r="Z1041" s="2" t="s">
        <v>30</v>
      </c>
    </row>
    <row r="1042">
      <c r="A1042" s="1">
        <v>41880.472071111115</v>
      </c>
      <c r="B1042" s="2">
        <v>28.0</v>
      </c>
      <c r="C1042" s="2" t="s">
        <v>59</v>
      </c>
      <c r="D1042" s="2" t="s">
        <v>28</v>
      </c>
      <c r="E1042" s="2" t="s">
        <v>56</v>
      </c>
      <c r="F1042" s="2" t="s">
        <v>30</v>
      </c>
      <c r="G1042" s="2" t="s">
        <v>31</v>
      </c>
      <c r="H1042" s="2" t="s">
        <v>31</v>
      </c>
      <c r="I1042" s="2" t="s">
        <v>52</v>
      </c>
      <c r="J1042" s="2" t="s">
        <v>47</v>
      </c>
      <c r="K1042" s="2" t="s">
        <v>31</v>
      </c>
      <c r="L1042" s="2" t="s">
        <v>31</v>
      </c>
      <c r="M1042" s="2" t="s">
        <v>42</v>
      </c>
      <c r="N1042" s="2" t="s">
        <v>30</v>
      </c>
      <c r="O1042" s="2" t="s">
        <v>30</v>
      </c>
      <c r="P1042" s="2" t="s">
        <v>30</v>
      </c>
      <c r="Q1042" s="2" t="s">
        <v>42</v>
      </c>
      <c r="R1042" s="2" t="s">
        <v>35</v>
      </c>
      <c r="S1042" s="2" t="s">
        <v>31</v>
      </c>
      <c r="T1042" s="2" t="s">
        <v>30</v>
      </c>
      <c r="U1042" s="2" t="s">
        <v>36</v>
      </c>
      <c r="V1042" s="2" t="s">
        <v>36</v>
      </c>
      <c r="W1042" s="2" t="s">
        <v>30</v>
      </c>
      <c r="X1042" s="2" t="s">
        <v>37</v>
      </c>
      <c r="Y1042" s="2" t="s">
        <v>30</v>
      </c>
      <c r="Z1042" s="2" t="s">
        <v>30</v>
      </c>
    </row>
    <row r="1043">
      <c r="A1043" s="1">
        <v>41880.472373321754</v>
      </c>
      <c r="B1043" s="2">
        <v>33.0</v>
      </c>
      <c r="C1043" s="2" t="s">
        <v>43</v>
      </c>
      <c r="D1043" s="2" t="s">
        <v>28</v>
      </c>
      <c r="E1043" s="2" t="s">
        <v>69</v>
      </c>
      <c r="F1043" s="2" t="s">
        <v>30</v>
      </c>
      <c r="G1043" s="2" t="s">
        <v>30</v>
      </c>
      <c r="H1043" s="2" t="s">
        <v>30</v>
      </c>
      <c r="J1043" s="3" t="s">
        <v>33</v>
      </c>
      <c r="K1043" s="2" t="s">
        <v>31</v>
      </c>
      <c r="L1043" s="2" t="s">
        <v>31</v>
      </c>
      <c r="M1043" s="2" t="s">
        <v>31</v>
      </c>
      <c r="N1043" s="2" t="s">
        <v>30</v>
      </c>
      <c r="O1043" s="2" t="s">
        <v>42</v>
      </c>
      <c r="P1043" s="2" t="s">
        <v>31</v>
      </c>
      <c r="Q1043" s="2" t="s">
        <v>31</v>
      </c>
      <c r="R1043" s="2" t="s">
        <v>42</v>
      </c>
      <c r="S1043" s="2" t="s">
        <v>30</v>
      </c>
      <c r="T1043" s="2" t="s">
        <v>30</v>
      </c>
      <c r="U1043" s="2" t="s">
        <v>36</v>
      </c>
      <c r="V1043" s="2" t="s">
        <v>31</v>
      </c>
      <c r="W1043" s="2" t="s">
        <v>30</v>
      </c>
      <c r="X1043" s="2" t="s">
        <v>30</v>
      </c>
      <c r="Y1043" s="2" t="s">
        <v>31</v>
      </c>
      <c r="Z1043" s="2" t="s">
        <v>30</v>
      </c>
    </row>
    <row r="1044">
      <c r="A1044" s="1">
        <v>41880.47254741898</v>
      </c>
      <c r="B1044" s="2">
        <v>40.0</v>
      </c>
      <c r="C1044" s="2" t="s">
        <v>38</v>
      </c>
      <c r="D1044" s="2" t="s">
        <v>28</v>
      </c>
      <c r="E1044" s="2" t="s">
        <v>78</v>
      </c>
      <c r="F1044" s="2" t="s">
        <v>30</v>
      </c>
      <c r="G1044" s="2" t="s">
        <v>31</v>
      </c>
      <c r="H1044" s="2" t="s">
        <v>31</v>
      </c>
      <c r="I1044" s="2" t="s">
        <v>52</v>
      </c>
      <c r="J1044" s="2" t="s">
        <v>41</v>
      </c>
      <c r="K1044" s="2" t="s">
        <v>31</v>
      </c>
      <c r="L1044" s="2" t="s">
        <v>31</v>
      </c>
      <c r="M1044" s="2" t="s">
        <v>31</v>
      </c>
      <c r="N1044" s="2" t="s">
        <v>31</v>
      </c>
      <c r="O1044" s="2" t="s">
        <v>30</v>
      </c>
      <c r="P1044" s="2" t="s">
        <v>31</v>
      </c>
      <c r="Q1044" s="2" t="s">
        <v>42</v>
      </c>
      <c r="R1044" s="2" t="s">
        <v>42</v>
      </c>
      <c r="S1044" s="2" t="s">
        <v>31</v>
      </c>
      <c r="T1044" s="2" t="s">
        <v>30</v>
      </c>
      <c r="U1044" s="2" t="s">
        <v>30</v>
      </c>
      <c r="V1044" s="2" t="s">
        <v>30</v>
      </c>
      <c r="W1044" s="2" t="s">
        <v>30</v>
      </c>
      <c r="X1044" s="2" t="s">
        <v>37</v>
      </c>
      <c r="Y1044" s="2" t="s">
        <v>42</v>
      </c>
      <c r="Z1044" s="2" t="s">
        <v>30</v>
      </c>
    </row>
    <row r="1045">
      <c r="A1045" s="1">
        <v>41880.47283039352</v>
      </c>
      <c r="B1045" s="2">
        <v>26.0</v>
      </c>
      <c r="C1045" s="2" t="s">
        <v>43</v>
      </c>
      <c r="D1045" s="2" t="s">
        <v>28</v>
      </c>
      <c r="E1045" s="2" t="s">
        <v>76</v>
      </c>
      <c r="F1045" s="2" t="s">
        <v>30</v>
      </c>
      <c r="G1045" s="2" t="s">
        <v>30</v>
      </c>
      <c r="H1045" s="2" t="s">
        <v>31</v>
      </c>
      <c r="I1045" s="2" t="s">
        <v>52</v>
      </c>
      <c r="J1045" s="3" t="s">
        <v>33</v>
      </c>
      <c r="K1045" s="2" t="s">
        <v>30</v>
      </c>
      <c r="L1045" s="2" t="s">
        <v>31</v>
      </c>
      <c r="M1045" s="2" t="s">
        <v>31</v>
      </c>
      <c r="N1045" s="2" t="s">
        <v>31</v>
      </c>
      <c r="O1045" s="2" t="s">
        <v>30</v>
      </c>
      <c r="P1045" s="2" t="s">
        <v>30</v>
      </c>
      <c r="Q1045" s="2" t="s">
        <v>31</v>
      </c>
      <c r="R1045" s="2" t="s">
        <v>42</v>
      </c>
      <c r="S1045" s="2" t="s">
        <v>37</v>
      </c>
      <c r="T1045" s="2" t="s">
        <v>30</v>
      </c>
      <c r="U1045" s="2" t="s">
        <v>36</v>
      </c>
      <c r="V1045" s="2" t="s">
        <v>30</v>
      </c>
      <c r="W1045" s="2" t="s">
        <v>30</v>
      </c>
      <c r="X1045" s="2" t="s">
        <v>37</v>
      </c>
      <c r="Y1045" s="2" t="s">
        <v>42</v>
      </c>
      <c r="Z1045" s="2" t="s">
        <v>30</v>
      </c>
    </row>
    <row r="1046">
      <c r="A1046" s="1">
        <v>41880.47414576389</v>
      </c>
      <c r="B1046" s="2">
        <v>29.0</v>
      </c>
      <c r="C1046" s="2" t="s">
        <v>133</v>
      </c>
      <c r="D1046" s="2" t="s">
        <v>46</v>
      </c>
      <c r="F1046" s="2" t="s">
        <v>30</v>
      </c>
      <c r="G1046" s="2" t="s">
        <v>30</v>
      </c>
      <c r="H1046" s="2" t="s">
        <v>31</v>
      </c>
      <c r="I1046" s="2" t="s">
        <v>32</v>
      </c>
      <c r="J1046" s="2" t="s">
        <v>41</v>
      </c>
      <c r="K1046" s="2" t="s">
        <v>30</v>
      </c>
      <c r="L1046" s="2" t="s">
        <v>30</v>
      </c>
      <c r="M1046" s="2" t="s">
        <v>31</v>
      </c>
      <c r="N1046" s="2" t="s">
        <v>31</v>
      </c>
      <c r="O1046" s="2" t="s">
        <v>30</v>
      </c>
      <c r="P1046" s="2" t="s">
        <v>30</v>
      </c>
      <c r="Q1046" s="2" t="s">
        <v>42</v>
      </c>
      <c r="R1046" s="2" t="s">
        <v>42</v>
      </c>
      <c r="S1046" s="2" t="s">
        <v>37</v>
      </c>
      <c r="T1046" s="2" t="s">
        <v>30</v>
      </c>
      <c r="U1046" s="2" t="s">
        <v>36</v>
      </c>
      <c r="V1046" s="2" t="s">
        <v>30</v>
      </c>
      <c r="W1046" s="2" t="s">
        <v>30</v>
      </c>
      <c r="X1046" s="2" t="s">
        <v>31</v>
      </c>
      <c r="Y1046" s="2" t="s">
        <v>30</v>
      </c>
      <c r="Z1046" s="2" t="s">
        <v>31</v>
      </c>
    </row>
    <row r="1047">
      <c r="A1047" s="1">
        <v>41880.47454931713</v>
      </c>
      <c r="B1047" s="2">
        <v>26.0</v>
      </c>
      <c r="C1047" s="2" t="s">
        <v>27</v>
      </c>
      <c r="D1047" s="2" t="s">
        <v>44</v>
      </c>
      <c r="F1047" s="2" t="s">
        <v>30</v>
      </c>
      <c r="G1047" s="2" t="s">
        <v>31</v>
      </c>
      <c r="H1047" s="2" t="s">
        <v>31</v>
      </c>
      <c r="I1047" s="2" t="s">
        <v>52</v>
      </c>
      <c r="J1047" s="2" t="s">
        <v>50</v>
      </c>
      <c r="K1047" s="2" t="s">
        <v>30</v>
      </c>
      <c r="L1047" s="2" t="s">
        <v>31</v>
      </c>
      <c r="M1047" s="2" t="s">
        <v>31</v>
      </c>
      <c r="N1047" s="2" t="s">
        <v>34</v>
      </c>
      <c r="O1047" s="2" t="s">
        <v>30</v>
      </c>
      <c r="P1047" s="2" t="s">
        <v>30</v>
      </c>
      <c r="Q1047" s="2" t="s">
        <v>31</v>
      </c>
      <c r="R1047" s="2" t="s">
        <v>42</v>
      </c>
      <c r="S1047" s="2" t="s">
        <v>37</v>
      </c>
      <c r="T1047" s="2" t="s">
        <v>30</v>
      </c>
      <c r="U1047" s="2" t="s">
        <v>36</v>
      </c>
      <c r="V1047" s="2" t="s">
        <v>30</v>
      </c>
      <c r="W1047" s="2" t="s">
        <v>30</v>
      </c>
      <c r="X1047" s="2" t="s">
        <v>37</v>
      </c>
      <c r="Y1047" s="2" t="s">
        <v>42</v>
      </c>
      <c r="Z1047" s="2" t="s">
        <v>30</v>
      </c>
    </row>
    <row r="1048">
      <c r="A1048" s="1">
        <v>41880.475562071755</v>
      </c>
      <c r="B1048" s="2">
        <v>33.0</v>
      </c>
      <c r="C1048" s="2" t="s">
        <v>305</v>
      </c>
      <c r="D1048" s="2" t="s">
        <v>137</v>
      </c>
      <c r="F1048" s="2" t="s">
        <v>30</v>
      </c>
      <c r="G1048" s="2" t="s">
        <v>31</v>
      </c>
      <c r="H1048" s="2" t="s">
        <v>31</v>
      </c>
      <c r="I1048" s="2" t="s">
        <v>52</v>
      </c>
      <c r="J1048" s="3" t="s">
        <v>33</v>
      </c>
      <c r="K1048" s="2" t="s">
        <v>30</v>
      </c>
      <c r="L1048" s="2" t="s">
        <v>31</v>
      </c>
      <c r="M1048" s="2" t="s">
        <v>30</v>
      </c>
      <c r="N1048" s="2" t="s">
        <v>34</v>
      </c>
      <c r="O1048" s="2" t="s">
        <v>30</v>
      </c>
      <c r="P1048" s="2" t="s">
        <v>30</v>
      </c>
      <c r="Q1048" s="2" t="s">
        <v>42</v>
      </c>
      <c r="R1048" s="2" t="s">
        <v>35</v>
      </c>
      <c r="S1048" s="2" t="s">
        <v>30</v>
      </c>
      <c r="T1048" s="2" t="s">
        <v>30</v>
      </c>
      <c r="U1048" s="2" t="s">
        <v>36</v>
      </c>
      <c r="V1048" s="2" t="s">
        <v>31</v>
      </c>
      <c r="W1048" s="2" t="s">
        <v>30</v>
      </c>
      <c r="X1048" s="2" t="s">
        <v>30</v>
      </c>
      <c r="Y1048" s="2" t="s">
        <v>42</v>
      </c>
      <c r="Z1048" s="2" t="s">
        <v>30</v>
      </c>
      <c r="AA1048" s="2" t="s">
        <v>306</v>
      </c>
    </row>
    <row r="1049">
      <c r="A1049" s="1">
        <v>41880.476052418984</v>
      </c>
      <c r="B1049" s="2">
        <v>28.0</v>
      </c>
      <c r="C1049" s="2" t="s">
        <v>43</v>
      </c>
      <c r="D1049" s="2" t="s">
        <v>109</v>
      </c>
      <c r="F1049" s="2" t="s">
        <v>30</v>
      </c>
      <c r="G1049" s="2" t="s">
        <v>31</v>
      </c>
      <c r="H1049" s="2" t="s">
        <v>30</v>
      </c>
      <c r="I1049" s="2" t="s">
        <v>52</v>
      </c>
      <c r="J1049" s="2" t="s">
        <v>50</v>
      </c>
      <c r="K1049" s="2" t="s">
        <v>30</v>
      </c>
      <c r="L1049" s="2" t="s">
        <v>31</v>
      </c>
      <c r="M1049" s="2" t="s">
        <v>30</v>
      </c>
      <c r="N1049" s="2" t="s">
        <v>30</v>
      </c>
      <c r="O1049" s="2" t="s">
        <v>30</v>
      </c>
      <c r="P1049" s="2" t="s">
        <v>30</v>
      </c>
      <c r="Q1049" s="2" t="s">
        <v>42</v>
      </c>
      <c r="R1049" s="2" t="s">
        <v>35</v>
      </c>
      <c r="S1049" s="2" t="s">
        <v>30</v>
      </c>
      <c r="T1049" s="2" t="s">
        <v>30</v>
      </c>
      <c r="U1049" s="2" t="s">
        <v>36</v>
      </c>
      <c r="V1049" s="2" t="s">
        <v>36</v>
      </c>
      <c r="W1049" s="2" t="s">
        <v>30</v>
      </c>
      <c r="X1049" s="2" t="s">
        <v>30</v>
      </c>
      <c r="Y1049" s="2" t="s">
        <v>42</v>
      </c>
      <c r="Z1049" s="2" t="s">
        <v>31</v>
      </c>
    </row>
    <row r="1050">
      <c r="A1050" s="1">
        <v>41880.477636689815</v>
      </c>
      <c r="B1050" s="2">
        <v>41.0</v>
      </c>
      <c r="C1050" s="2" t="s">
        <v>43</v>
      </c>
      <c r="D1050" s="2" t="s">
        <v>28</v>
      </c>
      <c r="E1050" s="2" t="s">
        <v>29</v>
      </c>
      <c r="F1050" s="2" t="s">
        <v>31</v>
      </c>
      <c r="G1050" s="2" t="s">
        <v>30</v>
      </c>
      <c r="H1050" s="2" t="s">
        <v>31</v>
      </c>
      <c r="I1050" s="2" t="s">
        <v>32</v>
      </c>
      <c r="J1050" s="3" t="s">
        <v>54</v>
      </c>
      <c r="K1050" s="2" t="s">
        <v>31</v>
      </c>
      <c r="L1050" s="2" t="s">
        <v>30</v>
      </c>
      <c r="M1050" s="2" t="s">
        <v>30</v>
      </c>
      <c r="N1050" s="2" t="s">
        <v>31</v>
      </c>
      <c r="O1050" s="2" t="s">
        <v>31</v>
      </c>
      <c r="P1050" s="2" t="s">
        <v>31</v>
      </c>
      <c r="Q1050" s="2" t="s">
        <v>31</v>
      </c>
      <c r="R1050" s="2" t="s">
        <v>55</v>
      </c>
      <c r="S1050" s="2" t="s">
        <v>30</v>
      </c>
      <c r="T1050" s="2" t="s">
        <v>30</v>
      </c>
      <c r="U1050" s="2" t="s">
        <v>36</v>
      </c>
      <c r="V1050" s="2" t="s">
        <v>36</v>
      </c>
      <c r="W1050" s="2" t="s">
        <v>30</v>
      </c>
      <c r="X1050" s="2" t="s">
        <v>30</v>
      </c>
      <c r="Y1050" s="2" t="s">
        <v>31</v>
      </c>
      <c r="Z1050" s="2" t="s">
        <v>31</v>
      </c>
    </row>
    <row r="1051">
      <c r="A1051" s="1">
        <v>41880.48081346064</v>
      </c>
      <c r="B1051" s="2">
        <v>39.0</v>
      </c>
      <c r="C1051" s="2" t="s">
        <v>43</v>
      </c>
      <c r="D1051" s="2" t="s">
        <v>46</v>
      </c>
      <c r="F1051" s="2" t="s">
        <v>31</v>
      </c>
      <c r="G1051" s="2" t="s">
        <v>31</v>
      </c>
      <c r="H1051" s="2" t="s">
        <v>31</v>
      </c>
      <c r="I1051" s="2" t="s">
        <v>52</v>
      </c>
      <c r="J1051" s="3" t="s">
        <v>54</v>
      </c>
      <c r="K1051" s="2" t="s">
        <v>31</v>
      </c>
      <c r="L1051" s="2" t="s">
        <v>31</v>
      </c>
      <c r="M1051" s="2" t="s">
        <v>30</v>
      </c>
      <c r="N1051" s="2" t="s">
        <v>31</v>
      </c>
      <c r="O1051" s="2" t="s">
        <v>31</v>
      </c>
      <c r="P1051" s="2" t="s">
        <v>31</v>
      </c>
      <c r="Q1051" s="2" t="s">
        <v>31</v>
      </c>
      <c r="R1051" s="2" t="s">
        <v>45</v>
      </c>
      <c r="S1051" s="2" t="s">
        <v>30</v>
      </c>
      <c r="T1051" s="2" t="s">
        <v>30</v>
      </c>
      <c r="U1051" s="2" t="s">
        <v>31</v>
      </c>
      <c r="V1051" s="2" t="s">
        <v>31</v>
      </c>
      <c r="W1051" s="2" t="s">
        <v>30</v>
      </c>
      <c r="X1051" s="2" t="s">
        <v>37</v>
      </c>
      <c r="Y1051" s="2" t="s">
        <v>31</v>
      </c>
      <c r="Z1051" s="2" t="s">
        <v>31</v>
      </c>
      <c r="AA1051" s="2" t="s">
        <v>307</v>
      </c>
    </row>
    <row r="1052">
      <c r="A1052" s="1">
        <v>41880.48107509259</v>
      </c>
      <c r="B1052" s="2">
        <v>26.0</v>
      </c>
      <c r="C1052" s="2" t="s">
        <v>59</v>
      </c>
      <c r="D1052" s="2" t="s">
        <v>28</v>
      </c>
      <c r="E1052" s="2" t="s">
        <v>76</v>
      </c>
      <c r="F1052" s="2" t="s">
        <v>30</v>
      </c>
      <c r="G1052" s="2" t="s">
        <v>31</v>
      </c>
      <c r="H1052" s="2" t="s">
        <v>31</v>
      </c>
      <c r="I1052" s="2" t="s">
        <v>52</v>
      </c>
      <c r="J1052" s="2" t="s">
        <v>41</v>
      </c>
      <c r="K1052" s="2" t="s">
        <v>30</v>
      </c>
      <c r="L1052" s="2" t="s">
        <v>31</v>
      </c>
      <c r="M1052" s="2" t="s">
        <v>31</v>
      </c>
      <c r="N1052" s="2" t="s">
        <v>31</v>
      </c>
      <c r="O1052" s="2" t="s">
        <v>30</v>
      </c>
      <c r="P1052" s="2" t="s">
        <v>30</v>
      </c>
      <c r="Q1052" s="2" t="s">
        <v>42</v>
      </c>
      <c r="R1052" s="2" t="s">
        <v>42</v>
      </c>
      <c r="S1052" s="2" t="s">
        <v>30</v>
      </c>
      <c r="T1052" s="2" t="s">
        <v>30</v>
      </c>
      <c r="U1052" s="2" t="s">
        <v>36</v>
      </c>
      <c r="V1052" s="2" t="s">
        <v>31</v>
      </c>
      <c r="W1052" s="2" t="s">
        <v>30</v>
      </c>
      <c r="X1052" s="2" t="s">
        <v>37</v>
      </c>
      <c r="Y1052" s="2" t="s">
        <v>30</v>
      </c>
      <c r="Z1052" s="2" t="s">
        <v>31</v>
      </c>
      <c r="AA1052" s="2" t="s">
        <v>308</v>
      </c>
    </row>
    <row r="1053">
      <c r="A1053" s="1">
        <v>41880.481882071756</v>
      </c>
      <c r="B1053" s="2">
        <v>23.0</v>
      </c>
      <c r="C1053" s="2" t="s">
        <v>27</v>
      </c>
      <c r="D1053" s="2" t="s">
        <v>28</v>
      </c>
      <c r="E1053" s="2" t="s">
        <v>29</v>
      </c>
      <c r="F1053" s="2" t="s">
        <v>30</v>
      </c>
      <c r="G1053" s="2" t="s">
        <v>31</v>
      </c>
      <c r="H1053" s="2" t="s">
        <v>30</v>
      </c>
      <c r="I1053" s="2" t="s">
        <v>52</v>
      </c>
      <c r="J1053" s="2" t="s">
        <v>47</v>
      </c>
      <c r="K1053" s="2" t="s">
        <v>30</v>
      </c>
      <c r="L1053" s="2" t="s">
        <v>30</v>
      </c>
      <c r="M1053" s="2" t="s">
        <v>30</v>
      </c>
      <c r="N1053" s="2" t="s">
        <v>30</v>
      </c>
      <c r="O1053" s="2" t="s">
        <v>30</v>
      </c>
      <c r="P1053" s="2" t="s">
        <v>30</v>
      </c>
      <c r="Q1053" s="2" t="s">
        <v>42</v>
      </c>
      <c r="R1053" s="2" t="s">
        <v>45</v>
      </c>
      <c r="S1053" s="2" t="s">
        <v>31</v>
      </c>
      <c r="T1053" s="2" t="s">
        <v>30</v>
      </c>
      <c r="U1053" s="2" t="s">
        <v>30</v>
      </c>
      <c r="V1053" s="2" t="s">
        <v>36</v>
      </c>
      <c r="W1053" s="2" t="s">
        <v>30</v>
      </c>
      <c r="X1053" s="2" t="s">
        <v>37</v>
      </c>
      <c r="Y1053" s="2" t="s">
        <v>30</v>
      </c>
      <c r="Z1053" s="2" t="s">
        <v>30</v>
      </c>
    </row>
    <row r="1054">
      <c r="A1054" s="1">
        <v>41880.48202629629</v>
      </c>
      <c r="B1054" s="2">
        <v>35.0</v>
      </c>
      <c r="C1054" s="2" t="s">
        <v>43</v>
      </c>
      <c r="D1054" s="2" t="s">
        <v>85</v>
      </c>
      <c r="F1054" s="2" t="s">
        <v>30</v>
      </c>
      <c r="G1054" s="2" t="s">
        <v>31</v>
      </c>
      <c r="H1054" s="2" t="s">
        <v>31</v>
      </c>
      <c r="I1054" s="2" t="s">
        <v>32</v>
      </c>
      <c r="J1054" s="2" t="s">
        <v>41</v>
      </c>
      <c r="K1054" s="2" t="s">
        <v>30</v>
      </c>
      <c r="L1054" s="2" t="s">
        <v>31</v>
      </c>
      <c r="M1054" s="2" t="s">
        <v>42</v>
      </c>
      <c r="N1054" s="2" t="s">
        <v>34</v>
      </c>
      <c r="O1054" s="2" t="s">
        <v>30</v>
      </c>
      <c r="P1054" s="2" t="s">
        <v>30</v>
      </c>
      <c r="Q1054" s="2" t="s">
        <v>31</v>
      </c>
      <c r="R1054" s="2" t="s">
        <v>65</v>
      </c>
      <c r="S1054" s="2" t="s">
        <v>30</v>
      </c>
      <c r="T1054" s="2" t="s">
        <v>30</v>
      </c>
      <c r="U1054" s="2" t="s">
        <v>36</v>
      </c>
      <c r="V1054" s="2" t="s">
        <v>36</v>
      </c>
      <c r="W1054" s="2" t="s">
        <v>30</v>
      </c>
      <c r="X1054" s="2" t="s">
        <v>37</v>
      </c>
      <c r="Y1054" s="2" t="s">
        <v>30</v>
      </c>
      <c r="Z1054" s="2" t="s">
        <v>30</v>
      </c>
    </row>
    <row r="1055">
      <c r="A1055" s="1">
        <v>41880.483777581016</v>
      </c>
      <c r="B1055" s="2">
        <v>36.0</v>
      </c>
      <c r="C1055" s="2" t="s">
        <v>43</v>
      </c>
      <c r="D1055" s="2" t="s">
        <v>28</v>
      </c>
      <c r="E1055" s="2" t="s">
        <v>98</v>
      </c>
      <c r="F1055" s="2" t="s">
        <v>30</v>
      </c>
      <c r="G1055" s="2" t="s">
        <v>30</v>
      </c>
      <c r="H1055" s="2" t="s">
        <v>30</v>
      </c>
      <c r="I1055" s="2" t="s">
        <v>49</v>
      </c>
      <c r="J1055" s="3" t="s">
        <v>54</v>
      </c>
      <c r="K1055" s="2" t="s">
        <v>31</v>
      </c>
      <c r="L1055" s="2" t="s">
        <v>31</v>
      </c>
      <c r="M1055" s="2" t="s">
        <v>42</v>
      </c>
      <c r="N1055" s="2" t="s">
        <v>34</v>
      </c>
      <c r="O1055" s="2" t="s">
        <v>42</v>
      </c>
      <c r="P1055" s="2" t="s">
        <v>42</v>
      </c>
      <c r="Q1055" s="2" t="s">
        <v>42</v>
      </c>
      <c r="R1055" s="2" t="s">
        <v>65</v>
      </c>
      <c r="S1055" s="2" t="s">
        <v>30</v>
      </c>
      <c r="T1055" s="2" t="s">
        <v>30</v>
      </c>
      <c r="U1055" s="2" t="s">
        <v>36</v>
      </c>
      <c r="V1055" s="2" t="s">
        <v>36</v>
      </c>
      <c r="W1055" s="2" t="s">
        <v>30</v>
      </c>
      <c r="X1055" s="2" t="s">
        <v>30</v>
      </c>
      <c r="Y1055" s="2" t="s">
        <v>42</v>
      </c>
      <c r="Z1055" s="2" t="s">
        <v>30</v>
      </c>
    </row>
    <row r="1056">
      <c r="A1056" s="1">
        <v>41880.485800636576</v>
      </c>
      <c r="B1056" s="2">
        <v>42.0</v>
      </c>
      <c r="C1056" s="2" t="s">
        <v>38</v>
      </c>
      <c r="D1056" s="2" t="s">
        <v>28</v>
      </c>
      <c r="E1056" s="2" t="s">
        <v>51</v>
      </c>
      <c r="F1056" s="2" t="s">
        <v>30</v>
      </c>
      <c r="G1056" s="2" t="s">
        <v>30</v>
      </c>
      <c r="H1056" s="2" t="s">
        <v>30</v>
      </c>
      <c r="I1056" s="2" t="s">
        <v>40</v>
      </c>
      <c r="J1056" s="2" t="s">
        <v>41</v>
      </c>
      <c r="K1056" s="2" t="s">
        <v>30</v>
      </c>
      <c r="L1056" s="2" t="s">
        <v>30</v>
      </c>
      <c r="M1056" s="2" t="s">
        <v>42</v>
      </c>
      <c r="N1056" s="2" t="s">
        <v>30</v>
      </c>
      <c r="O1056" s="2" t="s">
        <v>30</v>
      </c>
      <c r="P1056" s="2" t="s">
        <v>42</v>
      </c>
      <c r="Q1056" s="2" t="s">
        <v>42</v>
      </c>
      <c r="R1056" s="2" t="s">
        <v>42</v>
      </c>
      <c r="S1056" s="2" t="s">
        <v>37</v>
      </c>
      <c r="T1056" s="2" t="s">
        <v>30</v>
      </c>
      <c r="U1056" s="2" t="s">
        <v>36</v>
      </c>
      <c r="V1056" s="2" t="s">
        <v>30</v>
      </c>
      <c r="W1056" s="2" t="s">
        <v>30</v>
      </c>
      <c r="X1056" s="2" t="s">
        <v>37</v>
      </c>
      <c r="Y1056" s="2" t="s">
        <v>30</v>
      </c>
      <c r="Z1056" s="2" t="s">
        <v>30</v>
      </c>
    </row>
    <row r="1057">
      <c r="A1057" s="1">
        <v>41880.48645596064</v>
      </c>
      <c r="B1057" s="2">
        <v>39.0</v>
      </c>
      <c r="C1057" s="2" t="s">
        <v>43</v>
      </c>
      <c r="D1057" s="2" t="s">
        <v>28</v>
      </c>
      <c r="E1057" s="2" t="s">
        <v>76</v>
      </c>
      <c r="F1057" s="2" t="s">
        <v>30</v>
      </c>
      <c r="G1057" s="2" t="s">
        <v>31</v>
      </c>
      <c r="H1057" s="2" t="s">
        <v>31</v>
      </c>
      <c r="I1057" s="2" t="s">
        <v>52</v>
      </c>
      <c r="J1057" s="2" t="s">
        <v>62</v>
      </c>
      <c r="K1057" s="2" t="s">
        <v>30</v>
      </c>
      <c r="L1057" s="2" t="s">
        <v>31</v>
      </c>
      <c r="M1057" s="2" t="s">
        <v>31</v>
      </c>
      <c r="N1057" s="2" t="s">
        <v>31</v>
      </c>
      <c r="O1057" s="2" t="s">
        <v>30</v>
      </c>
      <c r="P1057" s="2" t="s">
        <v>42</v>
      </c>
      <c r="Q1057" s="2" t="s">
        <v>31</v>
      </c>
      <c r="R1057" s="2" t="s">
        <v>65</v>
      </c>
      <c r="S1057" s="2" t="s">
        <v>30</v>
      </c>
      <c r="T1057" s="2" t="s">
        <v>30</v>
      </c>
      <c r="U1057" s="2" t="s">
        <v>36</v>
      </c>
      <c r="V1057" s="2" t="s">
        <v>31</v>
      </c>
      <c r="W1057" s="2" t="s">
        <v>30</v>
      </c>
      <c r="X1057" s="2" t="s">
        <v>30</v>
      </c>
      <c r="Y1057" s="2" t="s">
        <v>31</v>
      </c>
      <c r="Z1057" s="2" t="s">
        <v>30</v>
      </c>
    </row>
    <row r="1058">
      <c r="A1058" s="1">
        <v>41880.48834125</v>
      </c>
      <c r="B1058" s="2">
        <v>27.0</v>
      </c>
      <c r="C1058" s="2" t="s">
        <v>43</v>
      </c>
      <c r="D1058" s="2" t="s">
        <v>28</v>
      </c>
      <c r="E1058" s="2" t="s">
        <v>60</v>
      </c>
      <c r="F1058" s="2" t="s">
        <v>30</v>
      </c>
      <c r="G1058" s="2" t="s">
        <v>30</v>
      </c>
      <c r="H1058" s="2" t="s">
        <v>30</v>
      </c>
      <c r="I1058" s="2" t="s">
        <v>49</v>
      </c>
      <c r="J1058" s="3" t="s">
        <v>33</v>
      </c>
      <c r="K1058" s="2" t="s">
        <v>30</v>
      </c>
      <c r="L1058" s="2" t="s">
        <v>31</v>
      </c>
      <c r="M1058" s="2" t="s">
        <v>42</v>
      </c>
      <c r="N1058" s="2" t="s">
        <v>30</v>
      </c>
      <c r="O1058" s="2" t="s">
        <v>30</v>
      </c>
      <c r="P1058" s="2" t="s">
        <v>42</v>
      </c>
      <c r="Q1058" s="2" t="s">
        <v>42</v>
      </c>
      <c r="R1058" s="2" t="s">
        <v>42</v>
      </c>
      <c r="S1058" s="2" t="s">
        <v>37</v>
      </c>
      <c r="T1058" s="2" t="s">
        <v>30</v>
      </c>
      <c r="U1058" s="2" t="s">
        <v>36</v>
      </c>
      <c r="V1058" s="2" t="s">
        <v>31</v>
      </c>
      <c r="W1058" s="2" t="s">
        <v>37</v>
      </c>
      <c r="X1058" s="2" t="s">
        <v>37</v>
      </c>
      <c r="Y1058" s="2" t="s">
        <v>42</v>
      </c>
      <c r="Z1058" s="2" t="s">
        <v>30</v>
      </c>
    </row>
    <row r="1059">
      <c r="A1059" s="1">
        <v>41880.48927479167</v>
      </c>
      <c r="B1059" s="2">
        <v>33.0</v>
      </c>
      <c r="C1059" s="2" t="s">
        <v>57</v>
      </c>
      <c r="D1059" s="2" t="s">
        <v>28</v>
      </c>
      <c r="E1059" s="2" t="s">
        <v>98</v>
      </c>
      <c r="F1059" s="2" t="s">
        <v>31</v>
      </c>
      <c r="G1059" s="2" t="s">
        <v>30</v>
      </c>
      <c r="H1059" s="2" t="s">
        <v>30</v>
      </c>
      <c r="I1059" s="2" t="s">
        <v>49</v>
      </c>
      <c r="J1059" s="3" t="s">
        <v>33</v>
      </c>
      <c r="K1059" s="2" t="s">
        <v>31</v>
      </c>
      <c r="L1059" s="2" t="s">
        <v>31</v>
      </c>
      <c r="M1059" s="2" t="s">
        <v>42</v>
      </c>
      <c r="N1059" s="2" t="s">
        <v>30</v>
      </c>
      <c r="O1059" s="2" t="s">
        <v>30</v>
      </c>
      <c r="P1059" s="2" t="s">
        <v>30</v>
      </c>
      <c r="Q1059" s="2" t="s">
        <v>30</v>
      </c>
      <c r="R1059" s="2" t="s">
        <v>65</v>
      </c>
      <c r="S1059" s="2" t="s">
        <v>37</v>
      </c>
      <c r="T1059" s="2" t="s">
        <v>30</v>
      </c>
      <c r="U1059" s="2" t="s">
        <v>36</v>
      </c>
      <c r="V1059" s="2" t="s">
        <v>31</v>
      </c>
      <c r="W1059" s="2" t="s">
        <v>30</v>
      </c>
      <c r="X1059" s="2" t="s">
        <v>37</v>
      </c>
      <c r="Y1059" s="2" t="s">
        <v>31</v>
      </c>
      <c r="Z1059" s="2" t="s">
        <v>30</v>
      </c>
    </row>
    <row r="1060">
      <c r="A1060" s="1">
        <v>41880.490600196754</v>
      </c>
      <c r="B1060" s="2">
        <v>31.0</v>
      </c>
      <c r="C1060" s="2" t="s">
        <v>242</v>
      </c>
      <c r="D1060" s="2" t="s">
        <v>44</v>
      </c>
      <c r="F1060" s="2" t="s">
        <v>30</v>
      </c>
      <c r="G1060" s="2" t="s">
        <v>31</v>
      </c>
      <c r="H1060" s="2" t="s">
        <v>31</v>
      </c>
      <c r="I1060" s="2" t="s">
        <v>32</v>
      </c>
      <c r="J1060" s="2" t="s">
        <v>41</v>
      </c>
      <c r="K1060" s="2" t="s">
        <v>30</v>
      </c>
      <c r="L1060" s="2" t="s">
        <v>31</v>
      </c>
      <c r="M1060" s="2" t="s">
        <v>31</v>
      </c>
      <c r="N1060" s="2" t="s">
        <v>34</v>
      </c>
      <c r="O1060" s="2" t="s">
        <v>42</v>
      </c>
      <c r="P1060" s="2" t="s">
        <v>42</v>
      </c>
      <c r="Q1060" s="2" t="s">
        <v>42</v>
      </c>
      <c r="R1060" s="2" t="s">
        <v>42</v>
      </c>
      <c r="S1060" s="2" t="s">
        <v>37</v>
      </c>
      <c r="T1060" s="2" t="s">
        <v>30</v>
      </c>
      <c r="U1060" s="2" t="s">
        <v>36</v>
      </c>
      <c r="V1060" s="2" t="s">
        <v>30</v>
      </c>
      <c r="W1060" s="2" t="s">
        <v>30</v>
      </c>
      <c r="X1060" s="2" t="s">
        <v>37</v>
      </c>
      <c r="Y1060" s="2" t="s">
        <v>42</v>
      </c>
      <c r="Z1060" s="2" t="s">
        <v>30</v>
      </c>
    </row>
    <row r="1061">
      <c r="A1061" s="1">
        <v>41880.4958314699</v>
      </c>
      <c r="B1061" s="2">
        <v>28.0</v>
      </c>
      <c r="C1061" s="2" t="s">
        <v>27</v>
      </c>
      <c r="D1061" s="2" t="s">
        <v>28</v>
      </c>
      <c r="E1061" s="2" t="s">
        <v>96</v>
      </c>
      <c r="F1061" s="2" t="s">
        <v>30</v>
      </c>
      <c r="G1061" s="2" t="s">
        <v>30</v>
      </c>
      <c r="H1061" s="2" t="s">
        <v>31</v>
      </c>
      <c r="I1061" s="2" t="s">
        <v>40</v>
      </c>
      <c r="J1061" s="3" t="s">
        <v>33</v>
      </c>
      <c r="K1061" s="2" t="s">
        <v>30</v>
      </c>
      <c r="L1061" s="2" t="s">
        <v>31</v>
      </c>
      <c r="M1061" s="2" t="s">
        <v>31</v>
      </c>
      <c r="N1061" s="2" t="s">
        <v>31</v>
      </c>
      <c r="O1061" s="2" t="s">
        <v>42</v>
      </c>
      <c r="P1061" s="2" t="s">
        <v>31</v>
      </c>
      <c r="Q1061" s="2" t="s">
        <v>31</v>
      </c>
      <c r="R1061" s="2" t="s">
        <v>65</v>
      </c>
      <c r="S1061" s="2" t="s">
        <v>30</v>
      </c>
      <c r="T1061" s="2" t="s">
        <v>30</v>
      </c>
      <c r="U1061" s="2" t="s">
        <v>36</v>
      </c>
      <c r="V1061" s="2" t="s">
        <v>36</v>
      </c>
      <c r="W1061" s="2" t="s">
        <v>30</v>
      </c>
      <c r="X1061" s="2" t="s">
        <v>31</v>
      </c>
      <c r="Y1061" s="2" t="s">
        <v>42</v>
      </c>
      <c r="Z1061" s="2" t="s">
        <v>30</v>
      </c>
    </row>
    <row r="1062">
      <c r="A1062" s="1">
        <v>41880.496274606485</v>
      </c>
      <c r="B1062" s="2">
        <v>29.0</v>
      </c>
      <c r="C1062" s="2" t="s">
        <v>27</v>
      </c>
      <c r="D1062" s="2" t="s">
        <v>28</v>
      </c>
      <c r="E1062" s="2" t="s">
        <v>159</v>
      </c>
      <c r="F1062" s="2" t="s">
        <v>30</v>
      </c>
      <c r="G1062" s="2" t="s">
        <v>30</v>
      </c>
      <c r="H1062" s="2" t="s">
        <v>31</v>
      </c>
      <c r="I1062" s="2" t="s">
        <v>32</v>
      </c>
      <c r="J1062" s="2" t="s">
        <v>41</v>
      </c>
      <c r="K1062" s="2" t="s">
        <v>31</v>
      </c>
      <c r="L1062" s="2" t="s">
        <v>30</v>
      </c>
      <c r="M1062" s="2" t="s">
        <v>31</v>
      </c>
      <c r="N1062" s="2" t="s">
        <v>30</v>
      </c>
      <c r="O1062" s="2" t="s">
        <v>30</v>
      </c>
      <c r="P1062" s="2" t="s">
        <v>30</v>
      </c>
      <c r="Q1062" s="2" t="s">
        <v>42</v>
      </c>
      <c r="R1062" s="2" t="s">
        <v>35</v>
      </c>
      <c r="S1062" s="2" t="s">
        <v>30</v>
      </c>
      <c r="T1062" s="2" t="s">
        <v>30</v>
      </c>
      <c r="U1062" s="2" t="s">
        <v>36</v>
      </c>
      <c r="V1062" s="2" t="s">
        <v>31</v>
      </c>
      <c r="W1062" s="2" t="s">
        <v>37</v>
      </c>
      <c r="X1062" s="2" t="s">
        <v>37</v>
      </c>
      <c r="Y1062" s="2" t="s">
        <v>42</v>
      </c>
      <c r="Z1062" s="2" t="s">
        <v>30</v>
      </c>
    </row>
    <row r="1063">
      <c r="A1063" s="1">
        <v>41880.49744188657</v>
      </c>
      <c r="B1063" s="2">
        <v>27.0</v>
      </c>
      <c r="C1063" s="2" t="s">
        <v>43</v>
      </c>
      <c r="D1063" s="2" t="s">
        <v>28</v>
      </c>
      <c r="E1063" s="2" t="s">
        <v>60</v>
      </c>
      <c r="F1063" s="2" t="s">
        <v>30</v>
      </c>
      <c r="G1063" s="2" t="s">
        <v>30</v>
      </c>
      <c r="H1063" s="2" t="s">
        <v>31</v>
      </c>
      <c r="I1063" s="2" t="s">
        <v>52</v>
      </c>
      <c r="J1063" s="2" t="s">
        <v>50</v>
      </c>
      <c r="K1063" s="2" t="s">
        <v>30</v>
      </c>
      <c r="L1063" s="2" t="s">
        <v>31</v>
      </c>
      <c r="M1063" s="2" t="s">
        <v>42</v>
      </c>
      <c r="N1063" s="2" t="s">
        <v>34</v>
      </c>
      <c r="O1063" s="2" t="s">
        <v>30</v>
      </c>
      <c r="P1063" s="2" t="s">
        <v>30</v>
      </c>
      <c r="Q1063" s="2" t="s">
        <v>31</v>
      </c>
      <c r="R1063" s="2" t="s">
        <v>55</v>
      </c>
      <c r="S1063" s="2" t="s">
        <v>37</v>
      </c>
      <c r="T1063" s="2" t="s">
        <v>30</v>
      </c>
      <c r="U1063" s="2" t="s">
        <v>36</v>
      </c>
      <c r="V1063" s="2" t="s">
        <v>30</v>
      </c>
      <c r="W1063" s="2" t="s">
        <v>30</v>
      </c>
      <c r="X1063" s="2" t="s">
        <v>37</v>
      </c>
      <c r="Y1063" s="2" t="s">
        <v>30</v>
      </c>
      <c r="Z1063" s="2" t="s">
        <v>30</v>
      </c>
    </row>
    <row r="1064">
      <c r="A1064" s="1">
        <v>41880.500393125</v>
      </c>
      <c r="B1064" s="2">
        <v>44.0</v>
      </c>
      <c r="C1064" s="2" t="s">
        <v>38</v>
      </c>
      <c r="D1064" s="2" t="s">
        <v>28</v>
      </c>
      <c r="E1064" s="2" t="s">
        <v>98</v>
      </c>
      <c r="F1064" s="2" t="s">
        <v>31</v>
      </c>
      <c r="G1064" s="2" t="s">
        <v>30</v>
      </c>
      <c r="H1064" s="2" t="s">
        <v>30</v>
      </c>
      <c r="I1064" s="2" t="s">
        <v>49</v>
      </c>
      <c r="J1064" s="3" t="s">
        <v>54</v>
      </c>
      <c r="K1064" s="2" t="s">
        <v>31</v>
      </c>
      <c r="L1064" s="2" t="s">
        <v>31</v>
      </c>
      <c r="M1064" s="2" t="s">
        <v>42</v>
      </c>
      <c r="N1064" s="2" t="s">
        <v>30</v>
      </c>
      <c r="O1064" s="2" t="s">
        <v>30</v>
      </c>
      <c r="P1064" s="2" t="s">
        <v>30</v>
      </c>
      <c r="Q1064" s="2" t="s">
        <v>31</v>
      </c>
      <c r="R1064" s="2" t="s">
        <v>45</v>
      </c>
      <c r="S1064" s="2" t="s">
        <v>30</v>
      </c>
      <c r="T1064" s="2" t="s">
        <v>30</v>
      </c>
      <c r="U1064" s="2" t="s">
        <v>30</v>
      </c>
      <c r="V1064" s="2" t="s">
        <v>30</v>
      </c>
      <c r="W1064" s="2" t="s">
        <v>30</v>
      </c>
      <c r="X1064" s="2" t="s">
        <v>30</v>
      </c>
      <c r="Y1064" s="2" t="s">
        <v>42</v>
      </c>
      <c r="Z1064" s="2" t="s">
        <v>30</v>
      </c>
    </row>
    <row r="1065">
      <c r="A1065" s="1">
        <v>41880.505703703704</v>
      </c>
      <c r="B1065" s="2">
        <v>25.0</v>
      </c>
      <c r="C1065" s="2" t="s">
        <v>43</v>
      </c>
      <c r="D1065" s="2" t="s">
        <v>28</v>
      </c>
      <c r="E1065" s="2" t="s">
        <v>84</v>
      </c>
      <c r="F1065" s="2" t="s">
        <v>30</v>
      </c>
      <c r="G1065" s="2" t="s">
        <v>30</v>
      </c>
      <c r="H1065" s="2" t="s">
        <v>31</v>
      </c>
      <c r="I1065" s="2" t="s">
        <v>32</v>
      </c>
      <c r="J1065" s="3" t="s">
        <v>33</v>
      </c>
      <c r="K1065" s="2" t="s">
        <v>31</v>
      </c>
      <c r="L1065" s="2" t="s">
        <v>31</v>
      </c>
      <c r="M1065" s="2" t="s">
        <v>42</v>
      </c>
      <c r="N1065" s="2" t="s">
        <v>30</v>
      </c>
      <c r="O1065" s="2" t="s">
        <v>30</v>
      </c>
      <c r="P1065" s="2" t="s">
        <v>30</v>
      </c>
      <c r="Q1065" s="2" t="s">
        <v>42</v>
      </c>
      <c r="R1065" s="2" t="s">
        <v>35</v>
      </c>
      <c r="S1065" s="2" t="s">
        <v>37</v>
      </c>
      <c r="T1065" s="2" t="s">
        <v>30</v>
      </c>
      <c r="U1065" s="2" t="s">
        <v>36</v>
      </c>
      <c r="V1065" s="2" t="s">
        <v>30</v>
      </c>
      <c r="W1065" s="2" t="s">
        <v>30</v>
      </c>
      <c r="X1065" s="2" t="s">
        <v>37</v>
      </c>
      <c r="Y1065" s="2" t="s">
        <v>42</v>
      </c>
      <c r="Z1065" s="2" t="s">
        <v>30</v>
      </c>
    </row>
    <row r="1066">
      <c r="A1066" s="1">
        <v>41880.51108568287</v>
      </c>
      <c r="B1066" s="2">
        <v>24.0</v>
      </c>
      <c r="C1066" s="2" t="s">
        <v>57</v>
      </c>
      <c r="D1066" s="2" t="s">
        <v>94</v>
      </c>
      <c r="F1066" s="2" t="s">
        <v>30</v>
      </c>
      <c r="G1066" s="2" t="s">
        <v>31</v>
      </c>
      <c r="H1066" s="2" t="s">
        <v>31</v>
      </c>
      <c r="I1066" s="2" t="s">
        <v>52</v>
      </c>
      <c r="J1066" s="3" t="s">
        <v>33</v>
      </c>
      <c r="K1066" s="2" t="s">
        <v>30</v>
      </c>
      <c r="L1066" s="2" t="s">
        <v>31</v>
      </c>
      <c r="M1066" s="2" t="s">
        <v>30</v>
      </c>
      <c r="N1066" s="2" t="s">
        <v>30</v>
      </c>
      <c r="O1066" s="2" t="s">
        <v>30</v>
      </c>
      <c r="P1066" s="2" t="s">
        <v>30</v>
      </c>
      <c r="Q1066" s="2" t="s">
        <v>42</v>
      </c>
      <c r="R1066" s="2" t="s">
        <v>35</v>
      </c>
      <c r="S1066" s="2" t="s">
        <v>37</v>
      </c>
      <c r="T1066" s="2" t="s">
        <v>30</v>
      </c>
      <c r="U1066" s="2" t="s">
        <v>31</v>
      </c>
      <c r="V1066" s="2" t="s">
        <v>31</v>
      </c>
      <c r="W1066" s="2" t="s">
        <v>30</v>
      </c>
      <c r="X1066" s="2" t="s">
        <v>30</v>
      </c>
      <c r="Y1066" s="2" t="s">
        <v>42</v>
      </c>
      <c r="Z1066" s="2" t="s">
        <v>30</v>
      </c>
      <c r="AA1066" s="2" t="s">
        <v>309</v>
      </c>
    </row>
    <row r="1067">
      <c r="A1067" s="1">
        <v>41880.51391122685</v>
      </c>
      <c r="B1067" s="2">
        <v>25.0</v>
      </c>
      <c r="C1067" s="2" t="s">
        <v>43</v>
      </c>
      <c r="D1067" s="2" t="s">
        <v>134</v>
      </c>
      <c r="F1067" s="2" t="s">
        <v>30</v>
      </c>
      <c r="G1067" s="2" t="s">
        <v>31</v>
      </c>
      <c r="H1067" s="2" t="s">
        <v>31</v>
      </c>
      <c r="I1067" s="2" t="s">
        <v>32</v>
      </c>
      <c r="J1067" s="3" t="s">
        <v>33</v>
      </c>
      <c r="K1067" s="2" t="s">
        <v>30</v>
      </c>
      <c r="L1067" s="2" t="s">
        <v>30</v>
      </c>
      <c r="M1067" s="2" t="s">
        <v>42</v>
      </c>
      <c r="N1067" s="2" t="s">
        <v>30</v>
      </c>
      <c r="O1067" s="2" t="s">
        <v>30</v>
      </c>
      <c r="P1067" s="2" t="s">
        <v>30</v>
      </c>
      <c r="Q1067" s="2" t="s">
        <v>31</v>
      </c>
      <c r="R1067" s="2" t="s">
        <v>42</v>
      </c>
      <c r="S1067" s="2" t="s">
        <v>30</v>
      </c>
      <c r="T1067" s="2" t="s">
        <v>30</v>
      </c>
      <c r="U1067" s="2" t="s">
        <v>36</v>
      </c>
      <c r="V1067" s="2" t="s">
        <v>31</v>
      </c>
      <c r="W1067" s="2" t="s">
        <v>30</v>
      </c>
      <c r="X1067" s="2" t="s">
        <v>37</v>
      </c>
      <c r="Y1067" s="2" t="s">
        <v>30</v>
      </c>
      <c r="Z1067" s="2" t="s">
        <v>31</v>
      </c>
    </row>
    <row r="1068">
      <c r="A1068" s="1">
        <v>41880.51830480324</v>
      </c>
      <c r="B1068" s="2">
        <v>34.0</v>
      </c>
      <c r="C1068" s="2" t="s">
        <v>38</v>
      </c>
      <c r="D1068" s="2" t="s">
        <v>28</v>
      </c>
      <c r="E1068" s="2" t="s">
        <v>159</v>
      </c>
      <c r="F1068" s="2" t="s">
        <v>30</v>
      </c>
      <c r="G1068" s="2" t="s">
        <v>30</v>
      </c>
      <c r="H1068" s="2" t="s">
        <v>30</v>
      </c>
      <c r="I1068" s="2" t="s">
        <v>49</v>
      </c>
      <c r="J1068" s="3" t="s">
        <v>33</v>
      </c>
      <c r="K1068" s="2" t="s">
        <v>31</v>
      </c>
      <c r="L1068" s="2" t="s">
        <v>31</v>
      </c>
      <c r="M1068" s="2" t="s">
        <v>31</v>
      </c>
      <c r="N1068" s="2" t="s">
        <v>34</v>
      </c>
      <c r="O1068" s="2" t="s">
        <v>42</v>
      </c>
      <c r="P1068" s="2" t="s">
        <v>42</v>
      </c>
      <c r="Q1068" s="2" t="s">
        <v>42</v>
      </c>
      <c r="R1068" s="2" t="s">
        <v>35</v>
      </c>
      <c r="S1068" s="2" t="s">
        <v>37</v>
      </c>
      <c r="T1068" s="2" t="s">
        <v>37</v>
      </c>
      <c r="U1068" s="2" t="s">
        <v>30</v>
      </c>
      <c r="V1068" s="2" t="s">
        <v>36</v>
      </c>
      <c r="W1068" s="2" t="s">
        <v>30</v>
      </c>
      <c r="X1068" s="2" t="s">
        <v>37</v>
      </c>
      <c r="Y1068" s="2" t="s">
        <v>42</v>
      </c>
      <c r="Z1068" s="2" t="s">
        <v>30</v>
      </c>
    </row>
    <row r="1069">
      <c r="A1069" s="1">
        <v>41880.51938592593</v>
      </c>
      <c r="B1069" s="2">
        <v>26.0</v>
      </c>
      <c r="C1069" s="2" t="s">
        <v>43</v>
      </c>
      <c r="D1069" s="2" t="s">
        <v>28</v>
      </c>
      <c r="E1069" s="2" t="s">
        <v>75</v>
      </c>
      <c r="F1069" s="2" t="s">
        <v>30</v>
      </c>
      <c r="G1069" s="2" t="s">
        <v>30</v>
      </c>
      <c r="H1069" s="2" t="s">
        <v>30</v>
      </c>
      <c r="I1069" s="2" t="s">
        <v>49</v>
      </c>
      <c r="J1069" s="2" t="s">
        <v>41</v>
      </c>
      <c r="K1069" s="2" t="s">
        <v>30</v>
      </c>
      <c r="L1069" s="2" t="s">
        <v>30</v>
      </c>
      <c r="M1069" s="2" t="s">
        <v>31</v>
      </c>
      <c r="N1069" s="2" t="s">
        <v>31</v>
      </c>
      <c r="O1069" s="2" t="s">
        <v>30</v>
      </c>
      <c r="P1069" s="2" t="s">
        <v>42</v>
      </c>
      <c r="Q1069" s="2" t="s">
        <v>42</v>
      </c>
      <c r="R1069" s="2" t="s">
        <v>45</v>
      </c>
      <c r="S1069" s="2" t="s">
        <v>37</v>
      </c>
      <c r="T1069" s="2" t="s">
        <v>30</v>
      </c>
      <c r="U1069" s="2" t="s">
        <v>30</v>
      </c>
      <c r="V1069" s="2" t="s">
        <v>31</v>
      </c>
      <c r="W1069" s="2" t="s">
        <v>30</v>
      </c>
      <c r="X1069" s="2" t="s">
        <v>30</v>
      </c>
      <c r="Y1069" s="2" t="s">
        <v>42</v>
      </c>
      <c r="Z1069" s="2" t="s">
        <v>30</v>
      </c>
    </row>
    <row r="1070">
      <c r="A1070" s="1">
        <v>41880.53138434028</v>
      </c>
      <c r="B1070" s="2">
        <v>48.0</v>
      </c>
      <c r="C1070" s="2" t="s">
        <v>43</v>
      </c>
      <c r="D1070" s="2" t="s">
        <v>28</v>
      </c>
      <c r="E1070" s="2" t="s">
        <v>39</v>
      </c>
      <c r="F1070" s="2" t="s">
        <v>30</v>
      </c>
      <c r="G1070" s="2" t="s">
        <v>30</v>
      </c>
      <c r="H1070" s="2" t="s">
        <v>30</v>
      </c>
      <c r="I1070" s="2" t="s">
        <v>49</v>
      </c>
      <c r="J1070" s="2" t="s">
        <v>47</v>
      </c>
      <c r="K1070" s="2" t="s">
        <v>30</v>
      </c>
      <c r="L1070" s="2" t="s">
        <v>30</v>
      </c>
      <c r="M1070" s="2" t="s">
        <v>31</v>
      </c>
      <c r="N1070" s="2" t="s">
        <v>31</v>
      </c>
      <c r="O1070" s="2" t="s">
        <v>31</v>
      </c>
      <c r="P1070" s="2" t="s">
        <v>31</v>
      </c>
      <c r="Q1070" s="2" t="s">
        <v>31</v>
      </c>
      <c r="R1070" s="2" t="s">
        <v>42</v>
      </c>
      <c r="S1070" s="2" t="s">
        <v>37</v>
      </c>
      <c r="T1070" s="2" t="s">
        <v>30</v>
      </c>
      <c r="U1070" s="2" t="s">
        <v>36</v>
      </c>
      <c r="V1070" s="2" t="s">
        <v>31</v>
      </c>
      <c r="W1070" s="2" t="s">
        <v>30</v>
      </c>
      <c r="X1070" s="2" t="s">
        <v>37</v>
      </c>
      <c r="Y1070" s="2" t="s">
        <v>42</v>
      </c>
      <c r="Z1070" s="2" t="s">
        <v>30</v>
      </c>
    </row>
    <row r="1071">
      <c r="A1071" s="1">
        <v>41880.53357114584</v>
      </c>
      <c r="B1071" s="2">
        <v>34.0</v>
      </c>
      <c r="C1071" s="2" t="s">
        <v>43</v>
      </c>
      <c r="D1071" s="2" t="s">
        <v>310</v>
      </c>
      <c r="F1071" s="2" t="s">
        <v>30</v>
      </c>
      <c r="G1071" s="2" t="s">
        <v>30</v>
      </c>
      <c r="H1071" s="2" t="s">
        <v>30</v>
      </c>
      <c r="J1071" s="2" t="s">
        <v>47</v>
      </c>
      <c r="K1071" s="2" t="s">
        <v>31</v>
      </c>
      <c r="L1071" s="2" t="s">
        <v>31</v>
      </c>
      <c r="M1071" s="2" t="s">
        <v>30</v>
      </c>
      <c r="N1071" s="2" t="s">
        <v>30</v>
      </c>
      <c r="O1071" s="2" t="s">
        <v>30</v>
      </c>
      <c r="P1071" s="2" t="s">
        <v>30</v>
      </c>
      <c r="Q1071" s="2" t="s">
        <v>42</v>
      </c>
      <c r="R1071" s="2" t="s">
        <v>55</v>
      </c>
      <c r="S1071" s="2" t="s">
        <v>31</v>
      </c>
      <c r="T1071" s="2" t="s">
        <v>37</v>
      </c>
      <c r="U1071" s="2" t="s">
        <v>36</v>
      </c>
      <c r="V1071" s="2" t="s">
        <v>30</v>
      </c>
      <c r="W1071" s="2" t="s">
        <v>30</v>
      </c>
      <c r="X1071" s="2" t="s">
        <v>37</v>
      </c>
      <c r="Y1071" s="2" t="s">
        <v>30</v>
      </c>
      <c r="Z1071" s="2" t="s">
        <v>30</v>
      </c>
    </row>
    <row r="1072">
      <c r="A1072" s="1">
        <v>41880.537867962965</v>
      </c>
      <c r="B1072" s="2">
        <v>39.0</v>
      </c>
      <c r="C1072" s="2" t="s">
        <v>27</v>
      </c>
      <c r="D1072" s="2" t="s">
        <v>28</v>
      </c>
      <c r="E1072" s="2" t="s">
        <v>56</v>
      </c>
      <c r="F1072" s="2" t="s">
        <v>30</v>
      </c>
      <c r="G1072" s="2" t="s">
        <v>30</v>
      </c>
      <c r="H1072" s="2" t="s">
        <v>31</v>
      </c>
      <c r="I1072" s="2" t="s">
        <v>52</v>
      </c>
      <c r="J1072" s="3" t="s">
        <v>33</v>
      </c>
      <c r="K1072" s="2" t="s">
        <v>31</v>
      </c>
      <c r="L1072" s="2" t="s">
        <v>31</v>
      </c>
      <c r="M1072" s="2" t="s">
        <v>30</v>
      </c>
      <c r="N1072" s="2" t="s">
        <v>30</v>
      </c>
      <c r="O1072" s="2" t="s">
        <v>30</v>
      </c>
      <c r="P1072" s="2" t="s">
        <v>30</v>
      </c>
      <c r="Q1072" s="2" t="s">
        <v>42</v>
      </c>
      <c r="R1072" s="2" t="s">
        <v>42</v>
      </c>
      <c r="S1072" s="2" t="s">
        <v>37</v>
      </c>
      <c r="T1072" s="2" t="s">
        <v>37</v>
      </c>
      <c r="U1072" s="2" t="s">
        <v>36</v>
      </c>
      <c r="V1072" s="2" t="s">
        <v>36</v>
      </c>
      <c r="W1072" s="2" t="s">
        <v>30</v>
      </c>
      <c r="X1072" s="2" t="s">
        <v>37</v>
      </c>
      <c r="Y1072" s="2" t="s">
        <v>30</v>
      </c>
      <c r="Z1072" s="2" t="s">
        <v>30</v>
      </c>
      <c r="AA1072" s="2" t="s">
        <v>311</v>
      </c>
    </row>
    <row r="1073">
      <c r="A1073" s="1">
        <v>41880.55386392361</v>
      </c>
      <c r="B1073" s="2">
        <v>43.0</v>
      </c>
      <c r="C1073" s="2" t="s">
        <v>43</v>
      </c>
      <c r="D1073" s="2" t="s">
        <v>28</v>
      </c>
      <c r="E1073" s="2" t="s">
        <v>56</v>
      </c>
      <c r="F1073" s="2" t="s">
        <v>30</v>
      </c>
      <c r="G1073" s="2" t="s">
        <v>30</v>
      </c>
      <c r="H1073" s="2" t="s">
        <v>30</v>
      </c>
      <c r="I1073" s="2" t="s">
        <v>52</v>
      </c>
      <c r="J1073" s="2" t="s">
        <v>41</v>
      </c>
      <c r="K1073" s="2" t="s">
        <v>31</v>
      </c>
      <c r="L1073" s="2" t="s">
        <v>31</v>
      </c>
      <c r="M1073" s="2" t="s">
        <v>31</v>
      </c>
      <c r="N1073" s="2" t="s">
        <v>34</v>
      </c>
      <c r="O1073" s="2" t="s">
        <v>30</v>
      </c>
      <c r="P1073" s="2" t="s">
        <v>31</v>
      </c>
      <c r="Q1073" s="2" t="s">
        <v>42</v>
      </c>
      <c r="R1073" s="2" t="s">
        <v>42</v>
      </c>
      <c r="S1073" s="2" t="s">
        <v>37</v>
      </c>
      <c r="T1073" s="2" t="s">
        <v>30</v>
      </c>
      <c r="U1073" s="2" t="s">
        <v>30</v>
      </c>
      <c r="V1073" s="2" t="s">
        <v>30</v>
      </c>
      <c r="W1073" s="2" t="s">
        <v>30</v>
      </c>
      <c r="X1073" s="2" t="s">
        <v>30</v>
      </c>
      <c r="Y1073" s="2" t="s">
        <v>42</v>
      </c>
      <c r="Z1073" s="2" t="s">
        <v>30</v>
      </c>
    </row>
    <row r="1074">
      <c r="A1074" s="1">
        <v>41880.558107268516</v>
      </c>
      <c r="B1074" s="2">
        <v>41.0</v>
      </c>
      <c r="C1074" s="2" t="s">
        <v>38</v>
      </c>
      <c r="D1074" s="2" t="s">
        <v>28</v>
      </c>
      <c r="E1074" s="2" t="s">
        <v>29</v>
      </c>
      <c r="F1074" s="2" t="s">
        <v>30</v>
      </c>
      <c r="G1074" s="2" t="s">
        <v>30</v>
      </c>
      <c r="H1074" s="2" t="s">
        <v>30</v>
      </c>
      <c r="I1074" s="2" t="s">
        <v>40</v>
      </c>
      <c r="J1074" s="2" t="s">
        <v>41</v>
      </c>
      <c r="K1074" s="2" t="s">
        <v>30</v>
      </c>
      <c r="L1074" s="2" t="s">
        <v>31</v>
      </c>
      <c r="M1074" s="2" t="s">
        <v>31</v>
      </c>
      <c r="N1074" s="2" t="s">
        <v>31</v>
      </c>
      <c r="O1074" s="2" t="s">
        <v>31</v>
      </c>
      <c r="P1074" s="2" t="s">
        <v>31</v>
      </c>
      <c r="Q1074" s="2" t="s">
        <v>42</v>
      </c>
      <c r="R1074" s="2" t="s">
        <v>42</v>
      </c>
      <c r="S1074" s="2" t="s">
        <v>37</v>
      </c>
      <c r="T1074" s="2" t="s">
        <v>37</v>
      </c>
      <c r="U1074" s="2" t="s">
        <v>36</v>
      </c>
      <c r="V1074" s="2" t="s">
        <v>30</v>
      </c>
      <c r="W1074" s="2" t="s">
        <v>30</v>
      </c>
      <c r="X1074" s="2" t="s">
        <v>30</v>
      </c>
      <c r="Y1074" s="2" t="s">
        <v>31</v>
      </c>
      <c r="Z1074" s="2" t="s">
        <v>31</v>
      </c>
    </row>
    <row r="1075">
      <c r="A1075" s="1">
        <v>41880.58223837963</v>
      </c>
      <c r="B1075" s="2">
        <v>25.0</v>
      </c>
      <c r="C1075" s="2" t="s">
        <v>43</v>
      </c>
      <c r="D1075" s="2" t="s">
        <v>28</v>
      </c>
      <c r="E1075" s="2" t="s">
        <v>39</v>
      </c>
      <c r="F1075" s="2" t="s">
        <v>30</v>
      </c>
      <c r="G1075" s="2" t="s">
        <v>30</v>
      </c>
      <c r="H1075" s="2" t="s">
        <v>30</v>
      </c>
      <c r="I1075" s="2" t="s">
        <v>49</v>
      </c>
      <c r="J1075" s="2" t="s">
        <v>41</v>
      </c>
      <c r="K1075" s="2" t="s">
        <v>30</v>
      </c>
      <c r="L1075" s="2" t="s">
        <v>30</v>
      </c>
      <c r="M1075" s="2" t="s">
        <v>42</v>
      </c>
      <c r="N1075" s="2" t="s">
        <v>30</v>
      </c>
      <c r="O1075" s="2" t="s">
        <v>30</v>
      </c>
      <c r="P1075" s="2" t="s">
        <v>30</v>
      </c>
      <c r="Q1075" s="2" t="s">
        <v>42</v>
      </c>
      <c r="R1075" s="2" t="s">
        <v>42</v>
      </c>
      <c r="S1075" s="2" t="s">
        <v>30</v>
      </c>
      <c r="T1075" s="2" t="s">
        <v>30</v>
      </c>
      <c r="U1075" s="2" t="s">
        <v>36</v>
      </c>
      <c r="V1075" s="2" t="s">
        <v>31</v>
      </c>
      <c r="W1075" s="2" t="s">
        <v>30</v>
      </c>
      <c r="X1075" s="2" t="s">
        <v>30</v>
      </c>
      <c r="Y1075" s="2" t="s">
        <v>42</v>
      </c>
      <c r="Z1075" s="2" t="s">
        <v>30</v>
      </c>
    </row>
    <row r="1076">
      <c r="A1076" s="1">
        <v>41880.5868021412</v>
      </c>
      <c r="B1076" s="2">
        <v>31.0</v>
      </c>
      <c r="C1076" s="2" t="s">
        <v>82</v>
      </c>
      <c r="D1076" s="2" t="s">
        <v>28</v>
      </c>
      <c r="E1076" s="2" t="s">
        <v>60</v>
      </c>
      <c r="F1076" s="2" t="s">
        <v>30</v>
      </c>
      <c r="G1076" s="2" t="s">
        <v>30</v>
      </c>
      <c r="H1076" s="2" t="s">
        <v>31</v>
      </c>
      <c r="I1076" s="2" t="s">
        <v>52</v>
      </c>
      <c r="J1076" s="2" t="s">
        <v>50</v>
      </c>
      <c r="K1076" s="2" t="s">
        <v>30</v>
      </c>
      <c r="L1076" s="2" t="s">
        <v>31</v>
      </c>
      <c r="M1076" s="2" t="s">
        <v>31</v>
      </c>
      <c r="N1076" s="2" t="s">
        <v>31</v>
      </c>
      <c r="O1076" s="2" t="s">
        <v>30</v>
      </c>
      <c r="P1076" s="2" t="s">
        <v>30</v>
      </c>
      <c r="Q1076" s="2" t="s">
        <v>42</v>
      </c>
      <c r="R1076" s="2" t="s">
        <v>35</v>
      </c>
      <c r="S1076" s="2" t="s">
        <v>37</v>
      </c>
      <c r="T1076" s="2" t="s">
        <v>30</v>
      </c>
      <c r="U1076" s="2" t="s">
        <v>36</v>
      </c>
      <c r="V1076" s="2" t="s">
        <v>30</v>
      </c>
      <c r="W1076" s="2" t="s">
        <v>30</v>
      </c>
      <c r="X1076" s="2" t="s">
        <v>37</v>
      </c>
      <c r="Y1076" s="2" t="s">
        <v>30</v>
      </c>
      <c r="Z1076" s="2" t="s">
        <v>30</v>
      </c>
    </row>
    <row r="1077">
      <c r="A1077" s="1">
        <v>41880.58983438657</v>
      </c>
      <c r="B1077" s="2">
        <v>40.0</v>
      </c>
      <c r="C1077" s="2" t="s">
        <v>43</v>
      </c>
      <c r="D1077" s="2" t="s">
        <v>28</v>
      </c>
      <c r="E1077" s="2" t="s">
        <v>76</v>
      </c>
      <c r="F1077" s="2" t="s">
        <v>30</v>
      </c>
      <c r="G1077" s="2" t="s">
        <v>31</v>
      </c>
      <c r="H1077" s="2" t="s">
        <v>31</v>
      </c>
      <c r="I1077" s="2" t="s">
        <v>52</v>
      </c>
      <c r="J1077" s="2" t="s">
        <v>41</v>
      </c>
      <c r="K1077" s="2" t="s">
        <v>30</v>
      </c>
      <c r="L1077" s="2" t="s">
        <v>31</v>
      </c>
      <c r="M1077" s="2" t="s">
        <v>31</v>
      </c>
      <c r="N1077" s="2" t="s">
        <v>31</v>
      </c>
      <c r="O1077" s="2" t="s">
        <v>31</v>
      </c>
      <c r="P1077" s="2" t="s">
        <v>31</v>
      </c>
      <c r="Q1077" s="2" t="s">
        <v>31</v>
      </c>
      <c r="R1077" s="2" t="s">
        <v>42</v>
      </c>
      <c r="S1077" s="2" t="s">
        <v>31</v>
      </c>
      <c r="T1077" s="2" t="s">
        <v>31</v>
      </c>
      <c r="U1077" s="2" t="s">
        <v>30</v>
      </c>
      <c r="V1077" s="2" t="s">
        <v>30</v>
      </c>
      <c r="W1077" s="2" t="s">
        <v>30</v>
      </c>
      <c r="X1077" s="2" t="s">
        <v>37</v>
      </c>
      <c r="Y1077" s="2" t="s">
        <v>30</v>
      </c>
      <c r="Z1077" s="2" t="s">
        <v>31</v>
      </c>
    </row>
    <row r="1078">
      <c r="A1078" s="1">
        <v>41880.60486238426</v>
      </c>
      <c r="B1078" s="2">
        <v>43.0</v>
      </c>
      <c r="C1078" s="2" t="s">
        <v>43</v>
      </c>
      <c r="D1078" s="2" t="s">
        <v>28</v>
      </c>
      <c r="E1078" s="2" t="s">
        <v>145</v>
      </c>
      <c r="F1078" s="2" t="s">
        <v>31</v>
      </c>
      <c r="G1078" s="2" t="s">
        <v>31</v>
      </c>
      <c r="H1078" s="2" t="s">
        <v>31</v>
      </c>
      <c r="I1078" s="2" t="s">
        <v>52</v>
      </c>
      <c r="J1078" s="3" t="s">
        <v>54</v>
      </c>
      <c r="K1078" s="2" t="s">
        <v>31</v>
      </c>
      <c r="L1078" s="2" t="s">
        <v>31</v>
      </c>
      <c r="M1078" s="2" t="s">
        <v>31</v>
      </c>
      <c r="N1078" s="2" t="s">
        <v>34</v>
      </c>
      <c r="O1078" s="2" t="s">
        <v>30</v>
      </c>
      <c r="P1078" s="2" t="s">
        <v>42</v>
      </c>
      <c r="Q1078" s="2" t="s">
        <v>42</v>
      </c>
      <c r="R1078" s="2" t="s">
        <v>42</v>
      </c>
      <c r="S1078" s="2" t="s">
        <v>37</v>
      </c>
      <c r="T1078" s="2" t="s">
        <v>37</v>
      </c>
      <c r="U1078" s="2" t="s">
        <v>36</v>
      </c>
      <c r="V1078" s="2" t="s">
        <v>36</v>
      </c>
      <c r="W1078" s="2" t="s">
        <v>30</v>
      </c>
      <c r="X1078" s="2" t="s">
        <v>37</v>
      </c>
      <c r="Y1078" s="2" t="s">
        <v>42</v>
      </c>
      <c r="Z1078" s="2" t="s">
        <v>30</v>
      </c>
      <c r="AA1078" s="2" t="s">
        <v>312</v>
      </c>
    </row>
    <row r="1079">
      <c r="A1079" s="1">
        <v>41880.61932679398</v>
      </c>
      <c r="B1079" s="2">
        <v>27.0</v>
      </c>
      <c r="C1079" s="2" t="s">
        <v>27</v>
      </c>
      <c r="D1079" s="2" t="s">
        <v>28</v>
      </c>
      <c r="E1079" s="2" t="s">
        <v>76</v>
      </c>
      <c r="F1079" s="2" t="s">
        <v>30</v>
      </c>
      <c r="G1079" s="2" t="s">
        <v>31</v>
      </c>
      <c r="H1079" s="2" t="s">
        <v>31</v>
      </c>
      <c r="I1079" s="2" t="s">
        <v>32</v>
      </c>
      <c r="J1079" s="2" t="s">
        <v>41</v>
      </c>
      <c r="K1079" s="2" t="s">
        <v>30</v>
      </c>
      <c r="L1079" s="2" t="s">
        <v>31</v>
      </c>
      <c r="M1079" s="2" t="s">
        <v>31</v>
      </c>
      <c r="N1079" s="2" t="s">
        <v>31</v>
      </c>
      <c r="O1079" s="2" t="s">
        <v>31</v>
      </c>
      <c r="P1079" s="2" t="s">
        <v>31</v>
      </c>
      <c r="Q1079" s="2" t="s">
        <v>31</v>
      </c>
      <c r="R1079" s="2" t="s">
        <v>55</v>
      </c>
      <c r="S1079" s="2" t="s">
        <v>37</v>
      </c>
      <c r="T1079" s="2" t="s">
        <v>30</v>
      </c>
      <c r="U1079" s="2" t="s">
        <v>31</v>
      </c>
      <c r="V1079" s="2" t="s">
        <v>36</v>
      </c>
      <c r="W1079" s="2" t="s">
        <v>30</v>
      </c>
      <c r="X1079" s="2" t="s">
        <v>37</v>
      </c>
      <c r="Y1079" s="2" t="s">
        <v>30</v>
      </c>
      <c r="Z1079" s="2" t="s">
        <v>31</v>
      </c>
      <c r="AA1079" s="2" t="s">
        <v>313</v>
      </c>
    </row>
    <row r="1080">
      <c r="A1080" s="1">
        <v>41880.624808981476</v>
      </c>
      <c r="B1080" s="2">
        <v>37.0</v>
      </c>
      <c r="C1080" s="2" t="s">
        <v>59</v>
      </c>
      <c r="D1080" s="2" t="s">
        <v>28</v>
      </c>
      <c r="E1080" s="2" t="s">
        <v>159</v>
      </c>
      <c r="F1080" s="2" t="s">
        <v>30</v>
      </c>
      <c r="G1080" s="2" t="s">
        <v>31</v>
      </c>
      <c r="H1080" s="2" t="s">
        <v>31</v>
      </c>
      <c r="I1080" s="2" t="s">
        <v>52</v>
      </c>
      <c r="J1080" s="2" t="s">
        <v>47</v>
      </c>
      <c r="K1080" s="2" t="s">
        <v>31</v>
      </c>
      <c r="L1080" s="2" t="s">
        <v>31</v>
      </c>
      <c r="M1080" s="2" t="s">
        <v>31</v>
      </c>
      <c r="N1080" s="2" t="s">
        <v>31</v>
      </c>
      <c r="O1080" s="2" t="s">
        <v>30</v>
      </c>
      <c r="P1080" s="2" t="s">
        <v>42</v>
      </c>
      <c r="Q1080" s="2" t="s">
        <v>42</v>
      </c>
      <c r="R1080" s="2" t="s">
        <v>42</v>
      </c>
      <c r="S1080" s="2" t="s">
        <v>31</v>
      </c>
      <c r="T1080" s="2" t="s">
        <v>37</v>
      </c>
      <c r="U1080" s="2" t="s">
        <v>30</v>
      </c>
      <c r="V1080" s="2" t="s">
        <v>30</v>
      </c>
      <c r="W1080" s="2" t="s">
        <v>30</v>
      </c>
      <c r="X1080" s="2" t="s">
        <v>37</v>
      </c>
      <c r="Y1080" s="2" t="s">
        <v>42</v>
      </c>
      <c r="Z1080" s="2" t="s">
        <v>30</v>
      </c>
      <c r="AA1080" s="2" t="s">
        <v>314</v>
      </c>
    </row>
    <row r="1081">
      <c r="A1081" s="1">
        <v>41880.63239719908</v>
      </c>
      <c r="B1081" s="2">
        <v>32.0</v>
      </c>
      <c r="C1081" s="2" t="s">
        <v>57</v>
      </c>
      <c r="D1081" s="2" t="s">
        <v>80</v>
      </c>
      <c r="F1081" s="2" t="s">
        <v>31</v>
      </c>
      <c r="G1081" s="2" t="s">
        <v>30</v>
      </c>
      <c r="H1081" s="2" t="s">
        <v>31</v>
      </c>
      <c r="I1081" s="2" t="s">
        <v>52</v>
      </c>
      <c r="J1081" s="3" t="s">
        <v>54</v>
      </c>
      <c r="K1081" s="2" t="s">
        <v>30</v>
      </c>
      <c r="L1081" s="2" t="s">
        <v>31</v>
      </c>
      <c r="M1081" s="2" t="s">
        <v>30</v>
      </c>
      <c r="N1081" s="2" t="s">
        <v>30</v>
      </c>
      <c r="O1081" s="2" t="s">
        <v>30</v>
      </c>
      <c r="P1081" s="2" t="s">
        <v>30</v>
      </c>
      <c r="Q1081" s="2" t="s">
        <v>31</v>
      </c>
      <c r="R1081" s="2" t="s">
        <v>55</v>
      </c>
      <c r="S1081" s="2" t="s">
        <v>37</v>
      </c>
      <c r="T1081" s="2" t="s">
        <v>30</v>
      </c>
      <c r="U1081" s="2" t="s">
        <v>36</v>
      </c>
      <c r="V1081" s="2" t="s">
        <v>31</v>
      </c>
      <c r="W1081" s="2" t="s">
        <v>30</v>
      </c>
      <c r="X1081" s="2" t="s">
        <v>37</v>
      </c>
      <c r="Y1081" s="2" t="s">
        <v>30</v>
      </c>
      <c r="Z1081" s="2" t="s">
        <v>30</v>
      </c>
    </row>
    <row r="1082">
      <c r="A1082" s="1">
        <v>41880.666617233794</v>
      </c>
      <c r="B1082" s="2">
        <v>25.0</v>
      </c>
      <c r="C1082" s="2" t="s">
        <v>43</v>
      </c>
      <c r="D1082" s="2" t="s">
        <v>28</v>
      </c>
      <c r="E1082" s="2" t="s">
        <v>84</v>
      </c>
      <c r="F1082" s="2" t="s">
        <v>30</v>
      </c>
      <c r="G1082" s="2" t="s">
        <v>31</v>
      </c>
      <c r="H1082" s="2" t="s">
        <v>31</v>
      </c>
      <c r="I1082" s="2" t="s">
        <v>32</v>
      </c>
      <c r="J1082" s="3" t="s">
        <v>54</v>
      </c>
      <c r="K1082" s="2" t="s">
        <v>30</v>
      </c>
      <c r="L1082" s="2" t="s">
        <v>31</v>
      </c>
      <c r="M1082" s="2" t="s">
        <v>30</v>
      </c>
      <c r="N1082" s="2" t="s">
        <v>31</v>
      </c>
      <c r="O1082" s="2" t="s">
        <v>30</v>
      </c>
      <c r="P1082" s="2" t="s">
        <v>30</v>
      </c>
      <c r="Q1082" s="2" t="s">
        <v>31</v>
      </c>
      <c r="R1082" s="2" t="s">
        <v>65</v>
      </c>
      <c r="S1082" s="2" t="s">
        <v>37</v>
      </c>
      <c r="T1082" s="2" t="s">
        <v>30</v>
      </c>
      <c r="U1082" s="2" t="s">
        <v>31</v>
      </c>
      <c r="V1082" s="2" t="s">
        <v>31</v>
      </c>
      <c r="W1082" s="2" t="s">
        <v>30</v>
      </c>
      <c r="X1082" s="2" t="s">
        <v>37</v>
      </c>
      <c r="Y1082" s="2" t="s">
        <v>30</v>
      </c>
      <c r="Z1082" s="2" t="s">
        <v>30</v>
      </c>
    </row>
    <row r="1083">
      <c r="A1083" s="1">
        <v>41880.67158872685</v>
      </c>
      <c r="B1083" s="2">
        <v>29.0</v>
      </c>
      <c r="C1083" s="2" t="s">
        <v>43</v>
      </c>
      <c r="D1083" s="2" t="s">
        <v>80</v>
      </c>
      <c r="F1083" s="2" t="s">
        <v>30</v>
      </c>
      <c r="G1083" s="2" t="s">
        <v>31</v>
      </c>
      <c r="H1083" s="2" t="s">
        <v>31</v>
      </c>
      <c r="I1083" s="2" t="s">
        <v>32</v>
      </c>
      <c r="J1083" s="3" t="s">
        <v>54</v>
      </c>
      <c r="K1083" s="2" t="s">
        <v>30</v>
      </c>
      <c r="L1083" s="2" t="s">
        <v>31</v>
      </c>
      <c r="M1083" s="2" t="s">
        <v>42</v>
      </c>
      <c r="N1083" s="2" t="s">
        <v>34</v>
      </c>
      <c r="O1083" s="2" t="s">
        <v>42</v>
      </c>
      <c r="P1083" s="2" t="s">
        <v>31</v>
      </c>
      <c r="Q1083" s="2" t="s">
        <v>42</v>
      </c>
      <c r="R1083" s="2" t="s">
        <v>55</v>
      </c>
      <c r="S1083" s="2" t="s">
        <v>30</v>
      </c>
      <c r="T1083" s="2" t="s">
        <v>37</v>
      </c>
      <c r="U1083" s="2" t="s">
        <v>31</v>
      </c>
      <c r="V1083" s="2" t="s">
        <v>31</v>
      </c>
      <c r="W1083" s="2" t="s">
        <v>37</v>
      </c>
      <c r="X1083" s="2" t="s">
        <v>30</v>
      </c>
      <c r="Y1083" s="2" t="s">
        <v>31</v>
      </c>
      <c r="Z1083" s="2" t="s">
        <v>30</v>
      </c>
      <c r="AA1083" s="2" t="s">
        <v>315</v>
      </c>
    </row>
    <row r="1084">
      <c r="A1084" s="1">
        <v>41880.67884443287</v>
      </c>
      <c r="B1084" s="2">
        <v>30.0</v>
      </c>
      <c r="C1084" s="2" t="s">
        <v>27</v>
      </c>
      <c r="D1084" s="2" t="s">
        <v>28</v>
      </c>
      <c r="E1084" s="2" t="s">
        <v>51</v>
      </c>
      <c r="F1084" s="2" t="s">
        <v>30</v>
      </c>
      <c r="G1084" s="2" t="s">
        <v>31</v>
      </c>
      <c r="H1084" s="2" t="s">
        <v>31</v>
      </c>
      <c r="I1084" s="2" t="s">
        <v>32</v>
      </c>
      <c r="J1084" s="2" t="s">
        <v>41</v>
      </c>
      <c r="K1084" s="2" t="s">
        <v>30</v>
      </c>
      <c r="L1084" s="2" t="s">
        <v>30</v>
      </c>
      <c r="M1084" s="2" t="s">
        <v>31</v>
      </c>
      <c r="N1084" s="2" t="s">
        <v>30</v>
      </c>
      <c r="O1084" s="2" t="s">
        <v>30</v>
      </c>
      <c r="P1084" s="2" t="s">
        <v>30</v>
      </c>
      <c r="Q1084" s="2" t="s">
        <v>42</v>
      </c>
      <c r="R1084" s="2" t="s">
        <v>45</v>
      </c>
      <c r="S1084" s="2" t="s">
        <v>31</v>
      </c>
      <c r="T1084" s="2" t="s">
        <v>30</v>
      </c>
      <c r="U1084" s="2" t="s">
        <v>30</v>
      </c>
      <c r="V1084" s="2" t="s">
        <v>30</v>
      </c>
      <c r="W1084" s="2" t="s">
        <v>30</v>
      </c>
      <c r="X1084" s="2" t="s">
        <v>37</v>
      </c>
      <c r="Y1084" s="2" t="s">
        <v>30</v>
      </c>
      <c r="Z1084" s="2" t="s">
        <v>30</v>
      </c>
      <c r="AA1084" s="2" t="s">
        <v>316</v>
      </c>
    </row>
    <row r="1085">
      <c r="A1085" s="1">
        <v>41880.68144339121</v>
      </c>
      <c r="B1085" s="2">
        <v>34.0</v>
      </c>
      <c r="C1085" s="2" t="s">
        <v>59</v>
      </c>
      <c r="D1085" s="2" t="s">
        <v>44</v>
      </c>
      <c r="F1085" s="2" t="s">
        <v>30</v>
      </c>
      <c r="G1085" s="2" t="s">
        <v>31</v>
      </c>
      <c r="H1085" s="2" t="s">
        <v>31</v>
      </c>
      <c r="I1085" s="2" t="s">
        <v>32</v>
      </c>
      <c r="J1085" s="2" t="s">
        <v>47</v>
      </c>
      <c r="K1085" s="2" t="s">
        <v>30</v>
      </c>
      <c r="L1085" s="2" t="s">
        <v>30</v>
      </c>
      <c r="M1085" s="2" t="s">
        <v>42</v>
      </c>
      <c r="N1085" s="2" t="s">
        <v>30</v>
      </c>
      <c r="O1085" s="2" t="s">
        <v>31</v>
      </c>
      <c r="P1085" s="2" t="s">
        <v>42</v>
      </c>
      <c r="Q1085" s="2" t="s">
        <v>42</v>
      </c>
      <c r="R1085" s="2" t="s">
        <v>35</v>
      </c>
      <c r="S1085" s="2" t="s">
        <v>30</v>
      </c>
      <c r="T1085" s="2" t="s">
        <v>30</v>
      </c>
      <c r="U1085" s="2" t="s">
        <v>36</v>
      </c>
      <c r="V1085" s="2" t="s">
        <v>36</v>
      </c>
      <c r="W1085" s="2" t="s">
        <v>30</v>
      </c>
      <c r="X1085" s="2" t="s">
        <v>30</v>
      </c>
      <c r="Y1085" s="2" t="s">
        <v>31</v>
      </c>
      <c r="Z1085" s="2" t="s">
        <v>30</v>
      </c>
    </row>
    <row r="1086">
      <c r="A1086" s="1">
        <v>41880.688088333336</v>
      </c>
      <c r="B1086" s="2">
        <v>32.0</v>
      </c>
      <c r="C1086" s="2" t="s">
        <v>57</v>
      </c>
      <c r="D1086" s="2" t="s">
        <v>46</v>
      </c>
      <c r="F1086" s="2" t="s">
        <v>30</v>
      </c>
      <c r="G1086" s="2" t="s">
        <v>31</v>
      </c>
      <c r="H1086" s="2" t="s">
        <v>31</v>
      </c>
      <c r="I1086" s="2" t="s">
        <v>52</v>
      </c>
      <c r="J1086" s="3" t="s">
        <v>54</v>
      </c>
      <c r="K1086" s="2" t="s">
        <v>30</v>
      </c>
      <c r="L1086" s="2" t="s">
        <v>30</v>
      </c>
      <c r="M1086" s="2" t="s">
        <v>31</v>
      </c>
      <c r="N1086" s="2" t="s">
        <v>31</v>
      </c>
      <c r="O1086" s="2" t="s">
        <v>31</v>
      </c>
      <c r="P1086" s="2" t="s">
        <v>31</v>
      </c>
      <c r="Q1086" s="2" t="s">
        <v>31</v>
      </c>
      <c r="R1086" s="2" t="s">
        <v>35</v>
      </c>
      <c r="S1086" s="2" t="s">
        <v>37</v>
      </c>
      <c r="T1086" s="2" t="s">
        <v>37</v>
      </c>
      <c r="U1086" s="2" t="s">
        <v>36</v>
      </c>
      <c r="V1086" s="2" t="s">
        <v>36</v>
      </c>
      <c r="W1086" s="2" t="s">
        <v>30</v>
      </c>
      <c r="X1086" s="2" t="s">
        <v>37</v>
      </c>
      <c r="Y1086" s="2" t="s">
        <v>30</v>
      </c>
      <c r="Z1086" s="2" t="s">
        <v>30</v>
      </c>
    </row>
    <row r="1087">
      <c r="A1087" s="1">
        <v>41880.70148685185</v>
      </c>
      <c r="B1087" s="2">
        <v>37.0</v>
      </c>
      <c r="C1087" s="2" t="s">
        <v>57</v>
      </c>
      <c r="D1087" s="2" t="s">
        <v>94</v>
      </c>
      <c r="F1087" s="2" t="s">
        <v>30</v>
      </c>
      <c r="G1087" s="2" t="s">
        <v>30</v>
      </c>
      <c r="H1087" s="2" t="s">
        <v>30</v>
      </c>
      <c r="J1087" s="3" t="s">
        <v>33</v>
      </c>
      <c r="K1087" s="2" t="s">
        <v>30</v>
      </c>
      <c r="L1087" s="2" t="s">
        <v>31</v>
      </c>
      <c r="M1087" s="2" t="s">
        <v>42</v>
      </c>
      <c r="N1087" s="2" t="s">
        <v>30</v>
      </c>
      <c r="O1087" s="2" t="s">
        <v>30</v>
      </c>
      <c r="P1087" s="2" t="s">
        <v>30</v>
      </c>
      <c r="Q1087" s="2" t="s">
        <v>31</v>
      </c>
      <c r="R1087" s="2" t="s">
        <v>65</v>
      </c>
      <c r="S1087" s="2" t="s">
        <v>30</v>
      </c>
      <c r="T1087" s="2" t="s">
        <v>30</v>
      </c>
      <c r="U1087" s="2" t="s">
        <v>31</v>
      </c>
      <c r="V1087" s="2" t="s">
        <v>31</v>
      </c>
      <c r="W1087" s="2" t="s">
        <v>37</v>
      </c>
      <c r="X1087" s="2" t="s">
        <v>37</v>
      </c>
      <c r="Y1087" s="2" t="s">
        <v>31</v>
      </c>
      <c r="Z1087" s="2" t="s">
        <v>30</v>
      </c>
    </row>
    <row r="1088">
      <c r="A1088" s="1">
        <v>41880.70244274306</v>
      </c>
      <c r="B1088" s="2">
        <v>41.0</v>
      </c>
      <c r="C1088" s="2" t="s">
        <v>57</v>
      </c>
      <c r="D1088" s="2" t="s">
        <v>94</v>
      </c>
      <c r="F1088" s="2" t="s">
        <v>30</v>
      </c>
      <c r="G1088" s="2" t="s">
        <v>30</v>
      </c>
      <c r="H1088" s="2" t="s">
        <v>31</v>
      </c>
      <c r="I1088" s="2" t="s">
        <v>52</v>
      </c>
      <c r="J1088" s="2" t="s">
        <v>41</v>
      </c>
      <c r="K1088" s="2" t="s">
        <v>30</v>
      </c>
      <c r="L1088" s="2" t="s">
        <v>31</v>
      </c>
      <c r="M1088" s="2" t="s">
        <v>42</v>
      </c>
      <c r="N1088" s="2" t="s">
        <v>30</v>
      </c>
      <c r="O1088" s="2" t="s">
        <v>30</v>
      </c>
      <c r="P1088" s="2" t="s">
        <v>30</v>
      </c>
      <c r="Q1088" s="2" t="s">
        <v>42</v>
      </c>
      <c r="R1088" s="2" t="s">
        <v>45</v>
      </c>
      <c r="S1088" s="2" t="s">
        <v>30</v>
      </c>
      <c r="T1088" s="2" t="s">
        <v>30</v>
      </c>
      <c r="U1088" s="2" t="s">
        <v>31</v>
      </c>
      <c r="V1088" s="2" t="s">
        <v>31</v>
      </c>
      <c r="W1088" s="2" t="s">
        <v>30</v>
      </c>
      <c r="X1088" s="2" t="s">
        <v>30</v>
      </c>
      <c r="Y1088" s="2" t="s">
        <v>31</v>
      </c>
      <c r="Z1088" s="2" t="s">
        <v>30</v>
      </c>
    </row>
    <row r="1089">
      <c r="A1089" s="1">
        <v>41880.70562586806</v>
      </c>
      <c r="B1089" s="2">
        <v>38.0</v>
      </c>
      <c r="C1089" s="2" t="s">
        <v>57</v>
      </c>
      <c r="D1089" s="2" t="s">
        <v>28</v>
      </c>
      <c r="E1089" s="2" t="s">
        <v>39</v>
      </c>
      <c r="F1089" s="2" t="s">
        <v>30</v>
      </c>
      <c r="G1089" s="2" t="s">
        <v>31</v>
      </c>
      <c r="H1089" s="2" t="s">
        <v>30</v>
      </c>
      <c r="I1089" s="2" t="s">
        <v>49</v>
      </c>
      <c r="J1089" s="2" t="s">
        <v>41</v>
      </c>
      <c r="K1089" s="2" t="s">
        <v>30</v>
      </c>
      <c r="L1089" s="2" t="s">
        <v>30</v>
      </c>
      <c r="M1089" s="2" t="s">
        <v>31</v>
      </c>
      <c r="N1089" s="2" t="s">
        <v>34</v>
      </c>
      <c r="O1089" s="2" t="s">
        <v>31</v>
      </c>
      <c r="P1089" s="2" t="s">
        <v>31</v>
      </c>
      <c r="Q1089" s="2" t="s">
        <v>42</v>
      </c>
      <c r="R1089" s="2" t="s">
        <v>42</v>
      </c>
      <c r="S1089" s="2" t="s">
        <v>31</v>
      </c>
      <c r="T1089" s="2" t="s">
        <v>37</v>
      </c>
      <c r="U1089" s="2" t="s">
        <v>36</v>
      </c>
      <c r="V1089" s="2" t="s">
        <v>30</v>
      </c>
      <c r="W1089" s="2" t="s">
        <v>30</v>
      </c>
      <c r="X1089" s="2" t="s">
        <v>30</v>
      </c>
      <c r="Y1089" s="2" t="s">
        <v>30</v>
      </c>
      <c r="Z1089" s="2" t="s">
        <v>30</v>
      </c>
    </row>
    <row r="1090">
      <c r="A1090" s="1">
        <v>41880.71119731481</v>
      </c>
      <c r="B1090" s="2">
        <v>32.0</v>
      </c>
      <c r="C1090" s="2" t="s">
        <v>43</v>
      </c>
      <c r="D1090" s="2" t="s">
        <v>28</v>
      </c>
      <c r="E1090" s="2" t="s">
        <v>39</v>
      </c>
      <c r="F1090" s="2" t="s">
        <v>30</v>
      </c>
      <c r="G1090" s="2" t="s">
        <v>30</v>
      </c>
      <c r="H1090" s="2" t="s">
        <v>31</v>
      </c>
      <c r="I1090" s="2" t="s">
        <v>52</v>
      </c>
      <c r="J1090" s="2" t="s">
        <v>47</v>
      </c>
      <c r="K1090" s="2" t="s">
        <v>30</v>
      </c>
      <c r="L1090" s="2" t="s">
        <v>31</v>
      </c>
      <c r="M1090" s="2" t="s">
        <v>31</v>
      </c>
      <c r="N1090" s="2" t="s">
        <v>31</v>
      </c>
      <c r="O1090" s="2" t="s">
        <v>31</v>
      </c>
      <c r="P1090" s="2" t="s">
        <v>42</v>
      </c>
      <c r="Q1090" s="2" t="s">
        <v>31</v>
      </c>
      <c r="R1090" s="2" t="s">
        <v>42</v>
      </c>
      <c r="S1090" s="2" t="s">
        <v>30</v>
      </c>
      <c r="T1090" s="2" t="s">
        <v>30</v>
      </c>
      <c r="U1090" s="2" t="s">
        <v>36</v>
      </c>
      <c r="V1090" s="2" t="s">
        <v>31</v>
      </c>
      <c r="W1090" s="2" t="s">
        <v>30</v>
      </c>
      <c r="X1090" s="2" t="s">
        <v>37</v>
      </c>
      <c r="Y1090" s="2" t="s">
        <v>42</v>
      </c>
      <c r="Z1090" s="2" t="s">
        <v>30</v>
      </c>
    </row>
    <row r="1091">
      <c r="A1091" s="1">
        <v>41880.711259247684</v>
      </c>
      <c r="B1091" s="2">
        <v>28.0</v>
      </c>
      <c r="C1091" s="2" t="s">
        <v>27</v>
      </c>
      <c r="D1091" s="2" t="s">
        <v>28</v>
      </c>
      <c r="E1091" s="2" t="s">
        <v>60</v>
      </c>
      <c r="F1091" s="2" t="s">
        <v>30</v>
      </c>
      <c r="G1091" s="2" t="s">
        <v>31</v>
      </c>
      <c r="H1091" s="2" t="s">
        <v>31</v>
      </c>
      <c r="I1091" s="2" t="s">
        <v>52</v>
      </c>
      <c r="J1091" s="2" t="s">
        <v>50</v>
      </c>
      <c r="K1091" s="2" t="s">
        <v>30</v>
      </c>
      <c r="L1091" s="2" t="s">
        <v>31</v>
      </c>
      <c r="M1091" s="2" t="s">
        <v>31</v>
      </c>
      <c r="N1091" s="2" t="s">
        <v>31</v>
      </c>
      <c r="O1091" s="2" t="s">
        <v>42</v>
      </c>
      <c r="P1091" s="2" t="s">
        <v>42</v>
      </c>
      <c r="Q1091" s="2" t="s">
        <v>42</v>
      </c>
      <c r="R1091" s="2" t="s">
        <v>42</v>
      </c>
      <c r="S1091" s="2" t="s">
        <v>37</v>
      </c>
      <c r="T1091" s="2" t="s">
        <v>30</v>
      </c>
      <c r="U1091" s="2" t="s">
        <v>36</v>
      </c>
      <c r="V1091" s="2" t="s">
        <v>36</v>
      </c>
      <c r="W1091" s="2" t="s">
        <v>30</v>
      </c>
      <c r="X1091" s="2" t="s">
        <v>30</v>
      </c>
      <c r="Y1091" s="2" t="s">
        <v>31</v>
      </c>
      <c r="Z1091" s="2" t="s">
        <v>30</v>
      </c>
    </row>
    <row r="1092">
      <c r="A1092" s="1">
        <v>41880.7265718287</v>
      </c>
      <c r="B1092" s="2">
        <v>11.0</v>
      </c>
      <c r="C1092" s="2" t="s">
        <v>57</v>
      </c>
      <c r="D1092" s="2" t="s">
        <v>28</v>
      </c>
      <c r="E1092" s="2" t="s">
        <v>56</v>
      </c>
      <c r="F1092" s="2" t="s">
        <v>31</v>
      </c>
      <c r="G1092" s="2" t="s">
        <v>30</v>
      </c>
      <c r="H1092" s="2" t="s">
        <v>30</v>
      </c>
      <c r="I1092" s="2" t="s">
        <v>49</v>
      </c>
      <c r="J1092" s="3" t="s">
        <v>54</v>
      </c>
      <c r="K1092" s="2" t="s">
        <v>31</v>
      </c>
      <c r="L1092" s="2" t="s">
        <v>31</v>
      </c>
      <c r="M1092" s="2" t="s">
        <v>30</v>
      </c>
      <c r="N1092" s="2" t="s">
        <v>31</v>
      </c>
      <c r="O1092" s="2" t="s">
        <v>30</v>
      </c>
      <c r="P1092" s="2" t="s">
        <v>30</v>
      </c>
      <c r="Q1092" s="2" t="s">
        <v>31</v>
      </c>
      <c r="R1092" s="2" t="s">
        <v>65</v>
      </c>
      <c r="S1092" s="2" t="s">
        <v>30</v>
      </c>
      <c r="T1092" s="2" t="s">
        <v>30</v>
      </c>
      <c r="U1092" s="2" t="s">
        <v>36</v>
      </c>
      <c r="V1092" s="2" t="s">
        <v>36</v>
      </c>
      <c r="W1092" s="2" t="s">
        <v>30</v>
      </c>
      <c r="X1092" s="2" t="s">
        <v>37</v>
      </c>
      <c r="Y1092" s="2" t="s">
        <v>31</v>
      </c>
      <c r="Z1092" s="2" t="s">
        <v>30</v>
      </c>
    </row>
    <row r="1093">
      <c r="A1093" s="1">
        <v>41880.73091798611</v>
      </c>
      <c r="B1093" s="2">
        <v>43.0</v>
      </c>
      <c r="C1093" s="2" t="s">
        <v>57</v>
      </c>
      <c r="D1093" s="2" t="s">
        <v>28</v>
      </c>
      <c r="E1093" s="2" t="s">
        <v>48</v>
      </c>
      <c r="F1093" s="2" t="s">
        <v>30</v>
      </c>
      <c r="G1093" s="2" t="s">
        <v>31</v>
      </c>
      <c r="H1093" s="2" t="s">
        <v>30</v>
      </c>
      <c r="I1093" s="2" t="s">
        <v>49</v>
      </c>
      <c r="J1093" s="2" t="s">
        <v>50</v>
      </c>
      <c r="K1093" s="2" t="s">
        <v>30</v>
      </c>
      <c r="L1093" s="2" t="s">
        <v>30</v>
      </c>
      <c r="M1093" s="2" t="s">
        <v>31</v>
      </c>
      <c r="N1093" s="2" t="s">
        <v>31</v>
      </c>
      <c r="O1093" s="2" t="s">
        <v>30</v>
      </c>
      <c r="P1093" s="2" t="s">
        <v>42</v>
      </c>
      <c r="Q1093" s="2" t="s">
        <v>42</v>
      </c>
      <c r="R1093" s="2" t="s">
        <v>35</v>
      </c>
      <c r="S1093" s="2" t="s">
        <v>37</v>
      </c>
      <c r="T1093" s="2" t="s">
        <v>30</v>
      </c>
      <c r="U1093" s="2" t="s">
        <v>36</v>
      </c>
      <c r="V1093" s="2" t="s">
        <v>36</v>
      </c>
      <c r="W1093" s="2" t="s">
        <v>30</v>
      </c>
      <c r="X1093" s="2" t="s">
        <v>37</v>
      </c>
      <c r="Y1093" s="2" t="s">
        <v>30</v>
      </c>
      <c r="Z1093" s="2" t="s">
        <v>30</v>
      </c>
    </row>
    <row r="1094">
      <c r="A1094" s="1">
        <v>41880.732832037036</v>
      </c>
      <c r="B1094" s="2">
        <v>32.0</v>
      </c>
      <c r="C1094" s="2" t="s">
        <v>43</v>
      </c>
      <c r="D1094" s="2" t="s">
        <v>28</v>
      </c>
      <c r="E1094" s="2" t="s">
        <v>51</v>
      </c>
      <c r="F1094" s="2" t="s">
        <v>30</v>
      </c>
      <c r="G1094" s="2" t="s">
        <v>31</v>
      </c>
      <c r="H1094" s="2" t="s">
        <v>31</v>
      </c>
      <c r="I1094" s="2" t="s">
        <v>32</v>
      </c>
      <c r="J1094" s="2" t="s">
        <v>50</v>
      </c>
      <c r="K1094" s="2" t="s">
        <v>30</v>
      </c>
      <c r="L1094" s="2" t="s">
        <v>31</v>
      </c>
      <c r="M1094" s="2" t="s">
        <v>30</v>
      </c>
      <c r="N1094" s="2" t="s">
        <v>31</v>
      </c>
      <c r="O1094" s="2" t="s">
        <v>30</v>
      </c>
      <c r="P1094" s="2" t="s">
        <v>30</v>
      </c>
      <c r="Q1094" s="2" t="s">
        <v>42</v>
      </c>
      <c r="R1094" s="2" t="s">
        <v>55</v>
      </c>
      <c r="S1094" s="2" t="s">
        <v>31</v>
      </c>
      <c r="T1094" s="2" t="s">
        <v>30</v>
      </c>
      <c r="U1094" s="2" t="s">
        <v>31</v>
      </c>
      <c r="V1094" s="2" t="s">
        <v>31</v>
      </c>
      <c r="W1094" s="2" t="s">
        <v>30</v>
      </c>
      <c r="X1094" s="2" t="s">
        <v>31</v>
      </c>
      <c r="Y1094" s="2" t="s">
        <v>30</v>
      </c>
      <c r="Z1094" s="2" t="s">
        <v>30</v>
      </c>
    </row>
    <row r="1095">
      <c r="A1095" s="1">
        <v>41880.74621</v>
      </c>
      <c r="B1095" s="2">
        <v>25.0</v>
      </c>
      <c r="C1095" s="2" t="s">
        <v>38</v>
      </c>
      <c r="D1095" s="2" t="s">
        <v>28</v>
      </c>
      <c r="E1095" s="2" t="s">
        <v>76</v>
      </c>
      <c r="F1095" s="2" t="s">
        <v>30</v>
      </c>
      <c r="G1095" s="2" t="s">
        <v>30</v>
      </c>
      <c r="H1095" s="2" t="s">
        <v>31</v>
      </c>
      <c r="I1095" s="2" t="s">
        <v>52</v>
      </c>
      <c r="J1095" s="2" t="s">
        <v>41</v>
      </c>
      <c r="K1095" s="2" t="s">
        <v>30</v>
      </c>
      <c r="L1095" s="2" t="s">
        <v>31</v>
      </c>
      <c r="M1095" s="2" t="s">
        <v>31</v>
      </c>
      <c r="N1095" s="2" t="s">
        <v>31</v>
      </c>
      <c r="O1095" s="2" t="s">
        <v>31</v>
      </c>
      <c r="P1095" s="2" t="s">
        <v>42</v>
      </c>
      <c r="Q1095" s="2" t="s">
        <v>31</v>
      </c>
      <c r="R1095" s="2" t="s">
        <v>42</v>
      </c>
      <c r="S1095" s="2" t="s">
        <v>31</v>
      </c>
      <c r="T1095" s="2" t="s">
        <v>30</v>
      </c>
      <c r="U1095" s="2" t="s">
        <v>30</v>
      </c>
      <c r="V1095" s="2" t="s">
        <v>30</v>
      </c>
      <c r="W1095" s="2" t="s">
        <v>30</v>
      </c>
      <c r="X1095" s="2" t="s">
        <v>30</v>
      </c>
      <c r="Y1095" s="2" t="s">
        <v>31</v>
      </c>
      <c r="Z1095" s="2" t="s">
        <v>30</v>
      </c>
    </row>
    <row r="1096">
      <c r="A1096" s="1">
        <v>41880.77328810185</v>
      </c>
      <c r="B1096" s="2">
        <v>37.0</v>
      </c>
      <c r="C1096" s="2" t="s">
        <v>43</v>
      </c>
      <c r="D1096" s="2" t="s">
        <v>28</v>
      </c>
      <c r="E1096" s="2" t="s">
        <v>84</v>
      </c>
      <c r="F1096" s="2" t="s">
        <v>30</v>
      </c>
      <c r="G1096" s="2" t="s">
        <v>30</v>
      </c>
      <c r="H1096" s="2" t="s">
        <v>31</v>
      </c>
      <c r="I1096" s="2" t="s">
        <v>52</v>
      </c>
      <c r="J1096" s="2" t="s">
        <v>50</v>
      </c>
      <c r="K1096" s="2" t="s">
        <v>30</v>
      </c>
      <c r="L1096" s="2" t="s">
        <v>31</v>
      </c>
      <c r="M1096" s="2" t="s">
        <v>31</v>
      </c>
      <c r="N1096" s="2" t="s">
        <v>30</v>
      </c>
      <c r="O1096" s="2" t="s">
        <v>30</v>
      </c>
      <c r="P1096" s="2" t="s">
        <v>31</v>
      </c>
      <c r="Q1096" s="2" t="s">
        <v>31</v>
      </c>
      <c r="R1096" s="2" t="s">
        <v>65</v>
      </c>
      <c r="S1096" s="2" t="s">
        <v>30</v>
      </c>
      <c r="T1096" s="2" t="s">
        <v>30</v>
      </c>
      <c r="U1096" s="2" t="s">
        <v>30</v>
      </c>
      <c r="V1096" s="2" t="s">
        <v>31</v>
      </c>
      <c r="W1096" s="2" t="s">
        <v>30</v>
      </c>
      <c r="X1096" s="2" t="s">
        <v>30</v>
      </c>
      <c r="Y1096" s="2" t="s">
        <v>31</v>
      </c>
      <c r="Z1096" s="2" t="s">
        <v>30</v>
      </c>
    </row>
    <row r="1097">
      <c r="A1097" s="1">
        <v>41880.777173738425</v>
      </c>
      <c r="B1097" s="2">
        <v>36.0</v>
      </c>
      <c r="C1097" s="2" t="s">
        <v>57</v>
      </c>
      <c r="D1097" s="2" t="s">
        <v>28</v>
      </c>
      <c r="E1097" s="2" t="s">
        <v>154</v>
      </c>
      <c r="F1097" s="2" t="s">
        <v>31</v>
      </c>
      <c r="G1097" s="2" t="s">
        <v>30</v>
      </c>
      <c r="H1097" s="2" t="s">
        <v>31</v>
      </c>
      <c r="I1097" s="2" t="s">
        <v>52</v>
      </c>
      <c r="J1097" s="3" t="s">
        <v>54</v>
      </c>
      <c r="K1097" s="2" t="s">
        <v>30</v>
      </c>
      <c r="L1097" s="2" t="s">
        <v>30</v>
      </c>
      <c r="M1097" s="2" t="s">
        <v>30</v>
      </c>
      <c r="N1097" s="2" t="s">
        <v>31</v>
      </c>
      <c r="O1097" s="2" t="s">
        <v>30</v>
      </c>
      <c r="P1097" s="2" t="s">
        <v>30</v>
      </c>
      <c r="Q1097" s="2" t="s">
        <v>30</v>
      </c>
      <c r="R1097" s="2" t="s">
        <v>55</v>
      </c>
      <c r="S1097" s="2" t="s">
        <v>30</v>
      </c>
      <c r="T1097" s="2" t="s">
        <v>30</v>
      </c>
      <c r="U1097" s="2" t="s">
        <v>30</v>
      </c>
      <c r="V1097" s="2" t="s">
        <v>30</v>
      </c>
      <c r="W1097" s="2" t="s">
        <v>30</v>
      </c>
      <c r="X1097" s="2" t="s">
        <v>30</v>
      </c>
      <c r="Y1097" s="2" t="s">
        <v>30</v>
      </c>
      <c r="Z1097" s="2" t="s">
        <v>31</v>
      </c>
    </row>
    <row r="1098">
      <c r="A1098" s="1">
        <v>41880.81404303241</v>
      </c>
      <c r="B1098" s="2">
        <v>24.0</v>
      </c>
      <c r="C1098" s="2" t="s">
        <v>43</v>
      </c>
      <c r="D1098" s="2" t="s">
        <v>28</v>
      </c>
      <c r="E1098" s="2" t="s">
        <v>78</v>
      </c>
      <c r="F1098" s="2" t="s">
        <v>30</v>
      </c>
      <c r="G1098" s="2" t="s">
        <v>31</v>
      </c>
      <c r="H1098" s="2" t="s">
        <v>31</v>
      </c>
      <c r="I1098" s="2" t="s">
        <v>40</v>
      </c>
      <c r="J1098" s="3" t="s">
        <v>33</v>
      </c>
      <c r="K1098" s="2" t="s">
        <v>31</v>
      </c>
      <c r="L1098" s="2" t="s">
        <v>31</v>
      </c>
      <c r="M1098" s="2" t="s">
        <v>42</v>
      </c>
      <c r="N1098" s="2" t="s">
        <v>30</v>
      </c>
      <c r="O1098" s="2" t="s">
        <v>30</v>
      </c>
      <c r="P1098" s="2" t="s">
        <v>30</v>
      </c>
      <c r="Q1098" s="2" t="s">
        <v>42</v>
      </c>
      <c r="R1098" s="2" t="s">
        <v>65</v>
      </c>
      <c r="S1098" s="2" t="s">
        <v>30</v>
      </c>
      <c r="T1098" s="2" t="s">
        <v>30</v>
      </c>
      <c r="U1098" s="2" t="s">
        <v>31</v>
      </c>
      <c r="V1098" s="2" t="s">
        <v>31</v>
      </c>
      <c r="W1098" s="2" t="s">
        <v>37</v>
      </c>
      <c r="X1098" s="2" t="s">
        <v>31</v>
      </c>
      <c r="Y1098" s="2" t="s">
        <v>31</v>
      </c>
      <c r="Z1098" s="2" t="s">
        <v>30</v>
      </c>
    </row>
    <row r="1099">
      <c r="A1099" s="1">
        <v>41880.815742997685</v>
      </c>
      <c r="B1099" s="2">
        <v>40.0</v>
      </c>
      <c r="C1099" s="2" t="s">
        <v>57</v>
      </c>
      <c r="D1099" s="2" t="s">
        <v>28</v>
      </c>
      <c r="E1099" s="2" t="s">
        <v>76</v>
      </c>
      <c r="F1099" s="2" t="s">
        <v>30</v>
      </c>
      <c r="G1099" s="2" t="s">
        <v>31</v>
      </c>
      <c r="H1099" s="2" t="s">
        <v>31</v>
      </c>
      <c r="I1099" s="2" t="s">
        <v>52</v>
      </c>
      <c r="J1099" s="2" t="s">
        <v>41</v>
      </c>
      <c r="K1099" s="2" t="s">
        <v>30</v>
      </c>
      <c r="L1099" s="2" t="s">
        <v>31</v>
      </c>
      <c r="M1099" s="2" t="s">
        <v>31</v>
      </c>
      <c r="N1099" s="2" t="s">
        <v>34</v>
      </c>
      <c r="O1099" s="2" t="s">
        <v>31</v>
      </c>
      <c r="P1099" s="2" t="s">
        <v>42</v>
      </c>
      <c r="Q1099" s="2" t="s">
        <v>42</v>
      </c>
      <c r="R1099" s="2" t="s">
        <v>45</v>
      </c>
      <c r="S1099" s="2" t="s">
        <v>37</v>
      </c>
      <c r="T1099" s="2" t="s">
        <v>30</v>
      </c>
      <c r="U1099" s="2" t="s">
        <v>36</v>
      </c>
      <c r="V1099" s="2" t="s">
        <v>36</v>
      </c>
      <c r="W1099" s="2" t="s">
        <v>30</v>
      </c>
      <c r="X1099" s="2" t="s">
        <v>37</v>
      </c>
      <c r="Y1099" s="2" t="s">
        <v>42</v>
      </c>
      <c r="Z1099" s="2" t="s">
        <v>31</v>
      </c>
      <c r="AA1099" s="2" t="s">
        <v>317</v>
      </c>
    </row>
    <row r="1100">
      <c r="A1100" s="1">
        <v>41880.87024675926</v>
      </c>
      <c r="B1100" s="2">
        <v>29.0</v>
      </c>
      <c r="C1100" s="2" t="s">
        <v>43</v>
      </c>
      <c r="D1100" s="2" t="s">
        <v>28</v>
      </c>
      <c r="E1100" s="2" t="s">
        <v>78</v>
      </c>
      <c r="F1100" s="2" t="s">
        <v>30</v>
      </c>
      <c r="G1100" s="2" t="s">
        <v>30</v>
      </c>
      <c r="H1100" s="2" t="s">
        <v>30</v>
      </c>
      <c r="J1100" s="2" t="s">
        <v>41</v>
      </c>
      <c r="K1100" s="2" t="s">
        <v>30</v>
      </c>
      <c r="L1100" s="2" t="s">
        <v>30</v>
      </c>
      <c r="M1100" s="2" t="s">
        <v>42</v>
      </c>
      <c r="N1100" s="2" t="s">
        <v>34</v>
      </c>
      <c r="O1100" s="2" t="s">
        <v>31</v>
      </c>
      <c r="P1100" s="2" t="s">
        <v>42</v>
      </c>
      <c r="Q1100" s="2" t="s">
        <v>31</v>
      </c>
      <c r="R1100" s="2" t="s">
        <v>35</v>
      </c>
      <c r="S1100" s="2" t="s">
        <v>30</v>
      </c>
      <c r="T1100" s="2" t="s">
        <v>30</v>
      </c>
      <c r="U1100" s="2" t="s">
        <v>36</v>
      </c>
      <c r="V1100" s="2" t="s">
        <v>31</v>
      </c>
      <c r="W1100" s="2" t="s">
        <v>30</v>
      </c>
      <c r="X1100" s="2" t="s">
        <v>37</v>
      </c>
      <c r="Y1100" s="2" t="s">
        <v>31</v>
      </c>
      <c r="Z1100" s="2" t="s">
        <v>30</v>
      </c>
      <c r="AA1100" s="2" t="s">
        <v>318</v>
      </c>
    </row>
    <row r="1101">
      <c r="A1101" s="1">
        <v>41880.87081642361</v>
      </c>
      <c r="B1101" s="2">
        <v>43.0</v>
      </c>
      <c r="C1101" s="2" t="s">
        <v>43</v>
      </c>
      <c r="D1101" s="2" t="s">
        <v>28</v>
      </c>
      <c r="E1101" s="2" t="s">
        <v>69</v>
      </c>
      <c r="F1101" s="2" t="s">
        <v>30</v>
      </c>
      <c r="G1101" s="2" t="s">
        <v>30</v>
      </c>
      <c r="H1101" s="2" t="s">
        <v>30</v>
      </c>
      <c r="I1101" s="2" t="s">
        <v>49</v>
      </c>
      <c r="J1101" s="2" t="s">
        <v>62</v>
      </c>
      <c r="K1101" s="2" t="s">
        <v>30</v>
      </c>
      <c r="L1101" s="2" t="s">
        <v>31</v>
      </c>
      <c r="M1101" s="2" t="s">
        <v>42</v>
      </c>
      <c r="N1101" s="2" t="s">
        <v>30</v>
      </c>
      <c r="O1101" s="2" t="s">
        <v>30</v>
      </c>
      <c r="P1101" s="2" t="s">
        <v>42</v>
      </c>
      <c r="Q1101" s="2" t="s">
        <v>42</v>
      </c>
      <c r="R1101" s="2" t="s">
        <v>42</v>
      </c>
      <c r="S1101" s="2" t="s">
        <v>30</v>
      </c>
      <c r="T1101" s="2" t="s">
        <v>30</v>
      </c>
      <c r="U1101" s="2" t="s">
        <v>31</v>
      </c>
      <c r="V1101" s="2" t="s">
        <v>36</v>
      </c>
      <c r="W1101" s="2" t="s">
        <v>30</v>
      </c>
      <c r="X1101" s="2" t="s">
        <v>30</v>
      </c>
      <c r="Y1101" s="2" t="s">
        <v>31</v>
      </c>
      <c r="Z1101" s="2" t="s">
        <v>30</v>
      </c>
    </row>
    <row r="1102">
      <c r="A1102" s="1">
        <v>41880.89356638889</v>
      </c>
      <c r="B1102" s="2">
        <v>29.0</v>
      </c>
      <c r="C1102" s="2" t="s">
        <v>43</v>
      </c>
      <c r="D1102" s="2" t="s">
        <v>28</v>
      </c>
      <c r="E1102" s="2" t="s">
        <v>69</v>
      </c>
      <c r="F1102" s="2" t="s">
        <v>30</v>
      </c>
      <c r="G1102" s="2" t="s">
        <v>30</v>
      </c>
      <c r="H1102" s="2" t="s">
        <v>30</v>
      </c>
      <c r="J1102" s="3" t="s">
        <v>33</v>
      </c>
      <c r="K1102" s="2" t="s">
        <v>31</v>
      </c>
      <c r="L1102" s="2" t="s">
        <v>31</v>
      </c>
      <c r="M1102" s="2" t="s">
        <v>31</v>
      </c>
      <c r="N1102" s="2" t="s">
        <v>34</v>
      </c>
      <c r="O1102" s="2" t="s">
        <v>30</v>
      </c>
      <c r="P1102" s="2" t="s">
        <v>31</v>
      </c>
      <c r="Q1102" s="2" t="s">
        <v>42</v>
      </c>
      <c r="R1102" s="2" t="s">
        <v>42</v>
      </c>
      <c r="S1102" s="2" t="s">
        <v>37</v>
      </c>
      <c r="T1102" s="2" t="s">
        <v>30</v>
      </c>
      <c r="U1102" s="2" t="s">
        <v>36</v>
      </c>
      <c r="V1102" s="2" t="s">
        <v>31</v>
      </c>
      <c r="W1102" s="2" t="s">
        <v>37</v>
      </c>
      <c r="X1102" s="2" t="s">
        <v>31</v>
      </c>
      <c r="Y1102" s="2" t="s">
        <v>42</v>
      </c>
      <c r="Z1102" s="2" t="s">
        <v>30</v>
      </c>
    </row>
    <row r="1103">
      <c r="A1103" s="1">
        <v>41880.89461267361</v>
      </c>
      <c r="B1103" s="2">
        <v>26.0</v>
      </c>
      <c r="C1103" s="2" t="s">
        <v>43</v>
      </c>
      <c r="D1103" s="2" t="s">
        <v>28</v>
      </c>
      <c r="E1103" s="2" t="s">
        <v>56</v>
      </c>
      <c r="F1103" s="2" t="s">
        <v>30</v>
      </c>
      <c r="G1103" s="2" t="s">
        <v>31</v>
      </c>
      <c r="H1103" s="2" t="s">
        <v>30</v>
      </c>
      <c r="I1103" s="2" t="s">
        <v>52</v>
      </c>
      <c r="J1103" s="2" t="s">
        <v>50</v>
      </c>
      <c r="K1103" s="2" t="s">
        <v>30</v>
      </c>
      <c r="L1103" s="2" t="s">
        <v>31</v>
      </c>
      <c r="M1103" s="2" t="s">
        <v>42</v>
      </c>
      <c r="N1103" s="2" t="s">
        <v>34</v>
      </c>
      <c r="O1103" s="2" t="s">
        <v>30</v>
      </c>
      <c r="P1103" s="2" t="s">
        <v>30</v>
      </c>
      <c r="Q1103" s="2" t="s">
        <v>42</v>
      </c>
      <c r="R1103" s="2" t="s">
        <v>42</v>
      </c>
      <c r="S1103" s="2" t="s">
        <v>37</v>
      </c>
      <c r="T1103" s="2" t="s">
        <v>30</v>
      </c>
      <c r="U1103" s="2" t="s">
        <v>36</v>
      </c>
      <c r="V1103" s="2" t="s">
        <v>30</v>
      </c>
      <c r="W1103" s="2" t="s">
        <v>30</v>
      </c>
      <c r="X1103" s="2" t="s">
        <v>37</v>
      </c>
      <c r="Y1103" s="2" t="s">
        <v>42</v>
      </c>
      <c r="Z1103" s="2" t="s">
        <v>30</v>
      </c>
    </row>
    <row r="1104">
      <c r="A1104" s="1">
        <v>41880.90308234954</v>
      </c>
      <c r="B1104" s="2">
        <v>33.0</v>
      </c>
      <c r="C1104" s="2" t="s">
        <v>27</v>
      </c>
      <c r="D1104" s="2" t="s">
        <v>44</v>
      </c>
      <c r="F1104" s="2" t="s">
        <v>31</v>
      </c>
      <c r="G1104" s="2" t="s">
        <v>31</v>
      </c>
      <c r="H1104" s="2" t="s">
        <v>31</v>
      </c>
      <c r="I1104" s="2" t="s">
        <v>32</v>
      </c>
      <c r="J1104" s="3" t="s">
        <v>54</v>
      </c>
      <c r="K1104" s="2" t="s">
        <v>31</v>
      </c>
      <c r="L1104" s="2" t="s">
        <v>31</v>
      </c>
      <c r="M1104" s="2" t="s">
        <v>30</v>
      </c>
      <c r="N1104" s="2" t="s">
        <v>31</v>
      </c>
      <c r="O1104" s="2" t="s">
        <v>30</v>
      </c>
      <c r="P1104" s="2" t="s">
        <v>30</v>
      </c>
      <c r="Q1104" s="2" t="s">
        <v>30</v>
      </c>
      <c r="R1104" s="2" t="s">
        <v>55</v>
      </c>
      <c r="S1104" s="2" t="s">
        <v>31</v>
      </c>
      <c r="T1104" s="2" t="s">
        <v>31</v>
      </c>
      <c r="U1104" s="2" t="s">
        <v>30</v>
      </c>
      <c r="V1104" s="2" t="s">
        <v>30</v>
      </c>
      <c r="W1104" s="2" t="s">
        <v>30</v>
      </c>
      <c r="X1104" s="2" t="s">
        <v>37</v>
      </c>
      <c r="Y1104" s="2" t="s">
        <v>30</v>
      </c>
      <c r="Z1104" s="2" t="s">
        <v>31</v>
      </c>
    </row>
    <row r="1105">
      <c r="A1105" s="1">
        <v>41880.92281658565</v>
      </c>
      <c r="B1105" s="2">
        <v>35.0</v>
      </c>
      <c r="C1105" s="2" t="s">
        <v>27</v>
      </c>
      <c r="D1105" s="2" t="s">
        <v>28</v>
      </c>
      <c r="E1105" s="2" t="s">
        <v>76</v>
      </c>
      <c r="F1105" s="2" t="s">
        <v>30</v>
      </c>
      <c r="G1105" s="2" t="s">
        <v>31</v>
      </c>
      <c r="H1105" s="2" t="s">
        <v>30</v>
      </c>
      <c r="I1105" s="2" t="s">
        <v>52</v>
      </c>
      <c r="J1105" s="3" t="s">
        <v>33</v>
      </c>
      <c r="K1105" s="2" t="s">
        <v>31</v>
      </c>
      <c r="L1105" s="2" t="s">
        <v>31</v>
      </c>
      <c r="M1105" s="2" t="s">
        <v>42</v>
      </c>
      <c r="N1105" s="2" t="s">
        <v>30</v>
      </c>
      <c r="O1105" s="2" t="s">
        <v>30</v>
      </c>
      <c r="P1105" s="2" t="s">
        <v>30</v>
      </c>
      <c r="Q1105" s="2" t="s">
        <v>42</v>
      </c>
      <c r="R1105" s="2" t="s">
        <v>35</v>
      </c>
      <c r="S1105" s="2" t="s">
        <v>30</v>
      </c>
      <c r="T1105" s="2" t="s">
        <v>30</v>
      </c>
      <c r="U1105" s="2" t="s">
        <v>31</v>
      </c>
      <c r="V1105" s="2" t="s">
        <v>36</v>
      </c>
      <c r="W1105" s="2" t="s">
        <v>30</v>
      </c>
      <c r="X1105" s="2" t="s">
        <v>30</v>
      </c>
      <c r="Y1105" s="2" t="s">
        <v>31</v>
      </c>
      <c r="Z1105" s="2" t="s">
        <v>30</v>
      </c>
    </row>
    <row r="1106">
      <c r="A1106" s="1">
        <v>41880.993772245376</v>
      </c>
      <c r="B1106" s="2">
        <v>45.0</v>
      </c>
      <c r="C1106" s="2" t="s">
        <v>38</v>
      </c>
      <c r="D1106" s="2" t="s">
        <v>28</v>
      </c>
      <c r="E1106" s="2" t="s">
        <v>60</v>
      </c>
      <c r="F1106" s="2" t="s">
        <v>30</v>
      </c>
      <c r="G1106" s="2" t="s">
        <v>30</v>
      </c>
      <c r="H1106" s="2" t="s">
        <v>30</v>
      </c>
      <c r="I1106" s="2" t="s">
        <v>49</v>
      </c>
      <c r="J1106" s="3" t="s">
        <v>33</v>
      </c>
      <c r="K1106" s="2" t="s">
        <v>31</v>
      </c>
      <c r="L1106" s="2" t="s">
        <v>31</v>
      </c>
      <c r="M1106" s="2" t="s">
        <v>31</v>
      </c>
      <c r="N1106" s="2" t="s">
        <v>30</v>
      </c>
      <c r="O1106" s="2" t="s">
        <v>30</v>
      </c>
      <c r="P1106" s="2" t="s">
        <v>30</v>
      </c>
      <c r="Q1106" s="2" t="s">
        <v>42</v>
      </c>
      <c r="R1106" s="2" t="s">
        <v>42</v>
      </c>
      <c r="S1106" s="2" t="s">
        <v>31</v>
      </c>
      <c r="T1106" s="2" t="s">
        <v>37</v>
      </c>
      <c r="U1106" s="2" t="s">
        <v>36</v>
      </c>
      <c r="V1106" s="2" t="s">
        <v>30</v>
      </c>
      <c r="W1106" s="2" t="s">
        <v>30</v>
      </c>
      <c r="X1106" s="2" t="s">
        <v>37</v>
      </c>
      <c r="Y1106" s="2" t="s">
        <v>42</v>
      </c>
      <c r="Z1106" s="2" t="s">
        <v>30</v>
      </c>
    </row>
    <row r="1107">
      <c r="A1107" s="1">
        <v>41881.00688707176</v>
      </c>
      <c r="B1107" s="2">
        <v>25.0</v>
      </c>
      <c r="C1107" s="2" t="s">
        <v>43</v>
      </c>
      <c r="D1107" s="2" t="s">
        <v>28</v>
      </c>
      <c r="E1107" s="2" t="s">
        <v>164</v>
      </c>
      <c r="F1107" s="2" t="s">
        <v>30</v>
      </c>
      <c r="G1107" s="2" t="s">
        <v>30</v>
      </c>
      <c r="H1107" s="2" t="s">
        <v>31</v>
      </c>
      <c r="I1107" s="2" t="s">
        <v>40</v>
      </c>
      <c r="J1107" s="3" t="s">
        <v>33</v>
      </c>
      <c r="K1107" s="2" t="s">
        <v>31</v>
      </c>
      <c r="L1107" s="2" t="s">
        <v>31</v>
      </c>
      <c r="M1107" s="2" t="s">
        <v>30</v>
      </c>
      <c r="N1107" s="2" t="s">
        <v>31</v>
      </c>
      <c r="O1107" s="2" t="s">
        <v>30</v>
      </c>
      <c r="P1107" s="2" t="s">
        <v>42</v>
      </c>
      <c r="Q1107" s="2" t="s">
        <v>42</v>
      </c>
      <c r="R1107" s="2" t="s">
        <v>35</v>
      </c>
      <c r="S1107" s="2" t="s">
        <v>37</v>
      </c>
      <c r="T1107" s="2" t="s">
        <v>30</v>
      </c>
      <c r="U1107" s="2" t="s">
        <v>30</v>
      </c>
      <c r="V1107" s="2" t="s">
        <v>36</v>
      </c>
      <c r="W1107" s="2" t="s">
        <v>30</v>
      </c>
      <c r="X1107" s="2" t="s">
        <v>37</v>
      </c>
      <c r="Y1107" s="2" t="s">
        <v>42</v>
      </c>
      <c r="Z1107" s="2" t="s">
        <v>30</v>
      </c>
    </row>
    <row r="1108">
      <c r="A1108" s="1">
        <v>41881.16341635417</v>
      </c>
      <c r="B1108" s="2">
        <v>50.0</v>
      </c>
      <c r="C1108" s="2" t="s">
        <v>57</v>
      </c>
      <c r="D1108" s="2" t="s">
        <v>68</v>
      </c>
      <c r="F1108" s="2" t="s">
        <v>31</v>
      </c>
      <c r="G1108" s="2" t="s">
        <v>30</v>
      </c>
      <c r="H1108" s="2" t="s">
        <v>31</v>
      </c>
      <c r="I1108" s="2" t="s">
        <v>52</v>
      </c>
      <c r="J1108" s="2" t="s">
        <v>47</v>
      </c>
      <c r="K1108" s="2" t="s">
        <v>31</v>
      </c>
      <c r="L1108" s="2" t="s">
        <v>31</v>
      </c>
      <c r="M1108" s="2" t="s">
        <v>30</v>
      </c>
      <c r="N1108" s="2" t="s">
        <v>30</v>
      </c>
      <c r="O1108" s="2" t="s">
        <v>30</v>
      </c>
      <c r="P1108" s="2" t="s">
        <v>30</v>
      </c>
      <c r="Q1108" s="2" t="s">
        <v>42</v>
      </c>
      <c r="R1108" s="2" t="s">
        <v>42</v>
      </c>
      <c r="S1108" s="2" t="s">
        <v>37</v>
      </c>
      <c r="T1108" s="2" t="s">
        <v>37</v>
      </c>
      <c r="U1108" s="2" t="s">
        <v>36</v>
      </c>
      <c r="V1108" s="2" t="s">
        <v>31</v>
      </c>
      <c r="W1108" s="2" t="s">
        <v>30</v>
      </c>
      <c r="X1108" s="2" t="s">
        <v>30</v>
      </c>
      <c r="Y1108" s="2" t="s">
        <v>42</v>
      </c>
      <c r="Z1108" s="2" t="s">
        <v>30</v>
      </c>
    </row>
    <row r="1109">
      <c r="A1109" s="1">
        <v>41881.212323067135</v>
      </c>
      <c r="B1109" s="2">
        <v>26.0</v>
      </c>
      <c r="C1109" s="2" t="s">
        <v>57</v>
      </c>
      <c r="D1109" s="2" t="s">
        <v>90</v>
      </c>
      <c r="F1109" s="2" t="s">
        <v>30</v>
      </c>
      <c r="G1109" s="2" t="s">
        <v>31</v>
      </c>
      <c r="H1109" s="2" t="s">
        <v>31</v>
      </c>
      <c r="I1109" s="2" t="s">
        <v>40</v>
      </c>
      <c r="J1109" s="2" t="s">
        <v>47</v>
      </c>
      <c r="K1109" s="2" t="s">
        <v>30</v>
      </c>
      <c r="L1109" s="2" t="s">
        <v>31</v>
      </c>
      <c r="M1109" s="2" t="s">
        <v>30</v>
      </c>
      <c r="N1109" s="2" t="s">
        <v>30</v>
      </c>
      <c r="O1109" s="2" t="s">
        <v>42</v>
      </c>
      <c r="P1109" s="2" t="s">
        <v>42</v>
      </c>
      <c r="Q1109" s="2" t="s">
        <v>42</v>
      </c>
      <c r="R1109" s="2" t="s">
        <v>65</v>
      </c>
      <c r="S1109" s="2" t="s">
        <v>30</v>
      </c>
      <c r="T1109" s="2" t="s">
        <v>30</v>
      </c>
      <c r="U1109" s="2" t="s">
        <v>31</v>
      </c>
      <c r="V1109" s="2" t="s">
        <v>31</v>
      </c>
      <c r="W1109" s="2" t="s">
        <v>37</v>
      </c>
      <c r="X1109" s="2" t="s">
        <v>31</v>
      </c>
      <c r="Y1109" s="2" t="s">
        <v>31</v>
      </c>
      <c r="Z1109" s="2" t="s">
        <v>30</v>
      </c>
    </row>
    <row r="1110">
      <c r="A1110" s="1">
        <v>41881.24107030092</v>
      </c>
      <c r="B1110" s="2">
        <v>33.0</v>
      </c>
      <c r="C1110" s="2" t="s">
        <v>59</v>
      </c>
      <c r="D1110" s="2" t="s">
        <v>28</v>
      </c>
      <c r="E1110" s="2" t="s">
        <v>60</v>
      </c>
      <c r="F1110" s="2" t="s">
        <v>30</v>
      </c>
      <c r="G1110" s="2" t="s">
        <v>30</v>
      </c>
      <c r="H1110" s="2" t="s">
        <v>31</v>
      </c>
      <c r="I1110" s="2" t="s">
        <v>32</v>
      </c>
      <c r="J1110" s="2" t="s">
        <v>41</v>
      </c>
      <c r="K1110" s="2" t="s">
        <v>30</v>
      </c>
      <c r="L1110" s="2" t="s">
        <v>31</v>
      </c>
      <c r="M1110" s="2" t="s">
        <v>31</v>
      </c>
      <c r="N1110" s="2" t="s">
        <v>31</v>
      </c>
      <c r="O1110" s="2" t="s">
        <v>42</v>
      </c>
      <c r="P1110" s="2" t="s">
        <v>42</v>
      </c>
      <c r="Q1110" s="2" t="s">
        <v>42</v>
      </c>
      <c r="R1110" s="2" t="s">
        <v>42</v>
      </c>
      <c r="S1110" s="2" t="s">
        <v>31</v>
      </c>
      <c r="T1110" s="2" t="s">
        <v>30</v>
      </c>
      <c r="U1110" s="2" t="s">
        <v>30</v>
      </c>
      <c r="V1110" s="2" t="s">
        <v>30</v>
      </c>
      <c r="W1110" s="2" t="s">
        <v>30</v>
      </c>
      <c r="X1110" s="2" t="s">
        <v>37</v>
      </c>
      <c r="Y1110" s="2" t="s">
        <v>42</v>
      </c>
      <c r="Z1110" s="2" t="s">
        <v>30</v>
      </c>
    </row>
    <row r="1111">
      <c r="A1111" s="1">
        <v>41881.28365887732</v>
      </c>
      <c r="B1111" s="2">
        <v>30.0</v>
      </c>
      <c r="C1111" s="2" t="s">
        <v>43</v>
      </c>
      <c r="D1111" s="2" t="s">
        <v>129</v>
      </c>
      <c r="F1111" s="2" t="s">
        <v>30</v>
      </c>
      <c r="G1111" s="2" t="s">
        <v>30</v>
      </c>
      <c r="H1111" s="2" t="s">
        <v>30</v>
      </c>
      <c r="I1111" s="2" t="s">
        <v>32</v>
      </c>
      <c r="J1111" s="3" t="s">
        <v>33</v>
      </c>
      <c r="K1111" s="2" t="s">
        <v>30</v>
      </c>
      <c r="L1111" s="2" t="s">
        <v>31</v>
      </c>
      <c r="M1111" s="2" t="s">
        <v>30</v>
      </c>
      <c r="N1111" s="2" t="s">
        <v>30</v>
      </c>
      <c r="O1111" s="2" t="s">
        <v>30</v>
      </c>
      <c r="P1111" s="2" t="s">
        <v>30</v>
      </c>
      <c r="Q1111" s="2" t="s">
        <v>30</v>
      </c>
      <c r="R1111" s="2" t="s">
        <v>65</v>
      </c>
      <c r="S1111" s="2" t="s">
        <v>37</v>
      </c>
      <c r="T1111" s="2" t="s">
        <v>37</v>
      </c>
      <c r="U1111" s="2" t="s">
        <v>36</v>
      </c>
      <c r="V1111" s="2" t="s">
        <v>36</v>
      </c>
      <c r="W1111" s="2" t="s">
        <v>37</v>
      </c>
      <c r="X1111" s="2" t="s">
        <v>37</v>
      </c>
      <c r="Y1111" s="2" t="s">
        <v>42</v>
      </c>
      <c r="Z1111" s="2" t="s">
        <v>30</v>
      </c>
    </row>
    <row r="1112">
      <c r="A1112" s="1">
        <v>41881.31325373843</v>
      </c>
      <c r="B1112" s="2">
        <v>33.0</v>
      </c>
      <c r="C1112" s="2" t="s">
        <v>57</v>
      </c>
      <c r="D1112" s="2" t="s">
        <v>252</v>
      </c>
      <c r="F1112" s="2" t="s">
        <v>30</v>
      </c>
      <c r="G1112" s="2" t="s">
        <v>31</v>
      </c>
      <c r="H1112" s="2" t="s">
        <v>31</v>
      </c>
      <c r="I1112" s="2" t="s">
        <v>52</v>
      </c>
      <c r="J1112" s="3" t="s">
        <v>33</v>
      </c>
      <c r="K1112" s="2" t="s">
        <v>31</v>
      </c>
      <c r="L1112" s="2" t="s">
        <v>31</v>
      </c>
      <c r="M1112" s="2" t="s">
        <v>31</v>
      </c>
      <c r="N1112" s="2" t="s">
        <v>31</v>
      </c>
      <c r="O1112" s="2" t="s">
        <v>30</v>
      </c>
      <c r="P1112" s="2" t="s">
        <v>42</v>
      </c>
      <c r="Q1112" s="2" t="s">
        <v>31</v>
      </c>
      <c r="R1112" s="2" t="s">
        <v>65</v>
      </c>
      <c r="S1112" s="2" t="s">
        <v>30</v>
      </c>
      <c r="T1112" s="2" t="s">
        <v>30</v>
      </c>
      <c r="U1112" s="2" t="s">
        <v>36</v>
      </c>
      <c r="V1112" s="2" t="s">
        <v>31</v>
      </c>
      <c r="W1112" s="2" t="s">
        <v>37</v>
      </c>
      <c r="X1112" s="2" t="s">
        <v>37</v>
      </c>
      <c r="Y1112" s="2" t="s">
        <v>31</v>
      </c>
      <c r="Z1112" s="2" t="s">
        <v>30</v>
      </c>
    </row>
    <row r="1113">
      <c r="A1113" s="1">
        <v>41881.49227694444</v>
      </c>
      <c r="B1113" s="2">
        <v>29.0</v>
      </c>
      <c r="C1113" s="2" t="s">
        <v>38</v>
      </c>
      <c r="D1113" s="2" t="s">
        <v>68</v>
      </c>
      <c r="F1113" s="2" t="s">
        <v>30</v>
      </c>
      <c r="G1113" s="2" t="s">
        <v>30</v>
      </c>
      <c r="H1113" s="2" t="s">
        <v>31</v>
      </c>
      <c r="I1113" s="2" t="s">
        <v>32</v>
      </c>
      <c r="J1113" s="3" t="s">
        <v>33</v>
      </c>
      <c r="K1113" s="2" t="s">
        <v>30</v>
      </c>
      <c r="L1113" s="2" t="s">
        <v>31</v>
      </c>
      <c r="M1113" s="2" t="s">
        <v>31</v>
      </c>
      <c r="N1113" s="2" t="s">
        <v>30</v>
      </c>
      <c r="O1113" s="2" t="s">
        <v>30</v>
      </c>
      <c r="P1113" s="2" t="s">
        <v>30</v>
      </c>
      <c r="Q1113" s="2" t="s">
        <v>31</v>
      </c>
      <c r="R1113" s="2" t="s">
        <v>35</v>
      </c>
      <c r="S1113" s="2" t="s">
        <v>37</v>
      </c>
      <c r="T1113" s="2" t="s">
        <v>37</v>
      </c>
      <c r="U1113" s="2" t="s">
        <v>31</v>
      </c>
      <c r="V1113" s="2" t="s">
        <v>36</v>
      </c>
      <c r="W1113" s="2" t="s">
        <v>30</v>
      </c>
      <c r="X1113" s="2" t="s">
        <v>31</v>
      </c>
      <c r="Y1113" s="2" t="s">
        <v>30</v>
      </c>
      <c r="Z1113" s="2" t="s">
        <v>30</v>
      </c>
    </row>
    <row r="1114">
      <c r="A1114" s="1">
        <v>41881.52438469908</v>
      </c>
      <c r="B1114" s="2">
        <v>37.0</v>
      </c>
      <c r="C1114" s="2" t="s">
        <v>57</v>
      </c>
      <c r="D1114" s="2" t="s">
        <v>94</v>
      </c>
      <c r="F1114" s="2" t="s">
        <v>30</v>
      </c>
      <c r="G1114" s="2" t="s">
        <v>30</v>
      </c>
      <c r="H1114" s="2" t="s">
        <v>30</v>
      </c>
      <c r="J1114" s="3" t="s">
        <v>33</v>
      </c>
      <c r="K1114" s="2" t="s">
        <v>31</v>
      </c>
      <c r="L1114" s="2" t="s">
        <v>31</v>
      </c>
      <c r="M1114" s="2" t="s">
        <v>30</v>
      </c>
      <c r="N1114" s="2" t="s">
        <v>34</v>
      </c>
      <c r="O1114" s="2" t="s">
        <v>30</v>
      </c>
      <c r="P1114" s="2" t="s">
        <v>30</v>
      </c>
      <c r="Q1114" s="2" t="s">
        <v>42</v>
      </c>
      <c r="R1114" s="2" t="s">
        <v>42</v>
      </c>
      <c r="S1114" s="2" t="s">
        <v>37</v>
      </c>
      <c r="T1114" s="2" t="s">
        <v>30</v>
      </c>
      <c r="U1114" s="2" t="s">
        <v>36</v>
      </c>
      <c r="V1114" s="2" t="s">
        <v>30</v>
      </c>
      <c r="W1114" s="2" t="s">
        <v>37</v>
      </c>
      <c r="X1114" s="2" t="s">
        <v>31</v>
      </c>
      <c r="Y1114" s="2" t="s">
        <v>42</v>
      </c>
      <c r="Z1114" s="2" t="s">
        <v>30</v>
      </c>
    </row>
    <row r="1115">
      <c r="A1115" s="1">
        <v>41881.55830859954</v>
      </c>
      <c r="B1115" s="2">
        <v>25.0</v>
      </c>
      <c r="C1115" s="2" t="s">
        <v>43</v>
      </c>
      <c r="D1115" s="2" t="s">
        <v>28</v>
      </c>
      <c r="E1115" s="2" t="s">
        <v>102</v>
      </c>
      <c r="F1115" s="2" t="s">
        <v>30</v>
      </c>
      <c r="G1115" s="2" t="s">
        <v>31</v>
      </c>
      <c r="H1115" s="2" t="s">
        <v>31</v>
      </c>
      <c r="I1115" s="2" t="s">
        <v>52</v>
      </c>
      <c r="J1115" s="3" t="s">
        <v>54</v>
      </c>
      <c r="K1115" s="2" t="s">
        <v>31</v>
      </c>
      <c r="L1115" s="2" t="s">
        <v>31</v>
      </c>
      <c r="M1115" s="2" t="s">
        <v>42</v>
      </c>
      <c r="N1115" s="2" t="s">
        <v>30</v>
      </c>
      <c r="O1115" s="2" t="s">
        <v>42</v>
      </c>
      <c r="P1115" s="2" t="s">
        <v>42</v>
      </c>
      <c r="Q1115" s="2" t="s">
        <v>42</v>
      </c>
      <c r="R1115" s="2" t="s">
        <v>65</v>
      </c>
      <c r="S1115" s="2" t="s">
        <v>30</v>
      </c>
      <c r="T1115" s="2" t="s">
        <v>30</v>
      </c>
      <c r="U1115" s="2" t="s">
        <v>31</v>
      </c>
      <c r="V1115" s="2" t="s">
        <v>31</v>
      </c>
      <c r="W1115" s="2" t="s">
        <v>37</v>
      </c>
      <c r="X1115" s="2" t="s">
        <v>31</v>
      </c>
      <c r="Y1115" s="2" t="s">
        <v>42</v>
      </c>
      <c r="Z1115" s="2" t="s">
        <v>30</v>
      </c>
      <c r="AA1115" s="2" t="s">
        <v>319</v>
      </c>
    </row>
    <row r="1116">
      <c r="A1116" s="1">
        <v>41881.57540383102</v>
      </c>
      <c r="B1116" s="2">
        <v>40.0</v>
      </c>
      <c r="C1116" s="2" t="s">
        <v>82</v>
      </c>
      <c r="D1116" s="2" t="s">
        <v>28</v>
      </c>
      <c r="E1116" s="2" t="s">
        <v>76</v>
      </c>
      <c r="F1116" s="2" t="s">
        <v>30</v>
      </c>
      <c r="G1116" s="2" t="s">
        <v>30</v>
      </c>
      <c r="H1116" s="2" t="s">
        <v>30</v>
      </c>
      <c r="J1116" s="2" t="s">
        <v>41</v>
      </c>
      <c r="K1116" s="2" t="s">
        <v>30</v>
      </c>
      <c r="L1116" s="2" t="s">
        <v>30</v>
      </c>
      <c r="M1116" s="2" t="s">
        <v>31</v>
      </c>
      <c r="N1116" s="2" t="s">
        <v>34</v>
      </c>
      <c r="O1116" s="2" t="s">
        <v>42</v>
      </c>
      <c r="P1116" s="2" t="s">
        <v>42</v>
      </c>
      <c r="Q1116" s="2" t="s">
        <v>42</v>
      </c>
      <c r="R1116" s="2" t="s">
        <v>35</v>
      </c>
      <c r="S1116" s="2" t="s">
        <v>37</v>
      </c>
      <c r="T1116" s="2" t="s">
        <v>30</v>
      </c>
      <c r="U1116" s="2" t="s">
        <v>36</v>
      </c>
      <c r="V1116" s="2" t="s">
        <v>36</v>
      </c>
      <c r="W1116" s="2" t="s">
        <v>30</v>
      </c>
      <c r="X1116" s="2" t="s">
        <v>37</v>
      </c>
      <c r="Y1116" s="2" t="s">
        <v>42</v>
      </c>
      <c r="Z1116" s="2" t="s">
        <v>30</v>
      </c>
    </row>
    <row r="1117">
      <c r="A1117" s="1">
        <v>41881.58038775463</v>
      </c>
      <c r="B1117" s="2">
        <v>24.0</v>
      </c>
      <c r="C1117" s="2" t="s">
        <v>43</v>
      </c>
      <c r="D1117" s="2" t="s">
        <v>44</v>
      </c>
      <c r="F1117" s="2" t="s">
        <v>30</v>
      </c>
      <c r="G1117" s="2" t="s">
        <v>30</v>
      </c>
      <c r="H1117" s="2" t="s">
        <v>30</v>
      </c>
      <c r="I1117" s="2" t="s">
        <v>52</v>
      </c>
      <c r="J1117" s="2" t="s">
        <v>47</v>
      </c>
      <c r="K1117" s="2" t="s">
        <v>30</v>
      </c>
      <c r="L1117" s="2" t="s">
        <v>31</v>
      </c>
      <c r="M1117" s="2" t="s">
        <v>31</v>
      </c>
      <c r="N1117" s="2" t="s">
        <v>31</v>
      </c>
      <c r="O1117" s="2" t="s">
        <v>30</v>
      </c>
      <c r="P1117" s="2" t="s">
        <v>30</v>
      </c>
      <c r="Q1117" s="2" t="s">
        <v>31</v>
      </c>
      <c r="R1117" s="2" t="s">
        <v>42</v>
      </c>
      <c r="S1117" s="2" t="s">
        <v>37</v>
      </c>
      <c r="T1117" s="2" t="s">
        <v>30</v>
      </c>
      <c r="U1117" s="2" t="s">
        <v>30</v>
      </c>
      <c r="V1117" s="2" t="s">
        <v>30</v>
      </c>
      <c r="W1117" s="2" t="s">
        <v>30</v>
      </c>
      <c r="X1117" s="2" t="s">
        <v>37</v>
      </c>
      <c r="Y1117" s="2" t="s">
        <v>42</v>
      </c>
      <c r="Z1117" s="2" t="s">
        <v>31</v>
      </c>
    </row>
    <row r="1118">
      <c r="A1118" s="1">
        <v>41881.58359070602</v>
      </c>
      <c r="B1118" s="2">
        <v>40.0</v>
      </c>
      <c r="C1118" s="2" t="s">
        <v>43</v>
      </c>
      <c r="D1118" s="2" t="s">
        <v>46</v>
      </c>
      <c r="F1118" s="2" t="s">
        <v>30</v>
      </c>
      <c r="G1118" s="2" t="s">
        <v>30</v>
      </c>
      <c r="H1118" s="2" t="s">
        <v>31</v>
      </c>
      <c r="I1118" s="2" t="s">
        <v>49</v>
      </c>
      <c r="J1118" s="2" t="s">
        <v>50</v>
      </c>
      <c r="K1118" s="2" t="s">
        <v>30</v>
      </c>
      <c r="L1118" s="2" t="s">
        <v>31</v>
      </c>
      <c r="M1118" s="2" t="s">
        <v>42</v>
      </c>
      <c r="N1118" s="2" t="s">
        <v>34</v>
      </c>
      <c r="O1118" s="2" t="s">
        <v>30</v>
      </c>
      <c r="P1118" s="2" t="s">
        <v>42</v>
      </c>
      <c r="Q1118" s="2" t="s">
        <v>42</v>
      </c>
      <c r="R1118" s="2" t="s">
        <v>65</v>
      </c>
      <c r="S1118" s="2" t="s">
        <v>37</v>
      </c>
      <c r="T1118" s="2" t="s">
        <v>30</v>
      </c>
      <c r="U1118" s="2" t="s">
        <v>31</v>
      </c>
      <c r="V1118" s="2" t="s">
        <v>36</v>
      </c>
      <c r="W1118" s="2" t="s">
        <v>30</v>
      </c>
      <c r="X1118" s="2" t="s">
        <v>37</v>
      </c>
      <c r="Y1118" s="2" t="s">
        <v>42</v>
      </c>
      <c r="Z1118" s="2" t="s">
        <v>30</v>
      </c>
    </row>
    <row r="1119">
      <c r="A1119" s="1">
        <v>41881.66463584491</v>
      </c>
      <c r="B1119" s="2">
        <v>46.0</v>
      </c>
      <c r="C1119" s="2" t="s">
        <v>43</v>
      </c>
      <c r="D1119" s="2" t="s">
        <v>28</v>
      </c>
      <c r="E1119" s="2" t="s">
        <v>75</v>
      </c>
      <c r="F1119" s="2" t="s">
        <v>30</v>
      </c>
      <c r="G1119" s="2" t="s">
        <v>31</v>
      </c>
      <c r="H1119" s="2" t="s">
        <v>31</v>
      </c>
      <c r="I1119" s="2" t="s">
        <v>52</v>
      </c>
      <c r="J1119" s="3" t="s">
        <v>33</v>
      </c>
      <c r="K1119" s="2" t="s">
        <v>30</v>
      </c>
      <c r="L1119" s="2" t="s">
        <v>31</v>
      </c>
      <c r="M1119" s="2" t="s">
        <v>42</v>
      </c>
      <c r="N1119" s="2" t="s">
        <v>31</v>
      </c>
      <c r="O1119" s="2" t="s">
        <v>30</v>
      </c>
      <c r="P1119" s="2" t="s">
        <v>42</v>
      </c>
      <c r="Q1119" s="2" t="s">
        <v>42</v>
      </c>
      <c r="R1119" s="2" t="s">
        <v>42</v>
      </c>
      <c r="S1119" s="2" t="s">
        <v>31</v>
      </c>
      <c r="T1119" s="2" t="s">
        <v>37</v>
      </c>
      <c r="U1119" s="2" t="s">
        <v>30</v>
      </c>
      <c r="V1119" s="2" t="s">
        <v>36</v>
      </c>
      <c r="W1119" s="2" t="s">
        <v>30</v>
      </c>
      <c r="X1119" s="2" t="s">
        <v>37</v>
      </c>
      <c r="Y1119" s="2" t="s">
        <v>42</v>
      </c>
      <c r="Z1119" s="2" t="s">
        <v>30</v>
      </c>
    </row>
    <row r="1120">
      <c r="A1120" s="1">
        <v>41881.67616710648</v>
      </c>
      <c r="B1120" s="2">
        <v>38.0</v>
      </c>
      <c r="C1120" s="2" t="s">
        <v>43</v>
      </c>
      <c r="D1120" s="2" t="s">
        <v>28</v>
      </c>
      <c r="E1120" s="2" t="s">
        <v>69</v>
      </c>
      <c r="F1120" s="2" t="s">
        <v>30</v>
      </c>
      <c r="G1120" s="2" t="s">
        <v>31</v>
      </c>
      <c r="H1120" s="2" t="s">
        <v>31</v>
      </c>
      <c r="I1120" s="2" t="s">
        <v>40</v>
      </c>
      <c r="J1120" s="2" t="s">
        <v>41</v>
      </c>
      <c r="K1120" s="2" t="s">
        <v>30</v>
      </c>
      <c r="L1120" s="2" t="s">
        <v>30</v>
      </c>
      <c r="M1120" s="2" t="s">
        <v>31</v>
      </c>
      <c r="N1120" s="2" t="s">
        <v>31</v>
      </c>
      <c r="O1120" s="2" t="s">
        <v>31</v>
      </c>
      <c r="P1120" s="2" t="s">
        <v>31</v>
      </c>
      <c r="Q1120" s="2" t="s">
        <v>31</v>
      </c>
      <c r="R1120" s="2" t="s">
        <v>35</v>
      </c>
      <c r="S1120" s="2" t="s">
        <v>31</v>
      </c>
      <c r="T1120" s="2" t="s">
        <v>30</v>
      </c>
      <c r="U1120" s="2" t="s">
        <v>30</v>
      </c>
      <c r="V1120" s="2" t="s">
        <v>31</v>
      </c>
      <c r="W1120" s="2" t="s">
        <v>30</v>
      </c>
      <c r="X1120" s="2" t="s">
        <v>31</v>
      </c>
      <c r="Y1120" s="2" t="s">
        <v>42</v>
      </c>
      <c r="Z1120" s="2" t="s">
        <v>30</v>
      </c>
    </row>
    <row r="1121">
      <c r="A1121" s="1">
        <v>41881.69308877315</v>
      </c>
      <c r="B1121" s="2">
        <v>34.0</v>
      </c>
      <c r="C1121" s="2" t="s">
        <v>43</v>
      </c>
      <c r="D1121" s="2" t="s">
        <v>28</v>
      </c>
      <c r="E1121" s="2" t="s">
        <v>168</v>
      </c>
      <c r="F1121" s="2" t="s">
        <v>30</v>
      </c>
      <c r="G1121" s="2" t="s">
        <v>30</v>
      </c>
      <c r="H1121" s="2" t="s">
        <v>30</v>
      </c>
      <c r="I1121" s="2" t="s">
        <v>49</v>
      </c>
      <c r="J1121" s="3" t="s">
        <v>54</v>
      </c>
      <c r="K1121" s="2" t="s">
        <v>31</v>
      </c>
      <c r="L1121" s="2" t="s">
        <v>31</v>
      </c>
      <c r="M1121" s="2" t="s">
        <v>30</v>
      </c>
      <c r="N1121" s="2" t="s">
        <v>31</v>
      </c>
      <c r="O1121" s="2" t="s">
        <v>30</v>
      </c>
      <c r="P1121" s="2" t="s">
        <v>30</v>
      </c>
      <c r="Q1121" s="2" t="s">
        <v>42</v>
      </c>
      <c r="R1121" s="2" t="s">
        <v>42</v>
      </c>
      <c r="S1121" s="2" t="s">
        <v>31</v>
      </c>
      <c r="T1121" s="2" t="s">
        <v>31</v>
      </c>
      <c r="U1121" s="2" t="s">
        <v>30</v>
      </c>
      <c r="V1121" s="2" t="s">
        <v>30</v>
      </c>
      <c r="W1121" s="2" t="s">
        <v>30</v>
      </c>
      <c r="X1121" s="2" t="s">
        <v>30</v>
      </c>
      <c r="Y1121" s="2" t="s">
        <v>42</v>
      </c>
      <c r="Z1121" s="2" t="s">
        <v>30</v>
      </c>
      <c r="AA1121" s="2" t="s">
        <v>320</v>
      </c>
    </row>
    <row r="1122">
      <c r="A1122" s="1">
        <v>41881.77014537037</v>
      </c>
      <c r="B1122" s="2">
        <v>32.0</v>
      </c>
      <c r="C1122" s="2" t="s">
        <v>43</v>
      </c>
      <c r="D1122" s="2" t="s">
        <v>46</v>
      </c>
      <c r="F1122" s="2" t="s">
        <v>31</v>
      </c>
      <c r="G1122" s="2" t="s">
        <v>30</v>
      </c>
      <c r="H1122" s="2" t="s">
        <v>31</v>
      </c>
      <c r="I1122" s="2" t="s">
        <v>40</v>
      </c>
      <c r="J1122" s="3" t="s">
        <v>54</v>
      </c>
      <c r="K1122" s="2" t="s">
        <v>30</v>
      </c>
      <c r="L1122" s="2" t="s">
        <v>31</v>
      </c>
      <c r="M1122" s="2" t="s">
        <v>30</v>
      </c>
      <c r="N1122" s="2" t="s">
        <v>31</v>
      </c>
      <c r="O1122" s="2" t="s">
        <v>31</v>
      </c>
      <c r="P1122" s="2" t="s">
        <v>31</v>
      </c>
      <c r="Q1122" s="2" t="s">
        <v>31</v>
      </c>
      <c r="R1122" s="2" t="s">
        <v>65</v>
      </c>
      <c r="S1122" s="2" t="s">
        <v>30</v>
      </c>
      <c r="T1122" s="2" t="s">
        <v>30</v>
      </c>
      <c r="U1122" s="2" t="s">
        <v>36</v>
      </c>
      <c r="V1122" s="2" t="s">
        <v>31</v>
      </c>
      <c r="W1122" s="2" t="s">
        <v>30</v>
      </c>
      <c r="X1122" s="2" t="s">
        <v>31</v>
      </c>
      <c r="Y1122" s="2" t="s">
        <v>30</v>
      </c>
      <c r="Z1122" s="2" t="s">
        <v>31</v>
      </c>
    </row>
    <row r="1123">
      <c r="A1123" s="1">
        <v>41881.816654375</v>
      </c>
      <c r="B1123" s="2">
        <v>44.0</v>
      </c>
      <c r="C1123" s="2" t="s">
        <v>43</v>
      </c>
      <c r="D1123" s="2" t="s">
        <v>46</v>
      </c>
      <c r="F1123" s="2" t="s">
        <v>30</v>
      </c>
      <c r="G1123" s="2" t="s">
        <v>30</v>
      </c>
      <c r="H1123" s="2" t="s">
        <v>31</v>
      </c>
      <c r="I1123" s="2" t="s">
        <v>52</v>
      </c>
      <c r="J1123" s="2" t="s">
        <v>41</v>
      </c>
      <c r="K1123" s="2" t="s">
        <v>30</v>
      </c>
      <c r="L1123" s="2" t="s">
        <v>30</v>
      </c>
      <c r="M1123" s="2" t="s">
        <v>30</v>
      </c>
      <c r="N1123" s="2" t="s">
        <v>30</v>
      </c>
      <c r="O1123" s="2" t="s">
        <v>30</v>
      </c>
      <c r="P1123" s="2" t="s">
        <v>31</v>
      </c>
      <c r="Q1123" s="2" t="s">
        <v>42</v>
      </c>
      <c r="R1123" s="2" t="s">
        <v>42</v>
      </c>
      <c r="S1123" s="2" t="s">
        <v>37</v>
      </c>
      <c r="T1123" s="2" t="s">
        <v>30</v>
      </c>
      <c r="U1123" s="2" t="s">
        <v>36</v>
      </c>
      <c r="V1123" s="2" t="s">
        <v>36</v>
      </c>
      <c r="W1123" s="2" t="s">
        <v>30</v>
      </c>
      <c r="X1123" s="2" t="s">
        <v>30</v>
      </c>
      <c r="Y1123" s="2" t="s">
        <v>30</v>
      </c>
      <c r="Z1123" s="2" t="s">
        <v>30</v>
      </c>
    </row>
    <row r="1124">
      <c r="A1124" s="1">
        <v>41881.83082498842</v>
      </c>
      <c r="B1124" s="2">
        <v>33.0</v>
      </c>
      <c r="C1124" s="2" t="s">
        <v>27</v>
      </c>
      <c r="D1124" s="2" t="s">
        <v>46</v>
      </c>
      <c r="F1124" s="2" t="s">
        <v>30</v>
      </c>
      <c r="G1124" s="2" t="s">
        <v>30</v>
      </c>
      <c r="H1124" s="2" t="s">
        <v>31</v>
      </c>
      <c r="I1124" s="2" t="s">
        <v>49</v>
      </c>
      <c r="J1124" s="2" t="s">
        <v>50</v>
      </c>
      <c r="K1124" s="2" t="s">
        <v>30</v>
      </c>
      <c r="L1124" s="2" t="s">
        <v>31</v>
      </c>
      <c r="M1124" s="2" t="s">
        <v>42</v>
      </c>
      <c r="N1124" s="2" t="s">
        <v>34</v>
      </c>
      <c r="O1124" s="2" t="s">
        <v>30</v>
      </c>
      <c r="P1124" s="2" t="s">
        <v>42</v>
      </c>
      <c r="Q1124" s="2" t="s">
        <v>42</v>
      </c>
      <c r="R1124" s="2" t="s">
        <v>65</v>
      </c>
      <c r="S1124" s="2" t="s">
        <v>37</v>
      </c>
      <c r="T1124" s="2" t="s">
        <v>30</v>
      </c>
      <c r="U1124" s="2" t="s">
        <v>36</v>
      </c>
      <c r="V1124" s="2" t="s">
        <v>36</v>
      </c>
      <c r="W1124" s="2" t="s">
        <v>30</v>
      </c>
      <c r="X1124" s="2" t="s">
        <v>37</v>
      </c>
      <c r="Y1124" s="2" t="s">
        <v>30</v>
      </c>
      <c r="Z1124" s="2" t="s">
        <v>30</v>
      </c>
    </row>
    <row r="1125">
      <c r="A1125" s="1">
        <v>41881.842051238425</v>
      </c>
      <c r="B1125" s="2">
        <v>45.0</v>
      </c>
      <c r="C1125" s="2" t="s">
        <v>59</v>
      </c>
      <c r="D1125" s="2" t="s">
        <v>28</v>
      </c>
      <c r="E1125" s="2" t="s">
        <v>53</v>
      </c>
      <c r="F1125" s="2" t="s">
        <v>30</v>
      </c>
      <c r="G1125" s="2" t="s">
        <v>30</v>
      </c>
      <c r="H1125" s="2" t="s">
        <v>31</v>
      </c>
      <c r="I1125" s="2" t="s">
        <v>40</v>
      </c>
      <c r="J1125" s="2" t="s">
        <v>47</v>
      </c>
      <c r="K1125" s="2" t="s">
        <v>30</v>
      </c>
      <c r="L1125" s="2" t="s">
        <v>30</v>
      </c>
      <c r="M1125" s="2" t="s">
        <v>42</v>
      </c>
      <c r="N1125" s="2" t="s">
        <v>30</v>
      </c>
      <c r="O1125" s="2" t="s">
        <v>42</v>
      </c>
      <c r="P1125" s="2" t="s">
        <v>42</v>
      </c>
      <c r="Q1125" s="2" t="s">
        <v>42</v>
      </c>
      <c r="R1125" s="2" t="s">
        <v>42</v>
      </c>
      <c r="S1125" s="2" t="s">
        <v>30</v>
      </c>
      <c r="T1125" s="2" t="s">
        <v>30</v>
      </c>
      <c r="U1125" s="2" t="s">
        <v>36</v>
      </c>
      <c r="V1125" s="2" t="s">
        <v>36</v>
      </c>
      <c r="W1125" s="2" t="s">
        <v>30</v>
      </c>
      <c r="X1125" s="2" t="s">
        <v>37</v>
      </c>
      <c r="Y1125" s="2" t="s">
        <v>42</v>
      </c>
      <c r="Z1125" s="2" t="s">
        <v>30</v>
      </c>
    </row>
    <row r="1126">
      <c r="A1126" s="1">
        <v>41881.84695694444</v>
      </c>
      <c r="B1126" s="2">
        <v>35.0</v>
      </c>
      <c r="C1126" s="2" t="s">
        <v>43</v>
      </c>
      <c r="D1126" s="2" t="s">
        <v>28</v>
      </c>
      <c r="E1126" s="2" t="s">
        <v>69</v>
      </c>
      <c r="F1126" s="2" t="s">
        <v>30</v>
      </c>
      <c r="G1126" s="2" t="s">
        <v>30</v>
      </c>
      <c r="H1126" s="2" t="s">
        <v>30</v>
      </c>
      <c r="J1126" s="3" t="s">
        <v>33</v>
      </c>
      <c r="K1126" s="2" t="s">
        <v>30</v>
      </c>
      <c r="L1126" s="2" t="s">
        <v>31</v>
      </c>
      <c r="M1126" s="2" t="s">
        <v>42</v>
      </c>
      <c r="N1126" s="2" t="s">
        <v>34</v>
      </c>
      <c r="O1126" s="2" t="s">
        <v>42</v>
      </c>
      <c r="P1126" s="2" t="s">
        <v>42</v>
      </c>
      <c r="Q1126" s="2" t="s">
        <v>31</v>
      </c>
      <c r="R1126" s="2" t="s">
        <v>42</v>
      </c>
      <c r="S1126" s="2" t="s">
        <v>30</v>
      </c>
      <c r="T1126" s="2" t="s">
        <v>30</v>
      </c>
      <c r="U1126" s="2" t="s">
        <v>30</v>
      </c>
      <c r="V1126" s="2" t="s">
        <v>30</v>
      </c>
      <c r="W1126" s="2" t="s">
        <v>30</v>
      </c>
      <c r="X1126" s="2" t="s">
        <v>30</v>
      </c>
      <c r="Y1126" s="2" t="s">
        <v>31</v>
      </c>
      <c r="Z1126" s="2" t="s">
        <v>30</v>
      </c>
      <c r="AA1126" s="2" t="s">
        <v>321</v>
      </c>
    </row>
    <row r="1127">
      <c r="A1127" s="1">
        <v>41881.86379421296</v>
      </c>
      <c r="B1127" s="2">
        <v>26.0</v>
      </c>
      <c r="C1127" s="2" t="s">
        <v>43</v>
      </c>
      <c r="D1127" s="2" t="s">
        <v>94</v>
      </c>
      <c r="F1127" s="2" t="s">
        <v>31</v>
      </c>
      <c r="G1127" s="2" t="s">
        <v>31</v>
      </c>
      <c r="H1127" s="2" t="s">
        <v>31</v>
      </c>
      <c r="I1127" s="2" t="s">
        <v>32</v>
      </c>
      <c r="J1127" s="3" t="s">
        <v>54</v>
      </c>
      <c r="K1127" s="2" t="s">
        <v>30</v>
      </c>
      <c r="L1127" s="2" t="s">
        <v>31</v>
      </c>
      <c r="M1127" s="2" t="s">
        <v>30</v>
      </c>
      <c r="N1127" s="2" t="s">
        <v>30</v>
      </c>
      <c r="O1127" s="2" t="s">
        <v>30</v>
      </c>
      <c r="P1127" s="2" t="s">
        <v>30</v>
      </c>
      <c r="Q1127" s="2" t="s">
        <v>42</v>
      </c>
      <c r="R1127" s="2" t="s">
        <v>42</v>
      </c>
      <c r="S1127" s="2" t="s">
        <v>37</v>
      </c>
      <c r="T1127" s="2" t="s">
        <v>30</v>
      </c>
      <c r="U1127" s="2" t="s">
        <v>31</v>
      </c>
      <c r="V1127" s="2" t="s">
        <v>31</v>
      </c>
      <c r="W1127" s="2" t="s">
        <v>37</v>
      </c>
      <c r="X1127" s="2" t="s">
        <v>31</v>
      </c>
      <c r="Y1127" s="2" t="s">
        <v>30</v>
      </c>
      <c r="Z1127" s="2" t="s">
        <v>31</v>
      </c>
    </row>
    <row r="1128">
      <c r="A1128" s="1">
        <v>41881.86568524305</v>
      </c>
      <c r="B1128" s="2">
        <v>20.0</v>
      </c>
      <c r="C1128" s="2" t="s">
        <v>59</v>
      </c>
      <c r="D1128" s="2" t="s">
        <v>28</v>
      </c>
      <c r="E1128" s="2" t="s">
        <v>69</v>
      </c>
      <c r="F1128" s="2" t="s">
        <v>30</v>
      </c>
      <c r="G1128" s="2" t="s">
        <v>30</v>
      </c>
      <c r="H1128" s="2" t="s">
        <v>31</v>
      </c>
      <c r="I1128" s="2" t="s">
        <v>52</v>
      </c>
      <c r="J1128" s="2" t="s">
        <v>47</v>
      </c>
      <c r="K1128" s="2" t="s">
        <v>31</v>
      </c>
      <c r="L1128" s="2" t="s">
        <v>31</v>
      </c>
      <c r="M1128" s="2" t="s">
        <v>42</v>
      </c>
      <c r="N1128" s="2" t="s">
        <v>34</v>
      </c>
      <c r="O1128" s="2" t="s">
        <v>42</v>
      </c>
      <c r="P1128" s="2" t="s">
        <v>42</v>
      </c>
      <c r="Q1128" s="2" t="s">
        <v>42</v>
      </c>
      <c r="R1128" s="2" t="s">
        <v>42</v>
      </c>
      <c r="S1128" s="2" t="s">
        <v>30</v>
      </c>
      <c r="T1128" s="2" t="s">
        <v>30</v>
      </c>
      <c r="U1128" s="2" t="s">
        <v>36</v>
      </c>
      <c r="V1128" s="2" t="s">
        <v>36</v>
      </c>
      <c r="W1128" s="2" t="s">
        <v>37</v>
      </c>
      <c r="X1128" s="2" t="s">
        <v>37</v>
      </c>
      <c r="Y1128" s="2" t="s">
        <v>42</v>
      </c>
      <c r="Z1128" s="2" t="s">
        <v>30</v>
      </c>
    </row>
    <row r="1129">
      <c r="A1129" s="1">
        <v>41881.87166594907</v>
      </c>
      <c r="B1129" s="2">
        <v>-1.0</v>
      </c>
      <c r="C1129" s="2" t="s">
        <v>322</v>
      </c>
      <c r="D1129" s="2" t="s">
        <v>28</v>
      </c>
      <c r="E1129" s="2" t="s">
        <v>154</v>
      </c>
      <c r="F1129" s="2" t="s">
        <v>31</v>
      </c>
      <c r="G1129" s="2" t="s">
        <v>31</v>
      </c>
      <c r="H1129" s="2" t="s">
        <v>31</v>
      </c>
      <c r="I1129" s="2" t="s">
        <v>32</v>
      </c>
      <c r="J1129" s="3" t="s">
        <v>54</v>
      </c>
      <c r="K1129" s="2" t="s">
        <v>31</v>
      </c>
      <c r="L1129" s="2" t="s">
        <v>31</v>
      </c>
      <c r="M1129" s="2" t="s">
        <v>31</v>
      </c>
      <c r="N1129" s="2" t="s">
        <v>31</v>
      </c>
      <c r="O1129" s="2" t="s">
        <v>31</v>
      </c>
      <c r="P1129" s="2" t="s">
        <v>31</v>
      </c>
      <c r="Q1129" s="2" t="s">
        <v>31</v>
      </c>
      <c r="R1129" s="2" t="s">
        <v>65</v>
      </c>
      <c r="S1129" s="2" t="s">
        <v>31</v>
      </c>
      <c r="T1129" s="2" t="s">
        <v>31</v>
      </c>
      <c r="U1129" s="2" t="s">
        <v>31</v>
      </c>
      <c r="V1129" s="2" t="s">
        <v>31</v>
      </c>
      <c r="W1129" s="2" t="s">
        <v>31</v>
      </c>
      <c r="X1129" s="2" t="s">
        <v>31</v>
      </c>
      <c r="Y1129" s="2" t="s">
        <v>31</v>
      </c>
      <c r="Z1129" s="2" t="s">
        <v>31</v>
      </c>
      <c r="AA1129" s="2" t="s">
        <v>323</v>
      </c>
    </row>
    <row r="1130">
      <c r="A1130" s="1">
        <v>41882.18833018518</v>
      </c>
      <c r="B1130" s="2">
        <v>37.0</v>
      </c>
      <c r="C1130" s="2" t="s">
        <v>43</v>
      </c>
      <c r="D1130" s="2" t="s">
        <v>80</v>
      </c>
      <c r="F1130" s="2" t="s">
        <v>30</v>
      </c>
      <c r="G1130" s="2" t="s">
        <v>31</v>
      </c>
      <c r="H1130" s="2" t="s">
        <v>30</v>
      </c>
      <c r="I1130" s="2" t="s">
        <v>52</v>
      </c>
      <c r="J1130" s="3" t="s">
        <v>33</v>
      </c>
      <c r="K1130" s="2" t="s">
        <v>30</v>
      </c>
      <c r="L1130" s="2" t="s">
        <v>31</v>
      </c>
      <c r="M1130" s="2" t="s">
        <v>30</v>
      </c>
      <c r="N1130" s="2" t="s">
        <v>30</v>
      </c>
      <c r="O1130" s="2" t="s">
        <v>30</v>
      </c>
      <c r="P1130" s="2" t="s">
        <v>30</v>
      </c>
      <c r="Q1130" s="2" t="s">
        <v>31</v>
      </c>
      <c r="R1130" s="2" t="s">
        <v>35</v>
      </c>
      <c r="S1130" s="2" t="s">
        <v>37</v>
      </c>
      <c r="T1130" s="2" t="s">
        <v>30</v>
      </c>
      <c r="U1130" s="2" t="s">
        <v>36</v>
      </c>
      <c r="V1130" s="2" t="s">
        <v>31</v>
      </c>
      <c r="W1130" s="2" t="s">
        <v>30</v>
      </c>
      <c r="X1130" s="2" t="s">
        <v>37</v>
      </c>
      <c r="Y1130" s="2" t="s">
        <v>31</v>
      </c>
      <c r="Z1130" s="2" t="s">
        <v>30</v>
      </c>
    </row>
    <row r="1131">
      <c r="A1131" s="1">
        <v>41882.38869943287</v>
      </c>
      <c r="B1131" s="2">
        <v>28.0</v>
      </c>
      <c r="C1131" s="2" t="s">
        <v>57</v>
      </c>
      <c r="D1131" s="2" t="s">
        <v>28</v>
      </c>
      <c r="E1131" s="2" t="s">
        <v>53</v>
      </c>
      <c r="F1131" s="2" t="s">
        <v>30</v>
      </c>
      <c r="G1131" s="2" t="s">
        <v>30</v>
      </c>
      <c r="H1131" s="2" t="s">
        <v>30</v>
      </c>
      <c r="J1131" s="2" t="s">
        <v>41</v>
      </c>
      <c r="K1131" s="2" t="s">
        <v>30</v>
      </c>
      <c r="L1131" s="2" t="s">
        <v>30</v>
      </c>
      <c r="M1131" s="2" t="s">
        <v>31</v>
      </c>
      <c r="N1131" s="2" t="s">
        <v>30</v>
      </c>
      <c r="O1131" s="2" t="s">
        <v>30</v>
      </c>
      <c r="P1131" s="2" t="s">
        <v>30</v>
      </c>
      <c r="Q1131" s="2" t="s">
        <v>31</v>
      </c>
      <c r="R1131" s="2" t="s">
        <v>35</v>
      </c>
      <c r="S1131" s="2" t="s">
        <v>37</v>
      </c>
      <c r="T1131" s="2" t="s">
        <v>30</v>
      </c>
      <c r="U1131" s="2" t="s">
        <v>30</v>
      </c>
      <c r="V1131" s="2" t="s">
        <v>30</v>
      </c>
      <c r="W1131" s="2" t="s">
        <v>30</v>
      </c>
      <c r="X1131" s="2" t="s">
        <v>31</v>
      </c>
      <c r="Y1131" s="2" t="s">
        <v>30</v>
      </c>
      <c r="Z1131" s="2" t="s">
        <v>30</v>
      </c>
    </row>
    <row r="1132">
      <c r="A1132" s="1">
        <v>41882.62722510416</v>
      </c>
      <c r="B1132" s="2">
        <v>42.0</v>
      </c>
      <c r="C1132" s="2" t="s">
        <v>97</v>
      </c>
      <c r="D1132" s="2" t="s">
        <v>28</v>
      </c>
      <c r="E1132" s="2" t="s">
        <v>76</v>
      </c>
      <c r="F1132" s="2" t="s">
        <v>30</v>
      </c>
      <c r="G1132" s="2" t="s">
        <v>31</v>
      </c>
      <c r="H1132" s="2" t="s">
        <v>31</v>
      </c>
      <c r="I1132" s="2" t="s">
        <v>52</v>
      </c>
      <c r="J1132" s="2" t="s">
        <v>47</v>
      </c>
      <c r="K1132" s="2" t="s">
        <v>30</v>
      </c>
      <c r="L1132" s="2" t="s">
        <v>30</v>
      </c>
      <c r="M1132" s="2" t="s">
        <v>31</v>
      </c>
      <c r="N1132" s="2" t="s">
        <v>31</v>
      </c>
      <c r="O1132" s="2" t="s">
        <v>30</v>
      </c>
      <c r="P1132" s="2" t="s">
        <v>30</v>
      </c>
      <c r="Q1132" s="2" t="s">
        <v>42</v>
      </c>
      <c r="R1132" s="2" t="s">
        <v>42</v>
      </c>
      <c r="S1132" s="2" t="s">
        <v>31</v>
      </c>
      <c r="T1132" s="2" t="s">
        <v>30</v>
      </c>
      <c r="U1132" s="2" t="s">
        <v>36</v>
      </c>
      <c r="V1132" s="2" t="s">
        <v>36</v>
      </c>
      <c r="W1132" s="2" t="s">
        <v>30</v>
      </c>
      <c r="X1132" s="2" t="s">
        <v>31</v>
      </c>
      <c r="Y1132" s="2" t="s">
        <v>30</v>
      </c>
      <c r="Z1132" s="2" t="s">
        <v>30</v>
      </c>
    </row>
    <row r="1133">
      <c r="A1133" s="1">
        <v>41882.64115870371</v>
      </c>
      <c r="B1133" s="2">
        <v>32.0</v>
      </c>
      <c r="C1133" s="2" t="s">
        <v>57</v>
      </c>
      <c r="D1133" s="2" t="s">
        <v>46</v>
      </c>
      <c r="F1133" s="2" t="s">
        <v>30</v>
      </c>
      <c r="G1133" s="2" t="s">
        <v>30</v>
      </c>
      <c r="H1133" s="2" t="s">
        <v>30</v>
      </c>
      <c r="J1133" s="2" t="s">
        <v>47</v>
      </c>
      <c r="K1133" s="2" t="s">
        <v>30</v>
      </c>
      <c r="L1133" s="2" t="s">
        <v>31</v>
      </c>
      <c r="M1133" s="2" t="s">
        <v>30</v>
      </c>
      <c r="N1133" s="2" t="s">
        <v>30</v>
      </c>
      <c r="O1133" s="2" t="s">
        <v>30</v>
      </c>
      <c r="P1133" s="2" t="s">
        <v>30</v>
      </c>
      <c r="Q1133" s="2" t="s">
        <v>42</v>
      </c>
      <c r="R1133" s="2" t="s">
        <v>42</v>
      </c>
      <c r="S1133" s="2" t="s">
        <v>37</v>
      </c>
      <c r="T1133" s="2" t="s">
        <v>30</v>
      </c>
      <c r="U1133" s="2" t="s">
        <v>30</v>
      </c>
      <c r="V1133" s="2" t="s">
        <v>30</v>
      </c>
      <c r="W1133" s="2" t="s">
        <v>30</v>
      </c>
      <c r="X1133" s="2" t="s">
        <v>30</v>
      </c>
      <c r="Y1133" s="2" t="s">
        <v>42</v>
      </c>
      <c r="Z1133" s="2" t="s">
        <v>31</v>
      </c>
    </row>
    <row r="1134">
      <c r="A1134" s="1">
        <v>41882.70015305555</v>
      </c>
      <c r="B1134" s="2">
        <v>36.0</v>
      </c>
      <c r="C1134" s="2" t="s">
        <v>97</v>
      </c>
      <c r="D1134" s="2" t="s">
        <v>28</v>
      </c>
      <c r="E1134" s="2" t="s">
        <v>51</v>
      </c>
      <c r="F1134" s="2" t="s">
        <v>30</v>
      </c>
      <c r="G1134" s="2" t="s">
        <v>31</v>
      </c>
      <c r="H1134" s="2" t="s">
        <v>31</v>
      </c>
      <c r="I1134" s="2" t="s">
        <v>40</v>
      </c>
      <c r="J1134" s="2" t="s">
        <v>41</v>
      </c>
      <c r="K1134" s="2" t="s">
        <v>31</v>
      </c>
      <c r="L1134" s="2" t="s">
        <v>31</v>
      </c>
      <c r="M1134" s="2" t="s">
        <v>31</v>
      </c>
      <c r="N1134" s="2" t="s">
        <v>31</v>
      </c>
      <c r="O1134" s="2" t="s">
        <v>30</v>
      </c>
      <c r="P1134" s="2" t="s">
        <v>30</v>
      </c>
      <c r="Q1134" s="2" t="s">
        <v>31</v>
      </c>
      <c r="R1134" s="2" t="s">
        <v>35</v>
      </c>
      <c r="S1134" s="2" t="s">
        <v>37</v>
      </c>
      <c r="T1134" s="2" t="s">
        <v>37</v>
      </c>
      <c r="U1134" s="2" t="s">
        <v>36</v>
      </c>
      <c r="V1134" s="2" t="s">
        <v>30</v>
      </c>
      <c r="W1134" s="2" t="s">
        <v>30</v>
      </c>
      <c r="X1134" s="2" t="s">
        <v>30</v>
      </c>
      <c r="Y1134" s="2" t="s">
        <v>42</v>
      </c>
      <c r="Z1134" s="2" t="s">
        <v>30</v>
      </c>
    </row>
    <row r="1135">
      <c r="A1135" s="1">
        <v>41882.92486615741</v>
      </c>
      <c r="B1135" s="2">
        <v>27.0</v>
      </c>
      <c r="C1135" s="2" t="s">
        <v>38</v>
      </c>
      <c r="D1135" s="2" t="s">
        <v>186</v>
      </c>
      <c r="F1135" s="2" t="s">
        <v>30</v>
      </c>
      <c r="G1135" s="2" t="s">
        <v>30</v>
      </c>
      <c r="H1135" s="2" t="s">
        <v>30</v>
      </c>
      <c r="I1135" s="2" t="s">
        <v>40</v>
      </c>
      <c r="J1135" s="2" t="s">
        <v>47</v>
      </c>
      <c r="K1135" s="2" t="s">
        <v>30</v>
      </c>
      <c r="L1135" s="2" t="s">
        <v>31</v>
      </c>
      <c r="M1135" s="2" t="s">
        <v>30</v>
      </c>
      <c r="N1135" s="2" t="s">
        <v>31</v>
      </c>
      <c r="O1135" s="2" t="s">
        <v>30</v>
      </c>
      <c r="P1135" s="2" t="s">
        <v>31</v>
      </c>
      <c r="Q1135" s="2" t="s">
        <v>30</v>
      </c>
      <c r="R1135" s="2" t="s">
        <v>45</v>
      </c>
      <c r="S1135" s="2" t="s">
        <v>31</v>
      </c>
      <c r="T1135" s="2" t="s">
        <v>30</v>
      </c>
      <c r="U1135" s="2" t="s">
        <v>30</v>
      </c>
      <c r="V1135" s="2" t="s">
        <v>30</v>
      </c>
      <c r="W1135" s="2" t="s">
        <v>30</v>
      </c>
      <c r="X1135" s="2" t="s">
        <v>37</v>
      </c>
      <c r="Y1135" s="2" t="s">
        <v>30</v>
      </c>
      <c r="Z1135" s="2" t="s">
        <v>31</v>
      </c>
    </row>
    <row r="1136">
      <c r="A1136" s="1">
        <v>41882.92825094908</v>
      </c>
      <c r="B1136" s="2">
        <v>27.0</v>
      </c>
      <c r="C1136" s="2" t="s">
        <v>38</v>
      </c>
      <c r="D1136" s="2" t="s">
        <v>186</v>
      </c>
      <c r="F1136" s="2" t="s">
        <v>30</v>
      </c>
      <c r="G1136" s="2" t="s">
        <v>30</v>
      </c>
      <c r="H1136" s="2" t="s">
        <v>30</v>
      </c>
      <c r="I1136" s="2" t="s">
        <v>40</v>
      </c>
      <c r="J1136" s="2" t="s">
        <v>47</v>
      </c>
      <c r="K1136" s="2" t="s">
        <v>30</v>
      </c>
      <c r="L1136" s="2" t="s">
        <v>31</v>
      </c>
      <c r="M1136" s="2" t="s">
        <v>30</v>
      </c>
      <c r="N1136" s="2" t="s">
        <v>31</v>
      </c>
      <c r="O1136" s="2" t="s">
        <v>30</v>
      </c>
      <c r="P1136" s="2" t="s">
        <v>31</v>
      </c>
      <c r="Q1136" s="2" t="s">
        <v>30</v>
      </c>
      <c r="R1136" s="2" t="s">
        <v>45</v>
      </c>
      <c r="S1136" s="2" t="s">
        <v>31</v>
      </c>
      <c r="T1136" s="2" t="s">
        <v>30</v>
      </c>
      <c r="U1136" s="2" t="s">
        <v>30</v>
      </c>
      <c r="V1136" s="2" t="s">
        <v>30</v>
      </c>
      <c r="W1136" s="2" t="s">
        <v>30</v>
      </c>
      <c r="X1136" s="2" t="s">
        <v>37</v>
      </c>
      <c r="Y1136" s="2" t="s">
        <v>30</v>
      </c>
      <c r="Z1136" s="2" t="s">
        <v>31</v>
      </c>
    </row>
    <row r="1137">
      <c r="A1137" s="1">
        <v>41883.186753773145</v>
      </c>
      <c r="B1137" s="2">
        <v>27.0</v>
      </c>
      <c r="C1137" s="2" t="s">
        <v>43</v>
      </c>
      <c r="D1137" s="2" t="s">
        <v>46</v>
      </c>
      <c r="F1137" s="2" t="s">
        <v>30</v>
      </c>
      <c r="G1137" s="2" t="s">
        <v>30</v>
      </c>
      <c r="H1137" s="2" t="s">
        <v>31</v>
      </c>
      <c r="I1137" s="2" t="s">
        <v>52</v>
      </c>
      <c r="J1137" s="2" t="s">
        <v>41</v>
      </c>
      <c r="K1137" s="2" t="s">
        <v>30</v>
      </c>
      <c r="L1137" s="2" t="s">
        <v>30</v>
      </c>
      <c r="M1137" s="2" t="s">
        <v>30</v>
      </c>
      <c r="N1137" s="2" t="s">
        <v>30</v>
      </c>
      <c r="O1137" s="2" t="s">
        <v>30</v>
      </c>
      <c r="P1137" s="2" t="s">
        <v>30</v>
      </c>
      <c r="Q1137" s="2" t="s">
        <v>31</v>
      </c>
      <c r="R1137" s="2" t="s">
        <v>35</v>
      </c>
      <c r="S1137" s="2" t="s">
        <v>37</v>
      </c>
      <c r="T1137" s="2" t="s">
        <v>30</v>
      </c>
      <c r="U1137" s="2" t="s">
        <v>31</v>
      </c>
      <c r="V1137" s="2" t="s">
        <v>31</v>
      </c>
      <c r="W1137" s="2" t="s">
        <v>37</v>
      </c>
      <c r="X1137" s="2" t="s">
        <v>37</v>
      </c>
      <c r="Y1137" s="2" t="s">
        <v>30</v>
      </c>
      <c r="Z1137" s="2" t="s">
        <v>30</v>
      </c>
      <c r="AA1137" s="2" t="s">
        <v>324</v>
      </c>
    </row>
    <row r="1138">
      <c r="A1138" s="1">
        <v>41883.286477870366</v>
      </c>
      <c r="B1138" s="2">
        <v>25.0</v>
      </c>
      <c r="C1138" s="2" t="s">
        <v>43</v>
      </c>
      <c r="D1138" s="2" t="s">
        <v>46</v>
      </c>
      <c r="F1138" s="2" t="s">
        <v>30</v>
      </c>
      <c r="G1138" s="2" t="s">
        <v>31</v>
      </c>
      <c r="H1138" s="2" t="s">
        <v>31</v>
      </c>
      <c r="I1138" s="2" t="s">
        <v>52</v>
      </c>
      <c r="J1138" s="2" t="s">
        <v>47</v>
      </c>
      <c r="K1138" s="2" t="s">
        <v>31</v>
      </c>
      <c r="L1138" s="2" t="s">
        <v>31</v>
      </c>
      <c r="M1138" s="2" t="s">
        <v>30</v>
      </c>
      <c r="N1138" s="2" t="s">
        <v>30</v>
      </c>
      <c r="O1138" s="2" t="s">
        <v>30</v>
      </c>
      <c r="P1138" s="2" t="s">
        <v>30</v>
      </c>
      <c r="Q1138" s="2" t="s">
        <v>31</v>
      </c>
      <c r="R1138" s="2" t="s">
        <v>65</v>
      </c>
      <c r="S1138" s="2" t="s">
        <v>30</v>
      </c>
      <c r="T1138" s="2" t="s">
        <v>30</v>
      </c>
      <c r="U1138" s="2" t="s">
        <v>36</v>
      </c>
      <c r="V1138" s="2" t="s">
        <v>31</v>
      </c>
      <c r="W1138" s="2" t="s">
        <v>30</v>
      </c>
      <c r="X1138" s="2" t="s">
        <v>37</v>
      </c>
      <c r="Y1138" s="2" t="s">
        <v>31</v>
      </c>
      <c r="Z1138" s="2" t="s">
        <v>30</v>
      </c>
      <c r="AA1138" s="2" t="s">
        <v>325</v>
      </c>
    </row>
    <row r="1139">
      <c r="A1139" s="1">
        <v>41883.287138125</v>
      </c>
      <c r="B1139" s="2">
        <v>41.0</v>
      </c>
      <c r="C1139" s="2" t="s">
        <v>38</v>
      </c>
      <c r="D1139" s="2" t="s">
        <v>46</v>
      </c>
      <c r="F1139" s="2" t="s">
        <v>30</v>
      </c>
      <c r="G1139" s="2" t="s">
        <v>31</v>
      </c>
      <c r="H1139" s="2" t="s">
        <v>30</v>
      </c>
      <c r="J1139" s="3" t="s">
        <v>33</v>
      </c>
      <c r="K1139" s="2" t="s">
        <v>30</v>
      </c>
      <c r="L1139" s="2" t="s">
        <v>31</v>
      </c>
      <c r="M1139" s="2" t="s">
        <v>30</v>
      </c>
      <c r="N1139" s="2" t="s">
        <v>30</v>
      </c>
      <c r="O1139" s="2" t="s">
        <v>30</v>
      </c>
      <c r="P1139" s="2" t="s">
        <v>30</v>
      </c>
      <c r="Q1139" s="2" t="s">
        <v>42</v>
      </c>
      <c r="R1139" s="2" t="s">
        <v>45</v>
      </c>
      <c r="S1139" s="2" t="s">
        <v>37</v>
      </c>
      <c r="T1139" s="2" t="s">
        <v>37</v>
      </c>
      <c r="U1139" s="2" t="s">
        <v>36</v>
      </c>
      <c r="V1139" s="2" t="s">
        <v>36</v>
      </c>
      <c r="W1139" s="2" t="s">
        <v>37</v>
      </c>
      <c r="X1139" s="2" t="s">
        <v>37</v>
      </c>
      <c r="Y1139" s="2" t="s">
        <v>42</v>
      </c>
      <c r="Z1139" s="2" t="s">
        <v>30</v>
      </c>
    </row>
    <row r="1140">
      <c r="A1140" s="1">
        <v>41883.34671211805</v>
      </c>
      <c r="B1140" s="2">
        <v>23.0</v>
      </c>
      <c r="C1140" s="2" t="s">
        <v>43</v>
      </c>
      <c r="D1140" s="2" t="s">
        <v>94</v>
      </c>
      <c r="F1140" s="2" t="s">
        <v>30</v>
      </c>
      <c r="G1140" s="2" t="s">
        <v>31</v>
      </c>
      <c r="H1140" s="2" t="s">
        <v>31</v>
      </c>
      <c r="I1140" s="2" t="s">
        <v>52</v>
      </c>
      <c r="J1140" s="3" t="s">
        <v>33</v>
      </c>
      <c r="K1140" s="2" t="s">
        <v>30</v>
      </c>
      <c r="L1140" s="2" t="s">
        <v>31</v>
      </c>
      <c r="M1140" s="2" t="s">
        <v>42</v>
      </c>
      <c r="N1140" s="2" t="s">
        <v>34</v>
      </c>
      <c r="O1140" s="2" t="s">
        <v>30</v>
      </c>
      <c r="P1140" s="2" t="s">
        <v>30</v>
      </c>
      <c r="Q1140" s="2" t="s">
        <v>42</v>
      </c>
      <c r="R1140" s="2" t="s">
        <v>35</v>
      </c>
      <c r="S1140" s="2" t="s">
        <v>37</v>
      </c>
      <c r="T1140" s="2" t="s">
        <v>30</v>
      </c>
      <c r="U1140" s="2" t="s">
        <v>30</v>
      </c>
      <c r="V1140" s="2" t="s">
        <v>30</v>
      </c>
      <c r="W1140" s="2" t="s">
        <v>30</v>
      </c>
      <c r="X1140" s="2" t="s">
        <v>30</v>
      </c>
      <c r="Y1140" s="2" t="s">
        <v>42</v>
      </c>
      <c r="Z1140" s="2" t="s">
        <v>30</v>
      </c>
    </row>
    <row r="1141">
      <c r="A1141" s="1">
        <v>41883.34948996528</v>
      </c>
      <c r="B1141" s="2">
        <v>21.0</v>
      </c>
      <c r="C1141" s="2" t="s">
        <v>43</v>
      </c>
      <c r="D1141" s="2" t="s">
        <v>46</v>
      </c>
      <c r="F1141" s="2" t="s">
        <v>30</v>
      </c>
      <c r="G1141" s="2" t="s">
        <v>30</v>
      </c>
      <c r="H1141" s="2" t="s">
        <v>31</v>
      </c>
      <c r="I1141" s="2" t="s">
        <v>52</v>
      </c>
      <c r="J1141" s="2" t="s">
        <v>41</v>
      </c>
      <c r="K1141" s="2" t="s">
        <v>30</v>
      </c>
      <c r="L1141" s="2" t="s">
        <v>30</v>
      </c>
      <c r="M1141" s="2" t="s">
        <v>42</v>
      </c>
      <c r="N1141" s="2" t="s">
        <v>30</v>
      </c>
      <c r="O1141" s="2" t="s">
        <v>30</v>
      </c>
      <c r="P1141" s="2" t="s">
        <v>42</v>
      </c>
      <c r="Q1141" s="2" t="s">
        <v>42</v>
      </c>
      <c r="R1141" s="2" t="s">
        <v>42</v>
      </c>
      <c r="S1141" s="2" t="s">
        <v>37</v>
      </c>
      <c r="T1141" s="2" t="s">
        <v>30</v>
      </c>
      <c r="U1141" s="2" t="s">
        <v>36</v>
      </c>
      <c r="V1141" s="2" t="s">
        <v>30</v>
      </c>
      <c r="W1141" s="2" t="s">
        <v>30</v>
      </c>
      <c r="X1141" s="2" t="s">
        <v>30</v>
      </c>
      <c r="Y1141" s="2" t="s">
        <v>42</v>
      </c>
      <c r="Z1141" s="2" t="s">
        <v>30</v>
      </c>
    </row>
    <row r="1142">
      <c r="A1142" s="1">
        <v>41883.383508611114</v>
      </c>
      <c r="B1142" s="2">
        <v>26.0</v>
      </c>
      <c r="C1142" s="2" t="s">
        <v>43</v>
      </c>
      <c r="D1142" s="2" t="s">
        <v>326</v>
      </c>
      <c r="F1142" s="2" t="s">
        <v>30</v>
      </c>
      <c r="G1142" s="2" t="s">
        <v>30</v>
      </c>
      <c r="H1142" s="2" t="s">
        <v>31</v>
      </c>
      <c r="I1142" s="2" t="s">
        <v>32</v>
      </c>
      <c r="J1142" s="2" t="s">
        <v>47</v>
      </c>
      <c r="K1142" s="2" t="s">
        <v>30</v>
      </c>
      <c r="L1142" s="2" t="s">
        <v>31</v>
      </c>
      <c r="M1142" s="2" t="s">
        <v>30</v>
      </c>
      <c r="N1142" s="2" t="s">
        <v>31</v>
      </c>
      <c r="O1142" s="2" t="s">
        <v>30</v>
      </c>
      <c r="P1142" s="2" t="s">
        <v>30</v>
      </c>
      <c r="Q1142" s="2" t="s">
        <v>31</v>
      </c>
      <c r="R1142" s="2" t="s">
        <v>55</v>
      </c>
      <c r="S1142" s="2" t="s">
        <v>30</v>
      </c>
      <c r="T1142" s="2" t="s">
        <v>30</v>
      </c>
      <c r="U1142" s="2" t="s">
        <v>31</v>
      </c>
      <c r="V1142" s="2" t="s">
        <v>31</v>
      </c>
      <c r="W1142" s="2" t="s">
        <v>31</v>
      </c>
      <c r="X1142" s="2" t="s">
        <v>31</v>
      </c>
      <c r="Y1142" s="2" t="s">
        <v>42</v>
      </c>
      <c r="Z1142" s="2" t="s">
        <v>30</v>
      </c>
    </row>
    <row r="1143">
      <c r="A1143" s="1">
        <v>41883.38581940973</v>
      </c>
      <c r="B1143" s="2">
        <v>29.0</v>
      </c>
      <c r="C1143" s="2" t="s">
        <v>43</v>
      </c>
      <c r="D1143" s="2" t="s">
        <v>151</v>
      </c>
      <c r="F1143" s="2" t="s">
        <v>30</v>
      </c>
      <c r="G1143" s="2" t="s">
        <v>30</v>
      </c>
      <c r="H1143" s="2" t="s">
        <v>30</v>
      </c>
      <c r="I1143" s="2" t="s">
        <v>40</v>
      </c>
      <c r="J1143" s="2" t="s">
        <v>41</v>
      </c>
      <c r="K1143" s="2" t="s">
        <v>30</v>
      </c>
      <c r="L1143" s="2" t="s">
        <v>31</v>
      </c>
      <c r="M1143" s="2" t="s">
        <v>42</v>
      </c>
      <c r="N1143" s="2" t="s">
        <v>34</v>
      </c>
      <c r="O1143" s="2" t="s">
        <v>42</v>
      </c>
      <c r="P1143" s="2" t="s">
        <v>42</v>
      </c>
      <c r="Q1143" s="2" t="s">
        <v>42</v>
      </c>
      <c r="R1143" s="2" t="s">
        <v>42</v>
      </c>
      <c r="S1143" s="2" t="s">
        <v>37</v>
      </c>
      <c r="T1143" s="2" t="s">
        <v>37</v>
      </c>
      <c r="U1143" s="2" t="s">
        <v>30</v>
      </c>
      <c r="V1143" s="2" t="s">
        <v>30</v>
      </c>
      <c r="W1143" s="2" t="s">
        <v>30</v>
      </c>
      <c r="X1143" s="2" t="s">
        <v>31</v>
      </c>
      <c r="Y1143" s="2" t="s">
        <v>42</v>
      </c>
      <c r="Z1143" s="2" t="s">
        <v>31</v>
      </c>
    </row>
    <row r="1144">
      <c r="A1144" s="1">
        <v>41883.42099792824</v>
      </c>
      <c r="B1144" s="2">
        <v>28.0</v>
      </c>
      <c r="C1144" s="2" t="s">
        <v>57</v>
      </c>
      <c r="D1144" s="2" t="s">
        <v>177</v>
      </c>
      <c r="F1144" s="2" t="s">
        <v>30</v>
      </c>
      <c r="G1144" s="2" t="s">
        <v>30</v>
      </c>
      <c r="H1144" s="2" t="s">
        <v>30</v>
      </c>
      <c r="I1144" s="2" t="s">
        <v>52</v>
      </c>
      <c r="J1144" s="2" t="s">
        <v>41</v>
      </c>
      <c r="K1144" s="2" t="s">
        <v>30</v>
      </c>
      <c r="L1144" s="2" t="s">
        <v>30</v>
      </c>
      <c r="M1144" s="2" t="s">
        <v>30</v>
      </c>
      <c r="N1144" s="2" t="s">
        <v>30</v>
      </c>
      <c r="O1144" s="2" t="s">
        <v>30</v>
      </c>
      <c r="P1144" s="2" t="s">
        <v>30</v>
      </c>
      <c r="Q1144" s="2" t="s">
        <v>42</v>
      </c>
      <c r="R1144" s="2" t="s">
        <v>35</v>
      </c>
      <c r="S1144" s="2" t="s">
        <v>31</v>
      </c>
      <c r="T1144" s="2" t="s">
        <v>37</v>
      </c>
      <c r="U1144" s="2" t="s">
        <v>30</v>
      </c>
      <c r="V1144" s="2" t="s">
        <v>30</v>
      </c>
      <c r="W1144" s="2" t="s">
        <v>30</v>
      </c>
      <c r="X1144" s="2" t="s">
        <v>30</v>
      </c>
      <c r="Y1144" s="2" t="s">
        <v>42</v>
      </c>
      <c r="Z1144" s="2" t="s">
        <v>31</v>
      </c>
    </row>
    <row r="1145">
      <c r="A1145" s="1">
        <v>41883.444816724535</v>
      </c>
      <c r="B1145" s="2">
        <v>27.0</v>
      </c>
      <c r="C1145" s="2" t="s">
        <v>59</v>
      </c>
      <c r="D1145" s="2" t="s">
        <v>46</v>
      </c>
      <c r="F1145" s="2" t="s">
        <v>30</v>
      </c>
      <c r="G1145" s="2" t="s">
        <v>31</v>
      </c>
      <c r="H1145" s="2" t="s">
        <v>30</v>
      </c>
      <c r="J1145" s="2" t="s">
        <v>41</v>
      </c>
      <c r="K1145" s="2" t="s">
        <v>30</v>
      </c>
      <c r="L1145" s="2" t="s">
        <v>30</v>
      </c>
      <c r="M1145" s="2" t="s">
        <v>30</v>
      </c>
      <c r="N1145" s="2" t="s">
        <v>31</v>
      </c>
      <c r="O1145" s="2" t="s">
        <v>30</v>
      </c>
      <c r="P1145" s="2" t="s">
        <v>30</v>
      </c>
      <c r="Q1145" s="2" t="s">
        <v>31</v>
      </c>
      <c r="R1145" s="2" t="s">
        <v>42</v>
      </c>
      <c r="S1145" s="2" t="s">
        <v>37</v>
      </c>
      <c r="T1145" s="2" t="s">
        <v>30</v>
      </c>
      <c r="U1145" s="2" t="s">
        <v>30</v>
      </c>
      <c r="V1145" s="2" t="s">
        <v>30</v>
      </c>
      <c r="W1145" s="2" t="s">
        <v>30</v>
      </c>
      <c r="X1145" s="2" t="s">
        <v>31</v>
      </c>
      <c r="Y1145" s="2" t="s">
        <v>31</v>
      </c>
      <c r="Z1145" s="2" t="s">
        <v>30</v>
      </c>
    </row>
    <row r="1146">
      <c r="A1146" s="1">
        <v>41883.50032524306</v>
      </c>
      <c r="B1146" s="2">
        <v>23.0</v>
      </c>
      <c r="C1146" s="2" t="s">
        <v>43</v>
      </c>
      <c r="D1146" s="2" t="s">
        <v>210</v>
      </c>
      <c r="F1146" s="2" t="s">
        <v>30</v>
      </c>
      <c r="G1146" s="2" t="s">
        <v>30</v>
      </c>
      <c r="H1146" s="2" t="s">
        <v>30</v>
      </c>
      <c r="I1146" s="2" t="s">
        <v>49</v>
      </c>
      <c r="J1146" s="2" t="s">
        <v>41</v>
      </c>
      <c r="K1146" s="2" t="s">
        <v>30</v>
      </c>
      <c r="L1146" s="2" t="s">
        <v>30</v>
      </c>
      <c r="M1146" s="2" t="s">
        <v>30</v>
      </c>
      <c r="N1146" s="2" t="s">
        <v>31</v>
      </c>
      <c r="O1146" s="2" t="s">
        <v>31</v>
      </c>
      <c r="P1146" s="2" t="s">
        <v>31</v>
      </c>
      <c r="Q1146" s="2" t="s">
        <v>31</v>
      </c>
      <c r="R1146" s="2" t="s">
        <v>45</v>
      </c>
      <c r="S1146" s="2" t="s">
        <v>30</v>
      </c>
      <c r="T1146" s="2" t="s">
        <v>30</v>
      </c>
      <c r="U1146" s="2" t="s">
        <v>31</v>
      </c>
      <c r="V1146" s="2" t="s">
        <v>31</v>
      </c>
      <c r="W1146" s="2" t="s">
        <v>30</v>
      </c>
      <c r="X1146" s="2" t="s">
        <v>31</v>
      </c>
      <c r="Y1146" s="2" t="s">
        <v>31</v>
      </c>
      <c r="Z1146" s="2" t="s">
        <v>30</v>
      </c>
    </row>
    <row r="1147">
      <c r="A1147" s="1">
        <v>41883.531527858795</v>
      </c>
      <c r="B1147" s="2">
        <v>26.0</v>
      </c>
      <c r="C1147" s="2" t="s">
        <v>97</v>
      </c>
      <c r="D1147" s="2" t="s">
        <v>28</v>
      </c>
      <c r="E1147" s="2" t="s">
        <v>69</v>
      </c>
      <c r="F1147" s="2" t="s">
        <v>30</v>
      </c>
      <c r="G1147" s="2" t="s">
        <v>31</v>
      </c>
      <c r="H1147" s="2" t="s">
        <v>30</v>
      </c>
      <c r="I1147" s="2" t="s">
        <v>52</v>
      </c>
      <c r="J1147" s="2" t="s">
        <v>47</v>
      </c>
      <c r="K1147" s="2" t="s">
        <v>31</v>
      </c>
      <c r="L1147" s="2" t="s">
        <v>31</v>
      </c>
      <c r="M1147" s="2" t="s">
        <v>42</v>
      </c>
      <c r="N1147" s="2" t="s">
        <v>30</v>
      </c>
      <c r="O1147" s="2" t="s">
        <v>30</v>
      </c>
      <c r="P1147" s="2" t="s">
        <v>30</v>
      </c>
      <c r="Q1147" s="2" t="s">
        <v>42</v>
      </c>
      <c r="R1147" s="2" t="s">
        <v>42</v>
      </c>
      <c r="S1147" s="2" t="s">
        <v>37</v>
      </c>
      <c r="T1147" s="2" t="s">
        <v>30</v>
      </c>
      <c r="U1147" s="2" t="s">
        <v>30</v>
      </c>
      <c r="V1147" s="2" t="s">
        <v>30</v>
      </c>
      <c r="W1147" s="2" t="s">
        <v>30</v>
      </c>
      <c r="X1147" s="2" t="s">
        <v>30</v>
      </c>
      <c r="Y1147" s="2" t="s">
        <v>42</v>
      </c>
      <c r="Z1147" s="2" t="s">
        <v>30</v>
      </c>
    </row>
    <row r="1148">
      <c r="A1148" s="1">
        <v>41883.74946931713</v>
      </c>
      <c r="B1148" s="2">
        <v>38.0</v>
      </c>
      <c r="C1148" s="2" t="s">
        <v>43</v>
      </c>
      <c r="D1148" s="2" t="s">
        <v>46</v>
      </c>
      <c r="F1148" s="2" t="s">
        <v>30</v>
      </c>
      <c r="G1148" s="2" t="s">
        <v>31</v>
      </c>
      <c r="H1148" s="2" t="s">
        <v>31</v>
      </c>
      <c r="I1148" s="2" t="s">
        <v>52</v>
      </c>
      <c r="J1148" s="3" t="s">
        <v>54</v>
      </c>
      <c r="K1148" s="2" t="s">
        <v>30</v>
      </c>
      <c r="L1148" s="2" t="s">
        <v>31</v>
      </c>
      <c r="M1148" s="2" t="s">
        <v>30</v>
      </c>
      <c r="N1148" s="2" t="s">
        <v>34</v>
      </c>
      <c r="O1148" s="2" t="s">
        <v>42</v>
      </c>
      <c r="P1148" s="2" t="s">
        <v>42</v>
      </c>
      <c r="Q1148" s="2" t="s">
        <v>42</v>
      </c>
      <c r="R1148" s="2" t="s">
        <v>65</v>
      </c>
      <c r="S1148" s="2" t="s">
        <v>30</v>
      </c>
      <c r="T1148" s="2" t="s">
        <v>30</v>
      </c>
      <c r="U1148" s="2" t="s">
        <v>36</v>
      </c>
      <c r="V1148" s="2" t="s">
        <v>31</v>
      </c>
      <c r="W1148" s="2" t="s">
        <v>37</v>
      </c>
      <c r="X1148" s="2" t="s">
        <v>31</v>
      </c>
      <c r="Y1148" s="2" t="s">
        <v>42</v>
      </c>
      <c r="Z1148" s="2" t="s">
        <v>30</v>
      </c>
    </row>
    <row r="1149">
      <c r="A1149" s="1">
        <v>41883.877383287036</v>
      </c>
      <c r="B1149" s="2">
        <v>39.0</v>
      </c>
      <c r="C1149" s="2" t="s">
        <v>38</v>
      </c>
      <c r="D1149" s="2" t="s">
        <v>46</v>
      </c>
      <c r="F1149" s="2" t="s">
        <v>30</v>
      </c>
      <c r="G1149" s="2" t="s">
        <v>31</v>
      </c>
      <c r="H1149" s="2" t="s">
        <v>31</v>
      </c>
      <c r="I1149" s="2" t="s">
        <v>52</v>
      </c>
      <c r="J1149" s="2" t="s">
        <v>41</v>
      </c>
      <c r="K1149" s="2" t="s">
        <v>30</v>
      </c>
      <c r="L1149" s="2" t="s">
        <v>30</v>
      </c>
      <c r="M1149" s="2" t="s">
        <v>30</v>
      </c>
      <c r="N1149" s="2" t="s">
        <v>30</v>
      </c>
      <c r="O1149" s="2" t="s">
        <v>30</v>
      </c>
      <c r="P1149" s="2" t="s">
        <v>30</v>
      </c>
      <c r="Q1149" s="2" t="s">
        <v>31</v>
      </c>
      <c r="R1149" s="2" t="s">
        <v>65</v>
      </c>
      <c r="S1149" s="2" t="s">
        <v>37</v>
      </c>
      <c r="T1149" s="2" t="s">
        <v>37</v>
      </c>
      <c r="U1149" s="2" t="s">
        <v>36</v>
      </c>
      <c r="V1149" s="2" t="s">
        <v>31</v>
      </c>
      <c r="W1149" s="2" t="s">
        <v>37</v>
      </c>
      <c r="X1149" s="2" t="s">
        <v>37</v>
      </c>
      <c r="Y1149" s="2" t="s">
        <v>31</v>
      </c>
      <c r="Z1149" s="2" t="s">
        <v>30</v>
      </c>
      <c r="AA1149" s="2" t="s">
        <v>327</v>
      </c>
    </row>
    <row r="1150">
      <c r="A1150" s="1">
        <v>41883.898755381946</v>
      </c>
      <c r="B1150" s="2">
        <v>35.0</v>
      </c>
      <c r="C1150" s="2" t="s">
        <v>38</v>
      </c>
      <c r="D1150" s="2" t="s">
        <v>28</v>
      </c>
      <c r="E1150" s="2" t="s">
        <v>39</v>
      </c>
      <c r="F1150" s="2" t="s">
        <v>30</v>
      </c>
      <c r="G1150" s="2" t="s">
        <v>31</v>
      </c>
      <c r="H1150" s="2" t="s">
        <v>31</v>
      </c>
      <c r="I1150" s="2" t="s">
        <v>32</v>
      </c>
      <c r="J1150" s="2" t="s">
        <v>41</v>
      </c>
      <c r="K1150" s="2" t="s">
        <v>30</v>
      </c>
      <c r="L1150" s="2" t="s">
        <v>30</v>
      </c>
      <c r="M1150" s="2" t="s">
        <v>31</v>
      </c>
      <c r="N1150" s="2" t="s">
        <v>31</v>
      </c>
      <c r="O1150" s="2" t="s">
        <v>30</v>
      </c>
      <c r="P1150" s="2" t="s">
        <v>31</v>
      </c>
      <c r="Q1150" s="2" t="s">
        <v>42</v>
      </c>
      <c r="R1150" s="2" t="s">
        <v>35</v>
      </c>
      <c r="S1150" s="2" t="s">
        <v>31</v>
      </c>
      <c r="T1150" s="2" t="s">
        <v>30</v>
      </c>
      <c r="U1150" s="2" t="s">
        <v>30</v>
      </c>
      <c r="V1150" s="2" t="s">
        <v>36</v>
      </c>
      <c r="W1150" s="2" t="s">
        <v>30</v>
      </c>
      <c r="X1150" s="2" t="s">
        <v>31</v>
      </c>
      <c r="Y1150" s="2" t="s">
        <v>42</v>
      </c>
      <c r="Z1150" s="2" t="s">
        <v>30</v>
      </c>
    </row>
    <row r="1151">
      <c r="A1151" s="1">
        <v>41883.95749929398</v>
      </c>
      <c r="B1151" s="2">
        <v>32.0</v>
      </c>
      <c r="C1151" s="2" t="s">
        <v>57</v>
      </c>
      <c r="D1151" s="2" t="s">
        <v>28</v>
      </c>
      <c r="E1151" s="2" t="s">
        <v>70</v>
      </c>
      <c r="F1151" s="2" t="s">
        <v>30</v>
      </c>
      <c r="G1151" s="2" t="s">
        <v>30</v>
      </c>
      <c r="H1151" s="2" t="s">
        <v>30</v>
      </c>
      <c r="I1151" s="2" t="s">
        <v>40</v>
      </c>
      <c r="J1151" s="3" t="s">
        <v>33</v>
      </c>
      <c r="K1151" s="2" t="s">
        <v>30</v>
      </c>
      <c r="L1151" s="2" t="s">
        <v>31</v>
      </c>
      <c r="M1151" s="2" t="s">
        <v>31</v>
      </c>
      <c r="N1151" s="2" t="s">
        <v>34</v>
      </c>
      <c r="O1151" s="2" t="s">
        <v>30</v>
      </c>
      <c r="P1151" s="2" t="s">
        <v>42</v>
      </c>
      <c r="Q1151" s="2" t="s">
        <v>42</v>
      </c>
      <c r="R1151" s="2" t="s">
        <v>42</v>
      </c>
      <c r="S1151" s="2" t="s">
        <v>37</v>
      </c>
      <c r="T1151" s="2" t="s">
        <v>30</v>
      </c>
      <c r="U1151" s="2" t="s">
        <v>30</v>
      </c>
      <c r="V1151" s="2" t="s">
        <v>36</v>
      </c>
      <c r="W1151" s="2" t="s">
        <v>30</v>
      </c>
      <c r="X1151" s="2" t="s">
        <v>37</v>
      </c>
      <c r="Y1151" s="2" t="s">
        <v>42</v>
      </c>
      <c r="Z1151" s="2" t="s">
        <v>30</v>
      </c>
    </row>
    <row r="1152">
      <c r="A1152" s="1">
        <v>41884.13464780092</v>
      </c>
      <c r="B1152" s="2">
        <v>32.0</v>
      </c>
      <c r="C1152" s="2" t="s">
        <v>43</v>
      </c>
      <c r="D1152" s="2" t="s">
        <v>28</v>
      </c>
      <c r="E1152" s="2" t="s">
        <v>60</v>
      </c>
      <c r="F1152" s="2" t="s">
        <v>30</v>
      </c>
      <c r="G1152" s="2" t="s">
        <v>30</v>
      </c>
      <c r="H1152" s="2" t="s">
        <v>31</v>
      </c>
      <c r="I1152" s="2" t="s">
        <v>52</v>
      </c>
      <c r="J1152" s="2" t="s">
        <v>41</v>
      </c>
      <c r="K1152" s="2" t="s">
        <v>30</v>
      </c>
      <c r="L1152" s="2" t="s">
        <v>31</v>
      </c>
      <c r="M1152" s="2" t="s">
        <v>31</v>
      </c>
      <c r="N1152" s="2" t="s">
        <v>31</v>
      </c>
      <c r="O1152" s="2" t="s">
        <v>31</v>
      </c>
      <c r="P1152" s="2" t="s">
        <v>31</v>
      </c>
      <c r="Q1152" s="2" t="s">
        <v>31</v>
      </c>
      <c r="R1152" s="2" t="s">
        <v>45</v>
      </c>
      <c r="S1152" s="2" t="s">
        <v>37</v>
      </c>
      <c r="T1152" s="2" t="s">
        <v>37</v>
      </c>
      <c r="U1152" s="2" t="s">
        <v>36</v>
      </c>
      <c r="V1152" s="2" t="s">
        <v>36</v>
      </c>
      <c r="W1152" s="2" t="s">
        <v>30</v>
      </c>
      <c r="X1152" s="2" t="s">
        <v>30</v>
      </c>
      <c r="Y1152" s="2" t="s">
        <v>42</v>
      </c>
      <c r="Z1152" s="2" t="s">
        <v>31</v>
      </c>
    </row>
    <row r="1153">
      <c r="A1153" s="1">
        <v>41884.16734556713</v>
      </c>
      <c r="B1153" s="2">
        <v>26.0</v>
      </c>
      <c r="C1153" s="2" t="s">
        <v>43</v>
      </c>
      <c r="D1153" s="2" t="s">
        <v>46</v>
      </c>
      <c r="F1153" s="2" t="s">
        <v>30</v>
      </c>
      <c r="G1153" s="2" t="s">
        <v>30</v>
      </c>
      <c r="H1153" s="2" t="s">
        <v>30</v>
      </c>
      <c r="I1153" s="2" t="s">
        <v>49</v>
      </c>
      <c r="J1153" s="3" t="s">
        <v>33</v>
      </c>
      <c r="K1153" s="2" t="s">
        <v>30</v>
      </c>
      <c r="L1153" s="2" t="s">
        <v>31</v>
      </c>
      <c r="M1153" s="2" t="s">
        <v>30</v>
      </c>
      <c r="N1153" s="2" t="s">
        <v>30</v>
      </c>
      <c r="O1153" s="2" t="s">
        <v>30</v>
      </c>
      <c r="P1153" s="2" t="s">
        <v>30</v>
      </c>
      <c r="Q1153" s="2" t="s">
        <v>42</v>
      </c>
      <c r="R1153" s="2" t="s">
        <v>42</v>
      </c>
      <c r="S1153" s="2" t="s">
        <v>31</v>
      </c>
      <c r="T1153" s="2" t="s">
        <v>37</v>
      </c>
      <c r="U1153" s="2" t="s">
        <v>36</v>
      </c>
      <c r="V1153" s="2" t="s">
        <v>30</v>
      </c>
      <c r="W1153" s="2" t="s">
        <v>30</v>
      </c>
      <c r="X1153" s="2" t="s">
        <v>37</v>
      </c>
      <c r="Y1153" s="2" t="s">
        <v>42</v>
      </c>
      <c r="Z1153" s="2" t="s">
        <v>30</v>
      </c>
    </row>
    <row r="1154">
      <c r="A1154" s="1">
        <v>41884.33372024306</v>
      </c>
      <c r="B1154" s="2">
        <v>38.0</v>
      </c>
      <c r="C1154" s="2" t="s">
        <v>43</v>
      </c>
      <c r="D1154" s="2" t="s">
        <v>44</v>
      </c>
      <c r="F1154" s="2" t="s">
        <v>30</v>
      </c>
      <c r="G1154" s="2" t="s">
        <v>31</v>
      </c>
      <c r="H1154" s="2" t="s">
        <v>31</v>
      </c>
      <c r="I1154" s="2" t="s">
        <v>40</v>
      </c>
      <c r="J1154" s="2" t="s">
        <v>50</v>
      </c>
      <c r="K1154" s="2" t="s">
        <v>30</v>
      </c>
      <c r="L1154" s="2" t="s">
        <v>31</v>
      </c>
      <c r="M1154" s="2" t="s">
        <v>42</v>
      </c>
      <c r="N1154" s="2" t="s">
        <v>34</v>
      </c>
      <c r="O1154" s="2" t="s">
        <v>30</v>
      </c>
      <c r="P1154" s="2" t="s">
        <v>42</v>
      </c>
      <c r="Q1154" s="2" t="s">
        <v>42</v>
      </c>
      <c r="R1154" s="2" t="s">
        <v>42</v>
      </c>
      <c r="S1154" s="2" t="s">
        <v>30</v>
      </c>
      <c r="T1154" s="2" t="s">
        <v>30</v>
      </c>
      <c r="U1154" s="2" t="s">
        <v>31</v>
      </c>
      <c r="V1154" s="2" t="s">
        <v>31</v>
      </c>
      <c r="W1154" s="2" t="s">
        <v>30</v>
      </c>
      <c r="X1154" s="2" t="s">
        <v>37</v>
      </c>
      <c r="Y1154" s="2" t="s">
        <v>30</v>
      </c>
      <c r="Z1154" s="2" t="s">
        <v>30</v>
      </c>
    </row>
    <row r="1155">
      <c r="A1155" s="1">
        <v>41884.3505009375</v>
      </c>
      <c r="B1155" s="2">
        <v>34.0</v>
      </c>
      <c r="C1155" s="2" t="s">
        <v>27</v>
      </c>
      <c r="D1155" s="2" t="s">
        <v>46</v>
      </c>
      <c r="F1155" s="2" t="s">
        <v>30</v>
      </c>
      <c r="G1155" s="2" t="s">
        <v>31</v>
      </c>
      <c r="H1155" s="2" t="s">
        <v>30</v>
      </c>
      <c r="I1155" s="2" t="s">
        <v>40</v>
      </c>
      <c r="J1155" s="2" t="s">
        <v>47</v>
      </c>
      <c r="K1155" s="2" t="s">
        <v>30</v>
      </c>
      <c r="L1155" s="2" t="s">
        <v>30</v>
      </c>
      <c r="M1155" s="2" t="s">
        <v>31</v>
      </c>
      <c r="N1155" s="2" t="s">
        <v>31</v>
      </c>
      <c r="O1155" s="2" t="s">
        <v>31</v>
      </c>
      <c r="P1155" s="2" t="s">
        <v>31</v>
      </c>
      <c r="Q1155" s="2" t="s">
        <v>31</v>
      </c>
      <c r="R1155" s="2" t="s">
        <v>65</v>
      </c>
      <c r="S1155" s="2" t="s">
        <v>30</v>
      </c>
      <c r="T1155" s="2" t="s">
        <v>30</v>
      </c>
      <c r="U1155" s="2" t="s">
        <v>36</v>
      </c>
      <c r="V1155" s="2" t="s">
        <v>31</v>
      </c>
      <c r="W1155" s="2" t="s">
        <v>37</v>
      </c>
      <c r="X1155" s="2" t="s">
        <v>37</v>
      </c>
      <c r="Y1155" s="2" t="s">
        <v>31</v>
      </c>
      <c r="Z1155" s="2" t="s">
        <v>30</v>
      </c>
    </row>
    <row r="1156">
      <c r="A1156" s="1">
        <v>41884.41484104167</v>
      </c>
      <c r="B1156" s="2">
        <v>39.0</v>
      </c>
      <c r="C1156" s="2" t="s">
        <v>43</v>
      </c>
      <c r="D1156" s="2" t="s">
        <v>28</v>
      </c>
      <c r="E1156" s="2" t="s">
        <v>51</v>
      </c>
      <c r="F1156" s="2" t="s">
        <v>30</v>
      </c>
      <c r="G1156" s="2" t="s">
        <v>31</v>
      </c>
      <c r="H1156" s="2" t="s">
        <v>31</v>
      </c>
      <c r="I1156" s="2" t="s">
        <v>32</v>
      </c>
      <c r="J1156" s="2" t="s">
        <v>47</v>
      </c>
      <c r="K1156" s="2" t="s">
        <v>30</v>
      </c>
      <c r="L1156" s="2" t="s">
        <v>30</v>
      </c>
      <c r="M1156" s="2" t="s">
        <v>42</v>
      </c>
      <c r="N1156" s="2" t="s">
        <v>34</v>
      </c>
      <c r="O1156" s="2" t="s">
        <v>30</v>
      </c>
      <c r="P1156" s="2" t="s">
        <v>30</v>
      </c>
      <c r="Q1156" s="2" t="s">
        <v>42</v>
      </c>
      <c r="R1156" s="2" t="s">
        <v>35</v>
      </c>
      <c r="S1156" s="2" t="s">
        <v>31</v>
      </c>
      <c r="T1156" s="2" t="s">
        <v>30</v>
      </c>
      <c r="U1156" s="2" t="s">
        <v>36</v>
      </c>
      <c r="V1156" s="2" t="s">
        <v>36</v>
      </c>
      <c r="W1156" s="2" t="s">
        <v>30</v>
      </c>
      <c r="X1156" s="2" t="s">
        <v>37</v>
      </c>
      <c r="Y1156" s="2" t="s">
        <v>42</v>
      </c>
      <c r="Z1156" s="2" t="s">
        <v>30</v>
      </c>
    </row>
    <row r="1157">
      <c r="A1157" s="1">
        <v>41884.55457393519</v>
      </c>
      <c r="B1157" s="2">
        <v>32.0</v>
      </c>
      <c r="C1157" s="2" t="s">
        <v>57</v>
      </c>
      <c r="D1157" s="2" t="s">
        <v>44</v>
      </c>
      <c r="F1157" s="2" t="s">
        <v>31</v>
      </c>
      <c r="G1157" s="2" t="s">
        <v>30</v>
      </c>
      <c r="H1157" s="2" t="s">
        <v>30</v>
      </c>
      <c r="I1157" s="2" t="s">
        <v>49</v>
      </c>
      <c r="J1157" s="3" t="s">
        <v>33</v>
      </c>
      <c r="K1157" s="2" t="s">
        <v>31</v>
      </c>
      <c r="L1157" s="2" t="s">
        <v>31</v>
      </c>
      <c r="M1157" s="2" t="s">
        <v>42</v>
      </c>
      <c r="N1157" s="2" t="s">
        <v>34</v>
      </c>
      <c r="O1157" s="2" t="s">
        <v>30</v>
      </c>
      <c r="P1157" s="2" t="s">
        <v>30</v>
      </c>
      <c r="Q1157" s="2" t="s">
        <v>42</v>
      </c>
      <c r="R1157" s="2" t="s">
        <v>65</v>
      </c>
      <c r="S1157" s="2" t="s">
        <v>30</v>
      </c>
      <c r="T1157" s="2" t="s">
        <v>30</v>
      </c>
      <c r="U1157" s="2" t="s">
        <v>31</v>
      </c>
      <c r="V1157" s="2" t="s">
        <v>31</v>
      </c>
      <c r="W1157" s="2" t="s">
        <v>37</v>
      </c>
      <c r="X1157" s="2" t="s">
        <v>37</v>
      </c>
      <c r="Y1157" s="2" t="s">
        <v>31</v>
      </c>
      <c r="Z1157" s="2" t="s">
        <v>30</v>
      </c>
    </row>
    <row r="1158">
      <c r="A1158" s="1">
        <v>41884.71176208333</v>
      </c>
      <c r="B1158" s="2">
        <v>37.0</v>
      </c>
      <c r="C1158" s="2" t="s">
        <v>43</v>
      </c>
      <c r="D1158" s="2" t="s">
        <v>80</v>
      </c>
      <c r="F1158" s="2" t="s">
        <v>31</v>
      </c>
      <c r="G1158" s="2" t="s">
        <v>30</v>
      </c>
      <c r="H1158" s="2" t="s">
        <v>30</v>
      </c>
      <c r="I1158" s="2" t="s">
        <v>49</v>
      </c>
      <c r="J1158" s="3" t="s">
        <v>54</v>
      </c>
      <c r="K1158" s="2" t="s">
        <v>31</v>
      </c>
      <c r="L1158" s="2" t="s">
        <v>31</v>
      </c>
      <c r="M1158" s="2" t="s">
        <v>42</v>
      </c>
      <c r="N1158" s="2" t="s">
        <v>34</v>
      </c>
      <c r="O1158" s="2" t="s">
        <v>42</v>
      </c>
      <c r="P1158" s="2" t="s">
        <v>42</v>
      </c>
      <c r="Q1158" s="2" t="s">
        <v>42</v>
      </c>
      <c r="R1158" s="2" t="s">
        <v>65</v>
      </c>
      <c r="S1158" s="2" t="s">
        <v>31</v>
      </c>
      <c r="T1158" s="2" t="s">
        <v>31</v>
      </c>
      <c r="U1158" s="2" t="s">
        <v>36</v>
      </c>
      <c r="V1158" s="2" t="s">
        <v>36</v>
      </c>
      <c r="W1158" s="2" t="s">
        <v>30</v>
      </c>
      <c r="X1158" s="2" t="s">
        <v>30</v>
      </c>
      <c r="Y1158" s="2" t="s">
        <v>42</v>
      </c>
      <c r="Z1158" s="2" t="s">
        <v>30</v>
      </c>
    </row>
    <row r="1159">
      <c r="A1159" s="1">
        <v>41884.849878379624</v>
      </c>
      <c r="B1159" s="2">
        <v>31.0</v>
      </c>
      <c r="C1159" s="2" t="s">
        <v>57</v>
      </c>
      <c r="D1159" s="2" t="s">
        <v>46</v>
      </c>
      <c r="F1159" s="2" t="s">
        <v>30</v>
      </c>
      <c r="G1159" s="2" t="s">
        <v>31</v>
      </c>
      <c r="H1159" s="2" t="s">
        <v>31</v>
      </c>
      <c r="I1159" s="2" t="s">
        <v>49</v>
      </c>
      <c r="J1159" s="3" t="s">
        <v>33</v>
      </c>
      <c r="K1159" s="2" t="s">
        <v>30</v>
      </c>
      <c r="L1159" s="2" t="s">
        <v>31</v>
      </c>
      <c r="M1159" s="2" t="s">
        <v>42</v>
      </c>
      <c r="N1159" s="2" t="s">
        <v>34</v>
      </c>
      <c r="O1159" s="2" t="s">
        <v>30</v>
      </c>
      <c r="P1159" s="2" t="s">
        <v>42</v>
      </c>
      <c r="Q1159" s="2" t="s">
        <v>42</v>
      </c>
      <c r="R1159" s="2" t="s">
        <v>35</v>
      </c>
      <c r="S1159" s="2" t="s">
        <v>30</v>
      </c>
      <c r="T1159" s="2" t="s">
        <v>30</v>
      </c>
      <c r="U1159" s="2" t="s">
        <v>36</v>
      </c>
      <c r="V1159" s="2" t="s">
        <v>36</v>
      </c>
      <c r="W1159" s="2" t="s">
        <v>30</v>
      </c>
      <c r="X1159" s="2" t="s">
        <v>30</v>
      </c>
      <c r="Y1159" s="2" t="s">
        <v>42</v>
      </c>
      <c r="Z1159" s="2" t="s">
        <v>30</v>
      </c>
      <c r="AA1159" s="2" t="s">
        <v>328</v>
      </c>
    </row>
    <row r="1160">
      <c r="A1160" s="1">
        <v>41884.87356579861</v>
      </c>
      <c r="B1160" s="2">
        <v>30.0</v>
      </c>
      <c r="C1160" s="2" t="s">
        <v>82</v>
      </c>
      <c r="D1160" s="2" t="s">
        <v>28</v>
      </c>
      <c r="E1160" s="2" t="s">
        <v>102</v>
      </c>
      <c r="F1160" s="2" t="s">
        <v>30</v>
      </c>
      <c r="G1160" s="2" t="s">
        <v>31</v>
      </c>
      <c r="H1160" s="2" t="s">
        <v>31</v>
      </c>
      <c r="I1160" s="2" t="s">
        <v>40</v>
      </c>
      <c r="J1160" s="3" t="s">
        <v>33</v>
      </c>
      <c r="K1160" s="2" t="s">
        <v>30</v>
      </c>
      <c r="L1160" s="2" t="s">
        <v>31</v>
      </c>
      <c r="M1160" s="2" t="s">
        <v>30</v>
      </c>
      <c r="N1160" s="2" t="s">
        <v>31</v>
      </c>
      <c r="O1160" s="2" t="s">
        <v>30</v>
      </c>
      <c r="P1160" s="2" t="s">
        <v>30</v>
      </c>
      <c r="Q1160" s="2" t="s">
        <v>42</v>
      </c>
      <c r="R1160" s="2" t="s">
        <v>42</v>
      </c>
      <c r="S1160" s="2" t="s">
        <v>30</v>
      </c>
      <c r="T1160" s="2" t="s">
        <v>30</v>
      </c>
      <c r="U1160" s="2" t="s">
        <v>30</v>
      </c>
      <c r="V1160" s="2" t="s">
        <v>30</v>
      </c>
      <c r="W1160" s="2" t="s">
        <v>30</v>
      </c>
      <c r="X1160" s="2" t="s">
        <v>30</v>
      </c>
      <c r="Y1160" s="2" t="s">
        <v>42</v>
      </c>
      <c r="Z1160" s="2" t="s">
        <v>30</v>
      </c>
      <c r="AA1160" s="2" t="s">
        <v>329</v>
      </c>
    </row>
    <row r="1161">
      <c r="A1161" s="1">
        <v>41885.064488553246</v>
      </c>
      <c r="B1161" s="2">
        <v>51.0</v>
      </c>
      <c r="C1161" s="2" t="s">
        <v>38</v>
      </c>
      <c r="D1161" s="2" t="s">
        <v>228</v>
      </c>
      <c r="F1161" s="2" t="s">
        <v>30</v>
      </c>
      <c r="G1161" s="2" t="s">
        <v>30</v>
      </c>
      <c r="H1161" s="2" t="s">
        <v>30</v>
      </c>
      <c r="I1161" s="2" t="s">
        <v>49</v>
      </c>
      <c r="J1161" s="2" t="s">
        <v>41</v>
      </c>
      <c r="K1161" s="2" t="s">
        <v>31</v>
      </c>
      <c r="L1161" s="2" t="s">
        <v>31</v>
      </c>
      <c r="M1161" s="2" t="s">
        <v>42</v>
      </c>
      <c r="N1161" s="2" t="s">
        <v>30</v>
      </c>
      <c r="O1161" s="2" t="s">
        <v>30</v>
      </c>
      <c r="P1161" s="2" t="s">
        <v>42</v>
      </c>
      <c r="Q1161" s="2" t="s">
        <v>42</v>
      </c>
      <c r="R1161" s="2" t="s">
        <v>42</v>
      </c>
      <c r="S1161" s="2" t="s">
        <v>31</v>
      </c>
      <c r="T1161" s="2" t="s">
        <v>30</v>
      </c>
      <c r="U1161" s="2" t="s">
        <v>30</v>
      </c>
      <c r="V1161" s="2" t="s">
        <v>30</v>
      </c>
      <c r="W1161" s="2" t="s">
        <v>30</v>
      </c>
      <c r="X1161" s="2" t="s">
        <v>30</v>
      </c>
      <c r="Y1161" s="2" t="s">
        <v>30</v>
      </c>
      <c r="Z1161" s="2" t="s">
        <v>30</v>
      </c>
    </row>
    <row r="1162">
      <c r="A1162" s="1">
        <v>41885.54852653935</v>
      </c>
      <c r="B1162" s="2">
        <v>29.0</v>
      </c>
      <c r="C1162" s="2" t="s">
        <v>38</v>
      </c>
      <c r="D1162" s="2" t="s">
        <v>28</v>
      </c>
      <c r="E1162" s="2" t="s">
        <v>70</v>
      </c>
      <c r="F1162" s="2" t="s">
        <v>30</v>
      </c>
      <c r="G1162" s="2" t="s">
        <v>30</v>
      </c>
      <c r="H1162" s="2" t="s">
        <v>31</v>
      </c>
      <c r="I1162" s="2" t="s">
        <v>52</v>
      </c>
      <c r="J1162" s="2" t="s">
        <v>47</v>
      </c>
      <c r="K1162" s="2" t="s">
        <v>30</v>
      </c>
      <c r="L1162" s="2" t="s">
        <v>31</v>
      </c>
      <c r="M1162" s="2" t="s">
        <v>31</v>
      </c>
      <c r="N1162" s="2" t="s">
        <v>31</v>
      </c>
      <c r="O1162" s="2" t="s">
        <v>30</v>
      </c>
      <c r="P1162" s="2" t="s">
        <v>30</v>
      </c>
      <c r="Q1162" s="2" t="s">
        <v>42</v>
      </c>
      <c r="R1162" s="2" t="s">
        <v>42</v>
      </c>
      <c r="S1162" s="2" t="s">
        <v>31</v>
      </c>
      <c r="T1162" s="2" t="s">
        <v>30</v>
      </c>
      <c r="U1162" s="2" t="s">
        <v>36</v>
      </c>
      <c r="V1162" s="2" t="s">
        <v>36</v>
      </c>
      <c r="W1162" s="2" t="s">
        <v>30</v>
      </c>
      <c r="X1162" s="2" t="s">
        <v>37</v>
      </c>
      <c r="Y1162" s="2" t="s">
        <v>42</v>
      </c>
      <c r="Z1162" s="2" t="s">
        <v>30</v>
      </c>
    </row>
    <row r="1163">
      <c r="A1163" s="1">
        <v>41886.26653099537</v>
      </c>
      <c r="B1163" s="2">
        <v>31.0</v>
      </c>
      <c r="C1163" s="2" t="s">
        <v>43</v>
      </c>
      <c r="D1163" s="2" t="s">
        <v>46</v>
      </c>
      <c r="F1163" s="2" t="s">
        <v>30</v>
      </c>
      <c r="G1163" s="2" t="s">
        <v>30</v>
      </c>
      <c r="H1163" s="2" t="s">
        <v>30</v>
      </c>
      <c r="I1163" s="2" t="s">
        <v>49</v>
      </c>
      <c r="J1163" s="2" t="s">
        <v>50</v>
      </c>
      <c r="K1163" s="2" t="s">
        <v>30</v>
      </c>
      <c r="L1163" s="2" t="s">
        <v>31</v>
      </c>
      <c r="M1163" s="2" t="s">
        <v>31</v>
      </c>
      <c r="N1163" s="2" t="s">
        <v>30</v>
      </c>
      <c r="O1163" s="2" t="s">
        <v>30</v>
      </c>
      <c r="P1163" s="2" t="s">
        <v>31</v>
      </c>
      <c r="Q1163" s="2" t="s">
        <v>42</v>
      </c>
      <c r="R1163" s="2" t="s">
        <v>42</v>
      </c>
      <c r="S1163" s="2" t="s">
        <v>37</v>
      </c>
      <c r="T1163" s="2" t="s">
        <v>31</v>
      </c>
      <c r="U1163" s="2" t="s">
        <v>36</v>
      </c>
      <c r="V1163" s="2" t="s">
        <v>30</v>
      </c>
      <c r="W1163" s="2" t="s">
        <v>30</v>
      </c>
      <c r="X1163" s="2" t="s">
        <v>30</v>
      </c>
      <c r="Y1163" s="2" t="s">
        <v>31</v>
      </c>
      <c r="Z1163" s="2" t="s">
        <v>30</v>
      </c>
    </row>
    <row r="1164">
      <c r="A1164" s="1">
        <v>41886.358210810184</v>
      </c>
      <c r="B1164" s="2">
        <v>31.0</v>
      </c>
      <c r="C1164" s="2" t="s">
        <v>43</v>
      </c>
      <c r="D1164" s="2" t="s">
        <v>129</v>
      </c>
      <c r="F1164" s="2" t="s">
        <v>30</v>
      </c>
      <c r="G1164" s="2" t="s">
        <v>30</v>
      </c>
      <c r="H1164" s="2" t="s">
        <v>30</v>
      </c>
      <c r="J1164" s="2" t="s">
        <v>47</v>
      </c>
      <c r="K1164" s="2" t="s">
        <v>30</v>
      </c>
      <c r="L1164" s="2" t="s">
        <v>31</v>
      </c>
      <c r="M1164" s="2" t="s">
        <v>42</v>
      </c>
      <c r="N1164" s="2" t="s">
        <v>34</v>
      </c>
      <c r="O1164" s="2" t="s">
        <v>30</v>
      </c>
      <c r="P1164" s="2" t="s">
        <v>30</v>
      </c>
      <c r="Q1164" s="2" t="s">
        <v>42</v>
      </c>
      <c r="R1164" s="2" t="s">
        <v>42</v>
      </c>
      <c r="S1164" s="2" t="s">
        <v>31</v>
      </c>
      <c r="T1164" s="2" t="s">
        <v>31</v>
      </c>
      <c r="U1164" s="2" t="s">
        <v>30</v>
      </c>
      <c r="V1164" s="2" t="s">
        <v>30</v>
      </c>
      <c r="W1164" s="2" t="s">
        <v>30</v>
      </c>
      <c r="X1164" s="2" t="s">
        <v>30</v>
      </c>
      <c r="Y1164" s="2" t="s">
        <v>42</v>
      </c>
      <c r="Z1164" s="2" t="s">
        <v>30</v>
      </c>
    </row>
    <row r="1165">
      <c r="A1165" s="1">
        <v>41886.734986469906</v>
      </c>
      <c r="B1165" s="2">
        <v>26.0</v>
      </c>
      <c r="C1165" s="2" t="s">
        <v>43</v>
      </c>
      <c r="D1165" s="2" t="s">
        <v>28</v>
      </c>
      <c r="E1165" s="2" t="s">
        <v>48</v>
      </c>
      <c r="F1165" s="2" t="s">
        <v>30</v>
      </c>
      <c r="G1165" s="2" t="s">
        <v>31</v>
      </c>
      <c r="H1165" s="2" t="s">
        <v>31</v>
      </c>
      <c r="I1165" s="2" t="s">
        <v>52</v>
      </c>
      <c r="J1165" s="3" t="s">
        <v>33</v>
      </c>
      <c r="K1165" s="2" t="s">
        <v>31</v>
      </c>
      <c r="L1165" s="2" t="s">
        <v>31</v>
      </c>
      <c r="M1165" s="2" t="s">
        <v>42</v>
      </c>
      <c r="N1165" s="2" t="s">
        <v>30</v>
      </c>
      <c r="O1165" s="2" t="s">
        <v>30</v>
      </c>
      <c r="P1165" s="2" t="s">
        <v>42</v>
      </c>
      <c r="Q1165" s="2" t="s">
        <v>42</v>
      </c>
      <c r="R1165" s="2" t="s">
        <v>35</v>
      </c>
      <c r="S1165" s="2" t="s">
        <v>37</v>
      </c>
      <c r="T1165" s="2" t="s">
        <v>30</v>
      </c>
      <c r="U1165" s="2" t="s">
        <v>36</v>
      </c>
      <c r="V1165" s="2" t="s">
        <v>36</v>
      </c>
      <c r="W1165" s="2" t="s">
        <v>37</v>
      </c>
      <c r="X1165" s="2" t="s">
        <v>37</v>
      </c>
      <c r="Y1165" s="2" t="s">
        <v>42</v>
      </c>
      <c r="Z1165" s="2" t="s">
        <v>30</v>
      </c>
    </row>
    <row r="1166">
      <c r="A1166" s="1">
        <v>41886.98782456019</v>
      </c>
      <c r="B1166" s="2">
        <v>46.0</v>
      </c>
      <c r="C1166" s="2" t="s">
        <v>27</v>
      </c>
      <c r="D1166" s="2" t="s">
        <v>28</v>
      </c>
      <c r="E1166" s="2" t="s">
        <v>60</v>
      </c>
      <c r="F1166" s="2" t="s">
        <v>30</v>
      </c>
      <c r="G1166" s="2" t="s">
        <v>30</v>
      </c>
      <c r="H1166" s="2" t="s">
        <v>31</v>
      </c>
      <c r="I1166" s="2" t="s">
        <v>32</v>
      </c>
      <c r="J1166" s="2" t="s">
        <v>50</v>
      </c>
      <c r="K1166" s="2" t="s">
        <v>31</v>
      </c>
      <c r="L1166" s="2" t="s">
        <v>30</v>
      </c>
      <c r="M1166" s="2" t="s">
        <v>31</v>
      </c>
      <c r="N1166" s="2" t="s">
        <v>31</v>
      </c>
      <c r="O1166" s="2" t="s">
        <v>30</v>
      </c>
      <c r="P1166" s="2" t="s">
        <v>30</v>
      </c>
      <c r="Q1166" s="2" t="s">
        <v>31</v>
      </c>
      <c r="R1166" s="2" t="s">
        <v>42</v>
      </c>
      <c r="S1166" s="2" t="s">
        <v>37</v>
      </c>
      <c r="T1166" s="2" t="s">
        <v>30</v>
      </c>
      <c r="U1166" s="2" t="s">
        <v>36</v>
      </c>
      <c r="V1166" s="2" t="s">
        <v>36</v>
      </c>
      <c r="W1166" s="2" t="s">
        <v>30</v>
      </c>
      <c r="X1166" s="2" t="s">
        <v>37</v>
      </c>
      <c r="Y1166" s="2" t="s">
        <v>30</v>
      </c>
      <c r="Z1166" s="2" t="s">
        <v>30</v>
      </c>
    </row>
    <row r="1167">
      <c r="A1167" s="1">
        <v>41887.59431162037</v>
      </c>
      <c r="B1167" s="2">
        <v>32.0</v>
      </c>
      <c r="C1167" s="2" t="s">
        <v>43</v>
      </c>
      <c r="D1167" s="2" t="s">
        <v>28</v>
      </c>
      <c r="E1167" s="2" t="s">
        <v>60</v>
      </c>
      <c r="F1167" s="2" t="s">
        <v>30</v>
      </c>
      <c r="G1167" s="2" t="s">
        <v>31</v>
      </c>
      <c r="H1167" s="2" t="s">
        <v>30</v>
      </c>
      <c r="I1167" s="2" t="s">
        <v>52</v>
      </c>
      <c r="J1167" s="2" t="s">
        <v>41</v>
      </c>
      <c r="K1167" s="2" t="s">
        <v>30</v>
      </c>
      <c r="L1167" s="2" t="s">
        <v>31</v>
      </c>
      <c r="M1167" s="2" t="s">
        <v>31</v>
      </c>
      <c r="N1167" s="2" t="s">
        <v>30</v>
      </c>
      <c r="O1167" s="2" t="s">
        <v>31</v>
      </c>
      <c r="P1167" s="2" t="s">
        <v>42</v>
      </c>
      <c r="Q1167" s="2" t="s">
        <v>42</v>
      </c>
      <c r="R1167" s="2" t="s">
        <v>42</v>
      </c>
      <c r="S1167" s="2" t="s">
        <v>37</v>
      </c>
      <c r="T1167" s="2" t="s">
        <v>30</v>
      </c>
      <c r="U1167" s="2" t="s">
        <v>31</v>
      </c>
      <c r="V1167" s="2" t="s">
        <v>31</v>
      </c>
      <c r="W1167" s="2" t="s">
        <v>30</v>
      </c>
      <c r="X1167" s="2" t="s">
        <v>30</v>
      </c>
      <c r="Y1167" s="2" t="s">
        <v>42</v>
      </c>
      <c r="Z1167" s="2" t="s">
        <v>30</v>
      </c>
    </row>
    <row r="1168">
      <c r="A1168" s="1">
        <v>41887.59653283565</v>
      </c>
      <c r="B1168" s="2">
        <v>29.0</v>
      </c>
      <c r="C1168" s="2" t="s">
        <v>43</v>
      </c>
      <c r="D1168" s="2" t="s">
        <v>28</v>
      </c>
      <c r="E1168" s="2" t="s">
        <v>29</v>
      </c>
      <c r="F1168" s="2" t="s">
        <v>30</v>
      </c>
      <c r="G1168" s="2" t="s">
        <v>31</v>
      </c>
      <c r="H1168" s="2" t="s">
        <v>31</v>
      </c>
      <c r="I1168" s="2" t="s">
        <v>52</v>
      </c>
      <c r="J1168" s="2" t="s">
        <v>47</v>
      </c>
      <c r="K1168" s="2" t="s">
        <v>30</v>
      </c>
      <c r="L1168" s="2" t="s">
        <v>30</v>
      </c>
      <c r="M1168" s="2" t="s">
        <v>31</v>
      </c>
      <c r="N1168" s="2" t="s">
        <v>31</v>
      </c>
      <c r="O1168" s="2" t="s">
        <v>31</v>
      </c>
      <c r="P1168" s="2" t="s">
        <v>31</v>
      </c>
      <c r="Q1168" s="2" t="s">
        <v>42</v>
      </c>
      <c r="R1168" s="2" t="s">
        <v>42</v>
      </c>
      <c r="S1168" s="2" t="s">
        <v>37</v>
      </c>
      <c r="T1168" s="2" t="s">
        <v>30</v>
      </c>
      <c r="U1168" s="2" t="s">
        <v>36</v>
      </c>
      <c r="V1168" s="2" t="s">
        <v>30</v>
      </c>
      <c r="W1168" s="2" t="s">
        <v>30</v>
      </c>
      <c r="X1168" s="2" t="s">
        <v>37</v>
      </c>
      <c r="Y1168" s="2" t="s">
        <v>42</v>
      </c>
      <c r="Z1168" s="2" t="s">
        <v>30</v>
      </c>
    </row>
    <row r="1169">
      <c r="A1169" s="1">
        <v>41890.036472037034</v>
      </c>
      <c r="B1169" s="2">
        <v>34.0</v>
      </c>
      <c r="C1169" s="2" t="s">
        <v>57</v>
      </c>
      <c r="D1169" s="2" t="s">
        <v>89</v>
      </c>
      <c r="F1169" s="2" t="s">
        <v>30</v>
      </c>
      <c r="G1169" s="2" t="s">
        <v>30</v>
      </c>
      <c r="H1169" s="2" t="s">
        <v>30</v>
      </c>
      <c r="I1169" s="2" t="s">
        <v>49</v>
      </c>
      <c r="J1169" s="2" t="s">
        <v>41</v>
      </c>
      <c r="K1169" s="2" t="s">
        <v>31</v>
      </c>
      <c r="L1169" s="2" t="s">
        <v>31</v>
      </c>
      <c r="M1169" s="2" t="s">
        <v>42</v>
      </c>
      <c r="N1169" s="2" t="s">
        <v>34</v>
      </c>
      <c r="O1169" s="2" t="s">
        <v>30</v>
      </c>
      <c r="P1169" s="2" t="s">
        <v>30</v>
      </c>
      <c r="Q1169" s="2" t="s">
        <v>42</v>
      </c>
      <c r="R1169" s="2" t="s">
        <v>42</v>
      </c>
      <c r="S1169" s="2" t="s">
        <v>37</v>
      </c>
      <c r="T1169" s="2" t="s">
        <v>30</v>
      </c>
      <c r="U1169" s="2" t="s">
        <v>36</v>
      </c>
      <c r="V1169" s="2" t="s">
        <v>36</v>
      </c>
      <c r="W1169" s="2" t="s">
        <v>30</v>
      </c>
      <c r="X1169" s="2" t="s">
        <v>31</v>
      </c>
      <c r="Y1169" s="2" t="s">
        <v>42</v>
      </c>
      <c r="Z1169" s="2" t="s">
        <v>30</v>
      </c>
    </row>
    <row r="1170">
      <c r="A1170" s="1">
        <v>41890.69923295139</v>
      </c>
      <c r="B1170" s="2">
        <v>26.0</v>
      </c>
      <c r="C1170" s="2" t="s">
        <v>43</v>
      </c>
      <c r="D1170" s="2" t="s">
        <v>160</v>
      </c>
      <c r="F1170" s="2" t="s">
        <v>30</v>
      </c>
      <c r="G1170" s="2" t="s">
        <v>30</v>
      </c>
      <c r="H1170" s="2" t="s">
        <v>30</v>
      </c>
      <c r="I1170" s="2" t="s">
        <v>32</v>
      </c>
      <c r="J1170" s="3" t="s">
        <v>33</v>
      </c>
      <c r="K1170" s="2" t="s">
        <v>30</v>
      </c>
      <c r="L1170" s="2" t="s">
        <v>31</v>
      </c>
      <c r="M1170" s="2" t="s">
        <v>30</v>
      </c>
      <c r="N1170" s="2" t="s">
        <v>30</v>
      </c>
      <c r="O1170" s="2" t="s">
        <v>30</v>
      </c>
      <c r="P1170" s="2" t="s">
        <v>30</v>
      </c>
      <c r="Q1170" s="2" t="s">
        <v>30</v>
      </c>
      <c r="R1170" s="2" t="s">
        <v>55</v>
      </c>
      <c r="S1170" s="2" t="s">
        <v>31</v>
      </c>
      <c r="T1170" s="2" t="s">
        <v>30</v>
      </c>
      <c r="U1170" s="2" t="s">
        <v>30</v>
      </c>
      <c r="V1170" s="2" t="s">
        <v>30</v>
      </c>
      <c r="W1170" s="2" t="s">
        <v>30</v>
      </c>
      <c r="X1170" s="2" t="s">
        <v>37</v>
      </c>
      <c r="Y1170" s="2" t="s">
        <v>31</v>
      </c>
      <c r="Z1170" s="2" t="s">
        <v>30</v>
      </c>
    </row>
    <row r="1171">
      <c r="A1171" s="1">
        <v>41890.896520567134</v>
      </c>
      <c r="B1171" s="2">
        <v>32.0</v>
      </c>
      <c r="C1171" s="2" t="s">
        <v>27</v>
      </c>
      <c r="D1171" s="2" t="s">
        <v>28</v>
      </c>
      <c r="E1171" s="2" t="s">
        <v>75</v>
      </c>
      <c r="F1171" s="2" t="s">
        <v>30</v>
      </c>
      <c r="G1171" s="2" t="s">
        <v>30</v>
      </c>
      <c r="H1171" s="2" t="s">
        <v>31</v>
      </c>
      <c r="I1171" s="2" t="s">
        <v>52</v>
      </c>
      <c r="J1171" s="2" t="s">
        <v>41</v>
      </c>
      <c r="K1171" s="2" t="s">
        <v>30</v>
      </c>
      <c r="L1171" s="2" t="s">
        <v>31</v>
      </c>
      <c r="M1171" s="2" t="s">
        <v>31</v>
      </c>
      <c r="N1171" s="2" t="s">
        <v>31</v>
      </c>
      <c r="O1171" s="2" t="s">
        <v>30</v>
      </c>
      <c r="P1171" s="2" t="s">
        <v>42</v>
      </c>
      <c r="Q1171" s="2" t="s">
        <v>42</v>
      </c>
      <c r="R1171" s="2" t="s">
        <v>42</v>
      </c>
      <c r="S1171" s="2" t="s">
        <v>37</v>
      </c>
      <c r="T1171" s="2" t="s">
        <v>30</v>
      </c>
      <c r="U1171" s="2" t="s">
        <v>36</v>
      </c>
      <c r="V1171" s="2" t="s">
        <v>30</v>
      </c>
      <c r="W1171" s="2" t="s">
        <v>30</v>
      </c>
      <c r="X1171" s="2" t="s">
        <v>30</v>
      </c>
      <c r="Y1171" s="2" t="s">
        <v>30</v>
      </c>
      <c r="Z1171" s="2" t="s">
        <v>30</v>
      </c>
    </row>
    <row r="1172">
      <c r="A1172" s="1">
        <v>41891.576278356486</v>
      </c>
      <c r="B1172" s="2">
        <v>29.0</v>
      </c>
      <c r="C1172" s="2" t="s">
        <v>43</v>
      </c>
      <c r="D1172" s="2" t="s">
        <v>28</v>
      </c>
      <c r="E1172" s="2" t="s">
        <v>29</v>
      </c>
      <c r="F1172" s="2" t="s">
        <v>30</v>
      </c>
      <c r="G1172" s="2" t="s">
        <v>30</v>
      </c>
      <c r="H1172" s="2" t="s">
        <v>30</v>
      </c>
      <c r="J1172" s="2" t="s">
        <v>41</v>
      </c>
      <c r="K1172" s="2" t="s">
        <v>30</v>
      </c>
      <c r="L1172" s="2" t="s">
        <v>31</v>
      </c>
      <c r="M1172" s="2" t="s">
        <v>42</v>
      </c>
      <c r="N1172" s="2" t="s">
        <v>34</v>
      </c>
      <c r="O1172" s="2" t="s">
        <v>30</v>
      </c>
      <c r="P1172" s="2" t="s">
        <v>30</v>
      </c>
      <c r="Q1172" s="2" t="s">
        <v>42</v>
      </c>
      <c r="R1172" s="2" t="s">
        <v>42</v>
      </c>
      <c r="S1172" s="2" t="s">
        <v>37</v>
      </c>
      <c r="T1172" s="2" t="s">
        <v>30</v>
      </c>
      <c r="U1172" s="2" t="s">
        <v>36</v>
      </c>
      <c r="V1172" s="2" t="s">
        <v>31</v>
      </c>
      <c r="W1172" s="2" t="s">
        <v>37</v>
      </c>
      <c r="X1172" s="2" t="s">
        <v>31</v>
      </c>
      <c r="Y1172" s="2" t="s">
        <v>30</v>
      </c>
      <c r="Z1172" s="2" t="s">
        <v>30</v>
      </c>
    </row>
    <row r="1173">
      <c r="A1173" s="1">
        <v>41893.70869203704</v>
      </c>
      <c r="B1173" s="2">
        <v>30.0</v>
      </c>
      <c r="C1173" s="2" t="s">
        <v>43</v>
      </c>
      <c r="D1173" s="2" t="s">
        <v>28</v>
      </c>
      <c r="E1173" s="2" t="s">
        <v>29</v>
      </c>
      <c r="F1173" s="2" t="s">
        <v>30</v>
      </c>
      <c r="G1173" s="2" t="s">
        <v>30</v>
      </c>
      <c r="H1173" s="2" t="s">
        <v>30</v>
      </c>
      <c r="J1173" s="2" t="s">
        <v>41</v>
      </c>
      <c r="K1173" s="2" t="s">
        <v>30</v>
      </c>
      <c r="L1173" s="2" t="s">
        <v>30</v>
      </c>
      <c r="M1173" s="2" t="s">
        <v>31</v>
      </c>
      <c r="N1173" s="2" t="s">
        <v>30</v>
      </c>
      <c r="O1173" s="2" t="s">
        <v>31</v>
      </c>
      <c r="P1173" s="2" t="s">
        <v>31</v>
      </c>
      <c r="Q1173" s="2" t="s">
        <v>42</v>
      </c>
      <c r="R1173" s="2" t="s">
        <v>42</v>
      </c>
      <c r="S1173" s="2" t="s">
        <v>31</v>
      </c>
      <c r="T1173" s="2" t="s">
        <v>37</v>
      </c>
      <c r="U1173" s="2" t="s">
        <v>30</v>
      </c>
      <c r="V1173" s="2" t="s">
        <v>30</v>
      </c>
      <c r="W1173" s="2" t="s">
        <v>30</v>
      </c>
      <c r="X1173" s="2" t="s">
        <v>30</v>
      </c>
      <c r="Y1173" s="2" t="s">
        <v>42</v>
      </c>
      <c r="Z1173" s="2" t="s">
        <v>30</v>
      </c>
    </row>
    <row r="1174">
      <c r="A1174" s="1">
        <v>41894.80437686342</v>
      </c>
      <c r="B1174" s="2">
        <v>40.0</v>
      </c>
      <c r="C1174" s="2" t="s">
        <v>97</v>
      </c>
      <c r="D1174" s="2" t="s">
        <v>28</v>
      </c>
      <c r="E1174" s="2" t="s">
        <v>102</v>
      </c>
      <c r="F1174" s="2" t="s">
        <v>30</v>
      </c>
      <c r="G1174" s="2" t="s">
        <v>31</v>
      </c>
      <c r="H1174" s="2" t="s">
        <v>31</v>
      </c>
      <c r="I1174" s="2" t="s">
        <v>52</v>
      </c>
      <c r="J1174" s="2" t="s">
        <v>47</v>
      </c>
      <c r="K1174" s="2" t="s">
        <v>30</v>
      </c>
      <c r="L1174" s="2" t="s">
        <v>31</v>
      </c>
      <c r="M1174" s="2" t="s">
        <v>31</v>
      </c>
      <c r="N1174" s="2" t="s">
        <v>31</v>
      </c>
      <c r="O1174" s="2" t="s">
        <v>30</v>
      </c>
      <c r="P1174" s="2" t="s">
        <v>31</v>
      </c>
      <c r="Q1174" s="2" t="s">
        <v>31</v>
      </c>
      <c r="R1174" s="2" t="s">
        <v>35</v>
      </c>
      <c r="S1174" s="2" t="s">
        <v>30</v>
      </c>
      <c r="T1174" s="2" t="s">
        <v>30</v>
      </c>
      <c r="U1174" s="2" t="s">
        <v>31</v>
      </c>
      <c r="V1174" s="2" t="s">
        <v>31</v>
      </c>
      <c r="W1174" s="2" t="s">
        <v>30</v>
      </c>
      <c r="X1174" s="2" t="s">
        <v>37</v>
      </c>
      <c r="Y1174" s="2" t="s">
        <v>31</v>
      </c>
      <c r="Z1174" s="2" t="s">
        <v>31</v>
      </c>
    </row>
    <row r="1175">
      <c r="A1175" s="1">
        <v>41895.32809325231</v>
      </c>
      <c r="B1175" s="2">
        <v>23.0</v>
      </c>
      <c r="C1175" s="2" t="s">
        <v>43</v>
      </c>
      <c r="D1175" s="2" t="s">
        <v>46</v>
      </c>
      <c r="F1175" s="2" t="s">
        <v>30</v>
      </c>
      <c r="G1175" s="2" t="s">
        <v>30</v>
      </c>
      <c r="H1175" s="2" t="s">
        <v>31</v>
      </c>
      <c r="I1175" s="2" t="s">
        <v>52</v>
      </c>
      <c r="J1175" s="3" t="s">
        <v>54</v>
      </c>
      <c r="K1175" s="2" t="s">
        <v>30</v>
      </c>
      <c r="L1175" s="2" t="s">
        <v>31</v>
      </c>
      <c r="M1175" s="2" t="s">
        <v>30</v>
      </c>
      <c r="N1175" s="2" t="s">
        <v>30</v>
      </c>
      <c r="O1175" s="2" t="s">
        <v>30</v>
      </c>
      <c r="P1175" s="2" t="s">
        <v>30</v>
      </c>
      <c r="Q1175" s="2" t="s">
        <v>42</v>
      </c>
      <c r="R1175" s="2" t="s">
        <v>55</v>
      </c>
      <c r="S1175" s="2" t="s">
        <v>37</v>
      </c>
      <c r="T1175" s="2" t="s">
        <v>30</v>
      </c>
      <c r="U1175" s="2" t="s">
        <v>31</v>
      </c>
      <c r="V1175" s="2" t="s">
        <v>31</v>
      </c>
      <c r="W1175" s="2" t="s">
        <v>31</v>
      </c>
      <c r="X1175" s="2" t="s">
        <v>31</v>
      </c>
      <c r="Y1175" s="2" t="s">
        <v>30</v>
      </c>
      <c r="Z1175" s="2" t="s">
        <v>31</v>
      </c>
      <c r="AA1175" s="2" t="s">
        <v>330</v>
      </c>
    </row>
    <row r="1176">
      <c r="A1176" s="1">
        <v>41896.377879432875</v>
      </c>
      <c r="B1176" s="2">
        <v>20.0</v>
      </c>
      <c r="C1176" s="2" t="s">
        <v>43</v>
      </c>
      <c r="D1176" s="2" t="s">
        <v>331</v>
      </c>
      <c r="F1176" s="2" t="s">
        <v>30</v>
      </c>
      <c r="G1176" s="2" t="s">
        <v>30</v>
      </c>
      <c r="H1176" s="2" t="s">
        <v>30</v>
      </c>
      <c r="I1176" s="2" t="s">
        <v>40</v>
      </c>
      <c r="J1176" s="2" t="s">
        <v>47</v>
      </c>
      <c r="K1176" s="2" t="s">
        <v>30</v>
      </c>
      <c r="L1176" s="2" t="s">
        <v>30</v>
      </c>
      <c r="M1176" s="2" t="s">
        <v>30</v>
      </c>
      <c r="N1176" s="2" t="s">
        <v>30</v>
      </c>
      <c r="O1176" s="2" t="s">
        <v>30</v>
      </c>
      <c r="P1176" s="2" t="s">
        <v>30</v>
      </c>
      <c r="Q1176" s="2" t="s">
        <v>42</v>
      </c>
      <c r="R1176" s="2" t="s">
        <v>55</v>
      </c>
      <c r="S1176" s="2" t="s">
        <v>31</v>
      </c>
      <c r="T1176" s="2" t="s">
        <v>31</v>
      </c>
      <c r="U1176" s="2" t="s">
        <v>36</v>
      </c>
      <c r="V1176" s="2" t="s">
        <v>30</v>
      </c>
      <c r="W1176" s="2" t="s">
        <v>30</v>
      </c>
      <c r="X1176" s="2" t="s">
        <v>37</v>
      </c>
      <c r="Y1176" s="2" t="s">
        <v>30</v>
      </c>
      <c r="Z1176" s="2" t="s">
        <v>30</v>
      </c>
    </row>
    <row r="1177">
      <c r="A1177" s="1">
        <v>41896.86811505787</v>
      </c>
      <c r="B1177" s="2">
        <v>38.0</v>
      </c>
      <c r="C1177" s="2" t="s">
        <v>57</v>
      </c>
      <c r="D1177" s="2" t="s">
        <v>28</v>
      </c>
      <c r="E1177" s="2" t="s">
        <v>69</v>
      </c>
      <c r="F1177" s="2" t="s">
        <v>30</v>
      </c>
      <c r="G1177" s="2" t="s">
        <v>31</v>
      </c>
      <c r="H1177" s="2" t="s">
        <v>30</v>
      </c>
      <c r="J1177" s="3" t="s">
        <v>33</v>
      </c>
      <c r="K1177" s="2" t="s">
        <v>30</v>
      </c>
      <c r="L1177" s="2" t="s">
        <v>31</v>
      </c>
      <c r="M1177" s="2" t="s">
        <v>42</v>
      </c>
      <c r="N1177" s="2" t="s">
        <v>30</v>
      </c>
      <c r="O1177" s="2" t="s">
        <v>30</v>
      </c>
      <c r="P1177" s="2" t="s">
        <v>30</v>
      </c>
      <c r="Q1177" s="2" t="s">
        <v>42</v>
      </c>
      <c r="R1177" s="2" t="s">
        <v>45</v>
      </c>
      <c r="S1177" s="2" t="s">
        <v>30</v>
      </c>
      <c r="T1177" s="2" t="s">
        <v>30</v>
      </c>
      <c r="U1177" s="2" t="s">
        <v>36</v>
      </c>
      <c r="V1177" s="2" t="s">
        <v>31</v>
      </c>
      <c r="W1177" s="2" t="s">
        <v>30</v>
      </c>
      <c r="X1177" s="2" t="s">
        <v>30</v>
      </c>
      <c r="Y1177" s="2" t="s">
        <v>42</v>
      </c>
      <c r="Z1177" s="2" t="s">
        <v>31</v>
      </c>
    </row>
    <row r="1178">
      <c r="A1178" s="1">
        <v>41902.577145150455</v>
      </c>
      <c r="B1178" s="2">
        <v>26.0</v>
      </c>
      <c r="C1178" s="2" t="s">
        <v>27</v>
      </c>
      <c r="D1178" s="2" t="s">
        <v>28</v>
      </c>
      <c r="E1178" s="2" t="s">
        <v>53</v>
      </c>
      <c r="F1178" s="2" t="s">
        <v>30</v>
      </c>
      <c r="G1178" s="2" t="s">
        <v>31</v>
      </c>
      <c r="H1178" s="2" t="s">
        <v>31</v>
      </c>
      <c r="I1178" s="2" t="s">
        <v>40</v>
      </c>
      <c r="J1178" s="2" t="s">
        <v>50</v>
      </c>
      <c r="K1178" s="2" t="s">
        <v>30</v>
      </c>
      <c r="L1178" s="2" t="s">
        <v>31</v>
      </c>
      <c r="M1178" s="2" t="s">
        <v>31</v>
      </c>
      <c r="N1178" s="2" t="s">
        <v>30</v>
      </c>
      <c r="O1178" s="2" t="s">
        <v>30</v>
      </c>
      <c r="P1178" s="2" t="s">
        <v>30</v>
      </c>
      <c r="Q1178" s="2" t="s">
        <v>42</v>
      </c>
      <c r="R1178" s="2" t="s">
        <v>42</v>
      </c>
      <c r="S1178" s="2" t="s">
        <v>37</v>
      </c>
      <c r="T1178" s="2" t="s">
        <v>37</v>
      </c>
      <c r="U1178" s="2" t="s">
        <v>30</v>
      </c>
      <c r="V1178" s="2" t="s">
        <v>30</v>
      </c>
      <c r="W1178" s="2" t="s">
        <v>30</v>
      </c>
      <c r="X1178" s="2" t="s">
        <v>37</v>
      </c>
      <c r="Y1178" s="2" t="s">
        <v>30</v>
      </c>
      <c r="Z1178" s="2" t="s">
        <v>30</v>
      </c>
    </row>
    <row r="1179">
      <c r="A1179" s="1">
        <v>41905.83686938657</v>
      </c>
      <c r="B1179" s="2">
        <v>29.0</v>
      </c>
      <c r="C1179" s="2" t="s">
        <v>43</v>
      </c>
      <c r="D1179" s="2" t="s">
        <v>28</v>
      </c>
      <c r="E1179" s="2" t="s">
        <v>56</v>
      </c>
      <c r="F1179" s="2" t="s">
        <v>30</v>
      </c>
      <c r="G1179" s="2" t="s">
        <v>30</v>
      </c>
      <c r="H1179" s="2" t="s">
        <v>30</v>
      </c>
      <c r="I1179" s="2" t="s">
        <v>49</v>
      </c>
      <c r="J1179" s="2" t="s">
        <v>47</v>
      </c>
      <c r="K1179" s="2" t="s">
        <v>30</v>
      </c>
      <c r="L1179" s="2" t="s">
        <v>31</v>
      </c>
      <c r="M1179" s="2" t="s">
        <v>30</v>
      </c>
      <c r="N1179" s="2" t="s">
        <v>30</v>
      </c>
      <c r="O1179" s="2" t="s">
        <v>30</v>
      </c>
      <c r="P1179" s="2" t="s">
        <v>42</v>
      </c>
      <c r="Q1179" s="2" t="s">
        <v>42</v>
      </c>
      <c r="R1179" s="2" t="s">
        <v>42</v>
      </c>
      <c r="S1179" s="2" t="s">
        <v>30</v>
      </c>
      <c r="T1179" s="2" t="s">
        <v>30</v>
      </c>
      <c r="U1179" s="2" t="s">
        <v>36</v>
      </c>
      <c r="V1179" s="2" t="s">
        <v>31</v>
      </c>
      <c r="W1179" s="2" t="s">
        <v>30</v>
      </c>
      <c r="X1179" s="2" t="s">
        <v>31</v>
      </c>
      <c r="Y1179" s="2" t="s">
        <v>30</v>
      </c>
      <c r="Z1179" s="2" t="s">
        <v>31</v>
      </c>
    </row>
    <row r="1180">
      <c r="A1180" s="1">
        <v>41908.36523724537</v>
      </c>
      <c r="B1180" s="2">
        <v>40.0</v>
      </c>
      <c r="C1180" s="2" t="s">
        <v>82</v>
      </c>
      <c r="D1180" s="2" t="s">
        <v>332</v>
      </c>
      <c r="F1180" s="2" t="s">
        <v>31</v>
      </c>
      <c r="G1180" s="2" t="s">
        <v>30</v>
      </c>
      <c r="H1180" s="2" t="s">
        <v>30</v>
      </c>
      <c r="I1180" s="2" t="s">
        <v>52</v>
      </c>
      <c r="J1180" s="3" t="s">
        <v>54</v>
      </c>
      <c r="K1180" s="2" t="s">
        <v>31</v>
      </c>
      <c r="L1180" s="2" t="s">
        <v>31</v>
      </c>
      <c r="M1180" s="2" t="s">
        <v>30</v>
      </c>
      <c r="N1180" s="2" t="s">
        <v>31</v>
      </c>
      <c r="O1180" s="2" t="s">
        <v>30</v>
      </c>
      <c r="P1180" s="2" t="s">
        <v>30</v>
      </c>
      <c r="Q1180" s="2" t="s">
        <v>42</v>
      </c>
      <c r="R1180" s="2" t="s">
        <v>35</v>
      </c>
      <c r="S1180" s="2" t="s">
        <v>30</v>
      </c>
      <c r="T1180" s="2" t="s">
        <v>30</v>
      </c>
      <c r="U1180" s="2" t="s">
        <v>36</v>
      </c>
      <c r="V1180" s="2" t="s">
        <v>36</v>
      </c>
      <c r="W1180" s="2" t="s">
        <v>37</v>
      </c>
      <c r="X1180" s="2" t="s">
        <v>37</v>
      </c>
      <c r="Y1180" s="2" t="s">
        <v>42</v>
      </c>
      <c r="Z1180" s="2" t="s">
        <v>30</v>
      </c>
    </row>
    <row r="1181">
      <c r="A1181" s="1">
        <v>41908.42078605324</v>
      </c>
      <c r="B1181" s="2">
        <v>25.0</v>
      </c>
      <c r="C1181" s="2" t="s">
        <v>59</v>
      </c>
      <c r="D1181" s="2" t="s">
        <v>58</v>
      </c>
      <c r="E1181" s="2" t="s">
        <v>84</v>
      </c>
      <c r="F1181" s="2" t="s">
        <v>30</v>
      </c>
      <c r="G1181" s="2" t="s">
        <v>30</v>
      </c>
      <c r="H1181" s="2" t="s">
        <v>31</v>
      </c>
      <c r="I1181" s="2" t="s">
        <v>52</v>
      </c>
      <c r="J1181" s="2" t="s">
        <v>47</v>
      </c>
      <c r="K1181" s="2" t="s">
        <v>31</v>
      </c>
      <c r="L1181" s="2" t="s">
        <v>31</v>
      </c>
      <c r="M1181" s="2" t="s">
        <v>30</v>
      </c>
      <c r="N1181" s="2" t="s">
        <v>30</v>
      </c>
      <c r="O1181" s="2" t="s">
        <v>30</v>
      </c>
      <c r="P1181" s="2" t="s">
        <v>30</v>
      </c>
      <c r="Q1181" s="2" t="s">
        <v>42</v>
      </c>
      <c r="R1181" s="2" t="s">
        <v>42</v>
      </c>
      <c r="S1181" s="2" t="s">
        <v>37</v>
      </c>
      <c r="T1181" s="2" t="s">
        <v>37</v>
      </c>
      <c r="U1181" s="2" t="s">
        <v>31</v>
      </c>
      <c r="V1181" s="2" t="s">
        <v>36</v>
      </c>
      <c r="W1181" s="2" t="s">
        <v>37</v>
      </c>
      <c r="X1181" s="2" t="s">
        <v>30</v>
      </c>
      <c r="Y1181" s="2" t="s">
        <v>30</v>
      </c>
      <c r="Z1181" s="2" t="s">
        <v>30</v>
      </c>
    </row>
    <row r="1182">
      <c r="A1182" s="1">
        <v>41908.89252635417</v>
      </c>
      <c r="B1182" s="2">
        <v>32.0</v>
      </c>
      <c r="C1182" s="2" t="s">
        <v>126</v>
      </c>
      <c r="D1182" s="2" t="s">
        <v>28</v>
      </c>
      <c r="E1182" s="2" t="s">
        <v>69</v>
      </c>
      <c r="F1182" s="2" t="s">
        <v>30</v>
      </c>
      <c r="G1182" s="2" t="s">
        <v>30</v>
      </c>
      <c r="H1182" s="2" t="s">
        <v>31</v>
      </c>
      <c r="I1182" s="2" t="s">
        <v>52</v>
      </c>
      <c r="J1182" s="2" t="s">
        <v>47</v>
      </c>
      <c r="K1182" s="2" t="s">
        <v>30</v>
      </c>
      <c r="L1182" s="2" t="s">
        <v>31</v>
      </c>
      <c r="M1182" s="2" t="s">
        <v>31</v>
      </c>
      <c r="N1182" s="2" t="s">
        <v>31</v>
      </c>
      <c r="O1182" s="2" t="s">
        <v>30</v>
      </c>
      <c r="P1182" s="2" t="s">
        <v>30</v>
      </c>
      <c r="Q1182" s="2" t="s">
        <v>31</v>
      </c>
      <c r="R1182" s="2" t="s">
        <v>42</v>
      </c>
      <c r="S1182" s="2" t="s">
        <v>37</v>
      </c>
      <c r="T1182" s="2" t="s">
        <v>37</v>
      </c>
      <c r="U1182" s="2" t="s">
        <v>36</v>
      </c>
      <c r="V1182" s="2" t="s">
        <v>30</v>
      </c>
      <c r="W1182" s="2" t="s">
        <v>30</v>
      </c>
      <c r="X1182" s="2" t="s">
        <v>30</v>
      </c>
      <c r="Y1182" s="2" t="s">
        <v>30</v>
      </c>
      <c r="Z1182" s="2" t="s">
        <v>30</v>
      </c>
    </row>
    <row r="1183">
      <c r="A1183" s="1">
        <v>41912.3882100463</v>
      </c>
      <c r="B1183" s="2">
        <v>38.0</v>
      </c>
      <c r="C1183" s="2" t="s">
        <v>57</v>
      </c>
      <c r="D1183" s="2" t="s">
        <v>28</v>
      </c>
      <c r="E1183" s="2" t="s">
        <v>60</v>
      </c>
      <c r="F1183" s="2" t="s">
        <v>30</v>
      </c>
      <c r="G1183" s="2" t="s">
        <v>31</v>
      </c>
      <c r="H1183" s="2" t="s">
        <v>31</v>
      </c>
      <c r="I1183" s="2" t="s">
        <v>52</v>
      </c>
      <c r="J1183" s="2" t="s">
        <v>41</v>
      </c>
      <c r="K1183" s="2" t="s">
        <v>30</v>
      </c>
      <c r="L1183" s="2" t="s">
        <v>30</v>
      </c>
      <c r="M1183" s="2" t="s">
        <v>31</v>
      </c>
      <c r="N1183" s="2" t="s">
        <v>31</v>
      </c>
      <c r="O1183" s="2" t="s">
        <v>31</v>
      </c>
      <c r="P1183" s="2" t="s">
        <v>31</v>
      </c>
      <c r="Q1183" s="2" t="s">
        <v>31</v>
      </c>
      <c r="R1183" s="2" t="s">
        <v>42</v>
      </c>
      <c r="S1183" s="2" t="s">
        <v>37</v>
      </c>
      <c r="T1183" s="2" t="s">
        <v>30</v>
      </c>
      <c r="U1183" s="2" t="s">
        <v>36</v>
      </c>
      <c r="V1183" s="2" t="s">
        <v>30</v>
      </c>
      <c r="W1183" s="2" t="s">
        <v>30</v>
      </c>
      <c r="X1183" s="2" t="s">
        <v>37</v>
      </c>
      <c r="Y1183" s="2" t="s">
        <v>30</v>
      </c>
      <c r="Z1183" s="2" t="s">
        <v>31</v>
      </c>
    </row>
    <row r="1184">
      <c r="A1184" s="1">
        <v>41914.89254690972</v>
      </c>
      <c r="B1184" s="2">
        <v>72.0</v>
      </c>
      <c r="C1184" s="2" t="s">
        <v>27</v>
      </c>
      <c r="D1184" s="2" t="s">
        <v>28</v>
      </c>
      <c r="E1184" s="2" t="s">
        <v>39</v>
      </c>
      <c r="F1184" s="2" t="s">
        <v>30</v>
      </c>
      <c r="G1184" s="2" t="s">
        <v>31</v>
      </c>
      <c r="H1184" s="2" t="s">
        <v>31</v>
      </c>
      <c r="I1184" s="2" t="s">
        <v>49</v>
      </c>
      <c r="J1184" s="2" t="s">
        <v>62</v>
      </c>
      <c r="K1184" s="2" t="s">
        <v>31</v>
      </c>
      <c r="L1184" s="2" t="s">
        <v>30</v>
      </c>
      <c r="M1184" s="2" t="s">
        <v>31</v>
      </c>
      <c r="N1184" s="2" t="s">
        <v>34</v>
      </c>
      <c r="O1184" s="2" t="s">
        <v>42</v>
      </c>
      <c r="P1184" s="2" t="s">
        <v>31</v>
      </c>
      <c r="Q1184" s="2" t="s">
        <v>42</v>
      </c>
      <c r="R1184" s="2" t="s">
        <v>35</v>
      </c>
      <c r="S1184" s="2" t="s">
        <v>37</v>
      </c>
      <c r="T1184" s="2" t="s">
        <v>37</v>
      </c>
      <c r="U1184" s="2" t="s">
        <v>36</v>
      </c>
      <c r="V1184" s="2" t="s">
        <v>31</v>
      </c>
      <c r="W1184" s="2" t="s">
        <v>30</v>
      </c>
      <c r="X1184" s="2" t="s">
        <v>30</v>
      </c>
      <c r="Y1184" s="2" t="s">
        <v>42</v>
      </c>
      <c r="Z1184" s="2" t="s">
        <v>31</v>
      </c>
    </row>
    <row r="1185">
      <c r="A1185" s="1">
        <v>41917.88623164352</v>
      </c>
      <c r="B1185" s="2">
        <v>35.0</v>
      </c>
      <c r="C1185" s="2" t="s">
        <v>59</v>
      </c>
      <c r="D1185" s="2" t="s">
        <v>28</v>
      </c>
      <c r="E1185" s="2" t="s">
        <v>39</v>
      </c>
      <c r="F1185" s="2" t="s">
        <v>30</v>
      </c>
      <c r="G1185" s="2" t="s">
        <v>31</v>
      </c>
      <c r="H1185" s="2" t="s">
        <v>31</v>
      </c>
      <c r="I1185" s="2" t="s">
        <v>52</v>
      </c>
      <c r="J1185" s="3" t="s">
        <v>54</v>
      </c>
      <c r="K1185" s="2" t="s">
        <v>31</v>
      </c>
      <c r="L1185" s="2" t="s">
        <v>31</v>
      </c>
      <c r="M1185" s="2" t="s">
        <v>30</v>
      </c>
      <c r="N1185" s="2" t="s">
        <v>30</v>
      </c>
      <c r="O1185" s="2" t="s">
        <v>30</v>
      </c>
      <c r="P1185" s="2" t="s">
        <v>30</v>
      </c>
      <c r="Q1185" s="2" t="s">
        <v>31</v>
      </c>
      <c r="R1185" s="2" t="s">
        <v>42</v>
      </c>
      <c r="S1185" s="2" t="s">
        <v>37</v>
      </c>
      <c r="T1185" s="2" t="s">
        <v>37</v>
      </c>
      <c r="U1185" s="2" t="s">
        <v>36</v>
      </c>
      <c r="V1185" s="2" t="s">
        <v>36</v>
      </c>
      <c r="W1185" s="2" t="s">
        <v>30</v>
      </c>
      <c r="X1185" s="2" t="s">
        <v>30</v>
      </c>
      <c r="Y1185" s="2" t="s">
        <v>31</v>
      </c>
      <c r="Z1185" s="2" t="s">
        <v>30</v>
      </c>
    </row>
    <row r="1186">
      <c r="A1186" s="1">
        <v>41921.4687480787</v>
      </c>
      <c r="B1186" s="2">
        <v>28.0</v>
      </c>
      <c r="C1186" s="2" t="s">
        <v>97</v>
      </c>
      <c r="D1186" s="2" t="s">
        <v>28</v>
      </c>
      <c r="E1186" s="2" t="s">
        <v>145</v>
      </c>
      <c r="F1186" s="2" t="s">
        <v>30</v>
      </c>
      <c r="G1186" s="2" t="s">
        <v>30</v>
      </c>
      <c r="H1186" s="2" t="s">
        <v>31</v>
      </c>
      <c r="I1186" s="2" t="s">
        <v>32</v>
      </c>
      <c r="J1186" s="3" t="s">
        <v>33</v>
      </c>
      <c r="K1186" s="2" t="s">
        <v>30</v>
      </c>
      <c r="L1186" s="2" t="s">
        <v>31</v>
      </c>
      <c r="M1186" s="2" t="s">
        <v>30</v>
      </c>
      <c r="N1186" s="2" t="s">
        <v>31</v>
      </c>
      <c r="O1186" s="2" t="s">
        <v>30</v>
      </c>
      <c r="P1186" s="2" t="s">
        <v>30</v>
      </c>
      <c r="Q1186" s="2" t="s">
        <v>42</v>
      </c>
      <c r="R1186" s="2" t="s">
        <v>55</v>
      </c>
      <c r="S1186" s="2" t="s">
        <v>31</v>
      </c>
      <c r="T1186" s="2" t="s">
        <v>37</v>
      </c>
      <c r="U1186" s="2" t="s">
        <v>36</v>
      </c>
      <c r="V1186" s="2" t="s">
        <v>36</v>
      </c>
      <c r="W1186" s="2" t="s">
        <v>30</v>
      </c>
      <c r="X1186" s="2" t="s">
        <v>30</v>
      </c>
      <c r="Y1186" s="2" t="s">
        <v>42</v>
      </c>
      <c r="Z1186" s="2" t="s">
        <v>30</v>
      </c>
    </row>
    <row r="1187">
      <c r="A1187" s="1">
        <v>41948.42273262731</v>
      </c>
      <c r="B1187" s="2">
        <v>27.0</v>
      </c>
      <c r="C1187" s="2" t="s">
        <v>333</v>
      </c>
      <c r="D1187" s="2" t="s">
        <v>28</v>
      </c>
      <c r="E1187" s="2" t="s">
        <v>121</v>
      </c>
      <c r="F1187" s="2" t="s">
        <v>30</v>
      </c>
      <c r="G1187" s="2" t="s">
        <v>30</v>
      </c>
      <c r="H1187" s="2" t="s">
        <v>30</v>
      </c>
      <c r="I1187" s="2" t="s">
        <v>49</v>
      </c>
      <c r="J1187" s="2" t="s">
        <v>50</v>
      </c>
      <c r="K1187" s="2" t="s">
        <v>30</v>
      </c>
      <c r="L1187" s="2" t="s">
        <v>30</v>
      </c>
      <c r="M1187" s="2" t="s">
        <v>42</v>
      </c>
      <c r="N1187" s="2" t="s">
        <v>34</v>
      </c>
      <c r="O1187" s="2" t="s">
        <v>42</v>
      </c>
      <c r="P1187" s="2" t="s">
        <v>42</v>
      </c>
      <c r="Q1187" s="2" t="s">
        <v>42</v>
      </c>
      <c r="R1187" s="2" t="s">
        <v>42</v>
      </c>
      <c r="S1187" s="2" t="s">
        <v>30</v>
      </c>
      <c r="T1187" s="2" t="s">
        <v>30</v>
      </c>
      <c r="U1187" s="2" t="s">
        <v>36</v>
      </c>
      <c r="V1187" s="2" t="s">
        <v>31</v>
      </c>
      <c r="W1187" s="2" t="s">
        <v>30</v>
      </c>
      <c r="X1187" s="2" t="s">
        <v>30</v>
      </c>
      <c r="Y1187" s="2" t="s">
        <v>31</v>
      </c>
      <c r="Z1187" s="2" t="s">
        <v>30</v>
      </c>
    </row>
    <row r="1188">
      <c r="A1188" s="1">
        <v>41949.475448310186</v>
      </c>
      <c r="B1188" s="2">
        <v>56.0</v>
      </c>
      <c r="C1188" s="2" t="s">
        <v>59</v>
      </c>
      <c r="D1188" s="2" t="s">
        <v>28</v>
      </c>
      <c r="E1188" s="2" t="s">
        <v>96</v>
      </c>
      <c r="F1188" s="2" t="s">
        <v>31</v>
      </c>
      <c r="G1188" s="2" t="s">
        <v>30</v>
      </c>
      <c r="H1188" s="2" t="s">
        <v>30</v>
      </c>
      <c r="I1188" s="2" t="s">
        <v>40</v>
      </c>
      <c r="J1188" s="3" t="s">
        <v>54</v>
      </c>
      <c r="K1188" s="2" t="s">
        <v>31</v>
      </c>
      <c r="L1188" s="2" t="s">
        <v>31</v>
      </c>
      <c r="M1188" s="2" t="s">
        <v>42</v>
      </c>
      <c r="N1188" s="2" t="s">
        <v>34</v>
      </c>
      <c r="O1188" s="2" t="s">
        <v>42</v>
      </c>
      <c r="P1188" s="2" t="s">
        <v>42</v>
      </c>
      <c r="Q1188" s="2" t="s">
        <v>42</v>
      </c>
      <c r="R1188" s="2" t="s">
        <v>42</v>
      </c>
      <c r="S1188" s="2" t="s">
        <v>37</v>
      </c>
      <c r="T1188" s="2" t="s">
        <v>37</v>
      </c>
      <c r="U1188" s="2" t="s">
        <v>30</v>
      </c>
      <c r="V1188" s="2" t="s">
        <v>30</v>
      </c>
      <c r="W1188" s="2" t="s">
        <v>30</v>
      </c>
      <c r="X1188" s="2" t="s">
        <v>30</v>
      </c>
      <c r="Y1188" s="2" t="s">
        <v>42</v>
      </c>
      <c r="Z1188" s="2" t="s">
        <v>30</v>
      </c>
      <c r="AA1188" s="2" t="s">
        <v>334</v>
      </c>
    </row>
    <row r="1189">
      <c r="A1189" s="1">
        <v>41959.362906064816</v>
      </c>
      <c r="B1189" s="2">
        <v>38.0</v>
      </c>
      <c r="C1189" s="2" t="s">
        <v>43</v>
      </c>
      <c r="D1189" s="2" t="s">
        <v>28</v>
      </c>
      <c r="E1189" s="2" t="s">
        <v>154</v>
      </c>
      <c r="F1189" s="2" t="s">
        <v>30</v>
      </c>
      <c r="G1189" s="2" t="s">
        <v>31</v>
      </c>
      <c r="H1189" s="2" t="s">
        <v>31</v>
      </c>
      <c r="I1189" s="2" t="s">
        <v>52</v>
      </c>
      <c r="J1189" s="2" t="s">
        <v>47</v>
      </c>
      <c r="K1189" s="2" t="s">
        <v>31</v>
      </c>
      <c r="L1189" s="2" t="s">
        <v>31</v>
      </c>
      <c r="M1189" s="2" t="s">
        <v>31</v>
      </c>
      <c r="N1189" s="2" t="s">
        <v>30</v>
      </c>
      <c r="O1189" s="2" t="s">
        <v>30</v>
      </c>
      <c r="P1189" s="2" t="s">
        <v>30</v>
      </c>
      <c r="Q1189" s="2" t="s">
        <v>42</v>
      </c>
      <c r="R1189" s="2" t="s">
        <v>42</v>
      </c>
      <c r="S1189" s="2" t="s">
        <v>37</v>
      </c>
      <c r="T1189" s="2" t="s">
        <v>30</v>
      </c>
      <c r="U1189" s="2" t="s">
        <v>36</v>
      </c>
      <c r="V1189" s="2" t="s">
        <v>36</v>
      </c>
      <c r="W1189" s="2" t="s">
        <v>30</v>
      </c>
      <c r="X1189" s="2" t="s">
        <v>30</v>
      </c>
      <c r="Y1189" s="2" t="s">
        <v>42</v>
      </c>
      <c r="Z1189" s="2" t="s">
        <v>30</v>
      </c>
    </row>
    <row r="1190">
      <c r="A1190" s="1">
        <v>41974.41561016204</v>
      </c>
      <c r="B1190" s="2">
        <v>31.0</v>
      </c>
      <c r="C1190" s="2" t="s">
        <v>27</v>
      </c>
      <c r="D1190" s="2" t="s">
        <v>177</v>
      </c>
      <c r="F1190" s="2" t="s">
        <v>30</v>
      </c>
      <c r="G1190" s="2" t="s">
        <v>30</v>
      </c>
      <c r="H1190" s="2" t="s">
        <v>30</v>
      </c>
      <c r="J1190" s="2" t="s">
        <v>47</v>
      </c>
      <c r="K1190" s="2" t="s">
        <v>30</v>
      </c>
      <c r="L1190" s="2" t="s">
        <v>31</v>
      </c>
      <c r="M1190" s="2" t="s">
        <v>42</v>
      </c>
      <c r="N1190" s="2" t="s">
        <v>34</v>
      </c>
      <c r="O1190" s="2" t="s">
        <v>30</v>
      </c>
      <c r="P1190" s="2" t="s">
        <v>30</v>
      </c>
      <c r="Q1190" s="2" t="s">
        <v>31</v>
      </c>
      <c r="R1190" s="2" t="s">
        <v>65</v>
      </c>
      <c r="S1190" s="2" t="s">
        <v>37</v>
      </c>
      <c r="T1190" s="2" t="s">
        <v>30</v>
      </c>
      <c r="U1190" s="2" t="s">
        <v>36</v>
      </c>
      <c r="V1190" s="2" t="s">
        <v>36</v>
      </c>
      <c r="W1190" s="2" t="s">
        <v>30</v>
      </c>
      <c r="X1190" s="2" t="s">
        <v>30</v>
      </c>
      <c r="Y1190" s="2" t="s">
        <v>42</v>
      </c>
      <c r="Z1190" s="2" t="s">
        <v>30</v>
      </c>
    </row>
    <row r="1191">
      <c r="A1191" s="1">
        <v>41988.03043592593</v>
      </c>
      <c r="B1191" s="2">
        <v>40.0</v>
      </c>
      <c r="C1191" s="2" t="s">
        <v>43</v>
      </c>
      <c r="D1191" s="2" t="s">
        <v>28</v>
      </c>
      <c r="E1191" s="2" t="s">
        <v>154</v>
      </c>
      <c r="F1191" s="2" t="s">
        <v>30</v>
      </c>
      <c r="G1191" s="2" t="s">
        <v>31</v>
      </c>
      <c r="H1191" s="2" t="s">
        <v>31</v>
      </c>
      <c r="I1191" s="2" t="s">
        <v>52</v>
      </c>
      <c r="J1191" s="3" t="s">
        <v>33</v>
      </c>
      <c r="K1191" s="2" t="s">
        <v>30</v>
      </c>
      <c r="L1191" s="2" t="s">
        <v>31</v>
      </c>
      <c r="M1191" s="2" t="s">
        <v>31</v>
      </c>
      <c r="N1191" s="2" t="s">
        <v>31</v>
      </c>
      <c r="O1191" s="2" t="s">
        <v>30</v>
      </c>
      <c r="P1191" s="2" t="s">
        <v>30</v>
      </c>
      <c r="Q1191" s="2" t="s">
        <v>31</v>
      </c>
      <c r="R1191" s="2" t="s">
        <v>42</v>
      </c>
      <c r="S1191" s="2" t="s">
        <v>37</v>
      </c>
      <c r="T1191" s="2" t="s">
        <v>30</v>
      </c>
      <c r="U1191" s="2" t="s">
        <v>36</v>
      </c>
      <c r="V1191" s="2" t="s">
        <v>30</v>
      </c>
      <c r="W1191" s="2" t="s">
        <v>30</v>
      </c>
      <c r="X1191" s="2" t="s">
        <v>30</v>
      </c>
      <c r="Y1191" s="2" t="s">
        <v>31</v>
      </c>
      <c r="Z1191" s="2" t="s">
        <v>30</v>
      </c>
    </row>
    <row r="1192">
      <c r="A1192" s="1">
        <v>42007.1517453125</v>
      </c>
      <c r="B1192" s="2">
        <v>44.0</v>
      </c>
      <c r="C1192" s="2" t="s">
        <v>38</v>
      </c>
      <c r="D1192" s="2" t="s">
        <v>28</v>
      </c>
      <c r="E1192" s="2" t="s">
        <v>56</v>
      </c>
      <c r="F1192" s="2" t="s">
        <v>30</v>
      </c>
      <c r="G1192" s="2" t="s">
        <v>31</v>
      </c>
      <c r="H1192" s="2" t="s">
        <v>31</v>
      </c>
      <c r="I1192" s="2" t="s">
        <v>52</v>
      </c>
      <c r="J1192" s="2" t="s">
        <v>50</v>
      </c>
      <c r="K1192" s="2" t="s">
        <v>30</v>
      </c>
      <c r="L1192" s="2" t="s">
        <v>31</v>
      </c>
      <c r="M1192" s="2" t="s">
        <v>31</v>
      </c>
      <c r="N1192" s="2" t="s">
        <v>31</v>
      </c>
      <c r="O1192" s="2" t="s">
        <v>30</v>
      </c>
      <c r="P1192" s="2" t="s">
        <v>31</v>
      </c>
      <c r="Q1192" s="2" t="s">
        <v>31</v>
      </c>
      <c r="R1192" s="2" t="s">
        <v>42</v>
      </c>
      <c r="S1192" s="2" t="s">
        <v>37</v>
      </c>
      <c r="T1192" s="2" t="s">
        <v>30</v>
      </c>
      <c r="U1192" s="2" t="s">
        <v>36</v>
      </c>
      <c r="V1192" s="2" t="s">
        <v>36</v>
      </c>
      <c r="W1192" s="2" t="s">
        <v>30</v>
      </c>
      <c r="X1192" s="2" t="s">
        <v>30</v>
      </c>
      <c r="Y1192" s="2" t="s">
        <v>42</v>
      </c>
      <c r="Z1192" s="2" t="s">
        <v>30</v>
      </c>
      <c r="AA1192" s="2" t="s">
        <v>335</v>
      </c>
    </row>
    <row r="1193">
      <c r="A1193" s="1">
        <v>42056.17783594908</v>
      </c>
      <c r="B1193" s="2">
        <v>34.0</v>
      </c>
      <c r="C1193" s="2" t="s">
        <v>43</v>
      </c>
      <c r="D1193" s="2" t="s">
        <v>44</v>
      </c>
      <c r="F1193" s="2" t="s">
        <v>30</v>
      </c>
      <c r="G1193" s="2" t="s">
        <v>31</v>
      </c>
      <c r="H1193" s="2" t="s">
        <v>30</v>
      </c>
      <c r="I1193" s="2" t="s">
        <v>52</v>
      </c>
      <c r="J1193" s="2" t="s">
        <v>41</v>
      </c>
      <c r="K1193" s="2" t="s">
        <v>30</v>
      </c>
      <c r="L1193" s="2" t="s">
        <v>31</v>
      </c>
      <c r="M1193" s="2" t="s">
        <v>31</v>
      </c>
      <c r="N1193" s="2" t="s">
        <v>34</v>
      </c>
      <c r="O1193" s="2" t="s">
        <v>31</v>
      </c>
      <c r="P1193" s="2" t="s">
        <v>31</v>
      </c>
      <c r="Q1193" s="2" t="s">
        <v>31</v>
      </c>
      <c r="R1193" s="2" t="s">
        <v>42</v>
      </c>
      <c r="S1193" s="2" t="s">
        <v>37</v>
      </c>
      <c r="T1193" s="2" t="s">
        <v>30</v>
      </c>
      <c r="U1193" s="2" t="s">
        <v>30</v>
      </c>
      <c r="V1193" s="2" t="s">
        <v>30</v>
      </c>
      <c r="W1193" s="2" t="s">
        <v>30</v>
      </c>
      <c r="X1193" s="2" t="s">
        <v>37</v>
      </c>
      <c r="Y1193" s="2" t="s">
        <v>42</v>
      </c>
      <c r="Z1193" s="2" t="s">
        <v>30</v>
      </c>
    </row>
    <row r="1194">
      <c r="A1194" s="1">
        <v>42056.17805342593</v>
      </c>
      <c r="B1194" s="2">
        <v>37.0</v>
      </c>
      <c r="C1194" s="2" t="s">
        <v>43</v>
      </c>
      <c r="D1194" s="2" t="s">
        <v>46</v>
      </c>
      <c r="F1194" s="2" t="s">
        <v>30</v>
      </c>
      <c r="G1194" s="2" t="s">
        <v>30</v>
      </c>
      <c r="H1194" s="2" t="s">
        <v>30</v>
      </c>
      <c r="I1194" s="2" t="s">
        <v>49</v>
      </c>
      <c r="J1194" s="2" t="s">
        <v>47</v>
      </c>
      <c r="K1194" s="2" t="s">
        <v>31</v>
      </c>
      <c r="L1194" s="2" t="s">
        <v>31</v>
      </c>
      <c r="M1194" s="2" t="s">
        <v>42</v>
      </c>
      <c r="N1194" s="2" t="s">
        <v>30</v>
      </c>
      <c r="O1194" s="2" t="s">
        <v>30</v>
      </c>
      <c r="P1194" s="2" t="s">
        <v>30</v>
      </c>
      <c r="Q1194" s="2" t="s">
        <v>42</v>
      </c>
      <c r="R1194" s="2" t="s">
        <v>35</v>
      </c>
      <c r="S1194" s="2" t="s">
        <v>30</v>
      </c>
      <c r="T1194" s="2" t="s">
        <v>30</v>
      </c>
      <c r="U1194" s="2" t="s">
        <v>36</v>
      </c>
      <c r="V1194" s="2" t="s">
        <v>31</v>
      </c>
      <c r="W1194" s="2" t="s">
        <v>30</v>
      </c>
      <c r="X1194" s="2" t="s">
        <v>31</v>
      </c>
      <c r="Y1194" s="2" t="s">
        <v>42</v>
      </c>
      <c r="Z1194" s="2" t="s">
        <v>30</v>
      </c>
    </row>
    <row r="1195">
      <c r="A1195" s="1">
        <v>42056.17973349537</v>
      </c>
      <c r="B1195" s="2">
        <v>38.0</v>
      </c>
      <c r="C1195" s="2" t="s">
        <v>57</v>
      </c>
      <c r="D1195" s="2" t="s">
        <v>137</v>
      </c>
      <c r="F1195" s="2" t="s">
        <v>30</v>
      </c>
      <c r="G1195" s="2" t="s">
        <v>30</v>
      </c>
      <c r="H1195" s="2" t="s">
        <v>30</v>
      </c>
      <c r="I1195" s="2" t="s">
        <v>49</v>
      </c>
      <c r="J1195" s="2" t="s">
        <v>47</v>
      </c>
      <c r="K1195" s="2" t="s">
        <v>30</v>
      </c>
      <c r="L1195" s="2" t="s">
        <v>31</v>
      </c>
      <c r="M1195" s="2" t="s">
        <v>42</v>
      </c>
      <c r="N1195" s="2" t="s">
        <v>34</v>
      </c>
      <c r="O1195" s="2" t="s">
        <v>42</v>
      </c>
      <c r="P1195" s="2" t="s">
        <v>42</v>
      </c>
      <c r="Q1195" s="2" t="s">
        <v>31</v>
      </c>
      <c r="R1195" s="2" t="s">
        <v>42</v>
      </c>
      <c r="S1195" s="2" t="s">
        <v>30</v>
      </c>
      <c r="T1195" s="2" t="s">
        <v>30</v>
      </c>
      <c r="U1195" s="2" t="s">
        <v>36</v>
      </c>
      <c r="V1195" s="2" t="s">
        <v>31</v>
      </c>
      <c r="W1195" s="2" t="s">
        <v>31</v>
      </c>
      <c r="X1195" s="2" t="s">
        <v>37</v>
      </c>
      <c r="Y1195" s="2" t="s">
        <v>30</v>
      </c>
      <c r="Z1195" s="2" t="s">
        <v>30</v>
      </c>
    </row>
    <row r="1196">
      <c r="A1196" s="1">
        <v>42056.18019545139</v>
      </c>
      <c r="B1196" s="2">
        <v>27.0</v>
      </c>
      <c r="C1196" s="2" t="s">
        <v>57</v>
      </c>
      <c r="D1196" s="2" t="s">
        <v>94</v>
      </c>
      <c r="F1196" s="2" t="s">
        <v>30</v>
      </c>
      <c r="G1196" s="2" t="s">
        <v>30</v>
      </c>
      <c r="H1196" s="2" t="s">
        <v>30</v>
      </c>
      <c r="J1196" s="2" t="s">
        <v>47</v>
      </c>
      <c r="K1196" s="2" t="s">
        <v>30</v>
      </c>
      <c r="L1196" s="2" t="s">
        <v>31</v>
      </c>
      <c r="M1196" s="2" t="s">
        <v>42</v>
      </c>
      <c r="N1196" s="2" t="s">
        <v>34</v>
      </c>
      <c r="O1196" s="2" t="s">
        <v>30</v>
      </c>
      <c r="P1196" s="2" t="s">
        <v>30</v>
      </c>
      <c r="Q1196" s="2" t="s">
        <v>42</v>
      </c>
      <c r="R1196" s="2" t="s">
        <v>42</v>
      </c>
      <c r="S1196" s="2" t="s">
        <v>30</v>
      </c>
      <c r="T1196" s="2" t="s">
        <v>30</v>
      </c>
      <c r="U1196" s="2" t="s">
        <v>36</v>
      </c>
      <c r="V1196" s="2" t="s">
        <v>31</v>
      </c>
      <c r="W1196" s="2" t="s">
        <v>31</v>
      </c>
      <c r="X1196" s="2" t="s">
        <v>31</v>
      </c>
      <c r="Y1196" s="2" t="s">
        <v>42</v>
      </c>
      <c r="Z1196" s="2" t="s">
        <v>30</v>
      </c>
    </row>
    <row r="1197">
      <c r="A1197" s="1">
        <v>42056.18270651621</v>
      </c>
      <c r="B1197" s="2">
        <v>34.0</v>
      </c>
      <c r="C1197" s="2" t="s">
        <v>59</v>
      </c>
      <c r="D1197" s="2" t="s">
        <v>120</v>
      </c>
      <c r="F1197" s="2" t="s">
        <v>30</v>
      </c>
      <c r="G1197" s="2" t="s">
        <v>30</v>
      </c>
      <c r="H1197" s="2" t="s">
        <v>31</v>
      </c>
      <c r="I1197" s="2" t="s">
        <v>52</v>
      </c>
      <c r="J1197" s="2" t="s">
        <v>62</v>
      </c>
      <c r="K1197" s="2" t="s">
        <v>30</v>
      </c>
      <c r="L1197" s="2" t="s">
        <v>30</v>
      </c>
      <c r="M1197" s="2" t="s">
        <v>31</v>
      </c>
      <c r="N1197" s="2" t="s">
        <v>31</v>
      </c>
      <c r="O1197" s="2" t="s">
        <v>31</v>
      </c>
      <c r="P1197" s="2" t="s">
        <v>30</v>
      </c>
      <c r="Q1197" s="2" t="s">
        <v>31</v>
      </c>
      <c r="R1197" s="2" t="s">
        <v>42</v>
      </c>
      <c r="S1197" s="2" t="s">
        <v>31</v>
      </c>
      <c r="T1197" s="2" t="s">
        <v>31</v>
      </c>
      <c r="U1197" s="2" t="s">
        <v>36</v>
      </c>
      <c r="V1197" s="2" t="s">
        <v>36</v>
      </c>
      <c r="W1197" s="2" t="s">
        <v>30</v>
      </c>
      <c r="X1197" s="2" t="s">
        <v>30</v>
      </c>
      <c r="Y1197" s="2" t="s">
        <v>31</v>
      </c>
      <c r="Z1197" s="2" t="s">
        <v>30</v>
      </c>
    </row>
    <row r="1198">
      <c r="A1198" s="1">
        <v>42056.189414293985</v>
      </c>
      <c r="B1198" s="2">
        <v>35.0</v>
      </c>
      <c r="C1198" s="2" t="s">
        <v>27</v>
      </c>
      <c r="D1198" s="2" t="s">
        <v>120</v>
      </c>
      <c r="F1198" s="2" t="s">
        <v>30</v>
      </c>
      <c r="G1198" s="2" t="s">
        <v>30</v>
      </c>
      <c r="H1198" s="2" t="s">
        <v>30</v>
      </c>
      <c r="I1198" s="2" t="s">
        <v>40</v>
      </c>
      <c r="J1198" s="3" t="s">
        <v>54</v>
      </c>
      <c r="K1198" s="2" t="s">
        <v>30</v>
      </c>
      <c r="L1198" s="2" t="s">
        <v>31</v>
      </c>
      <c r="M1198" s="2" t="s">
        <v>42</v>
      </c>
      <c r="N1198" s="2" t="s">
        <v>30</v>
      </c>
      <c r="O1198" s="2" t="s">
        <v>30</v>
      </c>
      <c r="P1198" s="2" t="s">
        <v>30</v>
      </c>
      <c r="Q1198" s="2" t="s">
        <v>30</v>
      </c>
      <c r="R1198" s="2" t="s">
        <v>42</v>
      </c>
      <c r="S1198" s="2" t="s">
        <v>37</v>
      </c>
      <c r="T1198" s="2" t="s">
        <v>30</v>
      </c>
      <c r="U1198" s="2" t="s">
        <v>36</v>
      </c>
      <c r="V1198" s="2" t="s">
        <v>30</v>
      </c>
      <c r="W1198" s="2" t="s">
        <v>30</v>
      </c>
      <c r="X1198" s="2" t="s">
        <v>37</v>
      </c>
      <c r="Y1198" s="2" t="s">
        <v>30</v>
      </c>
      <c r="Z1198" s="2" t="s">
        <v>30</v>
      </c>
    </row>
    <row r="1199">
      <c r="A1199" s="1">
        <v>42056.19093196759</v>
      </c>
      <c r="B1199" s="2">
        <v>34.0</v>
      </c>
      <c r="C1199" s="2" t="s">
        <v>57</v>
      </c>
      <c r="D1199" s="2" t="s">
        <v>120</v>
      </c>
      <c r="F1199" s="2" t="s">
        <v>30</v>
      </c>
      <c r="G1199" s="2" t="s">
        <v>30</v>
      </c>
      <c r="H1199" s="2" t="s">
        <v>31</v>
      </c>
      <c r="I1199" s="2" t="s">
        <v>32</v>
      </c>
      <c r="J1199" s="3" t="s">
        <v>33</v>
      </c>
      <c r="K1199" s="2" t="s">
        <v>30</v>
      </c>
      <c r="L1199" s="2" t="s">
        <v>31</v>
      </c>
      <c r="M1199" s="2" t="s">
        <v>30</v>
      </c>
      <c r="N1199" s="2" t="s">
        <v>30</v>
      </c>
      <c r="O1199" s="2" t="s">
        <v>30</v>
      </c>
      <c r="P1199" s="2" t="s">
        <v>30</v>
      </c>
      <c r="Q1199" s="2" t="s">
        <v>42</v>
      </c>
      <c r="R1199" s="2" t="s">
        <v>45</v>
      </c>
      <c r="S1199" s="2" t="s">
        <v>31</v>
      </c>
      <c r="T1199" s="2" t="s">
        <v>37</v>
      </c>
      <c r="U1199" s="2" t="s">
        <v>36</v>
      </c>
      <c r="V1199" s="2" t="s">
        <v>31</v>
      </c>
      <c r="W1199" s="2" t="s">
        <v>30</v>
      </c>
      <c r="X1199" s="2" t="s">
        <v>37</v>
      </c>
      <c r="Y1199" s="2" t="s">
        <v>30</v>
      </c>
      <c r="Z1199" s="2" t="s">
        <v>30</v>
      </c>
    </row>
    <row r="1200">
      <c r="A1200" s="1">
        <v>42056.19547012731</v>
      </c>
      <c r="B1200" s="2">
        <v>32.0</v>
      </c>
      <c r="C1200" s="2" t="s">
        <v>43</v>
      </c>
      <c r="D1200" s="2" t="s">
        <v>28</v>
      </c>
      <c r="E1200" s="2" t="s">
        <v>48</v>
      </c>
      <c r="F1200" s="2" t="s">
        <v>30</v>
      </c>
      <c r="G1200" s="2" t="s">
        <v>30</v>
      </c>
      <c r="H1200" s="2" t="s">
        <v>31</v>
      </c>
      <c r="I1200" s="2" t="s">
        <v>32</v>
      </c>
      <c r="J1200" s="2" t="s">
        <v>47</v>
      </c>
      <c r="K1200" s="2" t="s">
        <v>31</v>
      </c>
      <c r="L1200" s="2" t="s">
        <v>31</v>
      </c>
      <c r="M1200" s="2" t="s">
        <v>31</v>
      </c>
      <c r="N1200" s="2" t="s">
        <v>34</v>
      </c>
      <c r="O1200" s="2" t="s">
        <v>30</v>
      </c>
      <c r="P1200" s="2" t="s">
        <v>42</v>
      </c>
      <c r="Q1200" s="2" t="s">
        <v>42</v>
      </c>
      <c r="R1200" s="2" t="s">
        <v>55</v>
      </c>
      <c r="S1200" s="2" t="s">
        <v>31</v>
      </c>
      <c r="T1200" s="2" t="s">
        <v>37</v>
      </c>
      <c r="U1200" s="2" t="s">
        <v>36</v>
      </c>
      <c r="V1200" s="2" t="s">
        <v>30</v>
      </c>
      <c r="W1200" s="2" t="s">
        <v>30</v>
      </c>
      <c r="X1200" s="2" t="s">
        <v>30</v>
      </c>
      <c r="Y1200" s="2" t="s">
        <v>42</v>
      </c>
      <c r="Z1200" s="2" t="s">
        <v>30</v>
      </c>
    </row>
    <row r="1201">
      <c r="A1201" s="1">
        <v>42056.202705497686</v>
      </c>
      <c r="B1201" s="2">
        <v>25.0</v>
      </c>
      <c r="C1201" s="2" t="s">
        <v>57</v>
      </c>
      <c r="D1201" s="2" t="s">
        <v>120</v>
      </c>
      <c r="F1201" s="2" t="s">
        <v>30</v>
      </c>
      <c r="G1201" s="2" t="s">
        <v>30</v>
      </c>
      <c r="H1201" s="2" t="s">
        <v>30</v>
      </c>
      <c r="J1201" s="2" t="s">
        <v>50</v>
      </c>
      <c r="K1201" s="2" t="s">
        <v>30</v>
      </c>
      <c r="L1201" s="2" t="s">
        <v>31</v>
      </c>
      <c r="M1201" s="2" t="s">
        <v>42</v>
      </c>
      <c r="N1201" s="2" t="s">
        <v>34</v>
      </c>
      <c r="O1201" s="2" t="s">
        <v>30</v>
      </c>
      <c r="P1201" s="2" t="s">
        <v>42</v>
      </c>
      <c r="Q1201" s="2" t="s">
        <v>42</v>
      </c>
      <c r="R1201" s="2" t="s">
        <v>42</v>
      </c>
      <c r="S1201" s="2" t="s">
        <v>37</v>
      </c>
      <c r="T1201" s="2" t="s">
        <v>30</v>
      </c>
      <c r="U1201" s="2" t="s">
        <v>36</v>
      </c>
      <c r="V1201" s="2" t="s">
        <v>31</v>
      </c>
      <c r="W1201" s="2" t="s">
        <v>30</v>
      </c>
      <c r="X1201" s="2" t="s">
        <v>30</v>
      </c>
      <c r="Y1201" s="2" t="s">
        <v>42</v>
      </c>
      <c r="Z1201" s="2" t="s">
        <v>30</v>
      </c>
    </row>
    <row r="1202">
      <c r="A1202" s="1">
        <v>42056.20499452546</v>
      </c>
      <c r="B1202" s="2">
        <v>28.0</v>
      </c>
      <c r="C1202" s="2" t="s">
        <v>43</v>
      </c>
      <c r="D1202" s="2" t="s">
        <v>90</v>
      </c>
      <c r="F1202" s="2" t="s">
        <v>30</v>
      </c>
      <c r="G1202" s="2" t="s">
        <v>30</v>
      </c>
      <c r="H1202" s="2" t="s">
        <v>31</v>
      </c>
      <c r="I1202" s="2" t="s">
        <v>32</v>
      </c>
      <c r="J1202" s="2" t="s">
        <v>50</v>
      </c>
      <c r="K1202" s="2" t="s">
        <v>31</v>
      </c>
      <c r="L1202" s="2" t="s">
        <v>31</v>
      </c>
      <c r="M1202" s="2" t="s">
        <v>30</v>
      </c>
      <c r="N1202" s="2" t="s">
        <v>31</v>
      </c>
      <c r="O1202" s="2" t="s">
        <v>30</v>
      </c>
      <c r="P1202" s="2" t="s">
        <v>30</v>
      </c>
      <c r="Q1202" s="2" t="s">
        <v>42</v>
      </c>
      <c r="R1202" s="2" t="s">
        <v>42</v>
      </c>
      <c r="S1202" s="2" t="s">
        <v>31</v>
      </c>
      <c r="T1202" s="2" t="s">
        <v>30</v>
      </c>
      <c r="U1202" s="2" t="s">
        <v>30</v>
      </c>
      <c r="V1202" s="2" t="s">
        <v>30</v>
      </c>
      <c r="W1202" s="2" t="s">
        <v>30</v>
      </c>
      <c r="X1202" s="2" t="s">
        <v>37</v>
      </c>
      <c r="Y1202" s="2" t="s">
        <v>30</v>
      </c>
      <c r="Z1202" s="2" t="s">
        <v>30</v>
      </c>
    </row>
    <row r="1203">
      <c r="A1203" s="1">
        <v>42056.21640085648</v>
      </c>
      <c r="B1203" s="2">
        <v>28.0</v>
      </c>
      <c r="C1203" s="2" t="s">
        <v>27</v>
      </c>
      <c r="D1203" s="2" t="s">
        <v>28</v>
      </c>
      <c r="E1203" s="2" t="s">
        <v>48</v>
      </c>
      <c r="F1203" s="2" t="s">
        <v>30</v>
      </c>
      <c r="G1203" s="2" t="s">
        <v>30</v>
      </c>
      <c r="H1203" s="2" t="s">
        <v>31</v>
      </c>
      <c r="I1203" s="2" t="s">
        <v>40</v>
      </c>
      <c r="J1203" s="3" t="s">
        <v>33</v>
      </c>
      <c r="K1203" s="2" t="s">
        <v>30</v>
      </c>
      <c r="L1203" s="2" t="s">
        <v>31</v>
      </c>
      <c r="M1203" s="2" t="s">
        <v>31</v>
      </c>
      <c r="N1203" s="2" t="s">
        <v>30</v>
      </c>
      <c r="O1203" s="2" t="s">
        <v>30</v>
      </c>
      <c r="P1203" s="2" t="s">
        <v>30</v>
      </c>
      <c r="Q1203" s="2" t="s">
        <v>42</v>
      </c>
      <c r="R1203" s="2" t="s">
        <v>35</v>
      </c>
      <c r="S1203" s="2" t="s">
        <v>31</v>
      </c>
      <c r="T1203" s="2" t="s">
        <v>31</v>
      </c>
      <c r="U1203" s="2" t="s">
        <v>36</v>
      </c>
      <c r="V1203" s="2" t="s">
        <v>30</v>
      </c>
      <c r="W1203" s="2" t="s">
        <v>30</v>
      </c>
      <c r="X1203" s="2" t="s">
        <v>30</v>
      </c>
      <c r="Y1203" s="2" t="s">
        <v>30</v>
      </c>
      <c r="Z1203" s="2" t="s">
        <v>31</v>
      </c>
    </row>
    <row r="1204">
      <c r="A1204" s="1">
        <v>42056.23226780092</v>
      </c>
      <c r="B1204" s="2">
        <v>31.0</v>
      </c>
      <c r="C1204" s="2" t="s">
        <v>43</v>
      </c>
      <c r="D1204" s="2" t="s">
        <v>109</v>
      </c>
      <c r="F1204" s="2" t="s">
        <v>31</v>
      </c>
      <c r="G1204" s="2" t="s">
        <v>30</v>
      </c>
      <c r="H1204" s="2" t="s">
        <v>31</v>
      </c>
      <c r="J1204" s="3" t="s">
        <v>54</v>
      </c>
      <c r="K1204" s="2" t="s">
        <v>30</v>
      </c>
      <c r="L1204" s="2" t="s">
        <v>31</v>
      </c>
      <c r="M1204" s="2" t="s">
        <v>30</v>
      </c>
      <c r="N1204" s="2" t="s">
        <v>31</v>
      </c>
      <c r="O1204" s="2" t="s">
        <v>30</v>
      </c>
      <c r="P1204" s="2" t="s">
        <v>30</v>
      </c>
      <c r="Q1204" s="2" t="s">
        <v>30</v>
      </c>
      <c r="R1204" s="2" t="s">
        <v>42</v>
      </c>
      <c r="S1204" s="2" t="s">
        <v>30</v>
      </c>
      <c r="T1204" s="2" t="s">
        <v>30</v>
      </c>
      <c r="U1204" s="2" t="s">
        <v>31</v>
      </c>
      <c r="V1204" s="2" t="s">
        <v>31</v>
      </c>
      <c r="W1204" s="2" t="s">
        <v>30</v>
      </c>
      <c r="X1204" s="2" t="s">
        <v>37</v>
      </c>
      <c r="Y1204" s="2" t="s">
        <v>42</v>
      </c>
      <c r="Z1204" s="2" t="s">
        <v>30</v>
      </c>
    </row>
    <row r="1205">
      <c r="A1205" s="1">
        <v>42056.24667920139</v>
      </c>
      <c r="B1205" s="2">
        <v>24.0</v>
      </c>
      <c r="C1205" s="2" t="s">
        <v>43</v>
      </c>
      <c r="D1205" s="2" t="s">
        <v>46</v>
      </c>
      <c r="F1205" s="2" t="s">
        <v>30</v>
      </c>
      <c r="G1205" s="2" t="s">
        <v>30</v>
      </c>
      <c r="H1205" s="2" t="s">
        <v>30</v>
      </c>
      <c r="J1205" s="2" t="s">
        <v>50</v>
      </c>
      <c r="K1205" s="2" t="s">
        <v>30</v>
      </c>
      <c r="L1205" s="2" t="s">
        <v>31</v>
      </c>
      <c r="M1205" s="2" t="s">
        <v>42</v>
      </c>
      <c r="N1205" s="2" t="s">
        <v>34</v>
      </c>
      <c r="O1205" s="2" t="s">
        <v>30</v>
      </c>
      <c r="P1205" s="2" t="s">
        <v>30</v>
      </c>
      <c r="Q1205" s="2" t="s">
        <v>42</v>
      </c>
      <c r="R1205" s="2" t="s">
        <v>35</v>
      </c>
      <c r="S1205" s="2" t="s">
        <v>37</v>
      </c>
      <c r="T1205" s="2" t="s">
        <v>37</v>
      </c>
      <c r="U1205" s="2" t="s">
        <v>36</v>
      </c>
      <c r="V1205" s="2" t="s">
        <v>31</v>
      </c>
      <c r="W1205" s="2" t="s">
        <v>30</v>
      </c>
      <c r="X1205" s="2" t="s">
        <v>37</v>
      </c>
      <c r="Y1205" s="2" t="s">
        <v>42</v>
      </c>
      <c r="Z1205" s="2" t="s">
        <v>30</v>
      </c>
    </row>
    <row r="1206">
      <c r="A1206" s="1">
        <v>42056.24673096064</v>
      </c>
      <c r="B1206" s="2">
        <v>34.0</v>
      </c>
      <c r="C1206" s="2" t="s">
        <v>43</v>
      </c>
      <c r="D1206" s="2" t="s">
        <v>120</v>
      </c>
      <c r="F1206" s="2" t="s">
        <v>30</v>
      </c>
      <c r="G1206" s="2" t="s">
        <v>31</v>
      </c>
      <c r="H1206" s="2" t="s">
        <v>31</v>
      </c>
      <c r="I1206" s="2" t="s">
        <v>49</v>
      </c>
      <c r="J1206" s="3" t="s">
        <v>54</v>
      </c>
      <c r="K1206" s="2" t="s">
        <v>31</v>
      </c>
      <c r="L1206" s="2" t="s">
        <v>31</v>
      </c>
      <c r="M1206" s="2" t="s">
        <v>30</v>
      </c>
      <c r="N1206" s="2" t="s">
        <v>30</v>
      </c>
      <c r="O1206" s="2" t="s">
        <v>30</v>
      </c>
      <c r="P1206" s="2" t="s">
        <v>30</v>
      </c>
      <c r="Q1206" s="2" t="s">
        <v>42</v>
      </c>
      <c r="R1206" s="2" t="s">
        <v>42</v>
      </c>
      <c r="S1206" s="2" t="s">
        <v>37</v>
      </c>
      <c r="T1206" s="2" t="s">
        <v>30</v>
      </c>
      <c r="U1206" s="2" t="s">
        <v>36</v>
      </c>
      <c r="V1206" s="2" t="s">
        <v>31</v>
      </c>
      <c r="W1206" s="2" t="s">
        <v>30</v>
      </c>
      <c r="X1206" s="2" t="s">
        <v>30</v>
      </c>
      <c r="Y1206" s="2" t="s">
        <v>42</v>
      </c>
      <c r="Z1206" s="2" t="s">
        <v>30</v>
      </c>
    </row>
    <row r="1207">
      <c r="A1207" s="1">
        <v>42056.25427614583</v>
      </c>
      <c r="B1207" s="2">
        <v>32.0</v>
      </c>
      <c r="C1207" s="2" t="s">
        <v>57</v>
      </c>
      <c r="D1207" s="2" t="s">
        <v>120</v>
      </c>
      <c r="F1207" s="2" t="s">
        <v>30</v>
      </c>
      <c r="G1207" s="2" t="s">
        <v>30</v>
      </c>
      <c r="H1207" s="2" t="s">
        <v>31</v>
      </c>
      <c r="I1207" s="2" t="s">
        <v>52</v>
      </c>
      <c r="J1207" s="3" t="s">
        <v>33</v>
      </c>
      <c r="K1207" s="2" t="s">
        <v>30</v>
      </c>
      <c r="L1207" s="2" t="s">
        <v>31</v>
      </c>
      <c r="M1207" s="2" t="s">
        <v>30</v>
      </c>
      <c r="N1207" s="2" t="s">
        <v>30</v>
      </c>
      <c r="O1207" s="2" t="s">
        <v>30</v>
      </c>
      <c r="P1207" s="2" t="s">
        <v>30</v>
      </c>
      <c r="Q1207" s="2" t="s">
        <v>42</v>
      </c>
      <c r="R1207" s="2" t="s">
        <v>35</v>
      </c>
      <c r="S1207" s="2" t="s">
        <v>30</v>
      </c>
      <c r="T1207" s="2" t="s">
        <v>30</v>
      </c>
      <c r="U1207" s="2" t="s">
        <v>36</v>
      </c>
      <c r="V1207" s="2" t="s">
        <v>31</v>
      </c>
      <c r="W1207" s="2" t="s">
        <v>30</v>
      </c>
      <c r="X1207" s="2" t="s">
        <v>37</v>
      </c>
      <c r="Y1207" s="2" t="s">
        <v>42</v>
      </c>
      <c r="Z1207" s="2" t="s">
        <v>30</v>
      </c>
    </row>
    <row r="1208">
      <c r="A1208" s="1">
        <v>42056.26367195602</v>
      </c>
      <c r="B1208" s="2">
        <v>34.0</v>
      </c>
      <c r="C1208" s="2" t="s">
        <v>43</v>
      </c>
      <c r="D1208" s="2" t="s">
        <v>46</v>
      </c>
      <c r="F1208" s="2" t="s">
        <v>30</v>
      </c>
      <c r="G1208" s="2" t="s">
        <v>31</v>
      </c>
      <c r="H1208" s="2" t="s">
        <v>30</v>
      </c>
      <c r="I1208" s="2" t="s">
        <v>32</v>
      </c>
      <c r="J1208" s="2" t="s">
        <v>47</v>
      </c>
      <c r="K1208" s="2" t="s">
        <v>31</v>
      </c>
      <c r="L1208" s="2" t="s">
        <v>30</v>
      </c>
      <c r="M1208" s="2" t="s">
        <v>42</v>
      </c>
      <c r="N1208" s="2" t="s">
        <v>34</v>
      </c>
      <c r="O1208" s="2" t="s">
        <v>30</v>
      </c>
      <c r="P1208" s="2" t="s">
        <v>30</v>
      </c>
      <c r="Q1208" s="2" t="s">
        <v>42</v>
      </c>
      <c r="R1208" s="2" t="s">
        <v>35</v>
      </c>
      <c r="S1208" s="2" t="s">
        <v>37</v>
      </c>
      <c r="T1208" s="2" t="s">
        <v>30</v>
      </c>
      <c r="U1208" s="2" t="s">
        <v>36</v>
      </c>
      <c r="V1208" s="2" t="s">
        <v>31</v>
      </c>
      <c r="W1208" s="2" t="s">
        <v>37</v>
      </c>
      <c r="X1208" s="2" t="s">
        <v>31</v>
      </c>
      <c r="Y1208" s="2" t="s">
        <v>31</v>
      </c>
      <c r="Z1208" s="2" t="s">
        <v>30</v>
      </c>
    </row>
    <row r="1209">
      <c r="A1209" s="1">
        <v>42056.34833505787</v>
      </c>
      <c r="B1209" s="2">
        <v>23.0</v>
      </c>
      <c r="C1209" s="2" t="s">
        <v>43</v>
      </c>
      <c r="D1209" s="2" t="s">
        <v>28</v>
      </c>
      <c r="E1209" s="2" t="s">
        <v>48</v>
      </c>
      <c r="F1209" s="2" t="s">
        <v>30</v>
      </c>
      <c r="G1209" s="2" t="s">
        <v>30</v>
      </c>
      <c r="H1209" s="2" t="s">
        <v>31</v>
      </c>
      <c r="I1209" s="2" t="s">
        <v>52</v>
      </c>
      <c r="J1209" s="3" t="s">
        <v>54</v>
      </c>
      <c r="K1209" s="2" t="s">
        <v>30</v>
      </c>
      <c r="L1209" s="2" t="s">
        <v>31</v>
      </c>
      <c r="M1209" s="2" t="s">
        <v>30</v>
      </c>
      <c r="N1209" s="2" t="s">
        <v>31</v>
      </c>
      <c r="O1209" s="2" t="s">
        <v>30</v>
      </c>
      <c r="P1209" s="2" t="s">
        <v>30</v>
      </c>
      <c r="Q1209" s="2" t="s">
        <v>30</v>
      </c>
      <c r="R1209" s="2" t="s">
        <v>65</v>
      </c>
      <c r="S1209" s="2" t="s">
        <v>37</v>
      </c>
      <c r="T1209" s="2" t="s">
        <v>37</v>
      </c>
      <c r="U1209" s="2" t="s">
        <v>36</v>
      </c>
      <c r="V1209" s="2" t="s">
        <v>31</v>
      </c>
      <c r="W1209" s="2" t="s">
        <v>30</v>
      </c>
      <c r="X1209" s="2" t="s">
        <v>30</v>
      </c>
      <c r="Y1209" s="2" t="s">
        <v>30</v>
      </c>
      <c r="Z1209" s="2" t="s">
        <v>30</v>
      </c>
    </row>
    <row r="1210">
      <c r="A1210" s="1">
        <v>42056.371307615744</v>
      </c>
      <c r="B1210" s="2">
        <v>33.0</v>
      </c>
      <c r="C1210" s="2" t="s">
        <v>43</v>
      </c>
      <c r="D1210" s="2" t="s">
        <v>336</v>
      </c>
      <c r="F1210" s="2" t="s">
        <v>30</v>
      </c>
      <c r="G1210" s="2" t="s">
        <v>31</v>
      </c>
      <c r="H1210" s="2" t="s">
        <v>30</v>
      </c>
      <c r="I1210" s="2" t="s">
        <v>32</v>
      </c>
      <c r="J1210" s="2" t="s">
        <v>50</v>
      </c>
      <c r="K1210" s="2" t="s">
        <v>30</v>
      </c>
      <c r="L1210" s="2" t="s">
        <v>31</v>
      </c>
      <c r="M1210" s="2" t="s">
        <v>30</v>
      </c>
      <c r="N1210" s="2" t="s">
        <v>31</v>
      </c>
      <c r="O1210" s="2" t="s">
        <v>30</v>
      </c>
      <c r="P1210" s="2" t="s">
        <v>30</v>
      </c>
      <c r="Q1210" s="2" t="s">
        <v>42</v>
      </c>
      <c r="R1210" s="2" t="s">
        <v>35</v>
      </c>
      <c r="S1210" s="2" t="s">
        <v>30</v>
      </c>
      <c r="T1210" s="2" t="s">
        <v>30</v>
      </c>
      <c r="U1210" s="2" t="s">
        <v>36</v>
      </c>
      <c r="V1210" s="2" t="s">
        <v>31</v>
      </c>
      <c r="W1210" s="2" t="s">
        <v>37</v>
      </c>
      <c r="X1210" s="2" t="s">
        <v>37</v>
      </c>
      <c r="Y1210" s="2" t="s">
        <v>42</v>
      </c>
      <c r="Z1210" s="2" t="s">
        <v>31</v>
      </c>
    </row>
    <row r="1211">
      <c r="A1211" s="1">
        <v>42056.37254001157</v>
      </c>
      <c r="B1211" s="2">
        <v>29.0</v>
      </c>
      <c r="C1211" s="2" t="s">
        <v>57</v>
      </c>
      <c r="D1211" s="2" t="s">
        <v>228</v>
      </c>
      <c r="F1211" s="2" t="s">
        <v>30</v>
      </c>
      <c r="G1211" s="2" t="s">
        <v>31</v>
      </c>
      <c r="H1211" s="2" t="s">
        <v>31</v>
      </c>
      <c r="I1211" s="2" t="s">
        <v>52</v>
      </c>
      <c r="J1211" s="2" t="s">
        <v>47</v>
      </c>
      <c r="K1211" s="2" t="s">
        <v>30</v>
      </c>
      <c r="L1211" s="2" t="s">
        <v>31</v>
      </c>
      <c r="M1211" s="2" t="s">
        <v>42</v>
      </c>
      <c r="N1211" s="2" t="s">
        <v>34</v>
      </c>
      <c r="O1211" s="2" t="s">
        <v>30</v>
      </c>
      <c r="P1211" s="2" t="s">
        <v>30</v>
      </c>
      <c r="Q1211" s="2" t="s">
        <v>42</v>
      </c>
      <c r="R1211" s="2" t="s">
        <v>45</v>
      </c>
      <c r="S1211" s="2" t="s">
        <v>37</v>
      </c>
      <c r="T1211" s="2" t="s">
        <v>30</v>
      </c>
      <c r="U1211" s="2" t="s">
        <v>30</v>
      </c>
      <c r="V1211" s="2" t="s">
        <v>30</v>
      </c>
      <c r="W1211" s="2" t="s">
        <v>30</v>
      </c>
      <c r="X1211" s="2" t="s">
        <v>37</v>
      </c>
      <c r="Y1211" s="2" t="s">
        <v>30</v>
      </c>
      <c r="Z1211" s="2" t="s">
        <v>30</v>
      </c>
      <c r="AA1211" s="2" t="s">
        <v>337</v>
      </c>
    </row>
    <row r="1212">
      <c r="A1212" s="1">
        <v>42056.382245960645</v>
      </c>
      <c r="B1212" s="2">
        <v>24.0</v>
      </c>
      <c r="C1212" s="2" t="s">
        <v>57</v>
      </c>
      <c r="D1212" s="2" t="s">
        <v>120</v>
      </c>
      <c r="F1212" s="2" t="s">
        <v>30</v>
      </c>
      <c r="G1212" s="2" t="s">
        <v>31</v>
      </c>
      <c r="H1212" s="2" t="s">
        <v>30</v>
      </c>
      <c r="J1212" s="3" t="s">
        <v>54</v>
      </c>
      <c r="K1212" s="2" t="s">
        <v>30</v>
      </c>
      <c r="L1212" s="2" t="s">
        <v>31</v>
      </c>
      <c r="M1212" s="2" t="s">
        <v>30</v>
      </c>
      <c r="N1212" s="2" t="s">
        <v>30</v>
      </c>
      <c r="O1212" s="2" t="s">
        <v>30</v>
      </c>
      <c r="P1212" s="2" t="s">
        <v>30</v>
      </c>
      <c r="Q1212" s="2" t="s">
        <v>42</v>
      </c>
      <c r="R1212" s="2" t="s">
        <v>42</v>
      </c>
      <c r="S1212" s="2" t="s">
        <v>37</v>
      </c>
      <c r="T1212" s="2" t="s">
        <v>37</v>
      </c>
      <c r="U1212" s="2" t="s">
        <v>30</v>
      </c>
      <c r="V1212" s="2" t="s">
        <v>30</v>
      </c>
      <c r="W1212" s="2" t="s">
        <v>30</v>
      </c>
      <c r="X1212" s="2" t="s">
        <v>30</v>
      </c>
      <c r="Y1212" s="2" t="s">
        <v>42</v>
      </c>
      <c r="Z1212" s="2" t="s">
        <v>30</v>
      </c>
    </row>
    <row r="1213">
      <c r="A1213" s="1">
        <v>42056.3866382176</v>
      </c>
      <c r="B1213" s="2">
        <v>45.0</v>
      </c>
      <c r="C1213" s="2" t="s">
        <v>57</v>
      </c>
      <c r="D1213" s="2" t="s">
        <v>120</v>
      </c>
      <c r="F1213" s="2" t="s">
        <v>30</v>
      </c>
      <c r="G1213" s="2" t="s">
        <v>30</v>
      </c>
      <c r="H1213" s="2" t="s">
        <v>30</v>
      </c>
      <c r="I1213" s="2" t="s">
        <v>49</v>
      </c>
      <c r="J1213" s="2" t="s">
        <v>41</v>
      </c>
      <c r="K1213" s="2" t="s">
        <v>31</v>
      </c>
      <c r="L1213" s="2" t="s">
        <v>31</v>
      </c>
      <c r="M1213" s="2" t="s">
        <v>42</v>
      </c>
      <c r="N1213" s="2" t="s">
        <v>34</v>
      </c>
      <c r="O1213" s="2" t="s">
        <v>30</v>
      </c>
      <c r="P1213" s="2" t="s">
        <v>30</v>
      </c>
      <c r="Q1213" s="2" t="s">
        <v>42</v>
      </c>
      <c r="R1213" s="2" t="s">
        <v>42</v>
      </c>
      <c r="S1213" s="2" t="s">
        <v>31</v>
      </c>
      <c r="T1213" s="2" t="s">
        <v>30</v>
      </c>
      <c r="U1213" s="2" t="s">
        <v>31</v>
      </c>
      <c r="V1213" s="2" t="s">
        <v>36</v>
      </c>
      <c r="W1213" s="2" t="s">
        <v>30</v>
      </c>
      <c r="X1213" s="2" t="s">
        <v>30</v>
      </c>
      <c r="Y1213" s="2" t="s">
        <v>30</v>
      </c>
      <c r="Z1213" s="2" t="s">
        <v>31</v>
      </c>
    </row>
    <row r="1214">
      <c r="A1214" s="1">
        <v>42056.38773434028</v>
      </c>
      <c r="B1214" s="2">
        <v>34.0</v>
      </c>
      <c r="C1214" s="2" t="s">
        <v>27</v>
      </c>
      <c r="D1214" s="2" t="s">
        <v>46</v>
      </c>
      <c r="F1214" s="2" t="s">
        <v>30</v>
      </c>
      <c r="G1214" s="2" t="s">
        <v>30</v>
      </c>
      <c r="H1214" s="2" t="s">
        <v>31</v>
      </c>
      <c r="I1214" s="2" t="s">
        <v>52</v>
      </c>
      <c r="J1214" s="2" t="s">
        <v>41</v>
      </c>
      <c r="K1214" s="2" t="s">
        <v>30</v>
      </c>
      <c r="L1214" s="2" t="s">
        <v>30</v>
      </c>
      <c r="M1214" s="2" t="s">
        <v>30</v>
      </c>
      <c r="N1214" s="2" t="s">
        <v>31</v>
      </c>
      <c r="O1214" s="2" t="s">
        <v>30</v>
      </c>
      <c r="P1214" s="2" t="s">
        <v>31</v>
      </c>
      <c r="Q1214" s="2" t="s">
        <v>31</v>
      </c>
      <c r="R1214" s="2" t="s">
        <v>45</v>
      </c>
      <c r="S1214" s="2" t="s">
        <v>37</v>
      </c>
      <c r="T1214" s="2" t="s">
        <v>37</v>
      </c>
      <c r="U1214" s="2" t="s">
        <v>36</v>
      </c>
      <c r="V1214" s="2" t="s">
        <v>31</v>
      </c>
      <c r="W1214" s="2" t="s">
        <v>30</v>
      </c>
      <c r="X1214" s="2" t="s">
        <v>37</v>
      </c>
      <c r="Y1214" s="2" t="s">
        <v>30</v>
      </c>
      <c r="Z1214" s="2" t="s">
        <v>31</v>
      </c>
    </row>
    <row r="1215">
      <c r="A1215" s="1">
        <v>42056.38834351852</v>
      </c>
      <c r="B1215" s="2">
        <v>31.0</v>
      </c>
      <c r="C1215" s="2" t="s">
        <v>43</v>
      </c>
      <c r="D1215" s="2" t="s">
        <v>338</v>
      </c>
      <c r="F1215" s="2" t="s">
        <v>30</v>
      </c>
      <c r="G1215" s="2" t="s">
        <v>30</v>
      </c>
      <c r="H1215" s="2" t="s">
        <v>30</v>
      </c>
      <c r="I1215" s="2" t="s">
        <v>52</v>
      </c>
      <c r="J1215" s="2" t="s">
        <v>41</v>
      </c>
      <c r="K1215" s="2" t="s">
        <v>30</v>
      </c>
      <c r="L1215" s="2" t="s">
        <v>31</v>
      </c>
      <c r="M1215" s="2" t="s">
        <v>42</v>
      </c>
      <c r="N1215" s="2" t="s">
        <v>30</v>
      </c>
      <c r="O1215" s="2" t="s">
        <v>30</v>
      </c>
      <c r="P1215" s="2" t="s">
        <v>30</v>
      </c>
      <c r="Q1215" s="2" t="s">
        <v>42</v>
      </c>
      <c r="R1215" s="2" t="s">
        <v>55</v>
      </c>
      <c r="S1215" s="2" t="s">
        <v>31</v>
      </c>
      <c r="T1215" s="2" t="s">
        <v>31</v>
      </c>
      <c r="U1215" s="2" t="s">
        <v>36</v>
      </c>
      <c r="V1215" s="2" t="s">
        <v>30</v>
      </c>
      <c r="W1215" s="2" t="s">
        <v>30</v>
      </c>
      <c r="X1215" s="2" t="s">
        <v>37</v>
      </c>
      <c r="Y1215" s="2" t="s">
        <v>30</v>
      </c>
      <c r="Z1215" s="2" t="s">
        <v>31</v>
      </c>
    </row>
    <row r="1216">
      <c r="A1216" s="1">
        <v>42056.3905541088</v>
      </c>
      <c r="B1216" s="2">
        <v>33.0</v>
      </c>
      <c r="C1216" s="2" t="s">
        <v>43</v>
      </c>
      <c r="D1216" s="2" t="s">
        <v>28</v>
      </c>
      <c r="E1216" s="2" t="s">
        <v>98</v>
      </c>
      <c r="F1216" s="2" t="s">
        <v>30</v>
      </c>
      <c r="G1216" s="2" t="s">
        <v>30</v>
      </c>
      <c r="H1216" s="2" t="s">
        <v>31</v>
      </c>
      <c r="I1216" s="2" t="s">
        <v>32</v>
      </c>
      <c r="J1216" s="2" t="s">
        <v>47</v>
      </c>
      <c r="K1216" s="2" t="s">
        <v>31</v>
      </c>
      <c r="L1216" s="2" t="s">
        <v>31</v>
      </c>
      <c r="M1216" s="2" t="s">
        <v>31</v>
      </c>
      <c r="N1216" s="2" t="s">
        <v>31</v>
      </c>
      <c r="O1216" s="2" t="s">
        <v>30</v>
      </c>
      <c r="P1216" s="2" t="s">
        <v>30</v>
      </c>
      <c r="Q1216" s="2" t="s">
        <v>31</v>
      </c>
      <c r="R1216" s="2" t="s">
        <v>42</v>
      </c>
      <c r="S1216" s="2" t="s">
        <v>37</v>
      </c>
      <c r="T1216" s="2" t="s">
        <v>30</v>
      </c>
      <c r="U1216" s="2" t="s">
        <v>36</v>
      </c>
      <c r="V1216" s="2" t="s">
        <v>30</v>
      </c>
      <c r="W1216" s="2" t="s">
        <v>30</v>
      </c>
      <c r="X1216" s="2" t="s">
        <v>37</v>
      </c>
      <c r="Y1216" s="2" t="s">
        <v>42</v>
      </c>
      <c r="Z1216" s="2" t="s">
        <v>30</v>
      </c>
    </row>
    <row r="1217">
      <c r="A1217" s="1">
        <v>42056.39537599537</v>
      </c>
      <c r="B1217" s="2">
        <v>28.0</v>
      </c>
      <c r="C1217" s="2" t="s">
        <v>57</v>
      </c>
      <c r="D1217" s="2" t="s">
        <v>80</v>
      </c>
      <c r="F1217" s="2" t="s">
        <v>30</v>
      </c>
      <c r="G1217" s="2" t="s">
        <v>30</v>
      </c>
      <c r="H1217" s="2" t="s">
        <v>30</v>
      </c>
      <c r="J1217" s="3" t="s">
        <v>33</v>
      </c>
      <c r="K1217" s="2" t="s">
        <v>30</v>
      </c>
      <c r="L1217" s="2" t="s">
        <v>31</v>
      </c>
      <c r="M1217" s="2" t="s">
        <v>30</v>
      </c>
      <c r="N1217" s="2" t="s">
        <v>34</v>
      </c>
      <c r="O1217" s="2" t="s">
        <v>30</v>
      </c>
      <c r="P1217" s="2" t="s">
        <v>30</v>
      </c>
      <c r="Q1217" s="2" t="s">
        <v>42</v>
      </c>
      <c r="R1217" s="2" t="s">
        <v>35</v>
      </c>
      <c r="S1217" s="2" t="s">
        <v>37</v>
      </c>
      <c r="T1217" s="2" t="s">
        <v>37</v>
      </c>
      <c r="U1217" s="2" t="s">
        <v>36</v>
      </c>
      <c r="V1217" s="2" t="s">
        <v>36</v>
      </c>
      <c r="W1217" s="2" t="s">
        <v>30</v>
      </c>
      <c r="X1217" s="2" t="s">
        <v>30</v>
      </c>
      <c r="Y1217" s="2" t="s">
        <v>42</v>
      </c>
      <c r="Z1217" s="2" t="s">
        <v>30</v>
      </c>
    </row>
    <row r="1218">
      <c r="A1218" s="1">
        <v>42056.39599891204</v>
      </c>
      <c r="B1218" s="2">
        <v>27.0</v>
      </c>
      <c r="C1218" s="2" t="s">
        <v>43</v>
      </c>
      <c r="D1218" s="2" t="s">
        <v>46</v>
      </c>
      <c r="F1218" s="2" t="s">
        <v>30</v>
      </c>
      <c r="G1218" s="2" t="s">
        <v>30</v>
      </c>
      <c r="H1218" s="2" t="s">
        <v>30</v>
      </c>
      <c r="I1218" s="2" t="s">
        <v>40</v>
      </c>
      <c r="J1218" s="2" t="s">
        <v>41</v>
      </c>
      <c r="K1218" s="2" t="s">
        <v>31</v>
      </c>
      <c r="L1218" s="2" t="s">
        <v>30</v>
      </c>
      <c r="M1218" s="2" t="s">
        <v>42</v>
      </c>
      <c r="N1218" s="2" t="s">
        <v>34</v>
      </c>
      <c r="O1218" s="2" t="s">
        <v>30</v>
      </c>
      <c r="P1218" s="2" t="s">
        <v>31</v>
      </c>
      <c r="Q1218" s="2" t="s">
        <v>42</v>
      </c>
      <c r="R1218" s="2" t="s">
        <v>42</v>
      </c>
      <c r="S1218" s="2" t="s">
        <v>30</v>
      </c>
      <c r="T1218" s="2" t="s">
        <v>30</v>
      </c>
      <c r="U1218" s="2" t="s">
        <v>36</v>
      </c>
      <c r="V1218" s="2" t="s">
        <v>31</v>
      </c>
      <c r="W1218" s="2" t="s">
        <v>30</v>
      </c>
      <c r="X1218" s="2" t="s">
        <v>30</v>
      </c>
      <c r="Y1218" s="2" t="s">
        <v>42</v>
      </c>
      <c r="Z1218" s="2" t="s">
        <v>30</v>
      </c>
    </row>
    <row r="1219">
      <c r="A1219" s="1">
        <v>42056.39618037037</v>
      </c>
      <c r="B1219" s="2">
        <v>42.0</v>
      </c>
      <c r="C1219" s="2" t="s">
        <v>57</v>
      </c>
      <c r="D1219" s="2" t="s">
        <v>120</v>
      </c>
      <c r="F1219" s="2" t="s">
        <v>30</v>
      </c>
      <c r="G1219" s="2" t="s">
        <v>30</v>
      </c>
      <c r="H1219" s="2" t="s">
        <v>30</v>
      </c>
      <c r="I1219" s="2" t="s">
        <v>49</v>
      </c>
      <c r="J1219" s="2" t="s">
        <v>47</v>
      </c>
      <c r="K1219" s="2" t="s">
        <v>30</v>
      </c>
      <c r="L1219" s="2" t="s">
        <v>31</v>
      </c>
      <c r="M1219" s="2" t="s">
        <v>30</v>
      </c>
      <c r="N1219" s="2" t="s">
        <v>31</v>
      </c>
      <c r="O1219" s="2" t="s">
        <v>30</v>
      </c>
      <c r="P1219" s="2" t="s">
        <v>30</v>
      </c>
      <c r="Q1219" s="2" t="s">
        <v>30</v>
      </c>
      <c r="R1219" s="2" t="s">
        <v>45</v>
      </c>
      <c r="S1219" s="2" t="s">
        <v>31</v>
      </c>
      <c r="T1219" s="2" t="s">
        <v>31</v>
      </c>
      <c r="U1219" s="2" t="s">
        <v>36</v>
      </c>
      <c r="V1219" s="2" t="s">
        <v>36</v>
      </c>
      <c r="W1219" s="2" t="s">
        <v>30</v>
      </c>
      <c r="X1219" s="2" t="s">
        <v>30</v>
      </c>
      <c r="Y1219" s="2" t="s">
        <v>30</v>
      </c>
      <c r="Z1219" s="2" t="s">
        <v>30</v>
      </c>
    </row>
    <row r="1220">
      <c r="A1220" s="1">
        <v>42056.398258483794</v>
      </c>
      <c r="B1220" s="2">
        <v>28.0</v>
      </c>
      <c r="C1220" s="2" t="s">
        <v>57</v>
      </c>
      <c r="D1220" s="2" t="s">
        <v>80</v>
      </c>
      <c r="F1220" s="2" t="s">
        <v>30</v>
      </c>
      <c r="G1220" s="2" t="s">
        <v>30</v>
      </c>
      <c r="H1220" s="2" t="s">
        <v>30</v>
      </c>
      <c r="J1220" s="3" t="s">
        <v>33</v>
      </c>
      <c r="K1220" s="2" t="s">
        <v>30</v>
      </c>
      <c r="L1220" s="2" t="s">
        <v>31</v>
      </c>
      <c r="M1220" s="2" t="s">
        <v>30</v>
      </c>
      <c r="N1220" s="2" t="s">
        <v>34</v>
      </c>
      <c r="O1220" s="2" t="s">
        <v>30</v>
      </c>
      <c r="P1220" s="2" t="s">
        <v>30</v>
      </c>
      <c r="Q1220" s="2" t="s">
        <v>42</v>
      </c>
      <c r="R1220" s="2" t="s">
        <v>35</v>
      </c>
      <c r="S1220" s="2" t="s">
        <v>37</v>
      </c>
      <c r="T1220" s="2" t="s">
        <v>37</v>
      </c>
      <c r="U1220" s="2" t="s">
        <v>36</v>
      </c>
      <c r="V1220" s="2" t="s">
        <v>36</v>
      </c>
      <c r="W1220" s="2" t="s">
        <v>30</v>
      </c>
      <c r="X1220" s="2" t="s">
        <v>30</v>
      </c>
      <c r="Y1220" s="2" t="s">
        <v>42</v>
      </c>
      <c r="Z1220" s="2" t="s">
        <v>30</v>
      </c>
    </row>
    <row r="1221">
      <c r="A1221" s="1">
        <v>42056.408489814814</v>
      </c>
      <c r="B1221" s="2">
        <v>38.0</v>
      </c>
      <c r="C1221" s="2" t="s">
        <v>43</v>
      </c>
      <c r="D1221" s="2" t="s">
        <v>28</v>
      </c>
      <c r="E1221" s="2" t="s">
        <v>48</v>
      </c>
      <c r="F1221" s="2" t="s">
        <v>30</v>
      </c>
      <c r="G1221" s="2" t="s">
        <v>30</v>
      </c>
      <c r="H1221" s="2" t="s">
        <v>31</v>
      </c>
      <c r="I1221" s="2" t="s">
        <v>52</v>
      </c>
      <c r="J1221" s="2" t="s">
        <v>41</v>
      </c>
      <c r="K1221" s="2" t="s">
        <v>31</v>
      </c>
      <c r="L1221" s="2" t="s">
        <v>31</v>
      </c>
      <c r="M1221" s="2" t="s">
        <v>31</v>
      </c>
      <c r="N1221" s="2" t="s">
        <v>30</v>
      </c>
      <c r="O1221" s="2" t="s">
        <v>31</v>
      </c>
      <c r="P1221" s="2" t="s">
        <v>31</v>
      </c>
      <c r="Q1221" s="2" t="s">
        <v>31</v>
      </c>
      <c r="R1221" s="2" t="s">
        <v>65</v>
      </c>
      <c r="S1221" s="2" t="s">
        <v>30</v>
      </c>
      <c r="T1221" s="2" t="s">
        <v>30</v>
      </c>
      <c r="U1221" s="2" t="s">
        <v>31</v>
      </c>
      <c r="V1221" s="2" t="s">
        <v>31</v>
      </c>
      <c r="W1221" s="2" t="s">
        <v>30</v>
      </c>
      <c r="X1221" s="2" t="s">
        <v>30</v>
      </c>
      <c r="Y1221" s="2" t="s">
        <v>42</v>
      </c>
      <c r="Z1221" s="2" t="s">
        <v>30</v>
      </c>
      <c r="AA1221" s="2" t="s">
        <v>339</v>
      </c>
    </row>
    <row r="1222">
      <c r="A1222" s="1">
        <v>42056.41725001157</v>
      </c>
      <c r="B1222" s="2">
        <v>46.0</v>
      </c>
      <c r="C1222" s="2" t="s">
        <v>43</v>
      </c>
      <c r="D1222" s="2" t="s">
        <v>28</v>
      </c>
      <c r="E1222" s="2" t="s">
        <v>60</v>
      </c>
      <c r="F1222" s="2" t="s">
        <v>30</v>
      </c>
      <c r="G1222" s="2" t="s">
        <v>31</v>
      </c>
      <c r="H1222" s="2" t="s">
        <v>31</v>
      </c>
      <c r="I1222" s="2" t="s">
        <v>32</v>
      </c>
      <c r="J1222" s="2" t="s">
        <v>47</v>
      </c>
      <c r="K1222" s="2" t="s">
        <v>30</v>
      </c>
      <c r="L1222" s="2" t="s">
        <v>31</v>
      </c>
      <c r="M1222" s="2" t="s">
        <v>42</v>
      </c>
      <c r="N1222" s="2" t="s">
        <v>30</v>
      </c>
      <c r="O1222" s="2" t="s">
        <v>30</v>
      </c>
      <c r="P1222" s="2" t="s">
        <v>30</v>
      </c>
      <c r="Q1222" s="2" t="s">
        <v>42</v>
      </c>
      <c r="R1222" s="2" t="s">
        <v>42</v>
      </c>
      <c r="S1222" s="2" t="s">
        <v>37</v>
      </c>
      <c r="T1222" s="2" t="s">
        <v>30</v>
      </c>
      <c r="U1222" s="2" t="s">
        <v>36</v>
      </c>
      <c r="V1222" s="2" t="s">
        <v>30</v>
      </c>
      <c r="W1222" s="2" t="s">
        <v>30</v>
      </c>
      <c r="X1222" s="2" t="s">
        <v>30</v>
      </c>
      <c r="Y1222" s="2" t="s">
        <v>30</v>
      </c>
      <c r="Z1222" s="2" t="s">
        <v>30</v>
      </c>
    </row>
    <row r="1223">
      <c r="A1223" s="1">
        <v>42056.44851057871</v>
      </c>
      <c r="B1223" s="2">
        <v>46.0</v>
      </c>
      <c r="C1223" s="2" t="s">
        <v>57</v>
      </c>
      <c r="D1223" s="2" t="s">
        <v>28</v>
      </c>
      <c r="E1223" s="2" t="s">
        <v>67</v>
      </c>
      <c r="F1223" s="2" t="s">
        <v>30</v>
      </c>
      <c r="G1223" s="2" t="s">
        <v>31</v>
      </c>
      <c r="H1223" s="2" t="s">
        <v>31</v>
      </c>
      <c r="I1223" s="2" t="s">
        <v>52</v>
      </c>
      <c r="J1223" s="2" t="s">
        <v>50</v>
      </c>
      <c r="K1223" s="2" t="s">
        <v>31</v>
      </c>
      <c r="L1223" s="2" t="s">
        <v>31</v>
      </c>
      <c r="M1223" s="2" t="s">
        <v>42</v>
      </c>
      <c r="N1223" s="2" t="s">
        <v>34</v>
      </c>
      <c r="O1223" s="2" t="s">
        <v>42</v>
      </c>
      <c r="P1223" s="2" t="s">
        <v>42</v>
      </c>
      <c r="Q1223" s="2" t="s">
        <v>42</v>
      </c>
      <c r="R1223" s="2" t="s">
        <v>42</v>
      </c>
      <c r="S1223" s="2" t="s">
        <v>30</v>
      </c>
      <c r="T1223" s="2" t="s">
        <v>30</v>
      </c>
      <c r="U1223" s="2" t="s">
        <v>36</v>
      </c>
      <c r="V1223" s="2" t="s">
        <v>31</v>
      </c>
      <c r="W1223" s="2" t="s">
        <v>31</v>
      </c>
      <c r="X1223" s="2" t="s">
        <v>31</v>
      </c>
      <c r="Y1223" s="2" t="s">
        <v>42</v>
      </c>
      <c r="Z1223" s="2" t="s">
        <v>30</v>
      </c>
      <c r="AA1223" s="2" t="s">
        <v>340</v>
      </c>
    </row>
    <row r="1224">
      <c r="A1224" s="1">
        <v>42056.4922720949</v>
      </c>
      <c r="B1224" s="2">
        <v>41.0</v>
      </c>
      <c r="C1224" s="2" t="s">
        <v>59</v>
      </c>
      <c r="D1224" s="2" t="s">
        <v>80</v>
      </c>
      <c r="F1224" s="2" t="s">
        <v>31</v>
      </c>
      <c r="G1224" s="2" t="s">
        <v>30</v>
      </c>
      <c r="H1224" s="2" t="s">
        <v>31</v>
      </c>
      <c r="I1224" s="2" t="s">
        <v>40</v>
      </c>
      <c r="J1224" s="3" t="s">
        <v>54</v>
      </c>
      <c r="K1224" s="2" t="s">
        <v>31</v>
      </c>
      <c r="L1224" s="2" t="s">
        <v>31</v>
      </c>
      <c r="M1224" s="2" t="s">
        <v>42</v>
      </c>
      <c r="N1224" s="2" t="s">
        <v>31</v>
      </c>
      <c r="O1224" s="2" t="s">
        <v>42</v>
      </c>
      <c r="P1224" s="2" t="s">
        <v>31</v>
      </c>
      <c r="Q1224" s="2" t="s">
        <v>30</v>
      </c>
      <c r="R1224" s="2" t="s">
        <v>35</v>
      </c>
      <c r="S1224" s="2" t="s">
        <v>30</v>
      </c>
      <c r="T1224" s="2" t="s">
        <v>30</v>
      </c>
      <c r="U1224" s="2" t="s">
        <v>31</v>
      </c>
      <c r="V1224" s="2" t="s">
        <v>31</v>
      </c>
      <c r="W1224" s="2" t="s">
        <v>31</v>
      </c>
      <c r="X1224" s="2" t="s">
        <v>31</v>
      </c>
      <c r="Y1224" s="2" t="s">
        <v>31</v>
      </c>
      <c r="Z1224" s="2" t="s">
        <v>30</v>
      </c>
      <c r="AA1224" s="2" t="s">
        <v>341</v>
      </c>
    </row>
    <row r="1225">
      <c r="A1225" s="1">
        <v>42056.49707017361</v>
      </c>
      <c r="B1225" s="2">
        <v>23.0</v>
      </c>
      <c r="C1225" s="2" t="s">
        <v>242</v>
      </c>
      <c r="D1225" s="2" t="s">
        <v>46</v>
      </c>
      <c r="F1225" s="2" t="s">
        <v>30</v>
      </c>
      <c r="G1225" s="2" t="s">
        <v>30</v>
      </c>
      <c r="H1225" s="2" t="s">
        <v>30</v>
      </c>
      <c r="I1225" s="2" t="s">
        <v>49</v>
      </c>
      <c r="J1225" s="2" t="s">
        <v>47</v>
      </c>
      <c r="K1225" s="2" t="s">
        <v>30</v>
      </c>
      <c r="L1225" s="2" t="s">
        <v>31</v>
      </c>
      <c r="M1225" s="2" t="s">
        <v>42</v>
      </c>
      <c r="N1225" s="2" t="s">
        <v>30</v>
      </c>
      <c r="O1225" s="2" t="s">
        <v>30</v>
      </c>
      <c r="P1225" s="2" t="s">
        <v>30</v>
      </c>
      <c r="Q1225" s="2" t="s">
        <v>42</v>
      </c>
      <c r="R1225" s="2" t="s">
        <v>35</v>
      </c>
      <c r="S1225" s="2" t="s">
        <v>37</v>
      </c>
      <c r="T1225" s="2" t="s">
        <v>30</v>
      </c>
      <c r="U1225" s="2" t="s">
        <v>36</v>
      </c>
      <c r="V1225" s="2" t="s">
        <v>36</v>
      </c>
      <c r="W1225" s="2" t="s">
        <v>30</v>
      </c>
      <c r="X1225" s="2" t="s">
        <v>37</v>
      </c>
      <c r="Y1225" s="2" t="s">
        <v>31</v>
      </c>
      <c r="Z1225" s="2" t="s">
        <v>31</v>
      </c>
      <c r="AA1225" s="2" t="s">
        <v>342</v>
      </c>
    </row>
    <row r="1226">
      <c r="A1226" s="1">
        <v>42056.55499134259</v>
      </c>
      <c r="B1226" s="2">
        <v>24.0</v>
      </c>
      <c r="C1226" s="2" t="s">
        <v>57</v>
      </c>
      <c r="D1226" s="2" t="s">
        <v>120</v>
      </c>
      <c r="F1226" s="2" t="s">
        <v>30</v>
      </c>
      <c r="G1226" s="2" t="s">
        <v>31</v>
      </c>
      <c r="H1226" s="2" t="s">
        <v>31</v>
      </c>
      <c r="I1226" s="2" t="s">
        <v>52</v>
      </c>
      <c r="J1226" s="2" t="s">
        <v>41</v>
      </c>
      <c r="K1226" s="2" t="s">
        <v>30</v>
      </c>
      <c r="L1226" s="2" t="s">
        <v>31</v>
      </c>
      <c r="M1226" s="2" t="s">
        <v>31</v>
      </c>
      <c r="N1226" s="2" t="s">
        <v>31</v>
      </c>
      <c r="O1226" s="2" t="s">
        <v>30</v>
      </c>
      <c r="P1226" s="2" t="s">
        <v>31</v>
      </c>
      <c r="Q1226" s="2" t="s">
        <v>42</v>
      </c>
      <c r="R1226" s="2" t="s">
        <v>35</v>
      </c>
      <c r="S1226" s="2" t="s">
        <v>37</v>
      </c>
      <c r="T1226" s="2" t="s">
        <v>30</v>
      </c>
      <c r="U1226" s="2" t="s">
        <v>36</v>
      </c>
      <c r="V1226" s="2" t="s">
        <v>30</v>
      </c>
      <c r="W1226" s="2" t="s">
        <v>30</v>
      </c>
      <c r="X1226" s="2" t="s">
        <v>37</v>
      </c>
      <c r="Y1226" s="2" t="s">
        <v>31</v>
      </c>
      <c r="Z1226" s="2" t="s">
        <v>31</v>
      </c>
    </row>
    <row r="1227">
      <c r="A1227" s="1">
        <v>42056.64511363426</v>
      </c>
      <c r="B1227" s="2">
        <v>23.0</v>
      </c>
      <c r="C1227" s="2" t="s">
        <v>59</v>
      </c>
      <c r="D1227" s="2" t="s">
        <v>120</v>
      </c>
      <c r="F1227" s="2" t="s">
        <v>30</v>
      </c>
      <c r="G1227" s="2" t="s">
        <v>30</v>
      </c>
      <c r="H1227" s="2" t="s">
        <v>31</v>
      </c>
      <c r="I1227" s="2" t="s">
        <v>40</v>
      </c>
      <c r="J1227" s="2" t="s">
        <v>47</v>
      </c>
      <c r="K1227" s="2" t="s">
        <v>30</v>
      </c>
      <c r="L1227" s="2" t="s">
        <v>31</v>
      </c>
      <c r="M1227" s="2" t="s">
        <v>30</v>
      </c>
      <c r="N1227" s="2" t="s">
        <v>31</v>
      </c>
      <c r="O1227" s="2" t="s">
        <v>31</v>
      </c>
      <c r="P1227" s="2" t="s">
        <v>30</v>
      </c>
      <c r="Q1227" s="2" t="s">
        <v>42</v>
      </c>
      <c r="R1227" s="2" t="s">
        <v>42</v>
      </c>
      <c r="S1227" s="2" t="s">
        <v>30</v>
      </c>
      <c r="T1227" s="2" t="s">
        <v>30</v>
      </c>
      <c r="U1227" s="2" t="s">
        <v>31</v>
      </c>
      <c r="V1227" s="2" t="s">
        <v>36</v>
      </c>
      <c r="W1227" s="2" t="s">
        <v>30</v>
      </c>
      <c r="X1227" s="2" t="s">
        <v>37</v>
      </c>
      <c r="Y1227" s="2" t="s">
        <v>42</v>
      </c>
      <c r="Z1227" s="2" t="s">
        <v>30</v>
      </c>
    </row>
    <row r="1228">
      <c r="A1228" s="1">
        <v>42056.72174603009</v>
      </c>
      <c r="B1228" s="2">
        <v>39.0</v>
      </c>
      <c r="C1228" s="2" t="s">
        <v>43</v>
      </c>
      <c r="D1228" s="2" t="s">
        <v>80</v>
      </c>
      <c r="F1228" s="2" t="s">
        <v>30</v>
      </c>
      <c r="G1228" s="2" t="s">
        <v>30</v>
      </c>
      <c r="H1228" s="2" t="s">
        <v>30</v>
      </c>
      <c r="J1228" s="2" t="s">
        <v>41</v>
      </c>
      <c r="K1228" s="2" t="s">
        <v>30</v>
      </c>
      <c r="L1228" s="2" t="s">
        <v>30</v>
      </c>
      <c r="M1228" s="2" t="s">
        <v>31</v>
      </c>
      <c r="N1228" s="2" t="s">
        <v>34</v>
      </c>
      <c r="O1228" s="2" t="s">
        <v>31</v>
      </c>
      <c r="P1228" s="2" t="s">
        <v>42</v>
      </c>
      <c r="Q1228" s="2" t="s">
        <v>42</v>
      </c>
      <c r="R1228" s="2" t="s">
        <v>35</v>
      </c>
      <c r="S1228" s="2" t="s">
        <v>37</v>
      </c>
      <c r="T1228" s="2" t="s">
        <v>37</v>
      </c>
      <c r="U1228" s="2" t="s">
        <v>30</v>
      </c>
      <c r="V1228" s="2" t="s">
        <v>36</v>
      </c>
      <c r="W1228" s="2" t="s">
        <v>30</v>
      </c>
      <c r="X1228" s="2" t="s">
        <v>30</v>
      </c>
      <c r="Y1228" s="2" t="s">
        <v>31</v>
      </c>
      <c r="Z1228" s="2" t="s">
        <v>30</v>
      </c>
    </row>
    <row r="1229">
      <c r="A1229" s="1">
        <v>42056.787650092585</v>
      </c>
      <c r="B1229" s="2">
        <v>32.0</v>
      </c>
      <c r="C1229" s="2" t="s">
        <v>27</v>
      </c>
      <c r="D1229" s="2" t="s">
        <v>120</v>
      </c>
      <c r="F1229" s="2" t="s">
        <v>30</v>
      </c>
      <c r="G1229" s="2" t="s">
        <v>31</v>
      </c>
      <c r="H1229" s="2" t="s">
        <v>30</v>
      </c>
      <c r="I1229" s="2" t="s">
        <v>49</v>
      </c>
      <c r="J1229" s="2" t="s">
        <v>41</v>
      </c>
      <c r="K1229" s="2" t="s">
        <v>30</v>
      </c>
      <c r="L1229" s="2" t="s">
        <v>31</v>
      </c>
      <c r="M1229" s="2" t="s">
        <v>31</v>
      </c>
      <c r="N1229" s="2" t="s">
        <v>31</v>
      </c>
      <c r="O1229" s="2" t="s">
        <v>42</v>
      </c>
      <c r="P1229" s="2" t="s">
        <v>31</v>
      </c>
      <c r="Q1229" s="2" t="s">
        <v>31</v>
      </c>
      <c r="R1229" s="2" t="s">
        <v>42</v>
      </c>
      <c r="S1229" s="2" t="s">
        <v>37</v>
      </c>
      <c r="T1229" s="2" t="s">
        <v>30</v>
      </c>
      <c r="U1229" s="2" t="s">
        <v>36</v>
      </c>
      <c r="V1229" s="2" t="s">
        <v>36</v>
      </c>
      <c r="W1229" s="2" t="s">
        <v>30</v>
      </c>
      <c r="X1229" s="2" t="s">
        <v>30</v>
      </c>
      <c r="Y1229" s="2" t="s">
        <v>42</v>
      </c>
      <c r="Z1229" s="2" t="s">
        <v>30</v>
      </c>
    </row>
    <row r="1230">
      <c r="A1230" s="1">
        <v>42056.79103984954</v>
      </c>
      <c r="B1230" s="2">
        <v>25.0</v>
      </c>
      <c r="C1230" s="2" t="s">
        <v>43</v>
      </c>
      <c r="D1230" s="2" t="s">
        <v>28</v>
      </c>
      <c r="E1230" s="2" t="s">
        <v>102</v>
      </c>
      <c r="F1230" s="2" t="s">
        <v>30</v>
      </c>
      <c r="G1230" s="2" t="s">
        <v>31</v>
      </c>
      <c r="H1230" s="2" t="s">
        <v>31</v>
      </c>
      <c r="I1230" s="2" t="s">
        <v>52</v>
      </c>
      <c r="J1230" s="2" t="s">
        <v>47</v>
      </c>
      <c r="K1230" s="2" t="s">
        <v>30</v>
      </c>
      <c r="L1230" s="2" t="s">
        <v>31</v>
      </c>
      <c r="M1230" s="2" t="s">
        <v>42</v>
      </c>
      <c r="N1230" s="2" t="s">
        <v>31</v>
      </c>
      <c r="O1230" s="2" t="s">
        <v>30</v>
      </c>
      <c r="P1230" s="2" t="s">
        <v>30</v>
      </c>
      <c r="Q1230" s="2" t="s">
        <v>42</v>
      </c>
      <c r="R1230" s="2" t="s">
        <v>35</v>
      </c>
      <c r="S1230" s="2" t="s">
        <v>31</v>
      </c>
      <c r="T1230" s="2" t="s">
        <v>30</v>
      </c>
      <c r="U1230" s="2" t="s">
        <v>36</v>
      </c>
      <c r="V1230" s="2" t="s">
        <v>36</v>
      </c>
      <c r="W1230" s="2" t="s">
        <v>30</v>
      </c>
      <c r="X1230" s="2" t="s">
        <v>37</v>
      </c>
      <c r="Y1230" s="2" t="s">
        <v>42</v>
      </c>
      <c r="Z1230" s="2" t="s">
        <v>30</v>
      </c>
    </row>
    <row r="1231">
      <c r="A1231" s="1">
        <v>42057.1114843287</v>
      </c>
      <c r="B1231" s="2">
        <v>39.0</v>
      </c>
      <c r="C1231" s="2" t="s">
        <v>43</v>
      </c>
      <c r="D1231" s="2" t="s">
        <v>310</v>
      </c>
      <c r="F1231" s="2" t="s">
        <v>30</v>
      </c>
      <c r="G1231" s="2" t="s">
        <v>30</v>
      </c>
      <c r="H1231" s="2" t="s">
        <v>30</v>
      </c>
      <c r="J1231" s="3" t="s">
        <v>33</v>
      </c>
      <c r="K1231" s="2" t="s">
        <v>31</v>
      </c>
      <c r="L1231" s="2" t="s">
        <v>31</v>
      </c>
      <c r="M1231" s="2" t="s">
        <v>30</v>
      </c>
      <c r="N1231" s="2" t="s">
        <v>30</v>
      </c>
      <c r="O1231" s="2" t="s">
        <v>30</v>
      </c>
      <c r="P1231" s="2" t="s">
        <v>30</v>
      </c>
      <c r="Q1231" s="2" t="s">
        <v>31</v>
      </c>
      <c r="R1231" s="2" t="s">
        <v>42</v>
      </c>
      <c r="S1231" s="2" t="s">
        <v>31</v>
      </c>
      <c r="T1231" s="2" t="s">
        <v>30</v>
      </c>
      <c r="U1231" s="2" t="s">
        <v>30</v>
      </c>
      <c r="V1231" s="2" t="s">
        <v>30</v>
      </c>
      <c r="W1231" s="2" t="s">
        <v>30</v>
      </c>
      <c r="X1231" s="2" t="s">
        <v>30</v>
      </c>
      <c r="Y1231" s="2" t="s">
        <v>42</v>
      </c>
      <c r="Z1231" s="2" t="s">
        <v>30</v>
      </c>
    </row>
    <row r="1232">
      <c r="A1232" s="1">
        <v>42059.37124877315</v>
      </c>
      <c r="B1232" s="2">
        <v>23.0</v>
      </c>
      <c r="C1232" s="2" t="s">
        <v>27</v>
      </c>
      <c r="D1232" s="2" t="s">
        <v>46</v>
      </c>
      <c r="F1232" s="2" t="s">
        <v>30</v>
      </c>
      <c r="G1232" s="2" t="s">
        <v>31</v>
      </c>
      <c r="H1232" s="2" t="s">
        <v>31</v>
      </c>
      <c r="I1232" s="2" t="s">
        <v>52</v>
      </c>
      <c r="J1232" s="3" t="s">
        <v>33</v>
      </c>
      <c r="K1232" s="2" t="s">
        <v>30</v>
      </c>
      <c r="L1232" s="2" t="s">
        <v>31</v>
      </c>
      <c r="M1232" s="2" t="s">
        <v>30</v>
      </c>
      <c r="N1232" s="2" t="s">
        <v>31</v>
      </c>
      <c r="O1232" s="2" t="s">
        <v>30</v>
      </c>
      <c r="P1232" s="2" t="s">
        <v>31</v>
      </c>
      <c r="Q1232" s="2" t="s">
        <v>31</v>
      </c>
      <c r="R1232" s="2" t="s">
        <v>65</v>
      </c>
      <c r="S1232" s="2" t="s">
        <v>30</v>
      </c>
      <c r="T1232" s="2" t="s">
        <v>30</v>
      </c>
      <c r="U1232" s="2" t="s">
        <v>31</v>
      </c>
      <c r="V1232" s="2" t="s">
        <v>31</v>
      </c>
      <c r="W1232" s="2" t="s">
        <v>37</v>
      </c>
      <c r="X1232" s="2" t="s">
        <v>37</v>
      </c>
      <c r="Y1232" s="2" t="s">
        <v>31</v>
      </c>
      <c r="Z1232" s="2" t="s">
        <v>30</v>
      </c>
    </row>
    <row r="1233">
      <c r="A1233" s="1">
        <v>42059.37370704862</v>
      </c>
      <c r="B1233" s="2">
        <v>24.0</v>
      </c>
      <c r="C1233" s="2" t="s">
        <v>343</v>
      </c>
      <c r="D1233" s="2" t="s">
        <v>46</v>
      </c>
      <c r="F1233" s="2" t="s">
        <v>31</v>
      </c>
      <c r="G1233" s="2" t="s">
        <v>30</v>
      </c>
      <c r="H1233" s="2" t="s">
        <v>31</v>
      </c>
      <c r="I1233" s="2" t="s">
        <v>52</v>
      </c>
      <c r="J1233" s="3" t="s">
        <v>33</v>
      </c>
      <c r="K1233" s="2" t="s">
        <v>31</v>
      </c>
      <c r="L1233" s="2" t="s">
        <v>31</v>
      </c>
      <c r="M1233" s="2" t="s">
        <v>30</v>
      </c>
      <c r="N1233" s="2" t="s">
        <v>30</v>
      </c>
      <c r="O1233" s="2" t="s">
        <v>30</v>
      </c>
      <c r="P1233" s="2" t="s">
        <v>30</v>
      </c>
      <c r="Q1233" s="2" t="s">
        <v>42</v>
      </c>
      <c r="R1233" s="2" t="s">
        <v>42</v>
      </c>
      <c r="S1233" s="2" t="s">
        <v>37</v>
      </c>
      <c r="T1233" s="2" t="s">
        <v>37</v>
      </c>
      <c r="U1233" s="2" t="s">
        <v>36</v>
      </c>
      <c r="V1233" s="2" t="s">
        <v>36</v>
      </c>
      <c r="W1233" s="2" t="s">
        <v>30</v>
      </c>
      <c r="X1233" s="2" t="s">
        <v>37</v>
      </c>
      <c r="Y1233" s="2" t="s">
        <v>42</v>
      </c>
      <c r="Z1233" s="2" t="s">
        <v>31</v>
      </c>
    </row>
    <row r="1234">
      <c r="A1234" s="1">
        <v>42059.375652951385</v>
      </c>
      <c r="B1234" s="2">
        <v>25.0</v>
      </c>
      <c r="C1234" s="2" t="s">
        <v>43</v>
      </c>
      <c r="D1234" s="2" t="s">
        <v>46</v>
      </c>
      <c r="F1234" s="2" t="s">
        <v>30</v>
      </c>
      <c r="G1234" s="2" t="s">
        <v>31</v>
      </c>
      <c r="H1234" s="2" t="s">
        <v>31</v>
      </c>
      <c r="I1234" s="2" t="s">
        <v>52</v>
      </c>
      <c r="J1234" s="2" t="s">
        <v>41</v>
      </c>
      <c r="K1234" s="2" t="s">
        <v>30</v>
      </c>
      <c r="L1234" s="2" t="s">
        <v>30</v>
      </c>
      <c r="M1234" s="2" t="s">
        <v>31</v>
      </c>
      <c r="N1234" s="2" t="s">
        <v>31</v>
      </c>
      <c r="O1234" s="2" t="s">
        <v>31</v>
      </c>
      <c r="P1234" s="2" t="s">
        <v>31</v>
      </c>
      <c r="Q1234" s="2" t="s">
        <v>31</v>
      </c>
      <c r="R1234" s="2" t="s">
        <v>65</v>
      </c>
      <c r="S1234" s="2" t="s">
        <v>30</v>
      </c>
      <c r="T1234" s="2" t="s">
        <v>30</v>
      </c>
      <c r="U1234" s="2" t="s">
        <v>31</v>
      </c>
      <c r="V1234" s="2" t="s">
        <v>31</v>
      </c>
      <c r="W1234" s="2" t="s">
        <v>31</v>
      </c>
      <c r="X1234" s="2" t="s">
        <v>31</v>
      </c>
      <c r="Y1234" s="2" t="s">
        <v>31</v>
      </c>
      <c r="Z1234" s="2" t="s">
        <v>30</v>
      </c>
      <c r="AA1234" s="2" t="s">
        <v>344</v>
      </c>
    </row>
    <row r="1235">
      <c r="A1235" s="1">
        <v>42059.384602361104</v>
      </c>
      <c r="B1235" s="2">
        <v>23.0</v>
      </c>
      <c r="C1235" s="2" t="s">
        <v>43</v>
      </c>
      <c r="D1235" s="2" t="s">
        <v>46</v>
      </c>
      <c r="F1235" s="2" t="s">
        <v>30</v>
      </c>
      <c r="G1235" s="2" t="s">
        <v>30</v>
      </c>
      <c r="H1235" s="2" t="s">
        <v>31</v>
      </c>
      <c r="I1235" s="2" t="s">
        <v>40</v>
      </c>
      <c r="J1235" s="3" t="s">
        <v>33</v>
      </c>
      <c r="K1235" s="2" t="s">
        <v>30</v>
      </c>
      <c r="L1235" s="2" t="s">
        <v>31</v>
      </c>
      <c r="M1235" s="2" t="s">
        <v>30</v>
      </c>
      <c r="N1235" s="2" t="s">
        <v>31</v>
      </c>
      <c r="O1235" s="2" t="s">
        <v>30</v>
      </c>
      <c r="P1235" s="2" t="s">
        <v>30</v>
      </c>
      <c r="Q1235" s="2" t="s">
        <v>42</v>
      </c>
      <c r="R1235" s="2" t="s">
        <v>42</v>
      </c>
      <c r="S1235" s="2" t="s">
        <v>30</v>
      </c>
      <c r="T1235" s="2" t="s">
        <v>30</v>
      </c>
      <c r="U1235" s="2" t="s">
        <v>31</v>
      </c>
      <c r="V1235" s="2" t="s">
        <v>31</v>
      </c>
      <c r="W1235" s="2" t="s">
        <v>30</v>
      </c>
      <c r="X1235" s="2" t="s">
        <v>37</v>
      </c>
      <c r="Y1235" s="2" t="s">
        <v>42</v>
      </c>
      <c r="Z1235" s="2" t="s">
        <v>30</v>
      </c>
    </row>
    <row r="1236">
      <c r="A1236" s="1">
        <v>42059.38557678241</v>
      </c>
      <c r="B1236" s="2">
        <v>24.0</v>
      </c>
      <c r="C1236" s="2" t="s">
        <v>345</v>
      </c>
      <c r="D1236" s="2" t="s">
        <v>46</v>
      </c>
      <c r="F1236" s="2" t="s">
        <v>30</v>
      </c>
      <c r="G1236" s="2" t="s">
        <v>30</v>
      </c>
      <c r="H1236" s="2" t="s">
        <v>31</v>
      </c>
      <c r="I1236" s="2" t="s">
        <v>52</v>
      </c>
      <c r="J1236" s="3" t="s">
        <v>33</v>
      </c>
      <c r="K1236" s="2" t="s">
        <v>30</v>
      </c>
      <c r="L1236" s="2" t="s">
        <v>30</v>
      </c>
      <c r="M1236" s="2" t="s">
        <v>42</v>
      </c>
      <c r="N1236" s="2" t="s">
        <v>30</v>
      </c>
      <c r="O1236" s="2" t="s">
        <v>30</v>
      </c>
      <c r="P1236" s="2" t="s">
        <v>42</v>
      </c>
      <c r="Q1236" s="2" t="s">
        <v>42</v>
      </c>
      <c r="R1236" s="2" t="s">
        <v>42</v>
      </c>
      <c r="S1236" s="2" t="s">
        <v>31</v>
      </c>
      <c r="T1236" s="2" t="s">
        <v>37</v>
      </c>
      <c r="U1236" s="2" t="s">
        <v>30</v>
      </c>
      <c r="V1236" s="2" t="s">
        <v>30</v>
      </c>
      <c r="W1236" s="2" t="s">
        <v>30</v>
      </c>
      <c r="X1236" s="2" t="s">
        <v>37</v>
      </c>
      <c r="Y1236" s="2" t="s">
        <v>42</v>
      </c>
      <c r="Z1236" s="2" t="s">
        <v>30</v>
      </c>
      <c r="AA1236" s="2" t="s">
        <v>346</v>
      </c>
    </row>
    <row r="1237">
      <c r="A1237" s="1">
        <v>42059.38779729167</v>
      </c>
      <c r="B1237" s="2">
        <v>23.0</v>
      </c>
      <c r="C1237" s="2" t="s">
        <v>43</v>
      </c>
      <c r="D1237" s="2" t="s">
        <v>44</v>
      </c>
      <c r="F1237" s="2" t="s">
        <v>30</v>
      </c>
      <c r="G1237" s="2" t="s">
        <v>30</v>
      </c>
      <c r="H1237" s="2" t="s">
        <v>31</v>
      </c>
      <c r="I1237" s="2" t="s">
        <v>32</v>
      </c>
      <c r="J1237" s="2" t="s">
        <v>47</v>
      </c>
      <c r="K1237" s="2" t="s">
        <v>30</v>
      </c>
      <c r="L1237" s="2" t="s">
        <v>31</v>
      </c>
      <c r="M1237" s="2" t="s">
        <v>31</v>
      </c>
      <c r="N1237" s="2" t="s">
        <v>31</v>
      </c>
      <c r="O1237" s="2" t="s">
        <v>31</v>
      </c>
      <c r="P1237" s="2" t="s">
        <v>42</v>
      </c>
      <c r="Q1237" s="2" t="s">
        <v>42</v>
      </c>
      <c r="R1237" s="2" t="s">
        <v>42</v>
      </c>
      <c r="S1237" s="2" t="s">
        <v>37</v>
      </c>
      <c r="T1237" s="2" t="s">
        <v>30</v>
      </c>
      <c r="U1237" s="2" t="s">
        <v>31</v>
      </c>
      <c r="V1237" s="2" t="s">
        <v>36</v>
      </c>
      <c r="W1237" s="2" t="s">
        <v>30</v>
      </c>
      <c r="X1237" s="2" t="s">
        <v>30</v>
      </c>
      <c r="Y1237" s="2" t="s">
        <v>42</v>
      </c>
      <c r="Z1237" s="2" t="s">
        <v>30</v>
      </c>
    </row>
    <row r="1238">
      <c r="A1238" s="1">
        <v>42059.439264652785</v>
      </c>
      <c r="B1238" s="2">
        <v>60.0</v>
      </c>
      <c r="C1238" s="2" t="s">
        <v>43</v>
      </c>
      <c r="D1238" s="2" t="s">
        <v>28</v>
      </c>
      <c r="E1238" s="2" t="s">
        <v>60</v>
      </c>
      <c r="F1238" s="2" t="s">
        <v>30</v>
      </c>
      <c r="G1238" s="2" t="s">
        <v>30</v>
      </c>
      <c r="H1238" s="2" t="s">
        <v>31</v>
      </c>
      <c r="I1238" s="2" t="s">
        <v>32</v>
      </c>
      <c r="J1238" s="2" t="s">
        <v>41</v>
      </c>
      <c r="K1238" s="2" t="s">
        <v>31</v>
      </c>
      <c r="L1238" s="2" t="s">
        <v>31</v>
      </c>
      <c r="M1238" s="2" t="s">
        <v>42</v>
      </c>
      <c r="N1238" s="2" t="s">
        <v>30</v>
      </c>
      <c r="O1238" s="2" t="s">
        <v>31</v>
      </c>
      <c r="P1238" s="2" t="s">
        <v>42</v>
      </c>
      <c r="Q1238" s="2" t="s">
        <v>42</v>
      </c>
      <c r="R1238" s="2" t="s">
        <v>35</v>
      </c>
      <c r="S1238" s="2" t="s">
        <v>37</v>
      </c>
      <c r="T1238" s="2" t="s">
        <v>37</v>
      </c>
      <c r="U1238" s="2" t="s">
        <v>36</v>
      </c>
      <c r="V1238" s="2" t="s">
        <v>30</v>
      </c>
      <c r="W1238" s="2" t="s">
        <v>30</v>
      </c>
      <c r="X1238" s="2" t="s">
        <v>37</v>
      </c>
      <c r="Y1238" s="2" t="s">
        <v>42</v>
      </c>
      <c r="Z1238" s="2" t="s">
        <v>30</v>
      </c>
    </row>
    <row r="1239">
      <c r="A1239" s="1">
        <v>42061.2390759375</v>
      </c>
      <c r="B1239" s="2">
        <v>28.0</v>
      </c>
      <c r="C1239" s="2" t="s">
        <v>57</v>
      </c>
      <c r="D1239" s="2" t="s">
        <v>120</v>
      </c>
      <c r="F1239" s="2" t="s">
        <v>30</v>
      </c>
      <c r="G1239" s="2" t="s">
        <v>30</v>
      </c>
      <c r="H1239" s="2" t="s">
        <v>30</v>
      </c>
      <c r="I1239" s="2" t="s">
        <v>52</v>
      </c>
      <c r="J1239" s="2" t="s">
        <v>47</v>
      </c>
      <c r="K1239" s="2" t="s">
        <v>30</v>
      </c>
      <c r="L1239" s="2" t="s">
        <v>31</v>
      </c>
      <c r="M1239" s="2" t="s">
        <v>30</v>
      </c>
      <c r="N1239" s="2" t="s">
        <v>31</v>
      </c>
      <c r="O1239" s="2" t="s">
        <v>30</v>
      </c>
      <c r="P1239" s="2" t="s">
        <v>30</v>
      </c>
      <c r="Q1239" s="2" t="s">
        <v>31</v>
      </c>
      <c r="R1239" s="2" t="s">
        <v>42</v>
      </c>
      <c r="S1239" s="2" t="s">
        <v>31</v>
      </c>
      <c r="T1239" s="2" t="s">
        <v>37</v>
      </c>
      <c r="U1239" s="2" t="s">
        <v>30</v>
      </c>
      <c r="V1239" s="2" t="s">
        <v>30</v>
      </c>
      <c r="W1239" s="2" t="s">
        <v>30</v>
      </c>
      <c r="X1239" s="2" t="s">
        <v>30</v>
      </c>
      <c r="Y1239" s="2" t="s">
        <v>30</v>
      </c>
      <c r="Z1239" s="2" t="s">
        <v>31</v>
      </c>
    </row>
    <row r="1240">
      <c r="A1240" s="1">
        <v>42096.65814629629</v>
      </c>
      <c r="B1240" s="2">
        <v>28.0</v>
      </c>
      <c r="C1240" s="2" t="s">
        <v>43</v>
      </c>
      <c r="D1240" s="2" t="s">
        <v>28</v>
      </c>
      <c r="E1240" s="2" t="s">
        <v>51</v>
      </c>
      <c r="F1240" s="2" t="s">
        <v>30</v>
      </c>
      <c r="G1240" s="2" t="s">
        <v>31</v>
      </c>
      <c r="H1240" s="2" t="s">
        <v>31</v>
      </c>
      <c r="I1240" s="2" t="s">
        <v>32</v>
      </c>
      <c r="J1240" s="2" t="s">
        <v>41</v>
      </c>
      <c r="K1240" s="2" t="s">
        <v>30</v>
      </c>
      <c r="L1240" s="2" t="s">
        <v>30</v>
      </c>
      <c r="M1240" s="2" t="s">
        <v>31</v>
      </c>
      <c r="N1240" s="2" t="s">
        <v>31</v>
      </c>
      <c r="O1240" s="2" t="s">
        <v>31</v>
      </c>
      <c r="P1240" s="2" t="s">
        <v>31</v>
      </c>
      <c r="Q1240" s="2" t="s">
        <v>31</v>
      </c>
      <c r="R1240" s="2" t="s">
        <v>35</v>
      </c>
      <c r="S1240" s="2" t="s">
        <v>31</v>
      </c>
      <c r="T1240" s="2" t="s">
        <v>37</v>
      </c>
      <c r="U1240" s="2" t="s">
        <v>36</v>
      </c>
      <c r="V1240" s="2" t="s">
        <v>31</v>
      </c>
      <c r="W1240" s="2" t="s">
        <v>30</v>
      </c>
      <c r="X1240" s="2" t="s">
        <v>30</v>
      </c>
      <c r="Y1240" s="2" t="s">
        <v>30</v>
      </c>
      <c r="Z1240" s="2" t="s">
        <v>31</v>
      </c>
    </row>
    <row r="1241">
      <c r="A1241" s="1">
        <v>42098.473675</v>
      </c>
      <c r="B1241" s="2">
        <v>30.0</v>
      </c>
      <c r="C1241" s="2" t="s">
        <v>57</v>
      </c>
      <c r="D1241" s="2" t="s">
        <v>80</v>
      </c>
      <c r="F1241" s="2" t="s">
        <v>30</v>
      </c>
      <c r="G1241" s="2" t="s">
        <v>30</v>
      </c>
      <c r="H1241" s="2" t="s">
        <v>30</v>
      </c>
      <c r="I1241" s="2" t="s">
        <v>52</v>
      </c>
      <c r="J1241" s="2" t="s">
        <v>62</v>
      </c>
      <c r="K1241" s="2" t="s">
        <v>30</v>
      </c>
      <c r="L1241" s="2" t="s">
        <v>31</v>
      </c>
      <c r="M1241" s="2" t="s">
        <v>42</v>
      </c>
      <c r="N1241" s="2" t="s">
        <v>30</v>
      </c>
      <c r="O1241" s="2" t="s">
        <v>30</v>
      </c>
      <c r="P1241" s="2" t="s">
        <v>30</v>
      </c>
      <c r="Q1241" s="2" t="s">
        <v>42</v>
      </c>
      <c r="R1241" s="2" t="s">
        <v>42</v>
      </c>
      <c r="S1241" s="2" t="s">
        <v>37</v>
      </c>
      <c r="T1241" s="2" t="s">
        <v>30</v>
      </c>
      <c r="U1241" s="2" t="s">
        <v>31</v>
      </c>
      <c r="V1241" s="2" t="s">
        <v>31</v>
      </c>
      <c r="W1241" s="2" t="s">
        <v>37</v>
      </c>
      <c r="X1241" s="2" t="s">
        <v>31</v>
      </c>
      <c r="Y1241" s="2" t="s">
        <v>42</v>
      </c>
      <c r="Z1241" s="2" t="s">
        <v>30</v>
      </c>
    </row>
    <row r="1242">
      <c r="A1242" s="1">
        <v>42100.62394716436</v>
      </c>
      <c r="B1242" s="2">
        <v>31.0</v>
      </c>
      <c r="C1242" s="2" t="s">
        <v>57</v>
      </c>
      <c r="D1242" s="2" t="s">
        <v>94</v>
      </c>
      <c r="F1242" s="2" t="s">
        <v>30</v>
      </c>
      <c r="G1242" s="2" t="s">
        <v>31</v>
      </c>
      <c r="H1242" s="2" t="s">
        <v>31</v>
      </c>
      <c r="I1242" s="2" t="s">
        <v>52</v>
      </c>
      <c r="J1242" s="2" t="s">
        <v>50</v>
      </c>
      <c r="K1242" s="2" t="s">
        <v>30</v>
      </c>
      <c r="L1242" s="2" t="s">
        <v>31</v>
      </c>
      <c r="M1242" s="2" t="s">
        <v>42</v>
      </c>
      <c r="N1242" s="2" t="s">
        <v>30</v>
      </c>
      <c r="O1242" s="2" t="s">
        <v>30</v>
      </c>
      <c r="P1242" s="2" t="s">
        <v>30</v>
      </c>
      <c r="Q1242" s="2" t="s">
        <v>31</v>
      </c>
      <c r="R1242" s="2" t="s">
        <v>35</v>
      </c>
      <c r="S1242" s="2" t="s">
        <v>30</v>
      </c>
      <c r="T1242" s="2" t="s">
        <v>30</v>
      </c>
      <c r="U1242" s="2" t="s">
        <v>36</v>
      </c>
      <c r="V1242" s="2" t="s">
        <v>30</v>
      </c>
      <c r="W1242" s="2" t="s">
        <v>30</v>
      </c>
      <c r="X1242" s="2" t="s">
        <v>30</v>
      </c>
      <c r="Y1242" s="2" t="s">
        <v>42</v>
      </c>
      <c r="Z1242" s="2" t="s">
        <v>30</v>
      </c>
    </row>
    <row r="1243">
      <c r="A1243" s="1">
        <v>42105.60789625</v>
      </c>
      <c r="B1243" s="2">
        <v>31.0</v>
      </c>
      <c r="C1243" s="2" t="s">
        <v>43</v>
      </c>
      <c r="D1243" s="2" t="s">
        <v>89</v>
      </c>
      <c r="F1243" s="2" t="s">
        <v>31</v>
      </c>
      <c r="G1243" s="2" t="s">
        <v>30</v>
      </c>
      <c r="H1243" s="2" t="s">
        <v>31</v>
      </c>
      <c r="I1243" s="2" t="s">
        <v>32</v>
      </c>
      <c r="J1243" s="3" t="s">
        <v>33</v>
      </c>
      <c r="K1243" s="2" t="s">
        <v>31</v>
      </c>
      <c r="L1243" s="2" t="s">
        <v>31</v>
      </c>
      <c r="M1243" s="2" t="s">
        <v>30</v>
      </c>
      <c r="N1243" s="2" t="s">
        <v>30</v>
      </c>
      <c r="O1243" s="2" t="s">
        <v>30</v>
      </c>
      <c r="P1243" s="2" t="s">
        <v>30</v>
      </c>
      <c r="Q1243" s="2" t="s">
        <v>42</v>
      </c>
      <c r="R1243" s="2" t="s">
        <v>35</v>
      </c>
      <c r="S1243" s="2" t="s">
        <v>37</v>
      </c>
      <c r="T1243" s="2" t="s">
        <v>30</v>
      </c>
      <c r="U1243" s="2" t="s">
        <v>36</v>
      </c>
      <c r="V1243" s="2" t="s">
        <v>30</v>
      </c>
      <c r="W1243" s="2" t="s">
        <v>30</v>
      </c>
      <c r="X1243" s="2" t="s">
        <v>30</v>
      </c>
      <c r="Y1243" s="2" t="s">
        <v>42</v>
      </c>
      <c r="Z1243" s="2" t="s">
        <v>30</v>
      </c>
    </row>
    <row r="1244">
      <c r="A1244" s="1">
        <v>42117.58601641204</v>
      </c>
      <c r="B1244" s="2">
        <v>28.0</v>
      </c>
      <c r="C1244" s="2" t="s">
        <v>43</v>
      </c>
      <c r="D1244" s="2" t="s">
        <v>120</v>
      </c>
      <c r="F1244" s="2" t="s">
        <v>30</v>
      </c>
      <c r="G1244" s="2" t="s">
        <v>30</v>
      </c>
      <c r="H1244" s="2" t="s">
        <v>31</v>
      </c>
      <c r="I1244" s="2" t="s">
        <v>40</v>
      </c>
      <c r="J1244" s="2" t="s">
        <v>47</v>
      </c>
      <c r="K1244" s="2" t="s">
        <v>30</v>
      </c>
      <c r="L1244" s="2" t="s">
        <v>31</v>
      </c>
      <c r="M1244" s="2" t="s">
        <v>42</v>
      </c>
      <c r="N1244" s="2" t="s">
        <v>30</v>
      </c>
      <c r="O1244" s="2" t="s">
        <v>30</v>
      </c>
      <c r="P1244" s="2" t="s">
        <v>42</v>
      </c>
      <c r="Q1244" s="2" t="s">
        <v>42</v>
      </c>
      <c r="R1244" s="2" t="s">
        <v>42</v>
      </c>
      <c r="S1244" s="2" t="s">
        <v>37</v>
      </c>
      <c r="T1244" s="2" t="s">
        <v>30</v>
      </c>
      <c r="U1244" s="2" t="s">
        <v>30</v>
      </c>
      <c r="V1244" s="2" t="s">
        <v>30</v>
      </c>
      <c r="W1244" s="2" t="s">
        <v>30</v>
      </c>
      <c r="X1244" s="2" t="s">
        <v>37</v>
      </c>
      <c r="Y1244" s="2" t="s">
        <v>42</v>
      </c>
      <c r="Z1244" s="2" t="s">
        <v>30</v>
      </c>
    </row>
    <row r="1245">
      <c r="A1245" s="1">
        <v>42129.59882517361</v>
      </c>
      <c r="B1245" s="2">
        <v>43.0</v>
      </c>
      <c r="C1245" s="2" t="s">
        <v>133</v>
      </c>
      <c r="D1245" s="2" t="s">
        <v>28</v>
      </c>
      <c r="E1245" s="2" t="s">
        <v>98</v>
      </c>
      <c r="F1245" s="2" t="s">
        <v>30</v>
      </c>
      <c r="G1245" s="2" t="s">
        <v>31</v>
      </c>
      <c r="H1245" s="2" t="s">
        <v>31</v>
      </c>
      <c r="I1245" s="2" t="s">
        <v>40</v>
      </c>
      <c r="J1245" s="2" t="s">
        <v>41</v>
      </c>
      <c r="K1245" s="2" t="s">
        <v>31</v>
      </c>
      <c r="L1245" s="2" t="s">
        <v>31</v>
      </c>
      <c r="M1245" s="2" t="s">
        <v>31</v>
      </c>
      <c r="N1245" s="2" t="s">
        <v>31</v>
      </c>
      <c r="O1245" s="2" t="s">
        <v>30</v>
      </c>
      <c r="P1245" s="2" t="s">
        <v>31</v>
      </c>
      <c r="Q1245" s="2" t="s">
        <v>42</v>
      </c>
      <c r="R1245" s="2" t="s">
        <v>42</v>
      </c>
      <c r="S1245" s="2" t="s">
        <v>30</v>
      </c>
      <c r="T1245" s="2" t="s">
        <v>30</v>
      </c>
      <c r="U1245" s="2" t="s">
        <v>36</v>
      </c>
      <c r="V1245" s="2" t="s">
        <v>31</v>
      </c>
      <c r="W1245" s="2" t="s">
        <v>30</v>
      </c>
      <c r="X1245" s="2" t="s">
        <v>30</v>
      </c>
      <c r="Y1245" s="2" t="s">
        <v>42</v>
      </c>
      <c r="Z1245" s="2" t="s">
        <v>30</v>
      </c>
    </row>
    <row r="1246">
      <c r="A1246" s="1">
        <v>42129.63640909722</v>
      </c>
      <c r="B1246" s="2">
        <v>32.0</v>
      </c>
      <c r="C1246" s="2" t="s">
        <v>59</v>
      </c>
      <c r="D1246" s="2" t="s">
        <v>46</v>
      </c>
      <c r="F1246" s="2" t="s">
        <v>30</v>
      </c>
      <c r="G1246" s="2" t="s">
        <v>30</v>
      </c>
      <c r="H1246" s="2" t="s">
        <v>30</v>
      </c>
      <c r="J1246" s="2" t="s">
        <v>41</v>
      </c>
      <c r="K1246" s="2" t="s">
        <v>30</v>
      </c>
      <c r="L1246" s="2" t="s">
        <v>30</v>
      </c>
      <c r="M1246" s="2" t="s">
        <v>30</v>
      </c>
      <c r="N1246" s="2" t="s">
        <v>30</v>
      </c>
      <c r="O1246" s="2" t="s">
        <v>30</v>
      </c>
      <c r="P1246" s="2" t="s">
        <v>42</v>
      </c>
      <c r="Q1246" s="2" t="s">
        <v>42</v>
      </c>
      <c r="R1246" s="2" t="s">
        <v>42</v>
      </c>
      <c r="S1246" s="2" t="s">
        <v>37</v>
      </c>
      <c r="T1246" s="2" t="s">
        <v>30</v>
      </c>
      <c r="U1246" s="2" t="s">
        <v>36</v>
      </c>
      <c r="V1246" s="2" t="s">
        <v>31</v>
      </c>
      <c r="W1246" s="2" t="s">
        <v>30</v>
      </c>
      <c r="X1246" s="2" t="s">
        <v>31</v>
      </c>
      <c r="Y1246" s="2" t="s">
        <v>30</v>
      </c>
      <c r="Z1246" s="2" t="s">
        <v>30</v>
      </c>
    </row>
    <row r="1247">
      <c r="A1247" s="1">
        <v>42130.42696974537</v>
      </c>
      <c r="B1247" s="2">
        <v>22.0</v>
      </c>
      <c r="C1247" s="2" t="s">
        <v>43</v>
      </c>
      <c r="D1247" s="2" t="s">
        <v>90</v>
      </c>
      <c r="F1247" s="2" t="s">
        <v>30</v>
      </c>
      <c r="G1247" s="2" t="s">
        <v>31</v>
      </c>
      <c r="H1247" s="2" t="s">
        <v>31</v>
      </c>
      <c r="I1247" s="2" t="s">
        <v>32</v>
      </c>
      <c r="J1247" s="2" t="s">
        <v>50</v>
      </c>
      <c r="K1247" s="2" t="s">
        <v>30</v>
      </c>
      <c r="L1247" s="2" t="s">
        <v>30</v>
      </c>
      <c r="M1247" s="2" t="s">
        <v>31</v>
      </c>
      <c r="N1247" s="2" t="s">
        <v>31</v>
      </c>
      <c r="O1247" s="2" t="s">
        <v>31</v>
      </c>
      <c r="P1247" s="2" t="s">
        <v>31</v>
      </c>
      <c r="Q1247" s="2" t="s">
        <v>31</v>
      </c>
      <c r="R1247" s="2" t="s">
        <v>42</v>
      </c>
      <c r="S1247" s="2" t="s">
        <v>37</v>
      </c>
      <c r="T1247" s="2" t="s">
        <v>37</v>
      </c>
      <c r="U1247" s="2" t="s">
        <v>30</v>
      </c>
      <c r="V1247" s="2" t="s">
        <v>31</v>
      </c>
      <c r="W1247" s="2" t="s">
        <v>30</v>
      </c>
      <c r="X1247" s="2" t="s">
        <v>37</v>
      </c>
      <c r="Y1247" s="2" t="s">
        <v>42</v>
      </c>
      <c r="Z1247" s="2" t="s">
        <v>31</v>
      </c>
      <c r="AA1247" s="2" t="s">
        <v>347</v>
      </c>
    </row>
    <row r="1248">
      <c r="A1248" s="1">
        <v>42130.705538622686</v>
      </c>
      <c r="B1248" s="2">
        <v>32.0</v>
      </c>
      <c r="C1248" s="2" t="s">
        <v>43</v>
      </c>
      <c r="D1248" s="2" t="s">
        <v>28</v>
      </c>
      <c r="E1248" s="2" t="s">
        <v>96</v>
      </c>
      <c r="F1248" s="2" t="s">
        <v>30</v>
      </c>
      <c r="G1248" s="2" t="s">
        <v>30</v>
      </c>
      <c r="H1248" s="2" t="s">
        <v>30</v>
      </c>
      <c r="I1248" s="2" t="s">
        <v>49</v>
      </c>
      <c r="J1248" s="2" t="s">
        <v>50</v>
      </c>
      <c r="K1248" s="2" t="s">
        <v>30</v>
      </c>
      <c r="L1248" s="2" t="s">
        <v>31</v>
      </c>
      <c r="M1248" s="2" t="s">
        <v>31</v>
      </c>
      <c r="N1248" s="2" t="s">
        <v>34</v>
      </c>
      <c r="O1248" s="2" t="s">
        <v>42</v>
      </c>
      <c r="P1248" s="2" t="s">
        <v>31</v>
      </c>
      <c r="Q1248" s="2" t="s">
        <v>42</v>
      </c>
      <c r="R1248" s="2" t="s">
        <v>35</v>
      </c>
      <c r="S1248" s="2" t="s">
        <v>30</v>
      </c>
      <c r="T1248" s="2" t="s">
        <v>30</v>
      </c>
      <c r="U1248" s="2" t="s">
        <v>30</v>
      </c>
      <c r="V1248" s="2" t="s">
        <v>36</v>
      </c>
      <c r="W1248" s="2" t="s">
        <v>37</v>
      </c>
      <c r="X1248" s="2" t="s">
        <v>31</v>
      </c>
      <c r="Y1248" s="2" t="s">
        <v>42</v>
      </c>
      <c r="Z1248" s="2" t="s">
        <v>30</v>
      </c>
    </row>
    <row r="1249">
      <c r="A1249" s="1">
        <v>42131.42280246528</v>
      </c>
      <c r="B1249" s="2">
        <v>36.0</v>
      </c>
      <c r="C1249" s="2" t="s">
        <v>57</v>
      </c>
      <c r="D1249" s="2" t="s">
        <v>196</v>
      </c>
      <c r="F1249" s="2" t="s">
        <v>30</v>
      </c>
      <c r="G1249" s="2" t="s">
        <v>30</v>
      </c>
      <c r="H1249" s="2" t="s">
        <v>31</v>
      </c>
      <c r="I1249" s="2" t="s">
        <v>32</v>
      </c>
      <c r="J1249" s="3" t="s">
        <v>33</v>
      </c>
      <c r="K1249" s="2" t="s">
        <v>30</v>
      </c>
      <c r="L1249" s="2" t="s">
        <v>31</v>
      </c>
      <c r="M1249" s="2" t="s">
        <v>30</v>
      </c>
      <c r="N1249" s="2" t="s">
        <v>30</v>
      </c>
      <c r="O1249" s="2" t="s">
        <v>30</v>
      </c>
      <c r="P1249" s="2" t="s">
        <v>30</v>
      </c>
      <c r="Q1249" s="2" t="s">
        <v>30</v>
      </c>
      <c r="R1249" s="2" t="s">
        <v>55</v>
      </c>
      <c r="S1249" s="2" t="s">
        <v>31</v>
      </c>
      <c r="T1249" s="2" t="s">
        <v>30</v>
      </c>
      <c r="U1249" s="2" t="s">
        <v>36</v>
      </c>
      <c r="V1249" s="2" t="s">
        <v>30</v>
      </c>
      <c r="W1249" s="2" t="s">
        <v>30</v>
      </c>
      <c r="X1249" s="2" t="s">
        <v>37</v>
      </c>
      <c r="Y1249" s="2" t="s">
        <v>42</v>
      </c>
      <c r="Z1249" s="2" t="s">
        <v>31</v>
      </c>
    </row>
    <row r="1250">
      <c r="A1250" s="1">
        <v>42180.51703668982</v>
      </c>
      <c r="B1250" s="2">
        <v>41.0</v>
      </c>
      <c r="C1250" s="2" t="s">
        <v>27</v>
      </c>
      <c r="D1250" s="2" t="s">
        <v>28</v>
      </c>
      <c r="E1250" s="2" t="s">
        <v>76</v>
      </c>
      <c r="F1250" s="2" t="s">
        <v>30</v>
      </c>
      <c r="G1250" s="2" t="s">
        <v>31</v>
      </c>
      <c r="H1250" s="2" t="s">
        <v>31</v>
      </c>
      <c r="I1250" s="2" t="s">
        <v>52</v>
      </c>
      <c r="J1250" s="2" t="s">
        <v>47</v>
      </c>
      <c r="K1250" s="2" t="s">
        <v>30</v>
      </c>
      <c r="L1250" s="2" t="s">
        <v>31</v>
      </c>
      <c r="M1250" s="2" t="s">
        <v>31</v>
      </c>
      <c r="N1250" s="2" t="s">
        <v>30</v>
      </c>
      <c r="O1250" s="2" t="s">
        <v>30</v>
      </c>
      <c r="P1250" s="2" t="s">
        <v>42</v>
      </c>
      <c r="Q1250" s="2" t="s">
        <v>42</v>
      </c>
      <c r="R1250" s="2" t="s">
        <v>42</v>
      </c>
      <c r="S1250" s="2" t="s">
        <v>31</v>
      </c>
      <c r="T1250" s="2" t="s">
        <v>37</v>
      </c>
      <c r="U1250" s="2" t="s">
        <v>30</v>
      </c>
      <c r="V1250" s="2" t="s">
        <v>30</v>
      </c>
      <c r="W1250" s="2" t="s">
        <v>30</v>
      </c>
      <c r="X1250" s="2" t="s">
        <v>30</v>
      </c>
      <c r="Y1250" s="2" t="s">
        <v>42</v>
      </c>
      <c r="Z1250" s="2" t="s">
        <v>30</v>
      </c>
    </row>
    <row r="1251">
      <c r="A1251" s="1">
        <v>42207.79021471065</v>
      </c>
      <c r="B1251" s="2">
        <v>30.0</v>
      </c>
      <c r="C1251" s="2" t="s">
        <v>38</v>
      </c>
      <c r="D1251" s="2" t="s">
        <v>28</v>
      </c>
      <c r="E1251" s="2" t="s">
        <v>60</v>
      </c>
      <c r="F1251" s="2" t="s">
        <v>30</v>
      </c>
      <c r="G1251" s="2" t="s">
        <v>31</v>
      </c>
      <c r="H1251" s="2" t="s">
        <v>31</v>
      </c>
      <c r="I1251" s="2" t="s">
        <v>52</v>
      </c>
      <c r="J1251" s="2" t="s">
        <v>47</v>
      </c>
      <c r="K1251" s="2" t="s">
        <v>30</v>
      </c>
      <c r="L1251" s="2" t="s">
        <v>31</v>
      </c>
      <c r="M1251" s="2" t="s">
        <v>31</v>
      </c>
      <c r="N1251" s="2" t="s">
        <v>31</v>
      </c>
      <c r="O1251" s="2" t="s">
        <v>42</v>
      </c>
      <c r="P1251" s="2" t="s">
        <v>30</v>
      </c>
      <c r="Q1251" s="2" t="s">
        <v>31</v>
      </c>
      <c r="R1251" s="2" t="s">
        <v>65</v>
      </c>
      <c r="S1251" s="2" t="s">
        <v>30</v>
      </c>
      <c r="T1251" s="2" t="s">
        <v>30</v>
      </c>
      <c r="U1251" s="2" t="s">
        <v>31</v>
      </c>
      <c r="V1251" s="2" t="s">
        <v>31</v>
      </c>
      <c r="W1251" s="2" t="s">
        <v>37</v>
      </c>
      <c r="X1251" s="2" t="s">
        <v>37</v>
      </c>
      <c r="Y1251" s="2" t="s">
        <v>31</v>
      </c>
      <c r="Z1251" s="2" t="s">
        <v>30</v>
      </c>
      <c r="AA1251" s="2" t="s">
        <v>348</v>
      </c>
    </row>
    <row r="1252">
      <c r="A1252" s="1">
        <v>42212.97609614584</v>
      </c>
      <c r="B1252" s="2">
        <v>30.0</v>
      </c>
      <c r="C1252" s="2" t="s">
        <v>43</v>
      </c>
      <c r="D1252" s="2" t="s">
        <v>28</v>
      </c>
      <c r="E1252" s="2" t="s">
        <v>60</v>
      </c>
      <c r="F1252" s="2" t="s">
        <v>31</v>
      </c>
      <c r="G1252" s="2" t="s">
        <v>31</v>
      </c>
      <c r="H1252" s="2" t="s">
        <v>31</v>
      </c>
      <c r="I1252" s="2" t="s">
        <v>32</v>
      </c>
      <c r="J1252" s="2" t="s">
        <v>47</v>
      </c>
      <c r="K1252" s="2" t="s">
        <v>30</v>
      </c>
      <c r="L1252" s="2" t="s">
        <v>31</v>
      </c>
      <c r="M1252" s="2" t="s">
        <v>31</v>
      </c>
      <c r="N1252" s="2" t="s">
        <v>34</v>
      </c>
      <c r="O1252" s="2" t="s">
        <v>31</v>
      </c>
      <c r="P1252" s="2" t="s">
        <v>31</v>
      </c>
      <c r="Q1252" s="2" t="s">
        <v>42</v>
      </c>
      <c r="R1252" s="2" t="s">
        <v>42</v>
      </c>
      <c r="S1252" s="2" t="s">
        <v>30</v>
      </c>
      <c r="T1252" s="2" t="s">
        <v>30</v>
      </c>
      <c r="U1252" s="2" t="s">
        <v>36</v>
      </c>
      <c r="V1252" s="2" t="s">
        <v>31</v>
      </c>
      <c r="W1252" s="2" t="s">
        <v>37</v>
      </c>
      <c r="X1252" s="2" t="s">
        <v>37</v>
      </c>
      <c r="Y1252" s="2" t="s">
        <v>31</v>
      </c>
      <c r="Z1252" s="2" t="s">
        <v>30</v>
      </c>
    </row>
    <row r="1253">
      <c r="A1253" s="1">
        <v>42233.401794502315</v>
      </c>
      <c r="B1253" s="2">
        <v>36.0</v>
      </c>
      <c r="C1253" s="2" t="s">
        <v>43</v>
      </c>
      <c r="D1253" s="2" t="s">
        <v>134</v>
      </c>
      <c r="F1253" s="2" t="s">
        <v>30</v>
      </c>
      <c r="G1253" s="2" t="s">
        <v>31</v>
      </c>
      <c r="H1253" s="2" t="s">
        <v>31</v>
      </c>
      <c r="I1253" s="2" t="s">
        <v>32</v>
      </c>
      <c r="J1253" s="2" t="s">
        <v>50</v>
      </c>
      <c r="K1253" s="2" t="s">
        <v>30</v>
      </c>
      <c r="L1253" s="2" t="s">
        <v>30</v>
      </c>
      <c r="M1253" s="2" t="s">
        <v>30</v>
      </c>
      <c r="N1253" s="2" t="s">
        <v>31</v>
      </c>
      <c r="O1253" s="2" t="s">
        <v>30</v>
      </c>
      <c r="P1253" s="2" t="s">
        <v>30</v>
      </c>
      <c r="Q1253" s="2" t="s">
        <v>42</v>
      </c>
      <c r="R1253" s="2" t="s">
        <v>35</v>
      </c>
      <c r="S1253" s="2" t="s">
        <v>30</v>
      </c>
      <c r="T1253" s="2" t="s">
        <v>30</v>
      </c>
      <c r="U1253" s="2" t="s">
        <v>36</v>
      </c>
      <c r="V1253" s="2" t="s">
        <v>31</v>
      </c>
      <c r="W1253" s="2" t="s">
        <v>30</v>
      </c>
      <c r="X1253" s="2" t="s">
        <v>31</v>
      </c>
      <c r="Y1253" s="2" t="s">
        <v>31</v>
      </c>
      <c r="Z1253" s="2" t="s">
        <v>30</v>
      </c>
    </row>
    <row r="1254">
      <c r="A1254" s="1">
        <v>42236.70289274305</v>
      </c>
      <c r="B1254" s="2">
        <v>29.0</v>
      </c>
      <c r="C1254" s="2" t="s">
        <v>57</v>
      </c>
      <c r="D1254" s="2" t="s">
        <v>28</v>
      </c>
      <c r="E1254" s="2" t="s">
        <v>70</v>
      </c>
      <c r="F1254" s="2" t="s">
        <v>30</v>
      </c>
      <c r="G1254" s="2" t="s">
        <v>31</v>
      </c>
      <c r="H1254" s="2" t="s">
        <v>31</v>
      </c>
      <c r="I1254" s="2" t="s">
        <v>52</v>
      </c>
      <c r="J1254" s="2" t="s">
        <v>50</v>
      </c>
      <c r="K1254" s="2" t="s">
        <v>31</v>
      </c>
      <c r="L1254" s="2" t="s">
        <v>31</v>
      </c>
      <c r="M1254" s="2" t="s">
        <v>31</v>
      </c>
      <c r="N1254" s="2" t="s">
        <v>31</v>
      </c>
      <c r="O1254" s="2" t="s">
        <v>31</v>
      </c>
      <c r="P1254" s="2" t="s">
        <v>30</v>
      </c>
      <c r="Q1254" s="2" t="s">
        <v>31</v>
      </c>
      <c r="R1254" s="2" t="s">
        <v>42</v>
      </c>
      <c r="S1254" s="2" t="s">
        <v>31</v>
      </c>
      <c r="T1254" s="2" t="s">
        <v>30</v>
      </c>
      <c r="U1254" s="2" t="s">
        <v>36</v>
      </c>
      <c r="V1254" s="2" t="s">
        <v>30</v>
      </c>
      <c r="W1254" s="2" t="s">
        <v>30</v>
      </c>
      <c r="X1254" s="2" t="s">
        <v>37</v>
      </c>
      <c r="Y1254" s="2" t="s">
        <v>30</v>
      </c>
      <c r="Z1254" s="2" t="s">
        <v>30</v>
      </c>
    </row>
    <row r="1255">
      <c r="A1255" s="1">
        <v>42241.833084108795</v>
      </c>
      <c r="B1255" s="2">
        <v>36.0</v>
      </c>
      <c r="C1255" s="2" t="s">
        <v>43</v>
      </c>
      <c r="D1255" s="2" t="s">
        <v>28</v>
      </c>
      <c r="E1255" s="2" t="s">
        <v>84</v>
      </c>
      <c r="F1255" s="2" t="s">
        <v>30</v>
      </c>
      <c r="G1255" s="2" t="s">
        <v>31</v>
      </c>
      <c r="H1255" s="2" t="s">
        <v>30</v>
      </c>
      <c r="I1255" s="2" t="s">
        <v>40</v>
      </c>
      <c r="J1255" s="2" t="s">
        <v>41</v>
      </c>
      <c r="K1255" s="2" t="s">
        <v>30</v>
      </c>
      <c r="L1255" s="2" t="s">
        <v>30</v>
      </c>
      <c r="M1255" s="2" t="s">
        <v>42</v>
      </c>
      <c r="N1255" s="2" t="s">
        <v>30</v>
      </c>
      <c r="O1255" s="2" t="s">
        <v>31</v>
      </c>
      <c r="P1255" s="2" t="s">
        <v>31</v>
      </c>
      <c r="Q1255" s="2" t="s">
        <v>42</v>
      </c>
      <c r="R1255" s="2" t="s">
        <v>35</v>
      </c>
      <c r="S1255" s="2" t="s">
        <v>37</v>
      </c>
      <c r="T1255" s="2" t="s">
        <v>37</v>
      </c>
      <c r="U1255" s="2" t="s">
        <v>36</v>
      </c>
      <c r="V1255" s="2" t="s">
        <v>36</v>
      </c>
      <c r="W1255" s="2" t="s">
        <v>30</v>
      </c>
      <c r="X1255" s="2" t="s">
        <v>30</v>
      </c>
      <c r="Y1255" s="2" t="s">
        <v>42</v>
      </c>
      <c r="Z1255" s="2" t="s">
        <v>30</v>
      </c>
    </row>
    <row r="1256">
      <c r="A1256" s="1">
        <v>42259.47038805556</v>
      </c>
      <c r="B1256" s="2">
        <v>26.0</v>
      </c>
      <c r="C1256" s="2" t="s">
        <v>57</v>
      </c>
      <c r="D1256" s="2" t="s">
        <v>46</v>
      </c>
      <c r="F1256" s="2" t="s">
        <v>30</v>
      </c>
      <c r="G1256" s="2" t="s">
        <v>30</v>
      </c>
      <c r="H1256" s="2" t="s">
        <v>31</v>
      </c>
      <c r="J1256" s="2" t="s">
        <v>47</v>
      </c>
      <c r="K1256" s="2" t="s">
        <v>30</v>
      </c>
      <c r="L1256" s="2" t="s">
        <v>31</v>
      </c>
      <c r="M1256" s="2" t="s">
        <v>30</v>
      </c>
      <c r="N1256" s="2" t="s">
        <v>30</v>
      </c>
      <c r="O1256" s="2" t="s">
        <v>30</v>
      </c>
      <c r="P1256" s="2" t="s">
        <v>30</v>
      </c>
      <c r="Q1256" s="2" t="s">
        <v>42</v>
      </c>
      <c r="R1256" s="2" t="s">
        <v>35</v>
      </c>
      <c r="S1256" s="2" t="s">
        <v>30</v>
      </c>
      <c r="T1256" s="2" t="s">
        <v>30</v>
      </c>
      <c r="U1256" s="2" t="s">
        <v>36</v>
      </c>
      <c r="V1256" s="2" t="s">
        <v>36</v>
      </c>
      <c r="W1256" s="2" t="s">
        <v>30</v>
      </c>
      <c r="X1256" s="2" t="s">
        <v>30</v>
      </c>
      <c r="Y1256" s="2" t="s">
        <v>42</v>
      </c>
      <c r="Z1256" s="2" t="s">
        <v>30</v>
      </c>
    </row>
    <row r="1257">
      <c r="A1257" s="1">
        <v>42273.0469368287</v>
      </c>
      <c r="B1257" s="2">
        <v>32.0</v>
      </c>
      <c r="C1257" s="2" t="s">
        <v>43</v>
      </c>
      <c r="D1257" s="2" t="s">
        <v>28</v>
      </c>
      <c r="E1257" s="2" t="s">
        <v>29</v>
      </c>
      <c r="F1257" s="2" t="s">
        <v>30</v>
      </c>
      <c r="G1257" s="2" t="s">
        <v>31</v>
      </c>
      <c r="H1257" s="2" t="s">
        <v>31</v>
      </c>
      <c r="I1257" s="2" t="s">
        <v>32</v>
      </c>
      <c r="J1257" s="2" t="s">
        <v>47</v>
      </c>
      <c r="K1257" s="2" t="s">
        <v>31</v>
      </c>
      <c r="L1257" s="2" t="s">
        <v>31</v>
      </c>
      <c r="M1257" s="2" t="s">
        <v>31</v>
      </c>
      <c r="N1257" s="2" t="s">
        <v>31</v>
      </c>
      <c r="O1257" s="2" t="s">
        <v>30</v>
      </c>
      <c r="P1257" s="2" t="s">
        <v>30</v>
      </c>
      <c r="Q1257" s="2" t="s">
        <v>31</v>
      </c>
      <c r="R1257" s="2" t="s">
        <v>45</v>
      </c>
      <c r="S1257" s="2" t="s">
        <v>30</v>
      </c>
      <c r="T1257" s="2" t="s">
        <v>30</v>
      </c>
      <c r="U1257" s="2" t="s">
        <v>36</v>
      </c>
      <c r="V1257" s="2" t="s">
        <v>31</v>
      </c>
      <c r="W1257" s="2" t="s">
        <v>30</v>
      </c>
      <c r="X1257" s="2" t="s">
        <v>30</v>
      </c>
      <c r="Y1257" s="2" t="s">
        <v>31</v>
      </c>
      <c r="Z1257" s="2" t="s">
        <v>30</v>
      </c>
    </row>
    <row r="1258">
      <c r="A1258" s="1">
        <v>42315.525677928235</v>
      </c>
      <c r="B1258" s="2">
        <v>34.0</v>
      </c>
      <c r="C1258" s="2" t="s">
        <v>57</v>
      </c>
      <c r="D1258" s="2" t="s">
        <v>28</v>
      </c>
      <c r="E1258" s="2" t="s">
        <v>60</v>
      </c>
      <c r="F1258" s="2" t="s">
        <v>30</v>
      </c>
      <c r="G1258" s="2" t="s">
        <v>31</v>
      </c>
      <c r="H1258" s="2" t="s">
        <v>31</v>
      </c>
      <c r="I1258" s="2" t="s">
        <v>52</v>
      </c>
      <c r="J1258" s="2" t="s">
        <v>41</v>
      </c>
      <c r="K1258" s="2" t="s">
        <v>30</v>
      </c>
      <c r="L1258" s="2" t="s">
        <v>31</v>
      </c>
      <c r="M1258" s="2" t="s">
        <v>31</v>
      </c>
      <c r="N1258" s="2" t="s">
        <v>31</v>
      </c>
      <c r="O1258" s="2" t="s">
        <v>30</v>
      </c>
      <c r="P1258" s="2" t="s">
        <v>30</v>
      </c>
      <c r="Q1258" s="2" t="s">
        <v>42</v>
      </c>
      <c r="R1258" s="2" t="s">
        <v>45</v>
      </c>
      <c r="S1258" s="2" t="s">
        <v>31</v>
      </c>
      <c r="T1258" s="2" t="s">
        <v>31</v>
      </c>
      <c r="U1258" s="2" t="s">
        <v>30</v>
      </c>
      <c r="V1258" s="2" t="s">
        <v>30</v>
      </c>
      <c r="W1258" s="2" t="s">
        <v>30</v>
      </c>
      <c r="X1258" s="2" t="s">
        <v>30</v>
      </c>
      <c r="Y1258" s="2" t="s">
        <v>30</v>
      </c>
      <c r="Z1258" s="2" t="s">
        <v>30</v>
      </c>
    </row>
    <row r="1259">
      <c r="A1259" s="1">
        <v>42338.89243775463</v>
      </c>
      <c r="B1259" s="2">
        <v>46.0</v>
      </c>
      <c r="C1259" s="2" t="s">
        <v>133</v>
      </c>
      <c r="D1259" s="2" t="s">
        <v>28</v>
      </c>
      <c r="E1259" s="2" t="s">
        <v>70</v>
      </c>
      <c r="F1259" s="2" t="s">
        <v>30</v>
      </c>
      <c r="G1259" s="2" t="s">
        <v>30</v>
      </c>
      <c r="H1259" s="2" t="s">
        <v>30</v>
      </c>
      <c r="J1259" s="2" t="s">
        <v>50</v>
      </c>
      <c r="K1259" s="2" t="s">
        <v>31</v>
      </c>
      <c r="L1259" s="2" t="s">
        <v>31</v>
      </c>
      <c r="M1259" s="2" t="s">
        <v>30</v>
      </c>
      <c r="N1259" s="2" t="s">
        <v>31</v>
      </c>
      <c r="O1259" s="2" t="s">
        <v>30</v>
      </c>
      <c r="P1259" s="2" t="s">
        <v>30</v>
      </c>
      <c r="Q1259" s="2" t="s">
        <v>42</v>
      </c>
      <c r="R1259" s="2" t="s">
        <v>42</v>
      </c>
      <c r="S1259" s="2" t="s">
        <v>31</v>
      </c>
      <c r="T1259" s="2" t="s">
        <v>30</v>
      </c>
      <c r="U1259" s="2" t="s">
        <v>30</v>
      </c>
      <c r="V1259" s="2" t="s">
        <v>30</v>
      </c>
      <c r="W1259" s="2" t="s">
        <v>30</v>
      </c>
      <c r="X1259" s="2" t="s">
        <v>30</v>
      </c>
      <c r="Y1259" s="2" t="s">
        <v>30</v>
      </c>
      <c r="Z1259" s="2" t="s">
        <v>30</v>
      </c>
    </row>
    <row r="1260">
      <c r="A1260" s="1">
        <v>42401.961471400464</v>
      </c>
      <c r="B1260" s="2">
        <v>25.0</v>
      </c>
      <c r="C1260" s="2" t="s">
        <v>43</v>
      </c>
      <c r="D1260" s="2" t="s">
        <v>28</v>
      </c>
      <c r="E1260" s="2" t="s">
        <v>29</v>
      </c>
      <c r="F1260" s="2" t="s">
        <v>30</v>
      </c>
      <c r="G1260" s="2" t="s">
        <v>31</v>
      </c>
      <c r="H1260" s="2" t="s">
        <v>31</v>
      </c>
      <c r="I1260" s="2" t="s">
        <v>52</v>
      </c>
      <c r="J1260" s="2" t="s">
        <v>47</v>
      </c>
      <c r="K1260" s="2" t="s">
        <v>30</v>
      </c>
      <c r="L1260" s="2" t="s">
        <v>30</v>
      </c>
      <c r="M1260" s="2" t="s">
        <v>31</v>
      </c>
      <c r="N1260" s="2" t="s">
        <v>31</v>
      </c>
      <c r="O1260" s="2" t="s">
        <v>30</v>
      </c>
      <c r="P1260" s="2" t="s">
        <v>30</v>
      </c>
      <c r="Q1260" s="2" t="s">
        <v>31</v>
      </c>
      <c r="R1260" s="2" t="s">
        <v>42</v>
      </c>
      <c r="S1260" s="2" t="s">
        <v>37</v>
      </c>
      <c r="T1260" s="2" t="s">
        <v>30</v>
      </c>
      <c r="U1260" s="2" t="s">
        <v>36</v>
      </c>
      <c r="V1260" s="2" t="s">
        <v>30</v>
      </c>
      <c r="W1260" s="2" t="s">
        <v>30</v>
      </c>
      <c r="X1260" s="2" t="s">
        <v>30</v>
      </c>
      <c r="Y1260" s="2" t="s">
        <v>42</v>
      </c>
      <c r="Z1260" s="2" t="s">
        <v>30</v>
      </c>
    </row>
    <row r="1261">
      <c r="A1261" s="1">
        <v>42908.02709105324</v>
      </c>
      <c r="B1261" s="2">
        <v>41.0</v>
      </c>
      <c r="C1261" s="2" t="s">
        <v>43</v>
      </c>
      <c r="D1261" s="2" t="s">
        <v>90</v>
      </c>
      <c r="F1261" s="2" t="s">
        <v>30</v>
      </c>
      <c r="G1261" s="2" t="s">
        <v>30</v>
      </c>
      <c r="H1261" s="2" t="s">
        <v>30</v>
      </c>
      <c r="I1261" s="2" t="s">
        <v>52</v>
      </c>
      <c r="J1261" s="2" t="s">
        <v>62</v>
      </c>
      <c r="K1261" s="2" t="s">
        <v>30</v>
      </c>
      <c r="L1261" s="2" t="s">
        <v>30</v>
      </c>
      <c r="M1261" s="2" t="s">
        <v>30</v>
      </c>
      <c r="N1261" s="2" t="s">
        <v>30</v>
      </c>
      <c r="O1261" s="2" t="s">
        <v>30</v>
      </c>
      <c r="P1261" s="2" t="s">
        <v>30</v>
      </c>
      <c r="Q1261" s="2" t="s">
        <v>42</v>
      </c>
      <c r="R1261" s="2" t="s">
        <v>42</v>
      </c>
      <c r="S1261" s="2" t="s">
        <v>31</v>
      </c>
      <c r="T1261" s="2" t="s">
        <v>30</v>
      </c>
      <c r="U1261" s="2" t="s">
        <v>36</v>
      </c>
      <c r="V1261" s="2" t="s">
        <v>30</v>
      </c>
      <c r="W1261" s="2" t="s">
        <v>30</v>
      </c>
      <c r="X1261" s="2" t="s">
        <v>37</v>
      </c>
      <c r="Y1261" s="2" t="s">
        <v>30</v>
      </c>
      <c r="Z1261" s="2" t="s">
        <v>31</v>
      </c>
    </row>
  </sheetData>
  <customSheetViews>
    <customSheetView guid="{DC31149D-0C47-4275-A93C-F16C8BF585CE}" filter="1" showAutoFilter="1">
      <autoFilter ref="$A$1:$AA$2261">
        <filterColumn colId="3">
          <filters>
            <filter val="Greece"/>
            <filter val="Moldova"/>
            <filter val="Georgia"/>
            <filter val="United States"/>
            <filter val="China"/>
            <filter val="Philippines"/>
            <filter val="Czech Republic"/>
            <filter val="Bahamas, The"/>
          </filters>
        </filterColumn>
        <filterColumn colId="5">
          <filters>
            <filter val="No"/>
          </filters>
        </filterColumn>
      </autoFilter>
    </customSheetView>
  </customSheetView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18.0"/>
  </cols>
  <sheetData>
    <row r="1">
      <c r="A1" s="2" t="str">
        <f>IFERROR(__xludf.DUMMYFUNCTION("QUERY('Form Responses 1'!A:Z, ""select * WHERE D='United States' AND F='No'"")"),"Timestamp")</f>
        <v>Timestamp</v>
      </c>
      <c r="B1" t="str">
        <f>IFERROR(__xludf.DUMMYFUNCTION("""COMPUTED_VALUE"""),"Age")</f>
        <v>Age</v>
      </c>
      <c r="C1" t="str">
        <f>IFERROR(__xludf.DUMMYFUNCTION("""COMPUTED_VALUE"""),"Gender")</f>
        <v>Gender</v>
      </c>
      <c r="D1" t="str">
        <f>IFERROR(__xludf.DUMMYFUNCTION("""COMPUTED_VALUE"""),"Country")</f>
        <v>Country</v>
      </c>
      <c r="E1" t="str">
        <f>IFERROR(__xludf.DUMMYFUNCTION("""COMPUTED_VALUE"""),"If you live in the United States, which state or territory do you live in?")</f>
        <v>If you live in the United States, which state or territory do you live in?</v>
      </c>
      <c r="F1" t="str">
        <f>IFERROR(__xludf.DUMMYFUNCTION("""COMPUTED_VALUE"""),"Are you self-employed?")</f>
        <v>Are you self-employed?</v>
      </c>
      <c r="G1" t="str">
        <f>IFERROR(__xludf.DUMMYFUNCTION("""COMPUTED_VALUE"""),"Do you have a family history of mental illness?")</f>
        <v>Do you have a family history of mental illness?</v>
      </c>
      <c r="H1" t="str">
        <f>IFERROR(__xludf.DUMMYFUNCTION("""COMPUTED_VALUE"""),"Have you sought treatment for a mental health condition?")</f>
        <v>Have you sought treatment for a mental health condition?</v>
      </c>
      <c r="I1" t="str">
        <f>IFERROR(__xludf.DUMMYFUNCTION("""COMPUTED_VALUE"""),"If you have a mental health condition, do you feel that it interferes with your work?")</f>
        <v>If you have a mental health condition, do you feel that it interferes with your work?</v>
      </c>
      <c r="J1" t="str">
        <f>IFERROR(__xludf.DUMMYFUNCTION("""COMPUTED_VALUE"""),"How many employees does your company or organization have?")</f>
        <v>How many employees does your company or organization have?</v>
      </c>
      <c r="K1" t="str">
        <f>IFERROR(__xludf.DUMMYFUNCTION("""COMPUTED_VALUE"""),"Do you work remotely (outside of an office) at least 50% of the time?")</f>
        <v>Do you work remotely (outside of an office) at least 50% of the time?</v>
      </c>
      <c r="L1" t="str">
        <f>IFERROR(__xludf.DUMMYFUNCTION("""COMPUTED_VALUE"""),"Is your employer primarily a tech company/organization?")</f>
        <v>Is your employer primarily a tech company/organization?</v>
      </c>
      <c r="M1" t="str">
        <f>IFERROR(__xludf.DUMMYFUNCTION("""COMPUTED_VALUE"""),"Does your employer provide mental health benefits?")</f>
        <v>Does your employer provide mental health benefits?</v>
      </c>
      <c r="N1" t="str">
        <f>IFERROR(__xludf.DUMMYFUNCTION("""COMPUTED_VALUE"""),"Do you know the options for mental health care your employer provides?")</f>
        <v>Do you know the options for mental health care your employer provides?</v>
      </c>
      <c r="O1" t="str">
        <f>IFERROR(__xludf.DUMMYFUNCTION("""COMPUTED_VALUE"""),"Has your employer ever discussed mental health as part of an employee wellness program?")</f>
        <v>Has your employer ever discussed mental health as part of an employee wellness program?</v>
      </c>
      <c r="P1" t="str">
        <f>IFERROR(__xludf.DUMMYFUNCTION("""COMPUTED_VALUE"""),"Does your employer provide resources to learn more about mental health issues and how to seek help?")</f>
        <v>Does your employer provide resources to learn more about mental health issues and how to seek help?</v>
      </c>
      <c r="Q1" t="str">
        <f>IFERROR(__xludf.DUMMYFUNCTION("""COMPUTED_VALUE"""),"Is your anonymity protected if you choose to take advantage of mental health or substance abuse treatment resources?")</f>
        <v>Is your anonymity protected if you choose to take advantage of mental health or substance abuse treatment resources?</v>
      </c>
      <c r="R1" t="str">
        <f>IFERROR(__xludf.DUMMYFUNCTION("""COMPUTED_VALUE"""),"How easy is it for you to take medical leave for a mental health condition?")</f>
        <v>How easy is it for you to take medical leave for a mental health condition?</v>
      </c>
      <c r="S1" t="str">
        <f>IFERROR(__xludf.DUMMYFUNCTION("""COMPUTED_VALUE"""),"Do you think that discussing a mental health issue with your employer would have negative consequences?")</f>
        <v>Do you think that discussing a mental health issue with your employer would have negative consequences?</v>
      </c>
      <c r="T1" t="str">
        <f>IFERROR(__xludf.DUMMYFUNCTION("""COMPUTED_VALUE"""),"Do you think that discussing a physical health issue with your employer would have negative consequences?")</f>
        <v>Do you think that discussing a physical health issue with your employer would have negative consequences?</v>
      </c>
      <c r="U1" t="str">
        <f>IFERROR(__xludf.DUMMYFUNCTION("""COMPUTED_VALUE"""),"Would you be willing to discuss a mental health issue with your coworkers?")</f>
        <v>Would you be willing to discuss a mental health issue with your coworkers?</v>
      </c>
      <c r="V1" t="str">
        <f>IFERROR(__xludf.DUMMYFUNCTION("""COMPUTED_VALUE"""),"Would you be willing to discuss a mental health issue with your direct supervisor(s)?")</f>
        <v>Would you be willing to discuss a mental health issue with your direct supervisor(s)?</v>
      </c>
      <c r="W1" t="str">
        <f>IFERROR(__xludf.DUMMYFUNCTION("""COMPUTED_VALUE"""),"Would you bring up a mental health issue with a potential employer in an interview?")</f>
        <v>Would you bring up a mental health issue with a potential employer in an interview?</v>
      </c>
      <c r="X1" t="str">
        <f>IFERROR(__xludf.DUMMYFUNCTION("""COMPUTED_VALUE"""),"Would you bring up a physical health issue with a potential employer in an interview?")</f>
        <v>Would you bring up a physical health issue with a potential employer in an interview?</v>
      </c>
      <c r="Y1" t="str">
        <f>IFERROR(__xludf.DUMMYFUNCTION("""COMPUTED_VALUE"""),"Do you feel that your employer takes mental health as seriously as physical health?")</f>
        <v>Do you feel that your employer takes mental health as seriously as physical health?</v>
      </c>
      <c r="Z1" t="str">
        <f>IFERROR(__xludf.DUMMYFUNCTION("""COMPUTED_VALUE"""),"Have you heard of or observed negative consequences for coworkers with mental health conditions in your workplace?")</f>
        <v>Have you heard of or observed negative consequences for coworkers with mental health conditions in your workplace?</v>
      </c>
    </row>
    <row r="2">
      <c r="A2" s="4">
        <f>IFERROR(__xludf.DUMMYFUNCTION("""COMPUTED_VALUE"""),41878.48278407407)</f>
        <v>41878.48278</v>
      </c>
      <c r="B2">
        <f>IFERROR(__xludf.DUMMYFUNCTION("""COMPUTED_VALUE"""),29.0)</f>
        <v>29</v>
      </c>
      <c r="C2" t="str">
        <f>IFERROR(__xludf.DUMMYFUNCTION("""COMPUTED_VALUE"""),"Male")</f>
        <v>Male</v>
      </c>
      <c r="D2" t="str">
        <f>IFERROR(__xludf.DUMMYFUNCTION("""COMPUTED_VALUE"""),"United States")</f>
        <v>United States</v>
      </c>
      <c r="E2" t="str">
        <f>IFERROR(__xludf.DUMMYFUNCTION("""COMPUTED_VALUE"""),"NY")</f>
        <v>NY</v>
      </c>
      <c r="F2" t="str">
        <f>IFERROR(__xludf.DUMMYFUNCTION("""COMPUTED_VALUE"""),"No")</f>
        <v>No</v>
      </c>
      <c r="G2" t="str">
        <f>IFERROR(__xludf.DUMMYFUNCTION("""COMPUTED_VALUE"""),"Yes")</f>
        <v>Yes</v>
      </c>
      <c r="H2" t="str">
        <f>IFERROR(__xludf.DUMMYFUNCTION("""COMPUTED_VALUE"""),"Yes")</f>
        <v>Yes</v>
      </c>
      <c r="I2" t="str">
        <f>IFERROR(__xludf.DUMMYFUNCTION("""COMPUTED_VALUE"""),"Sometimes")</f>
        <v>Sometimes</v>
      </c>
      <c r="J2" t="str">
        <f>IFERROR(__xludf.DUMMYFUNCTION("""COMPUTED_VALUE"""),"100-500")</f>
        <v>100-500</v>
      </c>
      <c r="K2" t="str">
        <f>IFERROR(__xludf.DUMMYFUNCTION("""COMPUTED_VALUE"""),"No")</f>
        <v>No</v>
      </c>
      <c r="L2" t="str">
        <f>IFERROR(__xludf.DUMMYFUNCTION("""COMPUTED_VALUE"""),"Yes")</f>
        <v>Yes</v>
      </c>
      <c r="M2" t="str">
        <f>IFERROR(__xludf.DUMMYFUNCTION("""COMPUTED_VALUE"""),"Yes")</f>
        <v>Yes</v>
      </c>
      <c r="N2" t="str">
        <f>IFERROR(__xludf.DUMMYFUNCTION("""COMPUTED_VALUE"""),"Yes")</f>
        <v>Yes</v>
      </c>
      <c r="O2" t="str">
        <f>IFERROR(__xludf.DUMMYFUNCTION("""COMPUTED_VALUE"""),"No")</f>
        <v>No</v>
      </c>
      <c r="P2" t="str">
        <f>IFERROR(__xludf.DUMMYFUNCTION("""COMPUTED_VALUE"""),"No")</f>
        <v>No</v>
      </c>
      <c r="Q2" t="str">
        <f>IFERROR(__xludf.DUMMYFUNCTION("""COMPUTED_VALUE"""),"No")</f>
        <v>No</v>
      </c>
      <c r="R2" t="str">
        <f>IFERROR(__xludf.DUMMYFUNCTION("""COMPUTED_VALUE"""),"Somewhat difficult")</f>
        <v>Somewhat difficult</v>
      </c>
      <c r="S2" t="str">
        <f>IFERROR(__xludf.DUMMYFUNCTION("""COMPUTED_VALUE"""),"Maybe")</f>
        <v>Maybe</v>
      </c>
      <c r="T2" t="str">
        <f>IFERROR(__xludf.DUMMYFUNCTION("""COMPUTED_VALUE"""),"No")</f>
        <v>No</v>
      </c>
      <c r="U2" t="str">
        <f>IFERROR(__xludf.DUMMYFUNCTION("""COMPUTED_VALUE"""),"Some of them")</f>
        <v>Some of them</v>
      </c>
      <c r="V2" t="str">
        <f>IFERROR(__xludf.DUMMYFUNCTION("""COMPUTED_VALUE"""),"Some of them")</f>
        <v>Some of them</v>
      </c>
      <c r="W2" t="str">
        <f>IFERROR(__xludf.DUMMYFUNCTION("""COMPUTED_VALUE"""),"No")</f>
        <v>No</v>
      </c>
      <c r="X2" t="str">
        <f>IFERROR(__xludf.DUMMYFUNCTION("""COMPUTED_VALUE"""),"No")</f>
        <v>No</v>
      </c>
      <c r="Y2" t="str">
        <f>IFERROR(__xludf.DUMMYFUNCTION("""COMPUTED_VALUE"""),"No")</f>
        <v>No</v>
      </c>
      <c r="Z2" t="str">
        <f>IFERROR(__xludf.DUMMYFUNCTION("""COMPUTED_VALUE"""),"No")</f>
        <v>No</v>
      </c>
    </row>
    <row r="3">
      <c r="A3" s="4">
        <f>IFERROR(__xludf.DUMMYFUNCTION("""COMPUTED_VALUE"""),41878.48319600694)</f>
        <v>41878.4832</v>
      </c>
      <c r="B3">
        <f>IFERROR(__xludf.DUMMYFUNCTION("""COMPUTED_VALUE"""),46.0)</f>
        <v>46</v>
      </c>
      <c r="C3" t="str">
        <f>IFERROR(__xludf.DUMMYFUNCTION("""COMPUTED_VALUE"""),"Male")</f>
        <v>Male</v>
      </c>
      <c r="D3" t="str">
        <f>IFERROR(__xludf.DUMMYFUNCTION("""COMPUTED_VALUE"""),"United States")</f>
        <v>United States</v>
      </c>
      <c r="E3" t="str">
        <f>IFERROR(__xludf.DUMMYFUNCTION("""COMPUTED_VALUE"""),"MA")</f>
        <v>MA</v>
      </c>
      <c r="F3" t="str">
        <f>IFERROR(__xludf.DUMMYFUNCTION("""COMPUTED_VALUE"""),"No")</f>
        <v>No</v>
      </c>
      <c r="G3" t="str">
        <f>IFERROR(__xludf.DUMMYFUNCTION("""COMPUTED_VALUE"""),"No")</f>
        <v>No</v>
      </c>
      <c r="H3" t="str">
        <f>IFERROR(__xludf.DUMMYFUNCTION("""COMPUTED_VALUE"""),"Yes")</f>
        <v>Yes</v>
      </c>
      <c r="I3" t="str">
        <f>IFERROR(__xludf.DUMMYFUNCTION("""COMPUTED_VALUE"""),"Often")</f>
        <v>Often</v>
      </c>
      <c r="J3" t="str">
        <f>IFERROR(__xludf.DUMMYFUNCTION("""COMPUTED_VALUE"""),"26-100")</f>
        <v>26-100</v>
      </c>
      <c r="K3" t="str">
        <f>IFERROR(__xludf.DUMMYFUNCTION("""COMPUTED_VALUE"""),"Yes")</f>
        <v>Yes</v>
      </c>
      <c r="L3" t="str">
        <f>IFERROR(__xludf.DUMMYFUNCTION("""COMPUTED_VALUE"""),"Yes")</f>
        <v>Yes</v>
      </c>
      <c r="M3" t="str">
        <f>IFERROR(__xludf.DUMMYFUNCTION("""COMPUTED_VALUE"""),"Yes")</f>
        <v>Yes</v>
      </c>
      <c r="N3" t="str">
        <f>IFERROR(__xludf.DUMMYFUNCTION("""COMPUTED_VALUE"""),"Yes")</f>
        <v>Yes</v>
      </c>
      <c r="O3" t="str">
        <f>IFERROR(__xludf.DUMMYFUNCTION("""COMPUTED_VALUE"""),"No")</f>
        <v>No</v>
      </c>
      <c r="P3" t="str">
        <f>IFERROR(__xludf.DUMMYFUNCTION("""COMPUTED_VALUE"""),"No")</f>
        <v>No</v>
      </c>
      <c r="Q3" t="str">
        <f>IFERROR(__xludf.DUMMYFUNCTION("""COMPUTED_VALUE"""),"Don't know")</f>
        <v>Don't know</v>
      </c>
      <c r="R3" t="str">
        <f>IFERROR(__xludf.DUMMYFUNCTION("""COMPUTED_VALUE"""),"Don't know")</f>
        <v>Don't know</v>
      </c>
      <c r="S3" t="str">
        <f>IFERROR(__xludf.DUMMYFUNCTION("""COMPUTED_VALUE"""),"Maybe")</f>
        <v>Maybe</v>
      </c>
      <c r="T3" t="str">
        <f>IFERROR(__xludf.DUMMYFUNCTION("""COMPUTED_VALUE"""),"No")</f>
        <v>No</v>
      </c>
      <c r="U3" t="str">
        <f>IFERROR(__xludf.DUMMYFUNCTION("""COMPUTED_VALUE"""),"Some of them")</f>
        <v>Some of them</v>
      </c>
      <c r="V3" t="str">
        <f>IFERROR(__xludf.DUMMYFUNCTION("""COMPUTED_VALUE"""),"Yes")</f>
        <v>Yes</v>
      </c>
      <c r="W3" t="str">
        <f>IFERROR(__xludf.DUMMYFUNCTION("""COMPUTED_VALUE"""),"No")</f>
        <v>No</v>
      </c>
      <c r="X3" t="str">
        <f>IFERROR(__xludf.DUMMYFUNCTION("""COMPUTED_VALUE"""),"Maybe")</f>
        <v>Maybe</v>
      </c>
      <c r="Y3" t="str">
        <f>IFERROR(__xludf.DUMMYFUNCTION("""COMPUTED_VALUE"""),"No")</f>
        <v>No</v>
      </c>
      <c r="Z3" t="str">
        <f>IFERROR(__xludf.DUMMYFUNCTION("""COMPUTED_VALUE"""),"No")</f>
        <v>No</v>
      </c>
    </row>
    <row r="4">
      <c r="A4" s="4">
        <f>IFERROR(__xludf.DUMMYFUNCTION("""COMPUTED_VALUE"""),41878.483615474535)</f>
        <v>41878.48362</v>
      </c>
      <c r="B4">
        <f>IFERROR(__xludf.DUMMYFUNCTION("""COMPUTED_VALUE"""),41.0)</f>
        <v>41</v>
      </c>
      <c r="C4" t="str">
        <f>IFERROR(__xludf.DUMMYFUNCTION("""COMPUTED_VALUE"""),"Male")</f>
        <v>Male</v>
      </c>
      <c r="D4" t="str">
        <f>IFERROR(__xludf.DUMMYFUNCTION("""COMPUTED_VALUE"""),"United States")</f>
        <v>United States</v>
      </c>
      <c r="E4" t="str">
        <f>IFERROR(__xludf.DUMMYFUNCTION("""COMPUTED_VALUE"""),"IA")</f>
        <v>IA</v>
      </c>
      <c r="F4" t="str">
        <f>IFERROR(__xludf.DUMMYFUNCTION("""COMPUTED_VALUE"""),"No")</f>
        <v>No</v>
      </c>
      <c r="G4" t="str">
        <f>IFERROR(__xludf.DUMMYFUNCTION("""COMPUTED_VALUE"""),"No")</f>
        <v>No</v>
      </c>
      <c r="H4" t="str">
        <f>IFERROR(__xludf.DUMMYFUNCTION("""COMPUTED_VALUE"""),"Yes")</f>
        <v>Yes</v>
      </c>
      <c r="I4" t="str">
        <f>IFERROR(__xludf.DUMMYFUNCTION("""COMPUTED_VALUE"""),"Never")</f>
        <v>Never</v>
      </c>
      <c r="J4" t="str">
        <f>IFERROR(__xludf.DUMMYFUNCTION("""COMPUTED_VALUE"""),"More than 1000")</f>
        <v>More than 1000</v>
      </c>
      <c r="K4" t="str">
        <f>IFERROR(__xludf.DUMMYFUNCTION("""COMPUTED_VALUE"""),"No")</f>
        <v>No</v>
      </c>
      <c r="L4" t="str">
        <f>IFERROR(__xludf.DUMMYFUNCTION("""COMPUTED_VALUE"""),"No")</f>
        <v>No</v>
      </c>
      <c r="M4" t="str">
        <f>IFERROR(__xludf.DUMMYFUNCTION("""COMPUTED_VALUE"""),"Don't know")</f>
        <v>Don't know</v>
      </c>
      <c r="N4" t="str">
        <f>IFERROR(__xludf.DUMMYFUNCTION("""COMPUTED_VALUE"""),"No")</f>
        <v>No</v>
      </c>
      <c r="O4" t="str">
        <f>IFERROR(__xludf.DUMMYFUNCTION("""COMPUTED_VALUE"""),"No")</f>
        <v>No</v>
      </c>
      <c r="P4" t="str">
        <f>IFERROR(__xludf.DUMMYFUNCTION("""COMPUTED_VALUE"""),"Don't know")</f>
        <v>Don't know</v>
      </c>
      <c r="Q4" t="str">
        <f>IFERROR(__xludf.DUMMYFUNCTION("""COMPUTED_VALUE"""),"Don't know")</f>
        <v>Don't know</v>
      </c>
      <c r="R4" t="str">
        <f>IFERROR(__xludf.DUMMYFUNCTION("""COMPUTED_VALUE"""),"Don't know")</f>
        <v>Don't know</v>
      </c>
      <c r="S4" t="str">
        <f>IFERROR(__xludf.DUMMYFUNCTION("""COMPUTED_VALUE"""),"Maybe")</f>
        <v>Maybe</v>
      </c>
      <c r="T4" t="str">
        <f>IFERROR(__xludf.DUMMYFUNCTION("""COMPUTED_VALUE"""),"No")</f>
        <v>No</v>
      </c>
      <c r="U4" t="str">
        <f>IFERROR(__xludf.DUMMYFUNCTION("""COMPUTED_VALUE"""),"No")</f>
        <v>No</v>
      </c>
      <c r="V4" t="str">
        <f>IFERROR(__xludf.DUMMYFUNCTION("""COMPUTED_VALUE"""),"No")</f>
        <v>No</v>
      </c>
      <c r="W4" t="str">
        <f>IFERROR(__xludf.DUMMYFUNCTION("""COMPUTED_VALUE"""),"No")</f>
        <v>No</v>
      </c>
      <c r="X4" t="str">
        <f>IFERROR(__xludf.DUMMYFUNCTION("""COMPUTED_VALUE"""),"Yes")</f>
        <v>Yes</v>
      </c>
      <c r="Y4" t="str">
        <f>IFERROR(__xludf.DUMMYFUNCTION("""COMPUTED_VALUE"""),"Don't know")</f>
        <v>Don't know</v>
      </c>
      <c r="Z4" t="str">
        <f>IFERROR(__xludf.DUMMYFUNCTION("""COMPUTED_VALUE"""),"No")</f>
        <v>No</v>
      </c>
    </row>
    <row r="5">
      <c r="A5" s="4">
        <f>IFERROR(__xludf.DUMMYFUNCTION("""COMPUTED_VALUE"""),41878.483891944445)</f>
        <v>41878.48389</v>
      </c>
      <c r="B5">
        <f>IFERROR(__xludf.DUMMYFUNCTION("""COMPUTED_VALUE"""),33.0)</f>
        <v>33</v>
      </c>
      <c r="C5" t="str">
        <f>IFERROR(__xludf.DUMMYFUNCTION("""COMPUTED_VALUE"""),"male")</f>
        <v>male</v>
      </c>
      <c r="D5" t="str">
        <f>IFERROR(__xludf.DUMMYFUNCTION("""COMPUTED_VALUE"""),"United States")</f>
        <v>United States</v>
      </c>
      <c r="E5" t="str">
        <f>IFERROR(__xludf.DUMMYFUNCTION("""COMPUTED_VALUE"""),"CA")</f>
        <v>CA</v>
      </c>
      <c r="F5" t="str">
        <f>IFERROR(__xludf.DUMMYFUNCTION("""COMPUTED_VALUE"""),"No")</f>
        <v>No</v>
      </c>
      <c r="G5" t="str">
        <f>IFERROR(__xludf.DUMMYFUNCTION("""COMPUTED_VALUE"""),"Yes")</f>
        <v>Yes</v>
      </c>
      <c r="H5" t="str">
        <f>IFERROR(__xludf.DUMMYFUNCTION("""COMPUTED_VALUE"""),"Yes")</f>
        <v>Yes</v>
      </c>
      <c r="I5" t="str">
        <f>IFERROR(__xludf.DUMMYFUNCTION("""COMPUTED_VALUE"""),"Rarely")</f>
        <v>Rarely</v>
      </c>
      <c r="J5" t="str">
        <f>IFERROR(__xludf.DUMMYFUNCTION("""COMPUTED_VALUE"""),"26-100")</f>
        <v>26-100</v>
      </c>
      <c r="K5" t="str">
        <f>IFERROR(__xludf.DUMMYFUNCTION("""COMPUTED_VALUE"""),"No")</f>
        <v>No</v>
      </c>
      <c r="L5" t="str">
        <f>IFERROR(__xludf.DUMMYFUNCTION("""COMPUTED_VALUE"""),"Yes")</f>
        <v>Yes</v>
      </c>
      <c r="M5" t="str">
        <f>IFERROR(__xludf.DUMMYFUNCTION("""COMPUTED_VALUE"""),"Yes")</f>
        <v>Yes</v>
      </c>
      <c r="N5" t="str">
        <f>IFERROR(__xludf.DUMMYFUNCTION("""COMPUTED_VALUE"""),"Not sure")</f>
        <v>Not sure</v>
      </c>
      <c r="O5" t="str">
        <f>IFERROR(__xludf.DUMMYFUNCTION("""COMPUTED_VALUE"""),"Don't know")</f>
        <v>Don't know</v>
      </c>
      <c r="P5" t="str">
        <f>IFERROR(__xludf.DUMMYFUNCTION("""COMPUTED_VALUE"""),"Yes")</f>
        <v>Yes</v>
      </c>
      <c r="Q5" t="str">
        <f>IFERROR(__xludf.DUMMYFUNCTION("""COMPUTED_VALUE"""),"Yes")</f>
        <v>Yes</v>
      </c>
      <c r="R5" t="str">
        <f>IFERROR(__xludf.DUMMYFUNCTION("""COMPUTED_VALUE"""),"Don't know")</f>
        <v>Don't know</v>
      </c>
      <c r="S5" t="str">
        <f>IFERROR(__xludf.DUMMYFUNCTION("""COMPUTED_VALUE"""),"No")</f>
        <v>No</v>
      </c>
      <c r="T5" t="str">
        <f>IFERROR(__xludf.DUMMYFUNCTION("""COMPUTED_VALUE"""),"No")</f>
        <v>No</v>
      </c>
      <c r="U5" t="str">
        <f>IFERROR(__xludf.DUMMYFUNCTION("""COMPUTED_VALUE"""),"Yes")</f>
        <v>Yes</v>
      </c>
      <c r="V5" t="str">
        <f>IFERROR(__xludf.DUMMYFUNCTION("""COMPUTED_VALUE"""),"Yes")</f>
        <v>Yes</v>
      </c>
      <c r="W5" t="str">
        <f>IFERROR(__xludf.DUMMYFUNCTION("""COMPUTED_VALUE"""),"No")</f>
        <v>No</v>
      </c>
      <c r="X5" t="str">
        <f>IFERROR(__xludf.DUMMYFUNCTION("""COMPUTED_VALUE"""),"Yes")</f>
        <v>Yes</v>
      </c>
      <c r="Y5" t="str">
        <f>IFERROR(__xludf.DUMMYFUNCTION("""COMPUTED_VALUE"""),"Don't know")</f>
        <v>Don't know</v>
      </c>
      <c r="Z5" t="str">
        <f>IFERROR(__xludf.DUMMYFUNCTION("""COMPUTED_VALUE"""),"No")</f>
        <v>No</v>
      </c>
    </row>
    <row r="6">
      <c r="A6" s="4">
        <f>IFERROR(__xludf.DUMMYFUNCTION("""COMPUTED_VALUE"""),41878.48412797454)</f>
        <v>41878.48413</v>
      </c>
      <c r="B6">
        <f>IFERROR(__xludf.DUMMYFUNCTION("""COMPUTED_VALUE"""),35.0)</f>
        <v>35</v>
      </c>
      <c r="C6" t="str">
        <f>IFERROR(__xludf.DUMMYFUNCTION("""COMPUTED_VALUE"""),"male")</f>
        <v>male</v>
      </c>
      <c r="D6" t="str">
        <f>IFERROR(__xludf.DUMMYFUNCTION("""COMPUTED_VALUE"""),"United States")</f>
        <v>United States</v>
      </c>
      <c r="E6" t="str">
        <f>IFERROR(__xludf.DUMMYFUNCTION("""COMPUTED_VALUE"""),"TN")</f>
        <v>TN</v>
      </c>
      <c r="F6" t="str">
        <f>IFERROR(__xludf.DUMMYFUNCTION("""COMPUTED_VALUE"""),"No")</f>
        <v>No</v>
      </c>
      <c r="G6" t="str">
        <f>IFERROR(__xludf.DUMMYFUNCTION("""COMPUTED_VALUE"""),"Yes")</f>
        <v>Yes</v>
      </c>
      <c r="H6" t="str">
        <f>IFERROR(__xludf.DUMMYFUNCTION("""COMPUTED_VALUE"""),"Yes")</f>
        <v>Yes</v>
      </c>
      <c r="I6" t="str">
        <f>IFERROR(__xludf.DUMMYFUNCTION("""COMPUTED_VALUE"""),"Sometimes")</f>
        <v>Sometimes</v>
      </c>
      <c r="J6" t="str">
        <f>IFERROR(__xludf.DUMMYFUNCTION("""COMPUTED_VALUE"""),"More than 1000")</f>
        <v>More than 1000</v>
      </c>
      <c r="K6" t="str">
        <f>IFERROR(__xludf.DUMMYFUNCTION("""COMPUTED_VALUE"""),"No")</f>
        <v>No</v>
      </c>
      <c r="L6" t="str">
        <f>IFERROR(__xludf.DUMMYFUNCTION("""COMPUTED_VALUE"""),"No")</f>
        <v>No</v>
      </c>
      <c r="M6" t="str">
        <f>IFERROR(__xludf.DUMMYFUNCTION("""COMPUTED_VALUE"""),"Yes")</f>
        <v>Yes</v>
      </c>
      <c r="N6" t="str">
        <f>IFERROR(__xludf.DUMMYFUNCTION("""COMPUTED_VALUE"""),"Yes")</f>
        <v>Yes</v>
      </c>
      <c r="O6" t="str">
        <f>IFERROR(__xludf.DUMMYFUNCTION("""COMPUTED_VALUE"""),"No")</f>
        <v>No</v>
      </c>
      <c r="P6" t="str">
        <f>IFERROR(__xludf.DUMMYFUNCTION("""COMPUTED_VALUE"""),"Don't know")</f>
        <v>Don't know</v>
      </c>
      <c r="Q6" t="str">
        <f>IFERROR(__xludf.DUMMYFUNCTION("""COMPUTED_VALUE"""),"No")</f>
        <v>No</v>
      </c>
      <c r="R6" t="str">
        <f>IFERROR(__xludf.DUMMYFUNCTION("""COMPUTED_VALUE"""),"Very easy")</f>
        <v>Very easy</v>
      </c>
      <c r="S6" t="str">
        <f>IFERROR(__xludf.DUMMYFUNCTION("""COMPUTED_VALUE"""),"Yes")</f>
        <v>Yes</v>
      </c>
      <c r="T6" t="str">
        <f>IFERROR(__xludf.DUMMYFUNCTION("""COMPUTED_VALUE"""),"No")</f>
        <v>No</v>
      </c>
      <c r="U6" t="str">
        <f>IFERROR(__xludf.DUMMYFUNCTION("""COMPUTED_VALUE"""),"Some of them")</f>
        <v>Some of them</v>
      </c>
      <c r="V6" t="str">
        <f>IFERROR(__xludf.DUMMYFUNCTION("""COMPUTED_VALUE"""),"Yes")</f>
        <v>Yes</v>
      </c>
      <c r="W6" t="str">
        <f>IFERROR(__xludf.DUMMYFUNCTION("""COMPUTED_VALUE"""),"No")</f>
        <v>No</v>
      </c>
      <c r="X6" t="str">
        <f>IFERROR(__xludf.DUMMYFUNCTION("""COMPUTED_VALUE"""),"Yes")</f>
        <v>Yes</v>
      </c>
      <c r="Y6" t="str">
        <f>IFERROR(__xludf.DUMMYFUNCTION("""COMPUTED_VALUE"""),"No")</f>
        <v>No</v>
      </c>
      <c r="Z6" t="str">
        <f>IFERROR(__xludf.DUMMYFUNCTION("""COMPUTED_VALUE"""),"No")</f>
        <v>No</v>
      </c>
    </row>
    <row r="7">
      <c r="A7" s="4">
        <f>IFERROR(__xludf.DUMMYFUNCTION("""COMPUTED_VALUE"""),41878.48429914352)</f>
        <v>41878.4843</v>
      </c>
      <c r="B7">
        <f>IFERROR(__xludf.DUMMYFUNCTION("""COMPUTED_VALUE"""),33.0)</f>
        <v>33</v>
      </c>
      <c r="C7" t="str">
        <f>IFERROR(__xludf.DUMMYFUNCTION("""COMPUTED_VALUE"""),"male")</f>
        <v>male</v>
      </c>
      <c r="D7" t="str">
        <f>IFERROR(__xludf.DUMMYFUNCTION("""COMPUTED_VALUE"""),"United States")</f>
        <v>United States</v>
      </c>
      <c r="E7" t="str">
        <f>IFERROR(__xludf.DUMMYFUNCTION("""COMPUTED_VALUE"""),"TN")</f>
        <v>TN</v>
      </c>
      <c r="F7" t="str">
        <f>IFERROR(__xludf.DUMMYFUNCTION("""COMPUTED_VALUE"""),"No")</f>
        <v>No</v>
      </c>
      <c r="G7" t="str">
        <f>IFERROR(__xludf.DUMMYFUNCTION("""COMPUTED_VALUE"""),"No")</f>
        <v>No</v>
      </c>
      <c r="H7" t="str">
        <f>IFERROR(__xludf.DUMMYFUNCTION("""COMPUTED_VALUE"""),"No")</f>
        <v>No</v>
      </c>
      <c r="J7" t="str">
        <f>IFERROR(__xludf.DUMMYFUNCTION("""COMPUTED_VALUE"""),"1-5")</f>
        <v>1-5</v>
      </c>
      <c r="K7" t="str">
        <f>IFERROR(__xludf.DUMMYFUNCTION("""COMPUTED_VALUE"""),"No")</f>
        <v>No</v>
      </c>
      <c r="L7" t="str">
        <f>IFERROR(__xludf.DUMMYFUNCTION("""COMPUTED_VALUE"""),"Yes")</f>
        <v>Yes</v>
      </c>
      <c r="M7" t="str">
        <f>IFERROR(__xludf.DUMMYFUNCTION("""COMPUTED_VALUE"""),"Don't know")</f>
        <v>Don't know</v>
      </c>
      <c r="N7" t="str">
        <f>IFERROR(__xludf.DUMMYFUNCTION("""COMPUTED_VALUE"""),"Not sure")</f>
        <v>Not sure</v>
      </c>
      <c r="O7" t="str">
        <f>IFERROR(__xludf.DUMMYFUNCTION("""COMPUTED_VALUE"""),"No")</f>
        <v>No</v>
      </c>
      <c r="P7" t="str">
        <f>IFERROR(__xludf.DUMMYFUNCTION("""COMPUTED_VALUE"""),"Don't know")</f>
        <v>Don't know</v>
      </c>
      <c r="Q7" t="str">
        <f>IFERROR(__xludf.DUMMYFUNCTION("""COMPUTED_VALUE"""),"Don't know")</f>
        <v>Don't know</v>
      </c>
      <c r="R7" t="str">
        <f>IFERROR(__xludf.DUMMYFUNCTION("""COMPUTED_VALUE"""),"Don't know")</f>
        <v>Don't know</v>
      </c>
      <c r="S7" t="str">
        <f>IFERROR(__xludf.DUMMYFUNCTION("""COMPUTED_VALUE"""),"Maybe")</f>
        <v>Maybe</v>
      </c>
      <c r="T7" t="str">
        <f>IFERROR(__xludf.DUMMYFUNCTION("""COMPUTED_VALUE"""),"Maybe")</f>
        <v>Maybe</v>
      </c>
      <c r="U7" t="str">
        <f>IFERROR(__xludf.DUMMYFUNCTION("""COMPUTED_VALUE"""),"Some of them")</f>
        <v>Some of them</v>
      </c>
      <c r="V7" t="str">
        <f>IFERROR(__xludf.DUMMYFUNCTION("""COMPUTED_VALUE"""),"No")</f>
        <v>No</v>
      </c>
      <c r="W7" t="str">
        <f>IFERROR(__xludf.DUMMYFUNCTION("""COMPUTED_VALUE"""),"No")</f>
        <v>No</v>
      </c>
      <c r="X7" t="str">
        <f>IFERROR(__xludf.DUMMYFUNCTION("""COMPUTED_VALUE"""),"No")</f>
        <v>No</v>
      </c>
      <c r="Y7" t="str">
        <f>IFERROR(__xludf.DUMMYFUNCTION("""COMPUTED_VALUE"""),"Don't know")</f>
        <v>Don't know</v>
      </c>
      <c r="Z7" t="str">
        <f>IFERROR(__xludf.DUMMYFUNCTION("""COMPUTED_VALUE"""),"No")</f>
        <v>No</v>
      </c>
    </row>
    <row r="8">
      <c r="A8" s="4">
        <f>IFERROR(__xludf.DUMMYFUNCTION("""COMPUTED_VALUE"""),41878.484720636574)</f>
        <v>41878.48472</v>
      </c>
      <c r="B8">
        <f>IFERROR(__xludf.DUMMYFUNCTION("""COMPUTED_VALUE"""),35.0)</f>
        <v>35</v>
      </c>
      <c r="C8" t="str">
        <f>IFERROR(__xludf.DUMMYFUNCTION("""COMPUTED_VALUE"""),"Female")</f>
        <v>Female</v>
      </c>
      <c r="D8" t="str">
        <f>IFERROR(__xludf.DUMMYFUNCTION("""COMPUTED_VALUE"""),"United States")</f>
        <v>United States</v>
      </c>
      <c r="E8" t="str">
        <f>IFERROR(__xludf.DUMMYFUNCTION("""COMPUTED_VALUE"""),"CA")</f>
        <v>CA</v>
      </c>
      <c r="F8" t="str">
        <f>IFERROR(__xludf.DUMMYFUNCTION("""COMPUTED_VALUE"""),"No")</f>
        <v>No</v>
      </c>
      <c r="G8" t="str">
        <f>IFERROR(__xludf.DUMMYFUNCTION("""COMPUTED_VALUE"""),"Yes")</f>
        <v>Yes</v>
      </c>
      <c r="H8" t="str">
        <f>IFERROR(__xludf.DUMMYFUNCTION("""COMPUTED_VALUE"""),"Yes")</f>
        <v>Yes</v>
      </c>
      <c r="I8" t="str">
        <f>IFERROR(__xludf.DUMMYFUNCTION("""COMPUTED_VALUE"""),"Rarely")</f>
        <v>Rarely</v>
      </c>
      <c r="J8" t="str">
        <f>IFERROR(__xludf.DUMMYFUNCTION("""COMPUTED_VALUE"""),"6-25")</f>
        <v>6-25</v>
      </c>
      <c r="K8" t="str">
        <f>IFERROR(__xludf.DUMMYFUNCTION("""COMPUTED_VALUE"""),"Yes")</f>
        <v>Yes</v>
      </c>
      <c r="L8" t="str">
        <f>IFERROR(__xludf.DUMMYFUNCTION("""COMPUTED_VALUE"""),"Yes")</f>
        <v>Yes</v>
      </c>
      <c r="M8" t="str">
        <f>IFERROR(__xludf.DUMMYFUNCTION("""COMPUTED_VALUE"""),"Yes")</f>
        <v>Yes</v>
      </c>
      <c r="N8" t="str">
        <f>IFERROR(__xludf.DUMMYFUNCTION("""COMPUTED_VALUE"""),"Yes")</f>
        <v>Yes</v>
      </c>
      <c r="O8" t="str">
        <f>IFERROR(__xludf.DUMMYFUNCTION("""COMPUTED_VALUE"""),"Don't know")</f>
        <v>Don't know</v>
      </c>
      <c r="P8" t="str">
        <f>IFERROR(__xludf.DUMMYFUNCTION("""COMPUTED_VALUE"""),"Don't know")</f>
        <v>Don't know</v>
      </c>
      <c r="Q8" t="str">
        <f>IFERROR(__xludf.DUMMYFUNCTION("""COMPUTED_VALUE"""),"Don't know")</f>
        <v>Don't know</v>
      </c>
      <c r="R8" t="str">
        <f>IFERROR(__xludf.DUMMYFUNCTION("""COMPUTED_VALUE"""),"Don't know")</f>
        <v>Don't know</v>
      </c>
      <c r="S8" t="str">
        <f>IFERROR(__xludf.DUMMYFUNCTION("""COMPUTED_VALUE"""),"No")</f>
        <v>No</v>
      </c>
      <c r="T8" t="str">
        <f>IFERROR(__xludf.DUMMYFUNCTION("""COMPUTED_VALUE"""),"No")</f>
        <v>No</v>
      </c>
      <c r="U8" t="str">
        <f>IFERROR(__xludf.DUMMYFUNCTION("""COMPUTED_VALUE"""),"Yes")</f>
        <v>Yes</v>
      </c>
      <c r="V8" t="str">
        <f>IFERROR(__xludf.DUMMYFUNCTION("""COMPUTED_VALUE"""),"Yes")</f>
        <v>Yes</v>
      </c>
      <c r="W8" t="str">
        <f>IFERROR(__xludf.DUMMYFUNCTION("""COMPUTED_VALUE"""),"Maybe")</f>
        <v>Maybe</v>
      </c>
      <c r="X8" t="str">
        <f>IFERROR(__xludf.DUMMYFUNCTION("""COMPUTED_VALUE"""),"Maybe")</f>
        <v>Maybe</v>
      </c>
      <c r="Y8" t="str">
        <f>IFERROR(__xludf.DUMMYFUNCTION("""COMPUTED_VALUE"""),"Yes")</f>
        <v>Yes</v>
      </c>
      <c r="Z8" t="str">
        <f>IFERROR(__xludf.DUMMYFUNCTION("""COMPUTED_VALUE"""),"No")</f>
        <v>No</v>
      </c>
    </row>
    <row r="9">
      <c r="A9" s="4">
        <f>IFERROR(__xludf.DUMMYFUNCTION("""COMPUTED_VALUE"""),41878.48486907407)</f>
        <v>41878.48487</v>
      </c>
      <c r="B9">
        <f>IFERROR(__xludf.DUMMYFUNCTION("""COMPUTED_VALUE"""),34.0)</f>
        <v>34</v>
      </c>
      <c r="C9" t="str">
        <f>IFERROR(__xludf.DUMMYFUNCTION("""COMPUTED_VALUE"""),"male")</f>
        <v>male</v>
      </c>
      <c r="D9" t="str">
        <f>IFERROR(__xludf.DUMMYFUNCTION("""COMPUTED_VALUE"""),"United States")</f>
        <v>United States</v>
      </c>
      <c r="E9" t="str">
        <f>IFERROR(__xludf.DUMMYFUNCTION("""COMPUTED_VALUE"""),"OH")</f>
        <v>OH</v>
      </c>
      <c r="F9" t="str">
        <f>IFERROR(__xludf.DUMMYFUNCTION("""COMPUTED_VALUE"""),"No")</f>
        <v>No</v>
      </c>
      <c r="G9" t="str">
        <f>IFERROR(__xludf.DUMMYFUNCTION("""COMPUTED_VALUE"""),"No")</f>
        <v>No</v>
      </c>
      <c r="H9" t="str">
        <f>IFERROR(__xludf.DUMMYFUNCTION("""COMPUTED_VALUE"""),"Yes")</f>
        <v>Yes</v>
      </c>
      <c r="I9" t="str">
        <f>IFERROR(__xludf.DUMMYFUNCTION("""COMPUTED_VALUE"""),"Sometimes")</f>
        <v>Sometimes</v>
      </c>
      <c r="J9" t="str">
        <f>IFERROR(__xludf.DUMMYFUNCTION("""COMPUTED_VALUE"""),"26-100")</f>
        <v>26-100</v>
      </c>
      <c r="K9" t="str">
        <f>IFERROR(__xludf.DUMMYFUNCTION("""COMPUTED_VALUE"""),"Yes")</f>
        <v>Yes</v>
      </c>
      <c r="L9" t="str">
        <f>IFERROR(__xludf.DUMMYFUNCTION("""COMPUTED_VALUE"""),"Yes")</f>
        <v>Yes</v>
      </c>
      <c r="M9" t="str">
        <f>IFERROR(__xludf.DUMMYFUNCTION("""COMPUTED_VALUE"""),"Don't know")</f>
        <v>Don't know</v>
      </c>
      <c r="N9" t="str">
        <f>IFERROR(__xludf.DUMMYFUNCTION("""COMPUTED_VALUE"""),"Not sure")</f>
        <v>Not sure</v>
      </c>
      <c r="O9" t="str">
        <f>IFERROR(__xludf.DUMMYFUNCTION("""COMPUTED_VALUE"""),"No")</f>
        <v>No</v>
      </c>
      <c r="P9" t="str">
        <f>IFERROR(__xludf.DUMMYFUNCTION("""COMPUTED_VALUE"""),"Don't know")</f>
        <v>Don't know</v>
      </c>
      <c r="Q9" t="str">
        <f>IFERROR(__xludf.DUMMYFUNCTION("""COMPUTED_VALUE"""),"Don't know")</f>
        <v>Don't know</v>
      </c>
      <c r="R9" t="str">
        <f>IFERROR(__xludf.DUMMYFUNCTION("""COMPUTED_VALUE"""),"Somewhat difficult")</f>
        <v>Somewhat difficult</v>
      </c>
      <c r="S9" t="str">
        <f>IFERROR(__xludf.DUMMYFUNCTION("""COMPUTED_VALUE"""),"No")</f>
        <v>No</v>
      </c>
      <c r="T9" t="str">
        <f>IFERROR(__xludf.DUMMYFUNCTION("""COMPUTED_VALUE"""),"No")</f>
        <v>No</v>
      </c>
      <c r="U9" t="str">
        <f>IFERROR(__xludf.DUMMYFUNCTION("""COMPUTED_VALUE"""),"Some of them")</f>
        <v>Some of them</v>
      </c>
      <c r="V9" t="str">
        <f>IFERROR(__xludf.DUMMYFUNCTION("""COMPUTED_VALUE"""),"No")</f>
        <v>No</v>
      </c>
      <c r="W9" t="str">
        <f>IFERROR(__xludf.DUMMYFUNCTION("""COMPUTED_VALUE"""),"No")</f>
        <v>No</v>
      </c>
      <c r="X9" t="str">
        <f>IFERROR(__xludf.DUMMYFUNCTION("""COMPUTED_VALUE"""),"No")</f>
        <v>No</v>
      </c>
      <c r="Y9" t="str">
        <f>IFERROR(__xludf.DUMMYFUNCTION("""COMPUTED_VALUE"""),"No")</f>
        <v>No</v>
      </c>
      <c r="Z9" t="str">
        <f>IFERROR(__xludf.DUMMYFUNCTION("""COMPUTED_VALUE"""),"No")</f>
        <v>No</v>
      </c>
    </row>
    <row r="10">
      <c r="A10" s="4">
        <f>IFERROR(__xludf.DUMMYFUNCTION("""COMPUTED_VALUE"""),41878.48584284722)</f>
        <v>41878.48584</v>
      </c>
      <c r="B10">
        <f>IFERROR(__xludf.DUMMYFUNCTION("""COMPUTED_VALUE"""),42.0)</f>
        <v>42</v>
      </c>
      <c r="C10" t="str">
        <f>IFERROR(__xludf.DUMMYFUNCTION("""COMPUTED_VALUE"""),"Male")</f>
        <v>Male</v>
      </c>
      <c r="D10" t="str">
        <f>IFERROR(__xludf.DUMMYFUNCTION("""COMPUTED_VALUE"""),"United States")</f>
        <v>United States</v>
      </c>
      <c r="E10" t="str">
        <f>IFERROR(__xludf.DUMMYFUNCTION("""COMPUTED_VALUE"""),"WA")</f>
        <v>WA</v>
      </c>
      <c r="F10" t="str">
        <f>IFERROR(__xludf.DUMMYFUNCTION("""COMPUTED_VALUE"""),"No")</f>
        <v>No</v>
      </c>
      <c r="G10" t="str">
        <f>IFERROR(__xludf.DUMMYFUNCTION("""COMPUTED_VALUE"""),"Yes")</f>
        <v>Yes</v>
      </c>
      <c r="H10" t="str">
        <f>IFERROR(__xludf.DUMMYFUNCTION("""COMPUTED_VALUE"""),"Yes")</f>
        <v>Yes</v>
      </c>
      <c r="I10" t="str">
        <f>IFERROR(__xludf.DUMMYFUNCTION("""COMPUTED_VALUE"""),"Sometimes")</f>
        <v>Sometimes</v>
      </c>
      <c r="J10" t="str">
        <f>IFERROR(__xludf.DUMMYFUNCTION("""COMPUTED_VALUE"""),"26-100")</f>
        <v>26-100</v>
      </c>
      <c r="K10" t="str">
        <f>IFERROR(__xludf.DUMMYFUNCTION("""COMPUTED_VALUE"""),"Yes")</f>
        <v>Yes</v>
      </c>
      <c r="L10" t="str">
        <f>IFERROR(__xludf.DUMMYFUNCTION("""COMPUTED_VALUE"""),"Yes")</f>
        <v>Yes</v>
      </c>
      <c r="M10" t="str">
        <f>IFERROR(__xludf.DUMMYFUNCTION("""COMPUTED_VALUE"""),"Yes")</f>
        <v>Yes</v>
      </c>
      <c r="N10" t="str">
        <f>IFERROR(__xludf.DUMMYFUNCTION("""COMPUTED_VALUE"""),"Yes")</f>
        <v>Yes</v>
      </c>
      <c r="O10" t="str">
        <f>IFERROR(__xludf.DUMMYFUNCTION("""COMPUTED_VALUE"""),"Yes")</f>
        <v>Yes</v>
      </c>
      <c r="P10" t="str">
        <f>IFERROR(__xludf.DUMMYFUNCTION("""COMPUTED_VALUE"""),"Yes")</f>
        <v>Yes</v>
      </c>
      <c r="Q10" t="str">
        <f>IFERROR(__xludf.DUMMYFUNCTION("""COMPUTED_VALUE"""),"Yes")</f>
        <v>Yes</v>
      </c>
      <c r="R10" t="str">
        <f>IFERROR(__xludf.DUMMYFUNCTION("""COMPUTED_VALUE"""),"Very easy")</f>
        <v>Very easy</v>
      </c>
      <c r="S10" t="str">
        <f>IFERROR(__xludf.DUMMYFUNCTION("""COMPUTED_VALUE"""),"Maybe")</f>
        <v>Maybe</v>
      </c>
      <c r="T10" t="str">
        <f>IFERROR(__xludf.DUMMYFUNCTION("""COMPUTED_VALUE"""),"No")</f>
        <v>No</v>
      </c>
      <c r="U10" t="str">
        <f>IFERROR(__xludf.DUMMYFUNCTION("""COMPUTED_VALUE"""),"Some of them")</f>
        <v>Some of them</v>
      </c>
      <c r="V10" t="str">
        <f>IFERROR(__xludf.DUMMYFUNCTION("""COMPUTED_VALUE"""),"Some of them")</f>
        <v>Some of them</v>
      </c>
      <c r="W10" t="str">
        <f>IFERROR(__xludf.DUMMYFUNCTION("""COMPUTED_VALUE"""),"Maybe")</f>
        <v>Maybe</v>
      </c>
      <c r="X10" t="str">
        <f>IFERROR(__xludf.DUMMYFUNCTION("""COMPUTED_VALUE"""),"Yes")</f>
        <v>Yes</v>
      </c>
      <c r="Y10" t="str">
        <f>IFERROR(__xludf.DUMMYFUNCTION("""COMPUTED_VALUE"""),"Don't know")</f>
        <v>Don't know</v>
      </c>
      <c r="Z10" t="str">
        <f>IFERROR(__xludf.DUMMYFUNCTION("""COMPUTED_VALUE"""),"No")</f>
        <v>No</v>
      </c>
    </row>
    <row r="11">
      <c r="A11" s="4">
        <f>IFERROR(__xludf.DUMMYFUNCTION("""COMPUTED_VALUE"""),41878.486707557866)</f>
        <v>41878.48671</v>
      </c>
      <c r="B11">
        <f>IFERROR(__xludf.DUMMYFUNCTION("""COMPUTED_VALUE"""),40.0)</f>
        <v>40</v>
      </c>
      <c r="C11" t="str">
        <f>IFERROR(__xludf.DUMMYFUNCTION("""COMPUTED_VALUE"""),"female")</f>
        <v>female</v>
      </c>
      <c r="D11" t="str">
        <f>IFERROR(__xludf.DUMMYFUNCTION("""COMPUTED_VALUE"""),"United States")</f>
        <v>United States</v>
      </c>
      <c r="E11" t="str">
        <f>IFERROR(__xludf.DUMMYFUNCTION("""COMPUTED_VALUE"""),"WI")</f>
        <v>WI</v>
      </c>
      <c r="F11" t="str">
        <f>IFERROR(__xludf.DUMMYFUNCTION("""COMPUTED_VALUE"""),"No")</f>
        <v>No</v>
      </c>
      <c r="G11" t="str">
        <f>IFERROR(__xludf.DUMMYFUNCTION("""COMPUTED_VALUE"""),"No")</f>
        <v>No</v>
      </c>
      <c r="H11" t="str">
        <f>IFERROR(__xludf.DUMMYFUNCTION("""COMPUTED_VALUE"""),"Yes")</f>
        <v>Yes</v>
      </c>
      <c r="I11" t="str">
        <f>IFERROR(__xludf.DUMMYFUNCTION("""COMPUTED_VALUE"""),"Sometimes")</f>
        <v>Sometimes</v>
      </c>
      <c r="J11" t="str">
        <f>IFERROR(__xludf.DUMMYFUNCTION("""COMPUTED_VALUE"""),"1-5")</f>
        <v>1-5</v>
      </c>
      <c r="K11" t="str">
        <f>IFERROR(__xludf.DUMMYFUNCTION("""COMPUTED_VALUE"""),"No")</f>
        <v>No</v>
      </c>
      <c r="L11" t="str">
        <f>IFERROR(__xludf.DUMMYFUNCTION("""COMPUTED_VALUE"""),"Yes")</f>
        <v>Yes</v>
      </c>
      <c r="M11" t="str">
        <f>IFERROR(__xludf.DUMMYFUNCTION("""COMPUTED_VALUE"""),"Yes")</f>
        <v>Yes</v>
      </c>
      <c r="N11" t="str">
        <f>IFERROR(__xludf.DUMMYFUNCTION("""COMPUTED_VALUE"""),"Yes")</f>
        <v>Yes</v>
      </c>
      <c r="O11" t="str">
        <f>IFERROR(__xludf.DUMMYFUNCTION("""COMPUTED_VALUE"""),"No")</f>
        <v>No</v>
      </c>
      <c r="P11" t="str">
        <f>IFERROR(__xludf.DUMMYFUNCTION("""COMPUTED_VALUE"""),"No")</f>
        <v>No</v>
      </c>
      <c r="Q11" t="str">
        <f>IFERROR(__xludf.DUMMYFUNCTION("""COMPUTED_VALUE"""),"Don't know")</f>
        <v>Don't know</v>
      </c>
      <c r="R11" t="str">
        <f>IFERROR(__xludf.DUMMYFUNCTION("""COMPUTED_VALUE"""),"Don't know")</f>
        <v>Don't know</v>
      </c>
      <c r="S11" t="str">
        <f>IFERROR(__xludf.DUMMYFUNCTION("""COMPUTED_VALUE"""),"Maybe")</f>
        <v>Maybe</v>
      </c>
      <c r="T11" t="str">
        <f>IFERROR(__xludf.DUMMYFUNCTION("""COMPUTED_VALUE"""),"No")</f>
        <v>No</v>
      </c>
      <c r="U11" t="str">
        <f>IFERROR(__xludf.DUMMYFUNCTION("""COMPUTED_VALUE"""),"Some of them")</f>
        <v>Some of them</v>
      </c>
      <c r="V11" t="str">
        <f>IFERROR(__xludf.DUMMYFUNCTION("""COMPUTED_VALUE"""),"No")</f>
        <v>No</v>
      </c>
      <c r="W11" t="str">
        <f>IFERROR(__xludf.DUMMYFUNCTION("""COMPUTED_VALUE"""),"No")</f>
        <v>No</v>
      </c>
      <c r="X11" t="str">
        <f>IFERROR(__xludf.DUMMYFUNCTION("""COMPUTED_VALUE"""),"Maybe")</f>
        <v>Maybe</v>
      </c>
      <c r="Y11" t="str">
        <f>IFERROR(__xludf.DUMMYFUNCTION("""COMPUTED_VALUE"""),"Yes")</f>
        <v>Yes</v>
      </c>
      <c r="Z11" t="str">
        <f>IFERROR(__xludf.DUMMYFUNCTION("""COMPUTED_VALUE"""),"No")</f>
        <v>No</v>
      </c>
    </row>
    <row r="12">
      <c r="A12" s="4">
        <f>IFERROR(__xludf.DUMMYFUNCTION("""COMPUTED_VALUE"""),41878.48700951388)</f>
        <v>41878.48701</v>
      </c>
      <c r="B12">
        <f>IFERROR(__xludf.DUMMYFUNCTION("""COMPUTED_VALUE"""),27.0)</f>
        <v>27</v>
      </c>
      <c r="C12" t="str">
        <f>IFERROR(__xludf.DUMMYFUNCTION("""COMPUTED_VALUE"""),"Male")</f>
        <v>Male</v>
      </c>
      <c r="D12" t="str">
        <f>IFERROR(__xludf.DUMMYFUNCTION("""COMPUTED_VALUE"""),"United States")</f>
        <v>United States</v>
      </c>
      <c r="E12" t="str">
        <f>IFERROR(__xludf.DUMMYFUNCTION("""COMPUTED_VALUE"""),"NY")</f>
        <v>NY</v>
      </c>
      <c r="F12" t="str">
        <f>IFERROR(__xludf.DUMMYFUNCTION("""COMPUTED_VALUE"""),"No")</f>
        <v>No</v>
      </c>
      <c r="G12" t="str">
        <f>IFERROR(__xludf.DUMMYFUNCTION("""COMPUTED_VALUE"""),"No")</f>
        <v>No</v>
      </c>
      <c r="H12" t="str">
        <f>IFERROR(__xludf.DUMMYFUNCTION("""COMPUTED_VALUE"""),"Yes")</f>
        <v>Yes</v>
      </c>
      <c r="I12" t="str">
        <f>IFERROR(__xludf.DUMMYFUNCTION("""COMPUTED_VALUE"""),"Rarely")</f>
        <v>Rarely</v>
      </c>
      <c r="J12" t="str">
        <f>IFERROR(__xludf.DUMMYFUNCTION("""COMPUTED_VALUE"""),"6-25")</f>
        <v>6-25</v>
      </c>
      <c r="K12" t="str">
        <f>IFERROR(__xludf.DUMMYFUNCTION("""COMPUTED_VALUE"""),"No")</f>
        <v>No</v>
      </c>
      <c r="L12" t="str">
        <f>IFERROR(__xludf.DUMMYFUNCTION("""COMPUTED_VALUE"""),"Yes")</f>
        <v>Yes</v>
      </c>
      <c r="M12" t="str">
        <f>IFERROR(__xludf.DUMMYFUNCTION("""COMPUTED_VALUE"""),"No")</f>
        <v>No</v>
      </c>
      <c r="N12" t="str">
        <f>IFERROR(__xludf.DUMMYFUNCTION("""COMPUTED_VALUE"""),"Yes")</f>
        <v>Yes</v>
      </c>
      <c r="O12" t="str">
        <f>IFERROR(__xludf.DUMMYFUNCTION("""COMPUTED_VALUE"""),"No")</f>
        <v>No</v>
      </c>
      <c r="P12" t="str">
        <f>IFERROR(__xludf.DUMMYFUNCTION("""COMPUTED_VALUE"""),"No")</f>
        <v>No</v>
      </c>
      <c r="Q12" t="str">
        <f>IFERROR(__xludf.DUMMYFUNCTION("""COMPUTED_VALUE"""),"Don't know")</f>
        <v>Don't know</v>
      </c>
      <c r="R12" t="str">
        <f>IFERROR(__xludf.DUMMYFUNCTION("""COMPUTED_VALUE"""),"Very easy")</f>
        <v>Very easy</v>
      </c>
      <c r="S12" t="str">
        <f>IFERROR(__xludf.DUMMYFUNCTION("""COMPUTED_VALUE"""),"No")</f>
        <v>No</v>
      </c>
      <c r="T12" t="str">
        <f>IFERROR(__xludf.DUMMYFUNCTION("""COMPUTED_VALUE"""),"No")</f>
        <v>No</v>
      </c>
      <c r="U12" t="str">
        <f>IFERROR(__xludf.DUMMYFUNCTION("""COMPUTED_VALUE"""),"Yes")</f>
        <v>Yes</v>
      </c>
      <c r="V12" t="str">
        <f>IFERROR(__xludf.DUMMYFUNCTION("""COMPUTED_VALUE"""),"Yes")</f>
        <v>Yes</v>
      </c>
      <c r="W12" t="str">
        <f>IFERROR(__xludf.DUMMYFUNCTION("""COMPUTED_VALUE"""),"Maybe")</f>
        <v>Maybe</v>
      </c>
      <c r="X12" t="str">
        <f>IFERROR(__xludf.DUMMYFUNCTION("""COMPUTED_VALUE"""),"Maybe")</f>
        <v>Maybe</v>
      </c>
      <c r="Y12" t="str">
        <f>IFERROR(__xludf.DUMMYFUNCTION("""COMPUTED_VALUE"""),"Don't know")</f>
        <v>Don't know</v>
      </c>
      <c r="Z12" t="str">
        <f>IFERROR(__xludf.DUMMYFUNCTION("""COMPUTED_VALUE"""),"No")</f>
        <v>No</v>
      </c>
    </row>
    <row r="13">
      <c r="A13" s="4">
        <f>IFERROR(__xludf.DUMMYFUNCTION("""COMPUTED_VALUE"""),41878.487603587964)</f>
        <v>41878.4876</v>
      </c>
      <c r="B13">
        <f>IFERROR(__xludf.DUMMYFUNCTION("""COMPUTED_VALUE"""),50.0)</f>
        <v>50</v>
      </c>
      <c r="C13" t="str">
        <f>IFERROR(__xludf.DUMMYFUNCTION("""COMPUTED_VALUE"""),"M")</f>
        <v>M</v>
      </c>
      <c r="D13" t="str">
        <f>IFERROR(__xludf.DUMMYFUNCTION("""COMPUTED_VALUE"""),"United States")</f>
        <v>United States</v>
      </c>
      <c r="E13" t="str">
        <f>IFERROR(__xludf.DUMMYFUNCTION("""COMPUTED_VALUE"""),"IN")</f>
        <v>IN</v>
      </c>
      <c r="F13" t="str">
        <f>IFERROR(__xludf.DUMMYFUNCTION("""COMPUTED_VALUE"""),"No")</f>
        <v>No</v>
      </c>
      <c r="G13" t="str">
        <f>IFERROR(__xludf.DUMMYFUNCTION("""COMPUTED_VALUE"""),"No")</f>
        <v>No</v>
      </c>
      <c r="H13" t="str">
        <f>IFERROR(__xludf.DUMMYFUNCTION("""COMPUTED_VALUE"""),"No")</f>
        <v>No</v>
      </c>
      <c r="J13" t="str">
        <f>IFERROR(__xludf.DUMMYFUNCTION("""COMPUTED_VALUE"""),"100-500")</f>
        <v>100-500</v>
      </c>
      <c r="K13" t="str">
        <f>IFERROR(__xludf.DUMMYFUNCTION("""COMPUTED_VALUE"""),"No")</f>
        <v>No</v>
      </c>
      <c r="L13" t="str">
        <f>IFERROR(__xludf.DUMMYFUNCTION("""COMPUTED_VALUE"""),"Yes")</f>
        <v>Yes</v>
      </c>
      <c r="M13" t="str">
        <f>IFERROR(__xludf.DUMMYFUNCTION("""COMPUTED_VALUE"""),"Yes")</f>
        <v>Yes</v>
      </c>
      <c r="N13" t="str">
        <f>IFERROR(__xludf.DUMMYFUNCTION("""COMPUTED_VALUE"""),"Yes")</f>
        <v>Yes</v>
      </c>
      <c r="O13" t="str">
        <f>IFERROR(__xludf.DUMMYFUNCTION("""COMPUTED_VALUE"""),"No")</f>
        <v>No</v>
      </c>
      <c r="P13" t="str">
        <f>IFERROR(__xludf.DUMMYFUNCTION("""COMPUTED_VALUE"""),"Don't know")</f>
        <v>Don't know</v>
      </c>
      <c r="Q13" t="str">
        <f>IFERROR(__xludf.DUMMYFUNCTION("""COMPUTED_VALUE"""),"Don't know")</f>
        <v>Don't know</v>
      </c>
      <c r="R13" t="str">
        <f>IFERROR(__xludf.DUMMYFUNCTION("""COMPUTED_VALUE"""),"Don't know")</f>
        <v>Don't know</v>
      </c>
      <c r="S13" t="str">
        <f>IFERROR(__xludf.DUMMYFUNCTION("""COMPUTED_VALUE"""),"No")</f>
        <v>No</v>
      </c>
      <c r="T13" t="str">
        <f>IFERROR(__xludf.DUMMYFUNCTION("""COMPUTED_VALUE"""),"No")</f>
        <v>No</v>
      </c>
      <c r="U13" t="str">
        <f>IFERROR(__xludf.DUMMYFUNCTION("""COMPUTED_VALUE"""),"Some of them")</f>
        <v>Some of them</v>
      </c>
      <c r="V13" t="str">
        <f>IFERROR(__xludf.DUMMYFUNCTION("""COMPUTED_VALUE"""),"Yes")</f>
        <v>Yes</v>
      </c>
      <c r="W13" t="str">
        <f>IFERROR(__xludf.DUMMYFUNCTION("""COMPUTED_VALUE"""),"No")</f>
        <v>No</v>
      </c>
      <c r="X13" t="str">
        <f>IFERROR(__xludf.DUMMYFUNCTION("""COMPUTED_VALUE"""),"Maybe")</f>
        <v>Maybe</v>
      </c>
      <c r="Y13" t="str">
        <f>IFERROR(__xludf.DUMMYFUNCTION("""COMPUTED_VALUE"""),"Don't know")</f>
        <v>Don't know</v>
      </c>
      <c r="Z13" t="str">
        <f>IFERROR(__xludf.DUMMYFUNCTION("""COMPUTED_VALUE"""),"No")</f>
        <v>No</v>
      </c>
    </row>
    <row r="14">
      <c r="A14" s="4">
        <f>IFERROR(__xludf.DUMMYFUNCTION("""COMPUTED_VALUE"""),41878.48768412037)</f>
        <v>41878.48768</v>
      </c>
      <c r="B14">
        <f>IFERROR(__xludf.DUMMYFUNCTION("""COMPUTED_VALUE"""),35.0)</f>
        <v>35</v>
      </c>
      <c r="C14" t="str">
        <f>IFERROR(__xludf.DUMMYFUNCTION("""COMPUTED_VALUE"""),"M")</f>
        <v>M</v>
      </c>
      <c r="D14" t="str">
        <f>IFERROR(__xludf.DUMMYFUNCTION("""COMPUTED_VALUE"""),"United States")</f>
        <v>United States</v>
      </c>
      <c r="E14" t="str">
        <f>IFERROR(__xludf.DUMMYFUNCTION("""COMPUTED_VALUE"""),"TX")</f>
        <v>TX</v>
      </c>
      <c r="F14" t="str">
        <f>IFERROR(__xludf.DUMMYFUNCTION("""COMPUTED_VALUE"""),"No")</f>
        <v>No</v>
      </c>
      <c r="G14" t="str">
        <f>IFERROR(__xludf.DUMMYFUNCTION("""COMPUTED_VALUE"""),"No")</f>
        <v>No</v>
      </c>
      <c r="H14" t="str">
        <f>IFERROR(__xludf.DUMMYFUNCTION("""COMPUTED_VALUE"""),"Yes")</f>
        <v>Yes</v>
      </c>
      <c r="I14" t="str">
        <f>IFERROR(__xludf.DUMMYFUNCTION("""COMPUTED_VALUE"""),"Rarely")</f>
        <v>Rarely</v>
      </c>
      <c r="J14" t="str">
        <f>IFERROR(__xludf.DUMMYFUNCTION("""COMPUTED_VALUE"""),"More than 1000")</f>
        <v>More than 1000</v>
      </c>
      <c r="K14" t="str">
        <f>IFERROR(__xludf.DUMMYFUNCTION("""COMPUTED_VALUE"""),"Yes")</f>
        <v>Yes</v>
      </c>
      <c r="L14" t="str">
        <f>IFERROR(__xludf.DUMMYFUNCTION("""COMPUTED_VALUE"""),"Yes")</f>
        <v>Yes</v>
      </c>
      <c r="M14" t="str">
        <f>IFERROR(__xludf.DUMMYFUNCTION("""COMPUTED_VALUE"""),"Yes")</f>
        <v>Yes</v>
      </c>
      <c r="N14" t="str">
        <f>IFERROR(__xludf.DUMMYFUNCTION("""COMPUTED_VALUE"""),"Yes")</f>
        <v>Yes</v>
      </c>
      <c r="O14" t="str">
        <f>IFERROR(__xludf.DUMMYFUNCTION("""COMPUTED_VALUE"""),"No")</f>
        <v>No</v>
      </c>
      <c r="P14" t="str">
        <f>IFERROR(__xludf.DUMMYFUNCTION("""COMPUTED_VALUE"""),"Yes")</f>
        <v>Yes</v>
      </c>
      <c r="Q14" t="str">
        <f>IFERROR(__xludf.DUMMYFUNCTION("""COMPUTED_VALUE"""),"Yes")</f>
        <v>Yes</v>
      </c>
      <c r="R14" t="str">
        <f>IFERROR(__xludf.DUMMYFUNCTION("""COMPUTED_VALUE"""),"Very easy")</f>
        <v>Very easy</v>
      </c>
      <c r="S14" t="str">
        <f>IFERROR(__xludf.DUMMYFUNCTION("""COMPUTED_VALUE"""),"No")</f>
        <v>No</v>
      </c>
      <c r="T14" t="str">
        <f>IFERROR(__xludf.DUMMYFUNCTION("""COMPUTED_VALUE"""),"No")</f>
        <v>No</v>
      </c>
      <c r="U14" t="str">
        <f>IFERROR(__xludf.DUMMYFUNCTION("""COMPUTED_VALUE"""),"Yes")</f>
        <v>Yes</v>
      </c>
      <c r="V14" t="str">
        <f>IFERROR(__xludf.DUMMYFUNCTION("""COMPUTED_VALUE"""),"Yes")</f>
        <v>Yes</v>
      </c>
      <c r="W14" t="str">
        <f>IFERROR(__xludf.DUMMYFUNCTION("""COMPUTED_VALUE"""),"Maybe")</f>
        <v>Maybe</v>
      </c>
      <c r="X14" t="str">
        <f>IFERROR(__xludf.DUMMYFUNCTION("""COMPUTED_VALUE"""),"Maybe")</f>
        <v>Maybe</v>
      </c>
      <c r="Y14" t="str">
        <f>IFERROR(__xludf.DUMMYFUNCTION("""COMPUTED_VALUE"""),"Yes")</f>
        <v>Yes</v>
      </c>
      <c r="Z14" t="str">
        <f>IFERROR(__xludf.DUMMYFUNCTION("""COMPUTED_VALUE"""),"No")</f>
        <v>No</v>
      </c>
    </row>
    <row r="15">
      <c r="A15" s="4">
        <f>IFERROR(__xludf.DUMMYFUNCTION("""COMPUTED_VALUE"""),41878.487863842594)</f>
        <v>41878.48786</v>
      </c>
      <c r="B15">
        <f>IFERROR(__xludf.DUMMYFUNCTION("""COMPUTED_VALUE"""),35.0)</f>
        <v>35</v>
      </c>
      <c r="C15" t="str">
        <f>IFERROR(__xludf.DUMMYFUNCTION("""COMPUTED_VALUE"""),"Male")</f>
        <v>Male</v>
      </c>
      <c r="D15" t="str">
        <f>IFERROR(__xludf.DUMMYFUNCTION("""COMPUTED_VALUE"""),"United States")</f>
        <v>United States</v>
      </c>
      <c r="E15" t="str">
        <f>IFERROR(__xludf.DUMMYFUNCTION("""COMPUTED_VALUE"""),"MI")</f>
        <v>MI</v>
      </c>
      <c r="F15" t="str">
        <f>IFERROR(__xludf.DUMMYFUNCTION("""COMPUTED_VALUE"""),"No")</f>
        <v>No</v>
      </c>
      <c r="G15" t="str">
        <f>IFERROR(__xludf.DUMMYFUNCTION("""COMPUTED_VALUE"""),"No")</f>
        <v>No</v>
      </c>
      <c r="H15" t="str">
        <f>IFERROR(__xludf.DUMMYFUNCTION("""COMPUTED_VALUE"""),"No")</f>
        <v>No</v>
      </c>
      <c r="J15" t="str">
        <f>IFERROR(__xludf.DUMMYFUNCTION("""COMPUTED_VALUE"""),"More than 1000")</f>
        <v>More than 1000</v>
      </c>
      <c r="K15" t="str">
        <f>IFERROR(__xludf.DUMMYFUNCTION("""COMPUTED_VALUE"""),"Yes")</f>
        <v>Yes</v>
      </c>
      <c r="L15" t="str">
        <f>IFERROR(__xludf.DUMMYFUNCTION("""COMPUTED_VALUE"""),"Yes")</f>
        <v>Yes</v>
      </c>
      <c r="M15" t="str">
        <f>IFERROR(__xludf.DUMMYFUNCTION("""COMPUTED_VALUE"""),"Yes")</f>
        <v>Yes</v>
      </c>
      <c r="N15" t="str">
        <f>IFERROR(__xludf.DUMMYFUNCTION("""COMPUTED_VALUE"""),"Not sure")</f>
        <v>Not sure</v>
      </c>
      <c r="O15" t="str">
        <f>IFERROR(__xludf.DUMMYFUNCTION("""COMPUTED_VALUE"""),"Don't know")</f>
        <v>Don't know</v>
      </c>
      <c r="P15" t="str">
        <f>IFERROR(__xludf.DUMMYFUNCTION("""COMPUTED_VALUE"""),"Yes")</f>
        <v>Yes</v>
      </c>
      <c r="Q15" t="str">
        <f>IFERROR(__xludf.DUMMYFUNCTION("""COMPUTED_VALUE"""),"Don't know")</f>
        <v>Don't know</v>
      </c>
      <c r="R15" t="str">
        <f>IFERROR(__xludf.DUMMYFUNCTION("""COMPUTED_VALUE"""),"Somewhat difficult")</f>
        <v>Somewhat difficult</v>
      </c>
      <c r="S15" t="str">
        <f>IFERROR(__xludf.DUMMYFUNCTION("""COMPUTED_VALUE"""),"Yes")</f>
        <v>Yes</v>
      </c>
      <c r="T15" t="str">
        <f>IFERROR(__xludf.DUMMYFUNCTION("""COMPUTED_VALUE"""),"Yes")</f>
        <v>Yes</v>
      </c>
      <c r="U15" t="str">
        <f>IFERROR(__xludf.DUMMYFUNCTION("""COMPUTED_VALUE"""),"Some of them")</f>
        <v>Some of them</v>
      </c>
      <c r="V15" t="str">
        <f>IFERROR(__xludf.DUMMYFUNCTION("""COMPUTED_VALUE"""),"No")</f>
        <v>No</v>
      </c>
      <c r="W15" t="str">
        <f>IFERROR(__xludf.DUMMYFUNCTION("""COMPUTED_VALUE"""),"No")</f>
        <v>No</v>
      </c>
      <c r="X15" t="str">
        <f>IFERROR(__xludf.DUMMYFUNCTION("""COMPUTED_VALUE"""),"Maybe")</f>
        <v>Maybe</v>
      </c>
      <c r="Y15" t="str">
        <f>IFERROR(__xludf.DUMMYFUNCTION("""COMPUTED_VALUE"""),"Don't know")</f>
        <v>Don't know</v>
      </c>
      <c r="Z15" t="str">
        <f>IFERROR(__xludf.DUMMYFUNCTION("""COMPUTED_VALUE"""),"No")</f>
        <v>No</v>
      </c>
    </row>
    <row r="16">
      <c r="A16" s="4">
        <f>IFERROR(__xludf.DUMMYFUNCTION("""COMPUTED_VALUE"""),41878.488456782405)</f>
        <v>41878.48846</v>
      </c>
      <c r="B16">
        <f>IFERROR(__xludf.DUMMYFUNCTION("""COMPUTED_VALUE"""),30.0)</f>
        <v>30</v>
      </c>
      <c r="C16" t="str">
        <f>IFERROR(__xludf.DUMMYFUNCTION("""COMPUTED_VALUE"""),"Male")</f>
        <v>Male</v>
      </c>
      <c r="D16" t="str">
        <f>IFERROR(__xludf.DUMMYFUNCTION("""COMPUTED_VALUE"""),"United States")</f>
        <v>United States</v>
      </c>
      <c r="E16" t="str">
        <f>IFERROR(__xludf.DUMMYFUNCTION("""COMPUTED_VALUE"""),"IN")</f>
        <v>IN</v>
      </c>
      <c r="F16" t="str">
        <f>IFERROR(__xludf.DUMMYFUNCTION("""COMPUTED_VALUE"""),"No")</f>
        <v>No</v>
      </c>
      <c r="G16" t="str">
        <f>IFERROR(__xludf.DUMMYFUNCTION("""COMPUTED_VALUE"""),"No")</f>
        <v>No</v>
      </c>
      <c r="H16" t="str">
        <f>IFERROR(__xludf.DUMMYFUNCTION("""COMPUTED_VALUE"""),"Yes")</f>
        <v>Yes</v>
      </c>
      <c r="I16" t="str">
        <f>IFERROR(__xludf.DUMMYFUNCTION("""COMPUTED_VALUE"""),"Sometimes")</f>
        <v>Sometimes</v>
      </c>
      <c r="J16" t="str">
        <f>IFERROR(__xludf.DUMMYFUNCTION("""COMPUTED_VALUE"""),"26-100")</f>
        <v>26-100</v>
      </c>
      <c r="K16" t="str">
        <f>IFERROR(__xludf.DUMMYFUNCTION("""COMPUTED_VALUE"""),"No")</f>
        <v>No</v>
      </c>
      <c r="L16" t="str">
        <f>IFERROR(__xludf.DUMMYFUNCTION("""COMPUTED_VALUE"""),"Yes")</f>
        <v>Yes</v>
      </c>
      <c r="M16" t="str">
        <f>IFERROR(__xludf.DUMMYFUNCTION("""COMPUTED_VALUE"""),"Don't know")</f>
        <v>Don't know</v>
      </c>
      <c r="N16" t="str">
        <f>IFERROR(__xludf.DUMMYFUNCTION("""COMPUTED_VALUE"""),"No")</f>
        <v>No</v>
      </c>
      <c r="O16" t="str">
        <f>IFERROR(__xludf.DUMMYFUNCTION("""COMPUTED_VALUE"""),"No")</f>
        <v>No</v>
      </c>
      <c r="P16" t="str">
        <f>IFERROR(__xludf.DUMMYFUNCTION("""COMPUTED_VALUE"""),"No")</f>
        <v>No</v>
      </c>
      <c r="Q16" t="str">
        <f>IFERROR(__xludf.DUMMYFUNCTION("""COMPUTED_VALUE"""),"Don't know")</f>
        <v>Don't know</v>
      </c>
      <c r="R16" t="str">
        <f>IFERROR(__xludf.DUMMYFUNCTION("""COMPUTED_VALUE"""),"Don't know")</f>
        <v>Don't know</v>
      </c>
      <c r="S16" t="str">
        <f>IFERROR(__xludf.DUMMYFUNCTION("""COMPUTED_VALUE"""),"No")</f>
        <v>No</v>
      </c>
      <c r="T16" t="str">
        <f>IFERROR(__xludf.DUMMYFUNCTION("""COMPUTED_VALUE"""),"No")</f>
        <v>No</v>
      </c>
      <c r="U16" t="str">
        <f>IFERROR(__xludf.DUMMYFUNCTION("""COMPUTED_VALUE"""),"No")</f>
        <v>No</v>
      </c>
      <c r="V16" t="str">
        <f>IFERROR(__xludf.DUMMYFUNCTION("""COMPUTED_VALUE"""),"No")</f>
        <v>No</v>
      </c>
      <c r="W16" t="str">
        <f>IFERROR(__xludf.DUMMYFUNCTION("""COMPUTED_VALUE"""),"No")</f>
        <v>No</v>
      </c>
      <c r="X16" t="str">
        <f>IFERROR(__xludf.DUMMYFUNCTION("""COMPUTED_VALUE"""),"Maybe")</f>
        <v>Maybe</v>
      </c>
      <c r="Y16" t="str">
        <f>IFERROR(__xludf.DUMMYFUNCTION("""COMPUTED_VALUE"""),"Don't know")</f>
        <v>Don't know</v>
      </c>
      <c r="Z16" t="str">
        <f>IFERROR(__xludf.DUMMYFUNCTION("""COMPUTED_VALUE"""),"No")</f>
        <v>No</v>
      </c>
    </row>
    <row r="17">
      <c r="A17" s="4">
        <f>IFERROR(__xludf.DUMMYFUNCTION("""COMPUTED_VALUE"""),41878.488612939815)</f>
        <v>41878.48861</v>
      </c>
      <c r="B17">
        <f>IFERROR(__xludf.DUMMYFUNCTION("""COMPUTED_VALUE"""),38.0)</f>
        <v>38</v>
      </c>
      <c r="C17" t="str">
        <f>IFERROR(__xludf.DUMMYFUNCTION("""COMPUTED_VALUE"""),"Female")</f>
        <v>Female</v>
      </c>
      <c r="D17" t="str">
        <f>IFERROR(__xludf.DUMMYFUNCTION("""COMPUTED_VALUE"""),"United States")</f>
        <v>United States</v>
      </c>
      <c r="E17" t="str">
        <f>IFERROR(__xludf.DUMMYFUNCTION("""COMPUTED_VALUE"""),"TX")</f>
        <v>TX</v>
      </c>
      <c r="F17" t="str">
        <f>IFERROR(__xludf.DUMMYFUNCTION("""COMPUTED_VALUE"""),"No")</f>
        <v>No</v>
      </c>
      <c r="G17" t="str">
        <f>IFERROR(__xludf.DUMMYFUNCTION("""COMPUTED_VALUE"""),"Yes")</f>
        <v>Yes</v>
      </c>
      <c r="H17" t="str">
        <f>IFERROR(__xludf.DUMMYFUNCTION("""COMPUTED_VALUE"""),"Yes")</f>
        <v>Yes</v>
      </c>
      <c r="I17" t="str">
        <f>IFERROR(__xludf.DUMMYFUNCTION("""COMPUTED_VALUE"""),"Sometimes")</f>
        <v>Sometimes</v>
      </c>
      <c r="J17" t="str">
        <f>IFERROR(__xludf.DUMMYFUNCTION("""COMPUTED_VALUE"""),"26-100")</f>
        <v>26-100</v>
      </c>
      <c r="K17" t="str">
        <f>IFERROR(__xludf.DUMMYFUNCTION("""COMPUTED_VALUE"""),"No")</f>
        <v>No</v>
      </c>
      <c r="L17" t="str">
        <f>IFERROR(__xludf.DUMMYFUNCTION("""COMPUTED_VALUE"""),"Yes")</f>
        <v>Yes</v>
      </c>
      <c r="M17" t="str">
        <f>IFERROR(__xludf.DUMMYFUNCTION("""COMPUTED_VALUE"""),"Yes")</f>
        <v>Yes</v>
      </c>
      <c r="N17" t="str">
        <f>IFERROR(__xludf.DUMMYFUNCTION("""COMPUTED_VALUE"""),"Yes")</f>
        <v>Yes</v>
      </c>
      <c r="O17" t="str">
        <f>IFERROR(__xludf.DUMMYFUNCTION("""COMPUTED_VALUE"""),"No")</f>
        <v>No</v>
      </c>
      <c r="P17" t="str">
        <f>IFERROR(__xludf.DUMMYFUNCTION("""COMPUTED_VALUE"""),"Yes")</f>
        <v>Yes</v>
      </c>
      <c r="Q17" t="str">
        <f>IFERROR(__xludf.DUMMYFUNCTION("""COMPUTED_VALUE"""),"Yes")</f>
        <v>Yes</v>
      </c>
      <c r="R17" t="str">
        <f>IFERROR(__xludf.DUMMYFUNCTION("""COMPUTED_VALUE"""),"Somewhat easy")</f>
        <v>Somewhat easy</v>
      </c>
      <c r="S17" t="str">
        <f>IFERROR(__xludf.DUMMYFUNCTION("""COMPUTED_VALUE"""),"No")</f>
        <v>No</v>
      </c>
      <c r="T17" t="str">
        <f>IFERROR(__xludf.DUMMYFUNCTION("""COMPUTED_VALUE"""),"No")</f>
        <v>No</v>
      </c>
      <c r="U17" t="str">
        <f>IFERROR(__xludf.DUMMYFUNCTION("""COMPUTED_VALUE"""),"Some of them")</f>
        <v>Some of them</v>
      </c>
      <c r="V17" t="str">
        <f>IFERROR(__xludf.DUMMYFUNCTION("""COMPUTED_VALUE"""),"Yes")</f>
        <v>Yes</v>
      </c>
      <c r="W17" t="str">
        <f>IFERROR(__xludf.DUMMYFUNCTION("""COMPUTED_VALUE"""),"No")</f>
        <v>No</v>
      </c>
      <c r="X17" t="str">
        <f>IFERROR(__xludf.DUMMYFUNCTION("""COMPUTED_VALUE"""),"No")</f>
        <v>No</v>
      </c>
      <c r="Y17" t="str">
        <f>IFERROR(__xludf.DUMMYFUNCTION("""COMPUTED_VALUE"""),"Yes")</f>
        <v>Yes</v>
      </c>
      <c r="Z17" t="str">
        <f>IFERROR(__xludf.DUMMYFUNCTION("""COMPUTED_VALUE"""),"No")</f>
        <v>No</v>
      </c>
    </row>
    <row r="18">
      <c r="A18" s="4">
        <f>IFERROR(__xludf.DUMMYFUNCTION("""COMPUTED_VALUE"""),41878.48875614584)</f>
        <v>41878.48876</v>
      </c>
      <c r="B18">
        <f>IFERROR(__xludf.DUMMYFUNCTION("""COMPUTED_VALUE"""),34.0)</f>
        <v>34</v>
      </c>
      <c r="C18" t="str">
        <f>IFERROR(__xludf.DUMMYFUNCTION("""COMPUTED_VALUE"""),"Male")</f>
        <v>Male</v>
      </c>
      <c r="D18" t="str">
        <f>IFERROR(__xludf.DUMMYFUNCTION("""COMPUTED_VALUE"""),"United States")</f>
        <v>United States</v>
      </c>
      <c r="E18" t="str">
        <f>IFERROR(__xludf.DUMMYFUNCTION("""COMPUTED_VALUE"""),"TN")</f>
        <v>TN</v>
      </c>
      <c r="F18" t="str">
        <f>IFERROR(__xludf.DUMMYFUNCTION("""COMPUTED_VALUE"""),"No")</f>
        <v>No</v>
      </c>
      <c r="G18" t="str">
        <f>IFERROR(__xludf.DUMMYFUNCTION("""COMPUTED_VALUE"""),"No")</f>
        <v>No</v>
      </c>
      <c r="H18" t="str">
        <f>IFERROR(__xludf.DUMMYFUNCTION("""COMPUTED_VALUE"""),"No")</f>
        <v>No</v>
      </c>
      <c r="J18" t="str">
        <f>IFERROR(__xludf.DUMMYFUNCTION("""COMPUTED_VALUE"""),"6-25")</f>
        <v>6-25</v>
      </c>
      <c r="K18" t="str">
        <f>IFERROR(__xludf.DUMMYFUNCTION("""COMPUTED_VALUE"""),"No")</f>
        <v>No</v>
      </c>
      <c r="L18" t="str">
        <f>IFERROR(__xludf.DUMMYFUNCTION("""COMPUTED_VALUE"""),"Yes")</f>
        <v>Yes</v>
      </c>
      <c r="M18" t="str">
        <f>IFERROR(__xludf.DUMMYFUNCTION("""COMPUTED_VALUE"""),"No")</f>
        <v>No</v>
      </c>
      <c r="N18" t="str">
        <f>IFERROR(__xludf.DUMMYFUNCTION("""COMPUTED_VALUE"""),"No")</f>
        <v>No</v>
      </c>
      <c r="O18" t="str">
        <f>IFERROR(__xludf.DUMMYFUNCTION("""COMPUTED_VALUE"""),"No")</f>
        <v>No</v>
      </c>
      <c r="P18" t="str">
        <f>IFERROR(__xludf.DUMMYFUNCTION("""COMPUTED_VALUE"""),"No")</f>
        <v>No</v>
      </c>
      <c r="Q18" t="str">
        <f>IFERROR(__xludf.DUMMYFUNCTION("""COMPUTED_VALUE"""),"Don't know")</f>
        <v>Don't know</v>
      </c>
      <c r="R18" t="str">
        <f>IFERROR(__xludf.DUMMYFUNCTION("""COMPUTED_VALUE"""),"Don't know")</f>
        <v>Don't know</v>
      </c>
      <c r="S18" t="str">
        <f>IFERROR(__xludf.DUMMYFUNCTION("""COMPUTED_VALUE"""),"No")</f>
        <v>No</v>
      </c>
      <c r="T18" t="str">
        <f>IFERROR(__xludf.DUMMYFUNCTION("""COMPUTED_VALUE"""),"No")</f>
        <v>No</v>
      </c>
      <c r="U18" t="str">
        <f>IFERROR(__xludf.DUMMYFUNCTION("""COMPUTED_VALUE"""),"Yes")</f>
        <v>Yes</v>
      </c>
      <c r="V18" t="str">
        <f>IFERROR(__xludf.DUMMYFUNCTION("""COMPUTED_VALUE"""),"Yes")</f>
        <v>Yes</v>
      </c>
      <c r="W18" t="str">
        <f>IFERROR(__xludf.DUMMYFUNCTION("""COMPUTED_VALUE"""),"Maybe")</f>
        <v>Maybe</v>
      </c>
      <c r="X18" t="str">
        <f>IFERROR(__xludf.DUMMYFUNCTION("""COMPUTED_VALUE"""),"Yes")</f>
        <v>Yes</v>
      </c>
      <c r="Y18" t="str">
        <f>IFERROR(__xludf.DUMMYFUNCTION("""COMPUTED_VALUE"""),"Don't know")</f>
        <v>Don't know</v>
      </c>
      <c r="Z18" t="str">
        <f>IFERROR(__xludf.DUMMYFUNCTION("""COMPUTED_VALUE"""),"No")</f>
        <v>No</v>
      </c>
    </row>
    <row r="19">
      <c r="A19" s="4">
        <f>IFERROR(__xludf.DUMMYFUNCTION("""COMPUTED_VALUE"""),41878.48938866898)</f>
        <v>41878.48939</v>
      </c>
      <c r="B19">
        <f>IFERROR(__xludf.DUMMYFUNCTION("""COMPUTED_VALUE"""),30.0)</f>
        <v>30</v>
      </c>
      <c r="C19" t="str">
        <f>IFERROR(__xludf.DUMMYFUNCTION("""COMPUTED_VALUE"""),"male")</f>
        <v>male</v>
      </c>
      <c r="D19" t="str">
        <f>IFERROR(__xludf.DUMMYFUNCTION("""COMPUTED_VALUE"""),"United States")</f>
        <v>United States</v>
      </c>
      <c r="E19" t="str">
        <f>IFERROR(__xludf.DUMMYFUNCTION("""COMPUTED_VALUE"""),"IL")</f>
        <v>IL</v>
      </c>
      <c r="F19" t="str">
        <f>IFERROR(__xludf.DUMMYFUNCTION("""COMPUTED_VALUE"""),"No")</f>
        <v>No</v>
      </c>
      <c r="G19" t="str">
        <f>IFERROR(__xludf.DUMMYFUNCTION("""COMPUTED_VALUE"""),"Yes")</f>
        <v>Yes</v>
      </c>
      <c r="H19" t="str">
        <f>IFERROR(__xludf.DUMMYFUNCTION("""COMPUTED_VALUE"""),"Yes")</f>
        <v>Yes</v>
      </c>
      <c r="I19" t="str">
        <f>IFERROR(__xludf.DUMMYFUNCTION("""COMPUTED_VALUE"""),"Rarely")</f>
        <v>Rarely</v>
      </c>
      <c r="J19" t="str">
        <f>IFERROR(__xludf.DUMMYFUNCTION("""COMPUTED_VALUE"""),"26-100")</f>
        <v>26-100</v>
      </c>
      <c r="K19" t="str">
        <f>IFERROR(__xludf.DUMMYFUNCTION("""COMPUTED_VALUE"""),"No")</f>
        <v>No</v>
      </c>
      <c r="L19" t="str">
        <f>IFERROR(__xludf.DUMMYFUNCTION("""COMPUTED_VALUE"""),"Yes")</f>
        <v>Yes</v>
      </c>
      <c r="M19" t="str">
        <f>IFERROR(__xludf.DUMMYFUNCTION("""COMPUTED_VALUE"""),"Yes")</f>
        <v>Yes</v>
      </c>
      <c r="N19" t="str">
        <f>IFERROR(__xludf.DUMMYFUNCTION("""COMPUTED_VALUE"""),"No")</f>
        <v>No</v>
      </c>
      <c r="O19" t="str">
        <f>IFERROR(__xludf.DUMMYFUNCTION("""COMPUTED_VALUE"""),"No")</f>
        <v>No</v>
      </c>
      <c r="P19" t="str">
        <f>IFERROR(__xludf.DUMMYFUNCTION("""COMPUTED_VALUE"""),"Don't know")</f>
        <v>Don't know</v>
      </c>
      <c r="Q19" t="str">
        <f>IFERROR(__xludf.DUMMYFUNCTION("""COMPUTED_VALUE"""),"Don't know")</f>
        <v>Don't know</v>
      </c>
      <c r="R19" t="str">
        <f>IFERROR(__xludf.DUMMYFUNCTION("""COMPUTED_VALUE"""),"Don't know")</f>
        <v>Don't know</v>
      </c>
      <c r="S19" t="str">
        <f>IFERROR(__xludf.DUMMYFUNCTION("""COMPUTED_VALUE"""),"Maybe")</f>
        <v>Maybe</v>
      </c>
      <c r="T19" t="str">
        <f>IFERROR(__xludf.DUMMYFUNCTION("""COMPUTED_VALUE"""),"No")</f>
        <v>No</v>
      </c>
      <c r="U19" t="str">
        <f>IFERROR(__xludf.DUMMYFUNCTION("""COMPUTED_VALUE"""),"Some of them")</f>
        <v>Some of them</v>
      </c>
      <c r="V19" t="str">
        <f>IFERROR(__xludf.DUMMYFUNCTION("""COMPUTED_VALUE"""),"Yes")</f>
        <v>Yes</v>
      </c>
      <c r="W19" t="str">
        <f>IFERROR(__xludf.DUMMYFUNCTION("""COMPUTED_VALUE"""),"No")</f>
        <v>No</v>
      </c>
      <c r="X19" t="str">
        <f>IFERROR(__xludf.DUMMYFUNCTION("""COMPUTED_VALUE"""),"No")</f>
        <v>No</v>
      </c>
      <c r="Y19" t="str">
        <f>IFERROR(__xludf.DUMMYFUNCTION("""COMPUTED_VALUE"""),"Don't know")</f>
        <v>Don't know</v>
      </c>
      <c r="Z19" t="str">
        <f>IFERROR(__xludf.DUMMYFUNCTION("""COMPUTED_VALUE"""),"No")</f>
        <v>No</v>
      </c>
    </row>
    <row r="20">
      <c r="A20" s="4">
        <f>IFERROR(__xludf.DUMMYFUNCTION("""COMPUTED_VALUE"""),41878.4895284375)</f>
        <v>41878.48953</v>
      </c>
      <c r="B20">
        <f>IFERROR(__xludf.DUMMYFUNCTION("""COMPUTED_VALUE"""),22.0)</f>
        <v>22</v>
      </c>
      <c r="C20" t="str">
        <f>IFERROR(__xludf.DUMMYFUNCTION("""COMPUTED_VALUE"""),"M")</f>
        <v>M</v>
      </c>
      <c r="D20" t="str">
        <f>IFERROR(__xludf.DUMMYFUNCTION("""COMPUTED_VALUE"""),"United States")</f>
        <v>United States</v>
      </c>
      <c r="E20" t="str">
        <f>IFERROR(__xludf.DUMMYFUNCTION("""COMPUTED_VALUE"""),"TX")</f>
        <v>TX</v>
      </c>
      <c r="F20" t="str">
        <f>IFERROR(__xludf.DUMMYFUNCTION("""COMPUTED_VALUE"""),"No")</f>
        <v>No</v>
      </c>
      <c r="G20" t="str">
        <f>IFERROR(__xludf.DUMMYFUNCTION("""COMPUTED_VALUE"""),"Yes")</f>
        <v>Yes</v>
      </c>
      <c r="H20" t="str">
        <f>IFERROR(__xludf.DUMMYFUNCTION("""COMPUTED_VALUE"""),"Yes")</f>
        <v>Yes</v>
      </c>
      <c r="I20" t="str">
        <f>IFERROR(__xludf.DUMMYFUNCTION("""COMPUTED_VALUE"""),"Often")</f>
        <v>Often</v>
      </c>
      <c r="J20" t="str">
        <f>IFERROR(__xludf.DUMMYFUNCTION("""COMPUTED_VALUE"""),"6-25")</f>
        <v>6-25</v>
      </c>
      <c r="K20" t="str">
        <f>IFERROR(__xludf.DUMMYFUNCTION("""COMPUTED_VALUE"""),"No")</f>
        <v>No</v>
      </c>
      <c r="L20" t="str">
        <f>IFERROR(__xludf.DUMMYFUNCTION("""COMPUTED_VALUE"""),"Yes")</f>
        <v>Yes</v>
      </c>
      <c r="M20" t="str">
        <f>IFERROR(__xludf.DUMMYFUNCTION("""COMPUTED_VALUE"""),"No")</f>
        <v>No</v>
      </c>
      <c r="N20" t="str">
        <f>IFERROR(__xludf.DUMMYFUNCTION("""COMPUTED_VALUE"""),"Yes")</f>
        <v>Yes</v>
      </c>
      <c r="O20" t="str">
        <f>IFERROR(__xludf.DUMMYFUNCTION("""COMPUTED_VALUE"""),"No")</f>
        <v>No</v>
      </c>
      <c r="P20" t="str">
        <f>IFERROR(__xludf.DUMMYFUNCTION("""COMPUTED_VALUE"""),"No")</f>
        <v>No</v>
      </c>
      <c r="Q20" t="str">
        <f>IFERROR(__xludf.DUMMYFUNCTION("""COMPUTED_VALUE"""),"Yes")</f>
        <v>Yes</v>
      </c>
      <c r="R20" t="str">
        <f>IFERROR(__xludf.DUMMYFUNCTION("""COMPUTED_VALUE"""),"Very difficult")</f>
        <v>Very difficult</v>
      </c>
      <c r="S20" t="str">
        <f>IFERROR(__xludf.DUMMYFUNCTION("""COMPUTED_VALUE"""),"Maybe")</f>
        <v>Maybe</v>
      </c>
      <c r="T20" t="str">
        <f>IFERROR(__xludf.DUMMYFUNCTION("""COMPUTED_VALUE"""),"No")</f>
        <v>No</v>
      </c>
      <c r="U20" t="str">
        <f>IFERROR(__xludf.DUMMYFUNCTION("""COMPUTED_VALUE"""),"No")</f>
        <v>No</v>
      </c>
      <c r="V20" t="str">
        <f>IFERROR(__xludf.DUMMYFUNCTION("""COMPUTED_VALUE"""),"No")</f>
        <v>No</v>
      </c>
      <c r="W20" t="str">
        <f>IFERROR(__xludf.DUMMYFUNCTION("""COMPUTED_VALUE"""),"No")</f>
        <v>No</v>
      </c>
      <c r="X20" t="str">
        <f>IFERROR(__xludf.DUMMYFUNCTION("""COMPUTED_VALUE"""),"Maybe")</f>
        <v>Maybe</v>
      </c>
      <c r="Y20" t="str">
        <f>IFERROR(__xludf.DUMMYFUNCTION("""COMPUTED_VALUE"""),"Don't know")</f>
        <v>Don't know</v>
      </c>
      <c r="Z20" t="str">
        <f>IFERROR(__xludf.DUMMYFUNCTION("""COMPUTED_VALUE"""),"No")</f>
        <v>No</v>
      </c>
    </row>
    <row r="21">
      <c r="A21" s="4">
        <f>IFERROR(__xludf.DUMMYFUNCTION("""COMPUTED_VALUE"""),41878.48995740741)</f>
        <v>41878.48996</v>
      </c>
      <c r="B21">
        <f>IFERROR(__xludf.DUMMYFUNCTION("""COMPUTED_VALUE"""),33.0)</f>
        <v>33</v>
      </c>
      <c r="C21" t="str">
        <f>IFERROR(__xludf.DUMMYFUNCTION("""COMPUTED_VALUE"""),"Male")</f>
        <v>Male</v>
      </c>
      <c r="D21" t="str">
        <f>IFERROR(__xludf.DUMMYFUNCTION("""COMPUTED_VALUE"""),"United States")</f>
        <v>United States</v>
      </c>
      <c r="E21" t="str">
        <f>IFERROR(__xludf.DUMMYFUNCTION("""COMPUTED_VALUE"""),"UT")</f>
        <v>UT</v>
      </c>
      <c r="F21" t="str">
        <f>IFERROR(__xludf.DUMMYFUNCTION("""COMPUTED_VALUE"""),"No")</f>
        <v>No</v>
      </c>
      <c r="G21" t="str">
        <f>IFERROR(__xludf.DUMMYFUNCTION("""COMPUTED_VALUE"""),"No")</f>
        <v>No</v>
      </c>
      <c r="H21" t="str">
        <f>IFERROR(__xludf.DUMMYFUNCTION("""COMPUTED_VALUE"""),"No")</f>
        <v>No</v>
      </c>
      <c r="J21" t="str">
        <f>IFERROR(__xludf.DUMMYFUNCTION("""COMPUTED_VALUE"""),"100-500")</f>
        <v>100-500</v>
      </c>
      <c r="K21" t="str">
        <f>IFERROR(__xludf.DUMMYFUNCTION("""COMPUTED_VALUE"""),"Yes")</f>
        <v>Yes</v>
      </c>
      <c r="L21" t="str">
        <f>IFERROR(__xludf.DUMMYFUNCTION("""COMPUTED_VALUE"""),"Yes")</f>
        <v>Yes</v>
      </c>
      <c r="M21" t="str">
        <f>IFERROR(__xludf.DUMMYFUNCTION("""COMPUTED_VALUE"""),"Don't know")</f>
        <v>Don't know</v>
      </c>
      <c r="N21" t="str">
        <f>IFERROR(__xludf.DUMMYFUNCTION("""COMPUTED_VALUE"""),"Not sure")</f>
        <v>Not sure</v>
      </c>
      <c r="O21" t="str">
        <f>IFERROR(__xludf.DUMMYFUNCTION("""COMPUTED_VALUE"""),"Don't know")</f>
        <v>Don't know</v>
      </c>
      <c r="P21" t="str">
        <f>IFERROR(__xludf.DUMMYFUNCTION("""COMPUTED_VALUE"""),"Don't know")</f>
        <v>Don't know</v>
      </c>
      <c r="Q21" t="str">
        <f>IFERROR(__xludf.DUMMYFUNCTION("""COMPUTED_VALUE"""),"Don't know")</f>
        <v>Don't know</v>
      </c>
      <c r="R21" t="str">
        <f>IFERROR(__xludf.DUMMYFUNCTION("""COMPUTED_VALUE"""),"Don't know")</f>
        <v>Don't know</v>
      </c>
      <c r="S21" t="str">
        <f>IFERROR(__xludf.DUMMYFUNCTION("""COMPUTED_VALUE"""),"No")</f>
        <v>No</v>
      </c>
      <c r="T21" t="str">
        <f>IFERROR(__xludf.DUMMYFUNCTION("""COMPUTED_VALUE"""),"No")</f>
        <v>No</v>
      </c>
      <c r="U21" t="str">
        <f>IFERROR(__xludf.DUMMYFUNCTION("""COMPUTED_VALUE"""),"Some of them")</f>
        <v>Some of them</v>
      </c>
      <c r="V21" t="str">
        <f>IFERROR(__xludf.DUMMYFUNCTION("""COMPUTED_VALUE"""),"Yes")</f>
        <v>Yes</v>
      </c>
      <c r="W21" t="str">
        <f>IFERROR(__xludf.DUMMYFUNCTION("""COMPUTED_VALUE"""),"Maybe")</f>
        <v>Maybe</v>
      </c>
      <c r="X21" t="str">
        <f>IFERROR(__xludf.DUMMYFUNCTION("""COMPUTED_VALUE"""),"Maybe")</f>
        <v>Maybe</v>
      </c>
      <c r="Y21" t="str">
        <f>IFERROR(__xludf.DUMMYFUNCTION("""COMPUTED_VALUE"""),"Don't know")</f>
        <v>Don't know</v>
      </c>
      <c r="Z21" t="str">
        <f>IFERROR(__xludf.DUMMYFUNCTION("""COMPUTED_VALUE"""),"No")</f>
        <v>No</v>
      </c>
    </row>
    <row r="22">
      <c r="A22" s="4">
        <f>IFERROR(__xludf.DUMMYFUNCTION("""COMPUTED_VALUE"""),41878.48997180556)</f>
        <v>41878.48997</v>
      </c>
      <c r="B22">
        <f>IFERROR(__xludf.DUMMYFUNCTION("""COMPUTED_VALUE"""),31.0)</f>
        <v>31</v>
      </c>
      <c r="C22" t="str">
        <f>IFERROR(__xludf.DUMMYFUNCTION("""COMPUTED_VALUE"""),"M")</f>
        <v>M</v>
      </c>
      <c r="D22" t="str">
        <f>IFERROR(__xludf.DUMMYFUNCTION("""COMPUTED_VALUE"""),"United States")</f>
        <v>United States</v>
      </c>
      <c r="F22" t="str">
        <f>IFERROR(__xludf.DUMMYFUNCTION("""COMPUTED_VALUE"""),"No")</f>
        <v>No</v>
      </c>
      <c r="G22" t="str">
        <f>IFERROR(__xludf.DUMMYFUNCTION("""COMPUTED_VALUE"""),"No")</f>
        <v>No</v>
      </c>
      <c r="H22" t="str">
        <f>IFERROR(__xludf.DUMMYFUNCTION("""COMPUTED_VALUE"""),"No")</f>
        <v>No</v>
      </c>
      <c r="J22" t="str">
        <f>IFERROR(__xludf.DUMMYFUNCTION("""COMPUTED_VALUE"""),"100-500")</f>
        <v>100-500</v>
      </c>
      <c r="K22" t="str">
        <f>IFERROR(__xludf.DUMMYFUNCTION("""COMPUTED_VALUE"""),"Yes")</f>
        <v>Yes</v>
      </c>
      <c r="L22" t="str">
        <f>IFERROR(__xludf.DUMMYFUNCTION("""COMPUTED_VALUE"""),"Yes")</f>
        <v>Yes</v>
      </c>
      <c r="M22" t="str">
        <f>IFERROR(__xludf.DUMMYFUNCTION("""COMPUTED_VALUE"""),"Don't know")</f>
        <v>Don't know</v>
      </c>
      <c r="N22" t="str">
        <f>IFERROR(__xludf.DUMMYFUNCTION("""COMPUTED_VALUE"""),"No")</f>
        <v>No</v>
      </c>
      <c r="O22" t="str">
        <f>IFERROR(__xludf.DUMMYFUNCTION("""COMPUTED_VALUE"""),"Don't know")</f>
        <v>Don't know</v>
      </c>
      <c r="P22" t="str">
        <f>IFERROR(__xludf.DUMMYFUNCTION("""COMPUTED_VALUE"""),"Don't know")</f>
        <v>Don't know</v>
      </c>
      <c r="Q22" t="str">
        <f>IFERROR(__xludf.DUMMYFUNCTION("""COMPUTED_VALUE"""),"Don't know")</f>
        <v>Don't know</v>
      </c>
      <c r="R22" t="str">
        <f>IFERROR(__xludf.DUMMYFUNCTION("""COMPUTED_VALUE"""),"Don't know")</f>
        <v>Don't know</v>
      </c>
      <c r="S22" t="str">
        <f>IFERROR(__xludf.DUMMYFUNCTION("""COMPUTED_VALUE"""),"Maybe")</f>
        <v>Maybe</v>
      </c>
      <c r="T22" t="str">
        <f>IFERROR(__xludf.DUMMYFUNCTION("""COMPUTED_VALUE"""),"Maybe")</f>
        <v>Maybe</v>
      </c>
      <c r="U22" t="str">
        <f>IFERROR(__xludf.DUMMYFUNCTION("""COMPUTED_VALUE"""),"Some of them")</f>
        <v>Some of them</v>
      </c>
      <c r="V22" t="str">
        <f>IFERROR(__xludf.DUMMYFUNCTION("""COMPUTED_VALUE"""),"Some of them")</f>
        <v>Some of them</v>
      </c>
      <c r="W22" t="str">
        <f>IFERROR(__xludf.DUMMYFUNCTION("""COMPUTED_VALUE"""),"Maybe")</f>
        <v>Maybe</v>
      </c>
      <c r="X22" t="str">
        <f>IFERROR(__xludf.DUMMYFUNCTION("""COMPUTED_VALUE"""),"Maybe")</f>
        <v>Maybe</v>
      </c>
      <c r="Y22" t="str">
        <f>IFERROR(__xludf.DUMMYFUNCTION("""COMPUTED_VALUE"""),"Don't know")</f>
        <v>Don't know</v>
      </c>
      <c r="Z22" t="str">
        <f>IFERROR(__xludf.DUMMYFUNCTION("""COMPUTED_VALUE"""),"No")</f>
        <v>No</v>
      </c>
    </row>
    <row r="23">
      <c r="A23" s="4">
        <f>IFERROR(__xludf.DUMMYFUNCTION("""COMPUTED_VALUE"""),41878.49018175926)</f>
        <v>41878.49018</v>
      </c>
      <c r="B23">
        <f>IFERROR(__xludf.DUMMYFUNCTION("""COMPUTED_VALUE"""),32.0)</f>
        <v>32</v>
      </c>
      <c r="C23" t="str">
        <f>IFERROR(__xludf.DUMMYFUNCTION("""COMPUTED_VALUE"""),"Male")</f>
        <v>Male</v>
      </c>
      <c r="D23" t="str">
        <f>IFERROR(__xludf.DUMMYFUNCTION("""COMPUTED_VALUE"""),"United States")</f>
        <v>United States</v>
      </c>
      <c r="E23" t="str">
        <f>IFERROR(__xludf.DUMMYFUNCTION("""COMPUTED_VALUE"""),"TN")</f>
        <v>TN</v>
      </c>
      <c r="F23" t="str">
        <f>IFERROR(__xludf.DUMMYFUNCTION("""COMPUTED_VALUE"""),"No")</f>
        <v>No</v>
      </c>
      <c r="G23" t="str">
        <f>IFERROR(__xludf.DUMMYFUNCTION("""COMPUTED_VALUE"""),"No")</f>
        <v>No</v>
      </c>
      <c r="H23" t="str">
        <f>IFERROR(__xludf.DUMMYFUNCTION("""COMPUTED_VALUE"""),"No")</f>
        <v>No</v>
      </c>
      <c r="I23" t="str">
        <f>IFERROR(__xludf.DUMMYFUNCTION("""COMPUTED_VALUE"""),"Never")</f>
        <v>Never</v>
      </c>
      <c r="J23" t="str">
        <f>IFERROR(__xludf.DUMMYFUNCTION("""COMPUTED_VALUE"""),"1-5")</f>
        <v>1-5</v>
      </c>
      <c r="K23" t="str">
        <f>IFERROR(__xludf.DUMMYFUNCTION("""COMPUTED_VALUE"""),"Yes")</f>
        <v>Yes</v>
      </c>
      <c r="L23" t="str">
        <f>IFERROR(__xludf.DUMMYFUNCTION("""COMPUTED_VALUE"""),"Yes")</f>
        <v>Yes</v>
      </c>
      <c r="M23" t="str">
        <f>IFERROR(__xludf.DUMMYFUNCTION("""COMPUTED_VALUE"""),"Don't know")</f>
        <v>Don't know</v>
      </c>
      <c r="N23" t="str">
        <f>IFERROR(__xludf.DUMMYFUNCTION("""COMPUTED_VALUE"""),"Not sure")</f>
        <v>Not sure</v>
      </c>
      <c r="O23" t="str">
        <f>IFERROR(__xludf.DUMMYFUNCTION("""COMPUTED_VALUE"""),"No")</f>
        <v>No</v>
      </c>
      <c r="P23" t="str">
        <f>IFERROR(__xludf.DUMMYFUNCTION("""COMPUTED_VALUE"""),"No")</f>
        <v>No</v>
      </c>
      <c r="Q23" t="str">
        <f>IFERROR(__xludf.DUMMYFUNCTION("""COMPUTED_VALUE"""),"Don't know")</f>
        <v>Don't know</v>
      </c>
      <c r="R23" t="str">
        <f>IFERROR(__xludf.DUMMYFUNCTION("""COMPUTED_VALUE"""),"Don't know")</f>
        <v>Don't know</v>
      </c>
      <c r="S23" t="str">
        <f>IFERROR(__xludf.DUMMYFUNCTION("""COMPUTED_VALUE"""),"Maybe")</f>
        <v>Maybe</v>
      </c>
      <c r="T23" t="str">
        <f>IFERROR(__xludf.DUMMYFUNCTION("""COMPUTED_VALUE"""),"No")</f>
        <v>No</v>
      </c>
      <c r="U23" t="str">
        <f>IFERROR(__xludf.DUMMYFUNCTION("""COMPUTED_VALUE"""),"Some of them")</f>
        <v>Some of them</v>
      </c>
      <c r="V23" t="str">
        <f>IFERROR(__xludf.DUMMYFUNCTION("""COMPUTED_VALUE"""),"Yes")</f>
        <v>Yes</v>
      </c>
      <c r="W23" t="str">
        <f>IFERROR(__xludf.DUMMYFUNCTION("""COMPUTED_VALUE"""),"No")</f>
        <v>No</v>
      </c>
      <c r="X23" t="str">
        <f>IFERROR(__xludf.DUMMYFUNCTION("""COMPUTED_VALUE"""),"No")</f>
        <v>No</v>
      </c>
      <c r="Y23" t="str">
        <f>IFERROR(__xludf.DUMMYFUNCTION("""COMPUTED_VALUE"""),"Don't know")</f>
        <v>Don't know</v>
      </c>
      <c r="Z23" t="str">
        <f>IFERROR(__xludf.DUMMYFUNCTION("""COMPUTED_VALUE"""),"No")</f>
        <v>No</v>
      </c>
    </row>
    <row r="24">
      <c r="A24" s="4">
        <f>IFERROR(__xludf.DUMMYFUNCTION("""COMPUTED_VALUE"""),41878.49085068287)</f>
        <v>41878.49085</v>
      </c>
      <c r="B24">
        <f>IFERROR(__xludf.DUMMYFUNCTION("""COMPUTED_VALUE"""),27.0)</f>
        <v>27</v>
      </c>
      <c r="C24" t="str">
        <f>IFERROR(__xludf.DUMMYFUNCTION("""COMPUTED_VALUE"""),"Male-ish")</f>
        <v>Male-ish</v>
      </c>
      <c r="D24" t="str">
        <f>IFERROR(__xludf.DUMMYFUNCTION("""COMPUTED_VALUE"""),"United States")</f>
        <v>United States</v>
      </c>
      <c r="E24" t="str">
        <f>IFERROR(__xludf.DUMMYFUNCTION("""COMPUTED_VALUE"""),"NY")</f>
        <v>NY</v>
      </c>
      <c r="F24" t="str">
        <f>IFERROR(__xludf.DUMMYFUNCTION("""COMPUTED_VALUE"""),"No")</f>
        <v>No</v>
      </c>
      <c r="G24" t="str">
        <f>IFERROR(__xludf.DUMMYFUNCTION("""COMPUTED_VALUE"""),"Yes")</f>
        <v>Yes</v>
      </c>
      <c r="H24" t="str">
        <f>IFERROR(__xludf.DUMMYFUNCTION("""COMPUTED_VALUE"""),"Yes")</f>
        <v>Yes</v>
      </c>
      <c r="I24" t="str">
        <f>IFERROR(__xludf.DUMMYFUNCTION("""COMPUTED_VALUE"""),"Rarely")</f>
        <v>Rarely</v>
      </c>
      <c r="J24" t="str">
        <f>IFERROR(__xludf.DUMMYFUNCTION("""COMPUTED_VALUE"""),"26-100")</f>
        <v>26-100</v>
      </c>
      <c r="K24" t="str">
        <f>IFERROR(__xludf.DUMMYFUNCTION("""COMPUTED_VALUE"""),"No")</f>
        <v>No</v>
      </c>
      <c r="L24" t="str">
        <f>IFERROR(__xludf.DUMMYFUNCTION("""COMPUTED_VALUE"""),"Yes")</f>
        <v>Yes</v>
      </c>
      <c r="M24" t="str">
        <f>IFERROR(__xludf.DUMMYFUNCTION("""COMPUTED_VALUE"""),"Yes")</f>
        <v>Yes</v>
      </c>
      <c r="N24" t="str">
        <f>IFERROR(__xludf.DUMMYFUNCTION("""COMPUTED_VALUE"""),"Yes")</f>
        <v>Yes</v>
      </c>
      <c r="O24" t="str">
        <f>IFERROR(__xludf.DUMMYFUNCTION("""COMPUTED_VALUE"""),"No")</f>
        <v>No</v>
      </c>
      <c r="P24" t="str">
        <f>IFERROR(__xludf.DUMMYFUNCTION("""COMPUTED_VALUE"""),"No")</f>
        <v>No</v>
      </c>
      <c r="Q24" t="str">
        <f>IFERROR(__xludf.DUMMYFUNCTION("""COMPUTED_VALUE"""),"Yes")</f>
        <v>Yes</v>
      </c>
      <c r="R24" t="str">
        <f>IFERROR(__xludf.DUMMYFUNCTION("""COMPUTED_VALUE"""),"Don't know")</f>
        <v>Don't know</v>
      </c>
      <c r="S24" t="str">
        <f>IFERROR(__xludf.DUMMYFUNCTION("""COMPUTED_VALUE"""),"Maybe")</f>
        <v>Maybe</v>
      </c>
      <c r="T24" t="str">
        <f>IFERROR(__xludf.DUMMYFUNCTION("""COMPUTED_VALUE"""),"No")</f>
        <v>No</v>
      </c>
      <c r="U24" t="str">
        <f>IFERROR(__xludf.DUMMYFUNCTION("""COMPUTED_VALUE"""),"No")</f>
        <v>No</v>
      </c>
      <c r="V24" t="str">
        <f>IFERROR(__xludf.DUMMYFUNCTION("""COMPUTED_VALUE"""),"No")</f>
        <v>No</v>
      </c>
      <c r="W24" t="str">
        <f>IFERROR(__xludf.DUMMYFUNCTION("""COMPUTED_VALUE"""),"No")</f>
        <v>No</v>
      </c>
      <c r="X24" t="str">
        <f>IFERROR(__xludf.DUMMYFUNCTION("""COMPUTED_VALUE"""),"No")</f>
        <v>No</v>
      </c>
      <c r="Y24" t="str">
        <f>IFERROR(__xludf.DUMMYFUNCTION("""COMPUTED_VALUE"""),"Don't know")</f>
        <v>Don't know</v>
      </c>
      <c r="Z24" t="str">
        <f>IFERROR(__xludf.DUMMYFUNCTION("""COMPUTED_VALUE"""),"No")</f>
        <v>No</v>
      </c>
    </row>
    <row r="25">
      <c r="A25" s="4">
        <f>IFERROR(__xludf.DUMMYFUNCTION("""COMPUTED_VALUE"""),41878.49092428241)</f>
        <v>41878.49092</v>
      </c>
      <c r="B25">
        <f>IFERROR(__xludf.DUMMYFUNCTION("""COMPUTED_VALUE"""),32.0)</f>
        <v>32</v>
      </c>
      <c r="C25" t="str">
        <f>IFERROR(__xludf.DUMMYFUNCTION("""COMPUTED_VALUE"""),"maile")</f>
        <v>maile</v>
      </c>
      <c r="D25" t="str">
        <f>IFERROR(__xludf.DUMMYFUNCTION("""COMPUTED_VALUE"""),"United States")</f>
        <v>United States</v>
      </c>
      <c r="E25" t="str">
        <f>IFERROR(__xludf.DUMMYFUNCTION("""COMPUTED_VALUE"""),"TN")</f>
        <v>TN</v>
      </c>
      <c r="F25" t="str">
        <f>IFERROR(__xludf.DUMMYFUNCTION("""COMPUTED_VALUE"""),"No")</f>
        <v>No</v>
      </c>
      <c r="G25" t="str">
        <f>IFERROR(__xludf.DUMMYFUNCTION("""COMPUTED_VALUE"""),"Yes")</f>
        <v>Yes</v>
      </c>
      <c r="H25" t="str">
        <f>IFERROR(__xludf.DUMMYFUNCTION("""COMPUTED_VALUE"""),"No")</f>
        <v>No</v>
      </c>
      <c r="J25" t="str">
        <f>IFERROR(__xludf.DUMMYFUNCTION("""COMPUTED_VALUE"""),"6-25")</f>
        <v>6-25</v>
      </c>
      <c r="K25" t="str">
        <f>IFERROR(__xludf.DUMMYFUNCTION("""COMPUTED_VALUE"""),"Yes")</f>
        <v>Yes</v>
      </c>
      <c r="L25" t="str">
        <f>IFERROR(__xludf.DUMMYFUNCTION("""COMPUTED_VALUE"""),"Yes")</f>
        <v>Yes</v>
      </c>
      <c r="M25" t="str">
        <f>IFERROR(__xludf.DUMMYFUNCTION("""COMPUTED_VALUE"""),"Don't know")</f>
        <v>Don't know</v>
      </c>
      <c r="N25" t="str">
        <f>IFERROR(__xludf.DUMMYFUNCTION("""COMPUTED_VALUE"""),"No")</f>
        <v>No</v>
      </c>
      <c r="O25" t="str">
        <f>IFERROR(__xludf.DUMMYFUNCTION("""COMPUTED_VALUE"""),"No")</f>
        <v>No</v>
      </c>
      <c r="P25" t="str">
        <f>IFERROR(__xludf.DUMMYFUNCTION("""COMPUTED_VALUE"""),"No")</f>
        <v>No</v>
      </c>
      <c r="Q25" t="str">
        <f>IFERROR(__xludf.DUMMYFUNCTION("""COMPUTED_VALUE"""),"Don't know")</f>
        <v>Don't know</v>
      </c>
      <c r="R25" t="str">
        <f>IFERROR(__xludf.DUMMYFUNCTION("""COMPUTED_VALUE"""),"Somewhat easy")</f>
        <v>Somewhat easy</v>
      </c>
      <c r="S25" t="str">
        <f>IFERROR(__xludf.DUMMYFUNCTION("""COMPUTED_VALUE"""),"No")</f>
        <v>No</v>
      </c>
      <c r="T25" t="str">
        <f>IFERROR(__xludf.DUMMYFUNCTION("""COMPUTED_VALUE"""),"No")</f>
        <v>No</v>
      </c>
      <c r="U25" t="str">
        <f>IFERROR(__xludf.DUMMYFUNCTION("""COMPUTED_VALUE"""),"Yes")</f>
        <v>Yes</v>
      </c>
      <c r="V25" t="str">
        <f>IFERROR(__xludf.DUMMYFUNCTION("""COMPUTED_VALUE"""),"Yes")</f>
        <v>Yes</v>
      </c>
      <c r="W25" t="str">
        <f>IFERROR(__xludf.DUMMYFUNCTION("""COMPUTED_VALUE"""),"No")</f>
        <v>No</v>
      </c>
      <c r="X25" t="str">
        <f>IFERROR(__xludf.DUMMYFUNCTION("""COMPUTED_VALUE"""),"No")</f>
        <v>No</v>
      </c>
      <c r="Y25" t="str">
        <f>IFERROR(__xludf.DUMMYFUNCTION("""COMPUTED_VALUE"""),"Yes")</f>
        <v>Yes</v>
      </c>
      <c r="Z25" t="str">
        <f>IFERROR(__xludf.DUMMYFUNCTION("""COMPUTED_VALUE"""),"No")</f>
        <v>No</v>
      </c>
    </row>
    <row r="26">
      <c r="A26" s="4">
        <f>IFERROR(__xludf.DUMMYFUNCTION("""COMPUTED_VALUE"""),41878.491095219906)</f>
        <v>41878.4911</v>
      </c>
      <c r="B26">
        <f>IFERROR(__xludf.DUMMYFUNCTION("""COMPUTED_VALUE"""),24.0)</f>
        <v>24</v>
      </c>
      <c r="C26" t="str">
        <f>IFERROR(__xludf.DUMMYFUNCTION("""COMPUTED_VALUE"""),"Male")</f>
        <v>Male</v>
      </c>
      <c r="D26" t="str">
        <f>IFERROR(__xludf.DUMMYFUNCTION("""COMPUTED_VALUE"""),"United States")</f>
        <v>United States</v>
      </c>
      <c r="E26" t="str">
        <f>IFERROR(__xludf.DUMMYFUNCTION("""COMPUTED_VALUE"""),"NY")</f>
        <v>NY</v>
      </c>
      <c r="F26" t="str">
        <f>IFERROR(__xludf.DUMMYFUNCTION("""COMPUTED_VALUE"""),"No")</f>
        <v>No</v>
      </c>
      <c r="G26" t="str">
        <f>IFERROR(__xludf.DUMMYFUNCTION("""COMPUTED_VALUE"""),"Yes")</f>
        <v>Yes</v>
      </c>
      <c r="H26" t="str">
        <f>IFERROR(__xludf.DUMMYFUNCTION("""COMPUTED_VALUE"""),"Yes")</f>
        <v>Yes</v>
      </c>
      <c r="I26" t="str">
        <f>IFERROR(__xludf.DUMMYFUNCTION("""COMPUTED_VALUE"""),"Sometimes")</f>
        <v>Sometimes</v>
      </c>
      <c r="J26" t="str">
        <f>IFERROR(__xludf.DUMMYFUNCTION("""COMPUTED_VALUE"""),"26-100")</f>
        <v>26-100</v>
      </c>
      <c r="K26" t="str">
        <f>IFERROR(__xludf.DUMMYFUNCTION("""COMPUTED_VALUE"""),"Yes")</f>
        <v>Yes</v>
      </c>
      <c r="L26" t="str">
        <f>IFERROR(__xludf.DUMMYFUNCTION("""COMPUTED_VALUE"""),"Yes")</f>
        <v>Yes</v>
      </c>
      <c r="M26" t="str">
        <f>IFERROR(__xludf.DUMMYFUNCTION("""COMPUTED_VALUE"""),"Don't know")</f>
        <v>Don't know</v>
      </c>
      <c r="N26" t="str">
        <f>IFERROR(__xludf.DUMMYFUNCTION("""COMPUTED_VALUE"""),"No")</f>
        <v>No</v>
      </c>
      <c r="O26" t="str">
        <f>IFERROR(__xludf.DUMMYFUNCTION("""COMPUTED_VALUE"""),"No")</f>
        <v>No</v>
      </c>
      <c r="P26" t="str">
        <f>IFERROR(__xludf.DUMMYFUNCTION("""COMPUTED_VALUE"""),"No")</f>
        <v>No</v>
      </c>
      <c r="Q26" t="str">
        <f>IFERROR(__xludf.DUMMYFUNCTION("""COMPUTED_VALUE"""),"Don't know")</f>
        <v>Don't know</v>
      </c>
      <c r="R26" t="str">
        <f>IFERROR(__xludf.DUMMYFUNCTION("""COMPUTED_VALUE"""),"Don't know")</f>
        <v>Don't know</v>
      </c>
      <c r="S26" t="str">
        <f>IFERROR(__xludf.DUMMYFUNCTION("""COMPUTED_VALUE"""),"No")</f>
        <v>No</v>
      </c>
      <c r="T26" t="str">
        <f>IFERROR(__xludf.DUMMYFUNCTION("""COMPUTED_VALUE"""),"Maybe")</f>
        <v>Maybe</v>
      </c>
      <c r="U26" t="str">
        <f>IFERROR(__xludf.DUMMYFUNCTION("""COMPUTED_VALUE"""),"Some of them")</f>
        <v>Some of them</v>
      </c>
      <c r="V26" t="str">
        <f>IFERROR(__xludf.DUMMYFUNCTION("""COMPUTED_VALUE"""),"Yes")</f>
        <v>Yes</v>
      </c>
      <c r="W26" t="str">
        <f>IFERROR(__xludf.DUMMYFUNCTION("""COMPUTED_VALUE"""),"Yes")</f>
        <v>Yes</v>
      </c>
      <c r="X26" t="str">
        <f>IFERROR(__xludf.DUMMYFUNCTION("""COMPUTED_VALUE"""),"Yes")</f>
        <v>Yes</v>
      </c>
      <c r="Y26" t="str">
        <f>IFERROR(__xludf.DUMMYFUNCTION("""COMPUTED_VALUE"""),"No")</f>
        <v>No</v>
      </c>
      <c r="Z26" t="str">
        <f>IFERROR(__xludf.DUMMYFUNCTION("""COMPUTED_VALUE"""),"No")</f>
        <v>No</v>
      </c>
    </row>
    <row r="27">
      <c r="A27" s="4">
        <f>IFERROR(__xludf.DUMMYFUNCTION("""COMPUTED_VALUE"""),41878.49136167824)</f>
        <v>41878.49136</v>
      </c>
      <c r="B27">
        <f>IFERROR(__xludf.DUMMYFUNCTION("""COMPUTED_VALUE"""),26.0)</f>
        <v>26</v>
      </c>
      <c r="C27" t="str">
        <f>IFERROR(__xludf.DUMMYFUNCTION("""COMPUTED_VALUE"""),"Male")</f>
        <v>Male</v>
      </c>
      <c r="D27" t="str">
        <f>IFERROR(__xludf.DUMMYFUNCTION("""COMPUTED_VALUE"""),"United States")</f>
        <v>United States</v>
      </c>
      <c r="E27" t="str">
        <f>IFERROR(__xludf.DUMMYFUNCTION("""COMPUTED_VALUE"""),"TN")</f>
        <v>TN</v>
      </c>
      <c r="F27" t="str">
        <f>IFERROR(__xludf.DUMMYFUNCTION("""COMPUTED_VALUE"""),"No")</f>
        <v>No</v>
      </c>
      <c r="G27" t="str">
        <f>IFERROR(__xludf.DUMMYFUNCTION("""COMPUTED_VALUE"""),"No")</f>
        <v>No</v>
      </c>
      <c r="H27" t="str">
        <f>IFERROR(__xludf.DUMMYFUNCTION("""COMPUTED_VALUE"""),"No")</f>
        <v>No</v>
      </c>
      <c r="J27" t="str">
        <f>IFERROR(__xludf.DUMMYFUNCTION("""COMPUTED_VALUE"""),"26-100")</f>
        <v>26-100</v>
      </c>
      <c r="K27" t="str">
        <f>IFERROR(__xludf.DUMMYFUNCTION("""COMPUTED_VALUE"""),"No")</f>
        <v>No</v>
      </c>
      <c r="L27" t="str">
        <f>IFERROR(__xludf.DUMMYFUNCTION("""COMPUTED_VALUE"""),"No")</f>
        <v>No</v>
      </c>
      <c r="M27" t="str">
        <f>IFERROR(__xludf.DUMMYFUNCTION("""COMPUTED_VALUE"""),"No")</f>
        <v>No</v>
      </c>
      <c r="N27" t="str">
        <f>IFERROR(__xludf.DUMMYFUNCTION("""COMPUTED_VALUE"""),"No")</f>
        <v>No</v>
      </c>
      <c r="O27" t="str">
        <f>IFERROR(__xludf.DUMMYFUNCTION("""COMPUTED_VALUE"""),"No")</f>
        <v>No</v>
      </c>
      <c r="P27" t="str">
        <f>IFERROR(__xludf.DUMMYFUNCTION("""COMPUTED_VALUE"""),"No")</f>
        <v>No</v>
      </c>
      <c r="Q27" t="str">
        <f>IFERROR(__xludf.DUMMYFUNCTION("""COMPUTED_VALUE"""),"Yes")</f>
        <v>Yes</v>
      </c>
      <c r="R27" t="str">
        <f>IFERROR(__xludf.DUMMYFUNCTION("""COMPUTED_VALUE"""),"Somewhat easy")</f>
        <v>Somewhat easy</v>
      </c>
      <c r="S27" t="str">
        <f>IFERROR(__xludf.DUMMYFUNCTION("""COMPUTED_VALUE"""),"No")</f>
        <v>No</v>
      </c>
      <c r="T27" t="str">
        <f>IFERROR(__xludf.DUMMYFUNCTION("""COMPUTED_VALUE"""),"No")</f>
        <v>No</v>
      </c>
      <c r="U27" t="str">
        <f>IFERROR(__xludf.DUMMYFUNCTION("""COMPUTED_VALUE"""),"Some of them")</f>
        <v>Some of them</v>
      </c>
      <c r="V27" t="str">
        <f>IFERROR(__xludf.DUMMYFUNCTION("""COMPUTED_VALUE"""),"Yes")</f>
        <v>Yes</v>
      </c>
      <c r="W27" t="str">
        <f>IFERROR(__xludf.DUMMYFUNCTION("""COMPUTED_VALUE"""),"Maybe")</f>
        <v>Maybe</v>
      </c>
      <c r="X27" t="str">
        <f>IFERROR(__xludf.DUMMYFUNCTION("""COMPUTED_VALUE"""),"Yes")</f>
        <v>Yes</v>
      </c>
      <c r="Y27" t="str">
        <f>IFERROR(__xludf.DUMMYFUNCTION("""COMPUTED_VALUE"""),"Don't know")</f>
        <v>Don't know</v>
      </c>
      <c r="Z27" t="str">
        <f>IFERROR(__xludf.DUMMYFUNCTION("""COMPUTED_VALUE"""),"No")</f>
        <v>No</v>
      </c>
    </row>
    <row r="28">
      <c r="A28" s="4">
        <f>IFERROR(__xludf.DUMMYFUNCTION("""COMPUTED_VALUE"""),41878.49233526621)</f>
        <v>41878.49234</v>
      </c>
      <c r="B28">
        <f>IFERROR(__xludf.DUMMYFUNCTION("""COMPUTED_VALUE"""),44.0)</f>
        <v>44</v>
      </c>
      <c r="C28" t="str">
        <f>IFERROR(__xludf.DUMMYFUNCTION("""COMPUTED_VALUE"""),"Male")</f>
        <v>Male</v>
      </c>
      <c r="D28" t="str">
        <f>IFERROR(__xludf.DUMMYFUNCTION("""COMPUTED_VALUE"""),"United States")</f>
        <v>United States</v>
      </c>
      <c r="E28" t="str">
        <f>IFERROR(__xludf.DUMMYFUNCTION("""COMPUTED_VALUE"""),"IA")</f>
        <v>IA</v>
      </c>
      <c r="F28" t="str">
        <f>IFERROR(__xludf.DUMMYFUNCTION("""COMPUTED_VALUE"""),"No")</f>
        <v>No</v>
      </c>
      <c r="G28" t="str">
        <f>IFERROR(__xludf.DUMMYFUNCTION("""COMPUTED_VALUE"""),"Yes")</f>
        <v>Yes</v>
      </c>
      <c r="H28" t="str">
        <f>IFERROR(__xludf.DUMMYFUNCTION("""COMPUTED_VALUE"""),"Yes")</f>
        <v>Yes</v>
      </c>
      <c r="I28" t="str">
        <f>IFERROR(__xludf.DUMMYFUNCTION("""COMPUTED_VALUE"""),"Sometimes")</f>
        <v>Sometimes</v>
      </c>
      <c r="J28" t="str">
        <f>IFERROR(__xludf.DUMMYFUNCTION("""COMPUTED_VALUE"""),"More than 1000")</f>
        <v>More than 1000</v>
      </c>
      <c r="K28" t="str">
        <f>IFERROR(__xludf.DUMMYFUNCTION("""COMPUTED_VALUE"""),"No")</f>
        <v>No</v>
      </c>
      <c r="L28" t="str">
        <f>IFERROR(__xludf.DUMMYFUNCTION("""COMPUTED_VALUE"""),"No")</f>
        <v>No</v>
      </c>
      <c r="M28" t="str">
        <f>IFERROR(__xludf.DUMMYFUNCTION("""COMPUTED_VALUE"""),"Yes")</f>
        <v>Yes</v>
      </c>
      <c r="N28" t="str">
        <f>IFERROR(__xludf.DUMMYFUNCTION("""COMPUTED_VALUE"""),"No")</f>
        <v>No</v>
      </c>
      <c r="O28" t="str">
        <f>IFERROR(__xludf.DUMMYFUNCTION("""COMPUTED_VALUE"""),"No")</f>
        <v>No</v>
      </c>
      <c r="P28" t="str">
        <f>IFERROR(__xludf.DUMMYFUNCTION("""COMPUTED_VALUE"""),"Don't know")</f>
        <v>Don't know</v>
      </c>
      <c r="Q28" t="str">
        <f>IFERROR(__xludf.DUMMYFUNCTION("""COMPUTED_VALUE"""),"Don't know")</f>
        <v>Don't know</v>
      </c>
      <c r="R28" t="str">
        <f>IFERROR(__xludf.DUMMYFUNCTION("""COMPUTED_VALUE"""),"Don't know")</f>
        <v>Don't know</v>
      </c>
      <c r="S28" t="str">
        <f>IFERROR(__xludf.DUMMYFUNCTION("""COMPUTED_VALUE"""),"Yes")</f>
        <v>Yes</v>
      </c>
      <c r="T28" t="str">
        <f>IFERROR(__xludf.DUMMYFUNCTION("""COMPUTED_VALUE"""),"Maybe")</f>
        <v>Maybe</v>
      </c>
      <c r="U28" t="str">
        <f>IFERROR(__xludf.DUMMYFUNCTION("""COMPUTED_VALUE"""),"Some of them")</f>
        <v>Some of them</v>
      </c>
      <c r="V28" t="str">
        <f>IFERROR(__xludf.DUMMYFUNCTION("""COMPUTED_VALUE"""),"No")</f>
        <v>No</v>
      </c>
      <c r="W28" t="str">
        <f>IFERROR(__xludf.DUMMYFUNCTION("""COMPUTED_VALUE"""),"No")</f>
        <v>No</v>
      </c>
      <c r="X28" t="str">
        <f>IFERROR(__xludf.DUMMYFUNCTION("""COMPUTED_VALUE"""),"Maybe")</f>
        <v>Maybe</v>
      </c>
      <c r="Y28" t="str">
        <f>IFERROR(__xludf.DUMMYFUNCTION("""COMPUTED_VALUE"""),"Don't know")</f>
        <v>Don't know</v>
      </c>
      <c r="Z28" t="str">
        <f>IFERROR(__xludf.DUMMYFUNCTION("""COMPUTED_VALUE"""),"Yes")</f>
        <v>Yes</v>
      </c>
    </row>
    <row r="29">
      <c r="A29" s="4">
        <f>IFERROR(__xludf.DUMMYFUNCTION("""COMPUTED_VALUE"""),41878.493840613424)</f>
        <v>41878.49384</v>
      </c>
      <c r="B29">
        <f>IFERROR(__xludf.DUMMYFUNCTION("""COMPUTED_VALUE"""),40.0)</f>
        <v>40</v>
      </c>
      <c r="C29" t="str">
        <f>IFERROR(__xludf.DUMMYFUNCTION("""COMPUTED_VALUE"""),"Male")</f>
        <v>Male</v>
      </c>
      <c r="D29" t="str">
        <f>IFERROR(__xludf.DUMMYFUNCTION("""COMPUTED_VALUE"""),"United States")</f>
        <v>United States</v>
      </c>
      <c r="E29" t="str">
        <f>IFERROR(__xludf.DUMMYFUNCTION("""COMPUTED_VALUE"""),"CA")</f>
        <v>CA</v>
      </c>
      <c r="F29" t="str">
        <f>IFERROR(__xludf.DUMMYFUNCTION("""COMPUTED_VALUE"""),"No")</f>
        <v>No</v>
      </c>
      <c r="G29" t="str">
        <f>IFERROR(__xludf.DUMMYFUNCTION("""COMPUTED_VALUE"""),"Yes")</f>
        <v>Yes</v>
      </c>
      <c r="H29" t="str">
        <f>IFERROR(__xludf.DUMMYFUNCTION("""COMPUTED_VALUE"""),"No")</f>
        <v>No</v>
      </c>
      <c r="I29" t="str">
        <f>IFERROR(__xludf.DUMMYFUNCTION("""COMPUTED_VALUE"""),"Sometimes")</f>
        <v>Sometimes</v>
      </c>
      <c r="J29" t="str">
        <f>IFERROR(__xludf.DUMMYFUNCTION("""COMPUTED_VALUE"""),"More than 1000")</f>
        <v>More than 1000</v>
      </c>
      <c r="K29" t="str">
        <f>IFERROR(__xludf.DUMMYFUNCTION("""COMPUTED_VALUE"""),"Yes")</f>
        <v>Yes</v>
      </c>
      <c r="L29" t="str">
        <f>IFERROR(__xludf.DUMMYFUNCTION("""COMPUTED_VALUE"""),"Yes")</f>
        <v>Yes</v>
      </c>
      <c r="M29" t="str">
        <f>IFERROR(__xludf.DUMMYFUNCTION("""COMPUTED_VALUE"""),"Yes")</f>
        <v>Yes</v>
      </c>
      <c r="N29" t="str">
        <f>IFERROR(__xludf.DUMMYFUNCTION("""COMPUTED_VALUE"""),"Yes")</f>
        <v>Yes</v>
      </c>
      <c r="O29" t="str">
        <f>IFERROR(__xludf.DUMMYFUNCTION("""COMPUTED_VALUE"""),"Yes")</f>
        <v>Yes</v>
      </c>
      <c r="P29" t="str">
        <f>IFERROR(__xludf.DUMMYFUNCTION("""COMPUTED_VALUE"""),"Yes")</f>
        <v>Yes</v>
      </c>
      <c r="Q29" t="str">
        <f>IFERROR(__xludf.DUMMYFUNCTION("""COMPUTED_VALUE"""),"Don't know")</f>
        <v>Don't know</v>
      </c>
      <c r="R29" t="str">
        <f>IFERROR(__xludf.DUMMYFUNCTION("""COMPUTED_VALUE"""),"Don't know")</f>
        <v>Don't know</v>
      </c>
      <c r="S29" t="str">
        <f>IFERROR(__xludf.DUMMYFUNCTION("""COMPUTED_VALUE"""),"Yes")</f>
        <v>Yes</v>
      </c>
      <c r="T29" t="str">
        <f>IFERROR(__xludf.DUMMYFUNCTION("""COMPUTED_VALUE"""),"Maybe")</f>
        <v>Maybe</v>
      </c>
      <c r="U29" t="str">
        <f>IFERROR(__xludf.DUMMYFUNCTION("""COMPUTED_VALUE"""),"Some of them")</f>
        <v>Some of them</v>
      </c>
      <c r="V29" t="str">
        <f>IFERROR(__xludf.DUMMYFUNCTION("""COMPUTED_VALUE"""),"No")</f>
        <v>No</v>
      </c>
      <c r="W29" t="str">
        <f>IFERROR(__xludf.DUMMYFUNCTION("""COMPUTED_VALUE"""),"No")</f>
        <v>No</v>
      </c>
      <c r="X29" t="str">
        <f>IFERROR(__xludf.DUMMYFUNCTION("""COMPUTED_VALUE"""),"No")</f>
        <v>No</v>
      </c>
      <c r="Y29" t="str">
        <f>IFERROR(__xludf.DUMMYFUNCTION("""COMPUTED_VALUE"""),"No")</f>
        <v>No</v>
      </c>
      <c r="Z29" t="str">
        <f>IFERROR(__xludf.DUMMYFUNCTION("""COMPUTED_VALUE"""),"Yes")</f>
        <v>Yes</v>
      </c>
    </row>
    <row r="30">
      <c r="A30" s="4">
        <f>IFERROR(__xludf.DUMMYFUNCTION("""COMPUTED_VALUE"""),41878.494529965275)</f>
        <v>41878.49453</v>
      </c>
      <c r="B30">
        <f>IFERROR(__xludf.DUMMYFUNCTION("""COMPUTED_VALUE"""),36.0)</f>
        <v>36</v>
      </c>
      <c r="C30" t="str">
        <f>IFERROR(__xludf.DUMMYFUNCTION("""COMPUTED_VALUE"""),"M")</f>
        <v>M</v>
      </c>
      <c r="D30" t="str">
        <f>IFERROR(__xludf.DUMMYFUNCTION("""COMPUTED_VALUE"""),"United States")</f>
        <v>United States</v>
      </c>
      <c r="E30" t="str">
        <f>IFERROR(__xludf.DUMMYFUNCTION("""COMPUTED_VALUE"""),"TX")</f>
        <v>TX</v>
      </c>
      <c r="F30" t="str">
        <f>IFERROR(__xludf.DUMMYFUNCTION("""COMPUTED_VALUE"""),"No")</f>
        <v>No</v>
      </c>
      <c r="G30" t="str">
        <f>IFERROR(__xludf.DUMMYFUNCTION("""COMPUTED_VALUE"""),"No")</f>
        <v>No</v>
      </c>
      <c r="H30" t="str">
        <f>IFERROR(__xludf.DUMMYFUNCTION("""COMPUTED_VALUE"""),"No")</f>
        <v>No</v>
      </c>
      <c r="I30" t="str">
        <f>IFERROR(__xludf.DUMMYFUNCTION("""COMPUTED_VALUE"""),"Sometimes")</f>
        <v>Sometimes</v>
      </c>
      <c r="J30" t="str">
        <f>IFERROR(__xludf.DUMMYFUNCTION("""COMPUTED_VALUE"""),"100-500")</f>
        <v>100-500</v>
      </c>
      <c r="K30" t="str">
        <f>IFERROR(__xludf.DUMMYFUNCTION("""COMPUTED_VALUE"""),"Yes")</f>
        <v>Yes</v>
      </c>
      <c r="L30" t="str">
        <f>IFERROR(__xludf.DUMMYFUNCTION("""COMPUTED_VALUE"""),"Yes")</f>
        <v>Yes</v>
      </c>
      <c r="M30" t="str">
        <f>IFERROR(__xludf.DUMMYFUNCTION("""COMPUTED_VALUE"""),"Yes")</f>
        <v>Yes</v>
      </c>
      <c r="N30" t="str">
        <f>IFERROR(__xludf.DUMMYFUNCTION("""COMPUTED_VALUE"""),"No")</f>
        <v>No</v>
      </c>
      <c r="O30" t="str">
        <f>IFERROR(__xludf.DUMMYFUNCTION("""COMPUTED_VALUE"""),"Don't know")</f>
        <v>Don't know</v>
      </c>
      <c r="P30" t="str">
        <f>IFERROR(__xludf.DUMMYFUNCTION("""COMPUTED_VALUE"""),"Yes")</f>
        <v>Yes</v>
      </c>
      <c r="Q30" t="str">
        <f>IFERROR(__xludf.DUMMYFUNCTION("""COMPUTED_VALUE"""),"Don't know")</f>
        <v>Don't know</v>
      </c>
      <c r="R30" t="str">
        <f>IFERROR(__xludf.DUMMYFUNCTION("""COMPUTED_VALUE"""),"Don't know")</f>
        <v>Don't know</v>
      </c>
      <c r="S30" t="str">
        <f>IFERROR(__xludf.DUMMYFUNCTION("""COMPUTED_VALUE"""),"Maybe")</f>
        <v>Maybe</v>
      </c>
      <c r="T30" t="str">
        <f>IFERROR(__xludf.DUMMYFUNCTION("""COMPUTED_VALUE"""),"No")</f>
        <v>No</v>
      </c>
      <c r="U30" t="str">
        <f>IFERROR(__xludf.DUMMYFUNCTION("""COMPUTED_VALUE"""),"Some of them")</f>
        <v>Some of them</v>
      </c>
      <c r="V30" t="str">
        <f>IFERROR(__xludf.DUMMYFUNCTION("""COMPUTED_VALUE"""),"Some of them")</f>
        <v>Some of them</v>
      </c>
      <c r="W30" t="str">
        <f>IFERROR(__xludf.DUMMYFUNCTION("""COMPUTED_VALUE"""),"Maybe")</f>
        <v>Maybe</v>
      </c>
      <c r="X30" t="str">
        <f>IFERROR(__xludf.DUMMYFUNCTION("""COMPUTED_VALUE"""),"Yes")</f>
        <v>Yes</v>
      </c>
      <c r="Y30" t="str">
        <f>IFERROR(__xludf.DUMMYFUNCTION("""COMPUTED_VALUE"""),"Yes")</f>
        <v>Yes</v>
      </c>
      <c r="Z30" t="str">
        <f>IFERROR(__xludf.DUMMYFUNCTION("""COMPUTED_VALUE"""),"No")</f>
        <v>No</v>
      </c>
    </row>
    <row r="31">
      <c r="A31" s="4">
        <f>IFERROR(__xludf.DUMMYFUNCTION("""COMPUTED_VALUE"""),41878.4949227199)</f>
        <v>41878.49492</v>
      </c>
      <c r="B31">
        <f>IFERROR(__xludf.DUMMYFUNCTION("""COMPUTED_VALUE"""),31.0)</f>
        <v>31</v>
      </c>
      <c r="C31" t="str">
        <f>IFERROR(__xludf.DUMMYFUNCTION("""COMPUTED_VALUE"""),"Female")</f>
        <v>Female</v>
      </c>
      <c r="D31" t="str">
        <f>IFERROR(__xludf.DUMMYFUNCTION("""COMPUTED_VALUE"""),"United States")</f>
        <v>United States</v>
      </c>
      <c r="E31" t="str">
        <f>IFERROR(__xludf.DUMMYFUNCTION("""COMPUTED_VALUE"""),"NM")</f>
        <v>NM</v>
      </c>
      <c r="F31" t="str">
        <f>IFERROR(__xludf.DUMMYFUNCTION("""COMPUTED_VALUE"""),"No")</f>
        <v>No</v>
      </c>
      <c r="G31" t="str">
        <f>IFERROR(__xludf.DUMMYFUNCTION("""COMPUTED_VALUE"""),"No")</f>
        <v>No</v>
      </c>
      <c r="H31" t="str">
        <f>IFERROR(__xludf.DUMMYFUNCTION("""COMPUTED_VALUE"""),"No")</f>
        <v>No</v>
      </c>
      <c r="J31" t="str">
        <f>IFERROR(__xludf.DUMMYFUNCTION("""COMPUTED_VALUE"""),"26-100")</f>
        <v>26-100</v>
      </c>
      <c r="K31" t="str">
        <f>IFERROR(__xludf.DUMMYFUNCTION("""COMPUTED_VALUE"""),"Yes")</f>
        <v>Yes</v>
      </c>
      <c r="L31" t="str">
        <f>IFERROR(__xludf.DUMMYFUNCTION("""COMPUTED_VALUE"""),"No")</f>
        <v>No</v>
      </c>
      <c r="M31" t="str">
        <f>IFERROR(__xludf.DUMMYFUNCTION("""COMPUTED_VALUE"""),"Don't know")</f>
        <v>Don't know</v>
      </c>
      <c r="N31" t="str">
        <f>IFERROR(__xludf.DUMMYFUNCTION("""COMPUTED_VALUE"""),"No")</f>
        <v>No</v>
      </c>
      <c r="O31" t="str">
        <f>IFERROR(__xludf.DUMMYFUNCTION("""COMPUTED_VALUE"""),"Don't know")</f>
        <v>Don't know</v>
      </c>
      <c r="P31" t="str">
        <f>IFERROR(__xludf.DUMMYFUNCTION("""COMPUTED_VALUE"""),"Don't know")</f>
        <v>Don't know</v>
      </c>
      <c r="Q31" t="str">
        <f>IFERROR(__xludf.DUMMYFUNCTION("""COMPUTED_VALUE"""),"Don't know")</f>
        <v>Don't know</v>
      </c>
      <c r="R31" t="str">
        <f>IFERROR(__xludf.DUMMYFUNCTION("""COMPUTED_VALUE"""),"Don't know")</f>
        <v>Don't know</v>
      </c>
      <c r="S31" t="str">
        <f>IFERROR(__xludf.DUMMYFUNCTION("""COMPUTED_VALUE"""),"Maybe")</f>
        <v>Maybe</v>
      </c>
      <c r="T31" t="str">
        <f>IFERROR(__xludf.DUMMYFUNCTION("""COMPUTED_VALUE"""),"No")</f>
        <v>No</v>
      </c>
      <c r="U31" t="str">
        <f>IFERROR(__xludf.DUMMYFUNCTION("""COMPUTED_VALUE"""),"Some of them")</f>
        <v>Some of them</v>
      </c>
      <c r="V31" t="str">
        <f>IFERROR(__xludf.DUMMYFUNCTION("""COMPUTED_VALUE"""),"No")</f>
        <v>No</v>
      </c>
      <c r="W31" t="str">
        <f>IFERROR(__xludf.DUMMYFUNCTION("""COMPUTED_VALUE"""),"No")</f>
        <v>No</v>
      </c>
      <c r="X31" t="str">
        <f>IFERROR(__xludf.DUMMYFUNCTION("""COMPUTED_VALUE"""),"Maybe")</f>
        <v>Maybe</v>
      </c>
      <c r="Y31" t="str">
        <f>IFERROR(__xludf.DUMMYFUNCTION("""COMPUTED_VALUE"""),"Don't know")</f>
        <v>Don't know</v>
      </c>
      <c r="Z31" t="str">
        <f>IFERROR(__xludf.DUMMYFUNCTION("""COMPUTED_VALUE"""),"No")</f>
        <v>No</v>
      </c>
    </row>
    <row r="32">
      <c r="A32" s="4">
        <f>IFERROR(__xludf.DUMMYFUNCTION("""COMPUTED_VALUE"""),41878.49615181713)</f>
        <v>41878.49615</v>
      </c>
      <c r="B32">
        <f>IFERROR(__xludf.DUMMYFUNCTION("""COMPUTED_VALUE"""),23.0)</f>
        <v>23</v>
      </c>
      <c r="C32" t="str">
        <f>IFERROR(__xludf.DUMMYFUNCTION("""COMPUTED_VALUE"""),"Trans-female")</f>
        <v>Trans-female</v>
      </c>
      <c r="D32" t="str">
        <f>IFERROR(__xludf.DUMMYFUNCTION("""COMPUTED_VALUE"""),"United States")</f>
        <v>United States</v>
      </c>
      <c r="E32" t="str">
        <f>IFERROR(__xludf.DUMMYFUNCTION("""COMPUTED_VALUE"""),"MA")</f>
        <v>MA</v>
      </c>
      <c r="F32" t="str">
        <f>IFERROR(__xludf.DUMMYFUNCTION("""COMPUTED_VALUE"""),"No")</f>
        <v>No</v>
      </c>
      <c r="G32" t="str">
        <f>IFERROR(__xludf.DUMMYFUNCTION("""COMPUTED_VALUE"""),"No")</f>
        <v>No</v>
      </c>
      <c r="H32" t="str">
        <f>IFERROR(__xludf.DUMMYFUNCTION("""COMPUTED_VALUE"""),"No")</f>
        <v>No</v>
      </c>
      <c r="I32" t="str">
        <f>IFERROR(__xludf.DUMMYFUNCTION("""COMPUTED_VALUE"""),"Rarely")</f>
        <v>Rarely</v>
      </c>
      <c r="J32" t="str">
        <f>IFERROR(__xludf.DUMMYFUNCTION("""COMPUTED_VALUE"""),"More than 1000")</f>
        <v>More than 1000</v>
      </c>
      <c r="K32" t="str">
        <f>IFERROR(__xludf.DUMMYFUNCTION("""COMPUTED_VALUE"""),"No")</f>
        <v>No</v>
      </c>
      <c r="L32" t="str">
        <f>IFERROR(__xludf.DUMMYFUNCTION("""COMPUTED_VALUE"""),"Yes")</f>
        <v>Yes</v>
      </c>
      <c r="M32" t="str">
        <f>IFERROR(__xludf.DUMMYFUNCTION("""COMPUTED_VALUE"""),"Yes")</f>
        <v>Yes</v>
      </c>
      <c r="N32" t="str">
        <f>IFERROR(__xludf.DUMMYFUNCTION("""COMPUTED_VALUE"""),"Yes")</f>
        <v>Yes</v>
      </c>
      <c r="O32" t="str">
        <f>IFERROR(__xludf.DUMMYFUNCTION("""COMPUTED_VALUE"""),"No")</f>
        <v>No</v>
      </c>
      <c r="P32" t="str">
        <f>IFERROR(__xludf.DUMMYFUNCTION("""COMPUTED_VALUE"""),"No")</f>
        <v>No</v>
      </c>
      <c r="Q32" t="str">
        <f>IFERROR(__xludf.DUMMYFUNCTION("""COMPUTED_VALUE"""),"Yes")</f>
        <v>Yes</v>
      </c>
      <c r="R32" t="str">
        <f>IFERROR(__xludf.DUMMYFUNCTION("""COMPUTED_VALUE"""),"Somewhat difficult")</f>
        <v>Somewhat difficult</v>
      </c>
      <c r="S32" t="str">
        <f>IFERROR(__xludf.DUMMYFUNCTION("""COMPUTED_VALUE"""),"Maybe")</f>
        <v>Maybe</v>
      </c>
      <c r="T32" t="str">
        <f>IFERROR(__xludf.DUMMYFUNCTION("""COMPUTED_VALUE"""),"No")</f>
        <v>No</v>
      </c>
      <c r="U32" t="str">
        <f>IFERROR(__xludf.DUMMYFUNCTION("""COMPUTED_VALUE"""),"Yes")</f>
        <v>Yes</v>
      </c>
      <c r="V32" t="str">
        <f>IFERROR(__xludf.DUMMYFUNCTION("""COMPUTED_VALUE"""),"Yes")</f>
        <v>Yes</v>
      </c>
      <c r="W32" t="str">
        <f>IFERROR(__xludf.DUMMYFUNCTION("""COMPUTED_VALUE"""),"No")</f>
        <v>No</v>
      </c>
      <c r="X32" t="str">
        <f>IFERROR(__xludf.DUMMYFUNCTION("""COMPUTED_VALUE"""),"No")</f>
        <v>No</v>
      </c>
      <c r="Y32" t="str">
        <f>IFERROR(__xludf.DUMMYFUNCTION("""COMPUTED_VALUE"""),"No")</f>
        <v>No</v>
      </c>
      <c r="Z32" t="str">
        <f>IFERROR(__xludf.DUMMYFUNCTION("""COMPUTED_VALUE"""),"No")</f>
        <v>No</v>
      </c>
    </row>
    <row r="33">
      <c r="A33" s="4">
        <f>IFERROR(__xludf.DUMMYFUNCTION("""COMPUTED_VALUE"""),41878.49756575232)</f>
        <v>41878.49757</v>
      </c>
      <c r="B33">
        <f>IFERROR(__xludf.DUMMYFUNCTION("""COMPUTED_VALUE"""),33.0)</f>
        <v>33</v>
      </c>
      <c r="C33" t="str">
        <f>IFERROR(__xludf.DUMMYFUNCTION("""COMPUTED_VALUE"""),"Male")</f>
        <v>Male</v>
      </c>
      <c r="D33" t="str">
        <f>IFERROR(__xludf.DUMMYFUNCTION("""COMPUTED_VALUE"""),"United States")</f>
        <v>United States</v>
      </c>
      <c r="E33" t="str">
        <f>IFERROR(__xludf.DUMMYFUNCTION("""COMPUTED_VALUE"""),"CA")</f>
        <v>CA</v>
      </c>
      <c r="F33" t="str">
        <f>IFERROR(__xludf.DUMMYFUNCTION("""COMPUTED_VALUE"""),"No")</f>
        <v>No</v>
      </c>
      <c r="G33" t="str">
        <f>IFERROR(__xludf.DUMMYFUNCTION("""COMPUTED_VALUE"""),"No")</f>
        <v>No</v>
      </c>
      <c r="H33" t="str">
        <f>IFERROR(__xludf.DUMMYFUNCTION("""COMPUTED_VALUE"""),"No")</f>
        <v>No</v>
      </c>
      <c r="I33" t="str">
        <f>IFERROR(__xludf.DUMMYFUNCTION("""COMPUTED_VALUE"""),"Never")</f>
        <v>Never</v>
      </c>
      <c r="J33" t="str">
        <f>IFERROR(__xludf.DUMMYFUNCTION("""COMPUTED_VALUE"""),"More than 1000")</f>
        <v>More than 1000</v>
      </c>
      <c r="K33" t="str">
        <f>IFERROR(__xludf.DUMMYFUNCTION("""COMPUTED_VALUE"""),"No")</f>
        <v>No</v>
      </c>
      <c r="L33" t="str">
        <f>IFERROR(__xludf.DUMMYFUNCTION("""COMPUTED_VALUE"""),"Yes")</f>
        <v>Yes</v>
      </c>
      <c r="M33" t="str">
        <f>IFERROR(__xludf.DUMMYFUNCTION("""COMPUTED_VALUE"""),"Don't know")</f>
        <v>Don't know</v>
      </c>
      <c r="N33" t="str">
        <f>IFERROR(__xludf.DUMMYFUNCTION("""COMPUTED_VALUE"""),"Not sure")</f>
        <v>Not sure</v>
      </c>
      <c r="O33" t="str">
        <f>IFERROR(__xludf.DUMMYFUNCTION("""COMPUTED_VALUE"""),"Yes")</f>
        <v>Yes</v>
      </c>
      <c r="P33" t="str">
        <f>IFERROR(__xludf.DUMMYFUNCTION("""COMPUTED_VALUE"""),"Don't know")</f>
        <v>Don't know</v>
      </c>
      <c r="Q33" t="str">
        <f>IFERROR(__xludf.DUMMYFUNCTION("""COMPUTED_VALUE"""),"Don't know")</f>
        <v>Don't know</v>
      </c>
      <c r="R33" t="str">
        <f>IFERROR(__xludf.DUMMYFUNCTION("""COMPUTED_VALUE"""),"Don't know")</f>
        <v>Don't know</v>
      </c>
      <c r="S33" t="str">
        <f>IFERROR(__xludf.DUMMYFUNCTION("""COMPUTED_VALUE"""),"Maybe")</f>
        <v>Maybe</v>
      </c>
      <c r="T33" t="str">
        <f>IFERROR(__xludf.DUMMYFUNCTION("""COMPUTED_VALUE"""),"No")</f>
        <v>No</v>
      </c>
      <c r="U33" t="str">
        <f>IFERROR(__xludf.DUMMYFUNCTION("""COMPUTED_VALUE"""),"Some of them")</f>
        <v>Some of them</v>
      </c>
      <c r="V33" t="str">
        <f>IFERROR(__xludf.DUMMYFUNCTION("""COMPUTED_VALUE"""),"Some of them")</f>
        <v>Some of them</v>
      </c>
      <c r="W33" t="str">
        <f>IFERROR(__xludf.DUMMYFUNCTION("""COMPUTED_VALUE"""),"No")</f>
        <v>No</v>
      </c>
      <c r="X33" t="str">
        <f>IFERROR(__xludf.DUMMYFUNCTION("""COMPUTED_VALUE"""),"Maybe")</f>
        <v>Maybe</v>
      </c>
      <c r="Y33" t="str">
        <f>IFERROR(__xludf.DUMMYFUNCTION("""COMPUTED_VALUE"""),"Yes")</f>
        <v>Yes</v>
      </c>
      <c r="Z33" t="str">
        <f>IFERROR(__xludf.DUMMYFUNCTION("""COMPUTED_VALUE"""),"No")</f>
        <v>No</v>
      </c>
    </row>
    <row r="34">
      <c r="A34" s="4">
        <f>IFERROR(__xludf.DUMMYFUNCTION("""COMPUTED_VALUE"""),41878.49830810185)</f>
        <v>41878.49831</v>
      </c>
      <c r="B34">
        <f>IFERROR(__xludf.DUMMYFUNCTION("""COMPUTED_VALUE"""),25.0)</f>
        <v>25</v>
      </c>
      <c r="C34" t="str">
        <f>IFERROR(__xludf.DUMMYFUNCTION("""COMPUTED_VALUE"""),"Male")</f>
        <v>Male</v>
      </c>
      <c r="D34" t="str">
        <f>IFERROR(__xludf.DUMMYFUNCTION("""COMPUTED_VALUE"""),"United States")</f>
        <v>United States</v>
      </c>
      <c r="E34" t="str">
        <f>IFERROR(__xludf.DUMMYFUNCTION("""COMPUTED_VALUE"""),"WA")</f>
        <v>WA</v>
      </c>
      <c r="F34" t="str">
        <f>IFERROR(__xludf.DUMMYFUNCTION("""COMPUTED_VALUE"""),"No")</f>
        <v>No</v>
      </c>
      <c r="G34" t="str">
        <f>IFERROR(__xludf.DUMMYFUNCTION("""COMPUTED_VALUE"""),"No")</f>
        <v>No</v>
      </c>
      <c r="H34" t="str">
        <f>IFERROR(__xludf.DUMMYFUNCTION("""COMPUTED_VALUE"""),"No")</f>
        <v>No</v>
      </c>
      <c r="J34" t="str">
        <f>IFERROR(__xludf.DUMMYFUNCTION("""COMPUTED_VALUE"""),"More than 1000")</f>
        <v>More than 1000</v>
      </c>
      <c r="K34" t="str">
        <f>IFERROR(__xludf.DUMMYFUNCTION("""COMPUTED_VALUE"""),"Yes")</f>
        <v>Yes</v>
      </c>
      <c r="L34" t="str">
        <f>IFERROR(__xludf.DUMMYFUNCTION("""COMPUTED_VALUE"""),"Yes")</f>
        <v>Yes</v>
      </c>
      <c r="M34" t="str">
        <f>IFERROR(__xludf.DUMMYFUNCTION("""COMPUTED_VALUE"""),"Yes")</f>
        <v>Yes</v>
      </c>
      <c r="N34" t="str">
        <f>IFERROR(__xludf.DUMMYFUNCTION("""COMPUTED_VALUE"""),"Yes")</f>
        <v>Yes</v>
      </c>
      <c r="O34" t="str">
        <f>IFERROR(__xludf.DUMMYFUNCTION("""COMPUTED_VALUE"""),"Yes")</f>
        <v>Yes</v>
      </c>
      <c r="P34" t="str">
        <f>IFERROR(__xludf.DUMMYFUNCTION("""COMPUTED_VALUE"""),"Yes")</f>
        <v>Yes</v>
      </c>
      <c r="Q34" t="str">
        <f>IFERROR(__xludf.DUMMYFUNCTION("""COMPUTED_VALUE"""),"Don't know")</f>
        <v>Don't know</v>
      </c>
      <c r="R34" t="str">
        <f>IFERROR(__xludf.DUMMYFUNCTION("""COMPUTED_VALUE"""),"Don't know")</f>
        <v>Don't know</v>
      </c>
      <c r="S34" t="str">
        <f>IFERROR(__xludf.DUMMYFUNCTION("""COMPUTED_VALUE"""),"No")</f>
        <v>No</v>
      </c>
      <c r="T34" t="str">
        <f>IFERROR(__xludf.DUMMYFUNCTION("""COMPUTED_VALUE"""),"No")</f>
        <v>No</v>
      </c>
      <c r="U34" t="str">
        <f>IFERROR(__xludf.DUMMYFUNCTION("""COMPUTED_VALUE"""),"Yes")</f>
        <v>Yes</v>
      </c>
      <c r="V34" t="str">
        <f>IFERROR(__xludf.DUMMYFUNCTION("""COMPUTED_VALUE"""),"Yes")</f>
        <v>Yes</v>
      </c>
      <c r="W34" t="str">
        <f>IFERROR(__xludf.DUMMYFUNCTION("""COMPUTED_VALUE"""),"Maybe")</f>
        <v>Maybe</v>
      </c>
      <c r="X34" t="str">
        <f>IFERROR(__xludf.DUMMYFUNCTION("""COMPUTED_VALUE"""),"Yes")</f>
        <v>Yes</v>
      </c>
      <c r="Y34" t="str">
        <f>IFERROR(__xludf.DUMMYFUNCTION("""COMPUTED_VALUE"""),"Yes")</f>
        <v>Yes</v>
      </c>
      <c r="Z34" t="str">
        <f>IFERROR(__xludf.DUMMYFUNCTION("""COMPUTED_VALUE"""),"No")</f>
        <v>No</v>
      </c>
    </row>
    <row r="35">
      <c r="A35" s="4">
        <f>IFERROR(__xludf.DUMMYFUNCTION("""COMPUTED_VALUE"""),41878.49966760417)</f>
        <v>41878.49967</v>
      </c>
      <c r="B35">
        <f>IFERROR(__xludf.DUMMYFUNCTION("""COMPUTED_VALUE"""),32.0)</f>
        <v>32</v>
      </c>
      <c r="C35" t="str">
        <f>IFERROR(__xludf.DUMMYFUNCTION("""COMPUTED_VALUE"""),"Male")</f>
        <v>Male</v>
      </c>
      <c r="D35" t="str">
        <f>IFERROR(__xludf.DUMMYFUNCTION("""COMPUTED_VALUE"""),"United States")</f>
        <v>United States</v>
      </c>
      <c r="E35" t="str">
        <f>IFERROR(__xludf.DUMMYFUNCTION("""COMPUTED_VALUE"""),"UT")</f>
        <v>UT</v>
      </c>
      <c r="F35" t="str">
        <f>IFERROR(__xludf.DUMMYFUNCTION("""COMPUTED_VALUE"""),"No")</f>
        <v>No</v>
      </c>
      <c r="G35" t="str">
        <f>IFERROR(__xludf.DUMMYFUNCTION("""COMPUTED_VALUE"""),"Yes")</f>
        <v>Yes</v>
      </c>
      <c r="H35" t="str">
        <f>IFERROR(__xludf.DUMMYFUNCTION("""COMPUTED_VALUE"""),"Yes")</f>
        <v>Yes</v>
      </c>
      <c r="I35" t="str">
        <f>IFERROR(__xludf.DUMMYFUNCTION("""COMPUTED_VALUE"""),"Sometimes")</f>
        <v>Sometimes</v>
      </c>
      <c r="J35" t="str">
        <f>IFERROR(__xludf.DUMMYFUNCTION("""COMPUTED_VALUE"""),"26-100")</f>
        <v>26-100</v>
      </c>
      <c r="K35" t="str">
        <f>IFERROR(__xludf.DUMMYFUNCTION("""COMPUTED_VALUE"""),"Yes")</f>
        <v>Yes</v>
      </c>
      <c r="L35" t="str">
        <f>IFERROR(__xludf.DUMMYFUNCTION("""COMPUTED_VALUE"""),"Yes")</f>
        <v>Yes</v>
      </c>
      <c r="M35" t="str">
        <f>IFERROR(__xludf.DUMMYFUNCTION("""COMPUTED_VALUE"""),"No")</f>
        <v>No</v>
      </c>
      <c r="N35" t="str">
        <f>IFERROR(__xludf.DUMMYFUNCTION("""COMPUTED_VALUE"""),"No")</f>
        <v>No</v>
      </c>
      <c r="O35" t="str">
        <f>IFERROR(__xludf.DUMMYFUNCTION("""COMPUTED_VALUE"""),"No")</f>
        <v>No</v>
      </c>
      <c r="P35" t="str">
        <f>IFERROR(__xludf.DUMMYFUNCTION("""COMPUTED_VALUE"""),"No")</f>
        <v>No</v>
      </c>
      <c r="Q35" t="str">
        <f>IFERROR(__xludf.DUMMYFUNCTION("""COMPUTED_VALUE"""),"Don't know")</f>
        <v>Don't know</v>
      </c>
      <c r="R35" t="str">
        <f>IFERROR(__xludf.DUMMYFUNCTION("""COMPUTED_VALUE"""),"Somewhat difficult")</f>
        <v>Somewhat difficult</v>
      </c>
      <c r="S35" t="str">
        <f>IFERROR(__xludf.DUMMYFUNCTION("""COMPUTED_VALUE"""),"Yes")</f>
        <v>Yes</v>
      </c>
      <c r="T35" t="str">
        <f>IFERROR(__xludf.DUMMYFUNCTION("""COMPUTED_VALUE"""),"No")</f>
        <v>No</v>
      </c>
      <c r="U35" t="str">
        <f>IFERROR(__xludf.DUMMYFUNCTION("""COMPUTED_VALUE"""),"Some of them")</f>
        <v>Some of them</v>
      </c>
      <c r="V35" t="str">
        <f>IFERROR(__xludf.DUMMYFUNCTION("""COMPUTED_VALUE"""),"No")</f>
        <v>No</v>
      </c>
      <c r="W35" t="str">
        <f>IFERROR(__xludf.DUMMYFUNCTION("""COMPUTED_VALUE"""),"No")</f>
        <v>No</v>
      </c>
      <c r="X35" t="str">
        <f>IFERROR(__xludf.DUMMYFUNCTION("""COMPUTED_VALUE"""),"Yes")</f>
        <v>Yes</v>
      </c>
      <c r="Y35" t="str">
        <f>IFERROR(__xludf.DUMMYFUNCTION("""COMPUTED_VALUE"""),"No")</f>
        <v>No</v>
      </c>
      <c r="Z35" t="str">
        <f>IFERROR(__xludf.DUMMYFUNCTION("""COMPUTED_VALUE"""),"No")</f>
        <v>No</v>
      </c>
    </row>
    <row r="36">
      <c r="A36" s="4">
        <f>IFERROR(__xludf.DUMMYFUNCTION("""COMPUTED_VALUE"""),41878.50128244213)</f>
        <v>41878.50128</v>
      </c>
      <c r="B36">
        <f>IFERROR(__xludf.DUMMYFUNCTION("""COMPUTED_VALUE"""),38.0)</f>
        <v>38</v>
      </c>
      <c r="C36" t="str">
        <f>IFERROR(__xludf.DUMMYFUNCTION("""COMPUTED_VALUE"""),"Male")</f>
        <v>Male</v>
      </c>
      <c r="D36" t="str">
        <f>IFERROR(__xludf.DUMMYFUNCTION("""COMPUTED_VALUE"""),"United States")</f>
        <v>United States</v>
      </c>
      <c r="E36" t="str">
        <f>IFERROR(__xludf.DUMMYFUNCTION("""COMPUTED_VALUE"""),"NY")</f>
        <v>NY</v>
      </c>
      <c r="F36" t="str">
        <f>IFERROR(__xludf.DUMMYFUNCTION("""COMPUTED_VALUE"""),"No")</f>
        <v>No</v>
      </c>
      <c r="G36" t="str">
        <f>IFERROR(__xludf.DUMMYFUNCTION("""COMPUTED_VALUE"""),"Yes")</f>
        <v>Yes</v>
      </c>
      <c r="H36" t="str">
        <f>IFERROR(__xludf.DUMMYFUNCTION("""COMPUTED_VALUE"""),"No")</f>
        <v>No</v>
      </c>
      <c r="I36" t="str">
        <f>IFERROR(__xludf.DUMMYFUNCTION("""COMPUTED_VALUE"""),"Sometimes")</f>
        <v>Sometimes</v>
      </c>
      <c r="J36" t="str">
        <f>IFERROR(__xludf.DUMMYFUNCTION("""COMPUTED_VALUE"""),"100-500")</f>
        <v>100-500</v>
      </c>
      <c r="K36" t="str">
        <f>IFERROR(__xludf.DUMMYFUNCTION("""COMPUTED_VALUE"""),"Yes")</f>
        <v>Yes</v>
      </c>
      <c r="L36" t="str">
        <f>IFERROR(__xludf.DUMMYFUNCTION("""COMPUTED_VALUE"""),"Yes")</f>
        <v>Yes</v>
      </c>
      <c r="M36" t="str">
        <f>IFERROR(__xludf.DUMMYFUNCTION("""COMPUTED_VALUE"""),"Yes")</f>
        <v>Yes</v>
      </c>
      <c r="N36" t="str">
        <f>IFERROR(__xludf.DUMMYFUNCTION("""COMPUTED_VALUE"""),"Yes")</f>
        <v>Yes</v>
      </c>
      <c r="O36" t="str">
        <f>IFERROR(__xludf.DUMMYFUNCTION("""COMPUTED_VALUE"""),"No")</f>
        <v>No</v>
      </c>
      <c r="P36" t="str">
        <f>IFERROR(__xludf.DUMMYFUNCTION("""COMPUTED_VALUE"""),"Yes")</f>
        <v>Yes</v>
      </c>
      <c r="Q36" t="str">
        <f>IFERROR(__xludf.DUMMYFUNCTION("""COMPUTED_VALUE"""),"Don't know")</f>
        <v>Don't know</v>
      </c>
      <c r="R36" t="str">
        <f>IFERROR(__xludf.DUMMYFUNCTION("""COMPUTED_VALUE"""),"Don't know")</f>
        <v>Don't know</v>
      </c>
      <c r="S36" t="str">
        <f>IFERROR(__xludf.DUMMYFUNCTION("""COMPUTED_VALUE"""),"No")</f>
        <v>No</v>
      </c>
      <c r="T36" t="str">
        <f>IFERROR(__xludf.DUMMYFUNCTION("""COMPUTED_VALUE"""),"No")</f>
        <v>No</v>
      </c>
      <c r="U36" t="str">
        <f>IFERROR(__xludf.DUMMYFUNCTION("""COMPUTED_VALUE"""),"Yes")</f>
        <v>Yes</v>
      </c>
      <c r="V36" t="str">
        <f>IFERROR(__xludf.DUMMYFUNCTION("""COMPUTED_VALUE"""),"Some of them")</f>
        <v>Some of them</v>
      </c>
      <c r="W36" t="str">
        <f>IFERROR(__xludf.DUMMYFUNCTION("""COMPUTED_VALUE"""),"Maybe")</f>
        <v>Maybe</v>
      </c>
      <c r="X36" t="str">
        <f>IFERROR(__xludf.DUMMYFUNCTION("""COMPUTED_VALUE"""),"Maybe")</f>
        <v>Maybe</v>
      </c>
      <c r="Y36" t="str">
        <f>IFERROR(__xludf.DUMMYFUNCTION("""COMPUTED_VALUE"""),"Yes")</f>
        <v>Yes</v>
      </c>
      <c r="Z36" t="str">
        <f>IFERROR(__xludf.DUMMYFUNCTION("""COMPUTED_VALUE"""),"No")</f>
        <v>No</v>
      </c>
    </row>
    <row r="37">
      <c r="A37" s="4">
        <f>IFERROR(__xludf.DUMMYFUNCTION("""COMPUTED_VALUE"""),41878.5036292824)</f>
        <v>41878.50363</v>
      </c>
      <c r="B37">
        <f>IFERROR(__xludf.DUMMYFUNCTION("""COMPUTED_VALUE"""),33.0)</f>
        <v>33</v>
      </c>
      <c r="C37" t="str">
        <f>IFERROR(__xludf.DUMMYFUNCTION("""COMPUTED_VALUE"""),"Male")</f>
        <v>Male</v>
      </c>
      <c r="D37" t="str">
        <f>IFERROR(__xludf.DUMMYFUNCTION("""COMPUTED_VALUE"""),"United States")</f>
        <v>United States</v>
      </c>
      <c r="E37" t="str">
        <f>IFERROR(__xludf.DUMMYFUNCTION("""COMPUTED_VALUE"""),"CA")</f>
        <v>CA</v>
      </c>
      <c r="F37" t="str">
        <f>IFERROR(__xludf.DUMMYFUNCTION("""COMPUTED_VALUE"""),"No")</f>
        <v>No</v>
      </c>
      <c r="G37" t="str">
        <f>IFERROR(__xludf.DUMMYFUNCTION("""COMPUTED_VALUE"""),"Yes")</f>
        <v>Yes</v>
      </c>
      <c r="H37" t="str">
        <f>IFERROR(__xludf.DUMMYFUNCTION("""COMPUTED_VALUE"""),"No")</f>
        <v>No</v>
      </c>
      <c r="I37" t="str">
        <f>IFERROR(__xludf.DUMMYFUNCTION("""COMPUTED_VALUE"""),"Never")</f>
        <v>Never</v>
      </c>
      <c r="J37" t="str">
        <f>IFERROR(__xludf.DUMMYFUNCTION("""COMPUTED_VALUE"""),"More than 1000")</f>
        <v>More than 1000</v>
      </c>
      <c r="K37" t="str">
        <f>IFERROR(__xludf.DUMMYFUNCTION("""COMPUTED_VALUE"""),"No")</f>
        <v>No</v>
      </c>
      <c r="L37" t="str">
        <f>IFERROR(__xludf.DUMMYFUNCTION("""COMPUTED_VALUE"""),"Yes")</f>
        <v>Yes</v>
      </c>
      <c r="M37" t="str">
        <f>IFERROR(__xludf.DUMMYFUNCTION("""COMPUTED_VALUE"""),"No")</f>
        <v>No</v>
      </c>
      <c r="N37" t="str">
        <f>IFERROR(__xludf.DUMMYFUNCTION("""COMPUTED_VALUE"""),"No")</f>
        <v>No</v>
      </c>
      <c r="O37" t="str">
        <f>IFERROR(__xludf.DUMMYFUNCTION("""COMPUTED_VALUE"""),"No")</f>
        <v>No</v>
      </c>
      <c r="P37" t="str">
        <f>IFERROR(__xludf.DUMMYFUNCTION("""COMPUTED_VALUE"""),"No")</f>
        <v>No</v>
      </c>
      <c r="Q37" t="str">
        <f>IFERROR(__xludf.DUMMYFUNCTION("""COMPUTED_VALUE"""),"Don't know")</f>
        <v>Don't know</v>
      </c>
      <c r="R37" t="str">
        <f>IFERROR(__xludf.DUMMYFUNCTION("""COMPUTED_VALUE"""),"Don't know")</f>
        <v>Don't know</v>
      </c>
      <c r="S37" t="str">
        <f>IFERROR(__xludf.DUMMYFUNCTION("""COMPUTED_VALUE"""),"Yes")</f>
        <v>Yes</v>
      </c>
      <c r="T37" t="str">
        <f>IFERROR(__xludf.DUMMYFUNCTION("""COMPUTED_VALUE"""),"No")</f>
        <v>No</v>
      </c>
      <c r="U37" t="str">
        <f>IFERROR(__xludf.DUMMYFUNCTION("""COMPUTED_VALUE"""),"No")</f>
        <v>No</v>
      </c>
      <c r="V37" t="str">
        <f>IFERROR(__xludf.DUMMYFUNCTION("""COMPUTED_VALUE"""),"No")</f>
        <v>No</v>
      </c>
      <c r="W37" t="str">
        <f>IFERROR(__xludf.DUMMYFUNCTION("""COMPUTED_VALUE"""),"No")</f>
        <v>No</v>
      </c>
      <c r="X37" t="str">
        <f>IFERROR(__xludf.DUMMYFUNCTION("""COMPUTED_VALUE"""),"Maybe")</f>
        <v>Maybe</v>
      </c>
      <c r="Y37" t="str">
        <f>IFERROR(__xludf.DUMMYFUNCTION("""COMPUTED_VALUE"""),"No")</f>
        <v>No</v>
      </c>
      <c r="Z37" t="str">
        <f>IFERROR(__xludf.DUMMYFUNCTION("""COMPUTED_VALUE"""),"No")</f>
        <v>No</v>
      </c>
    </row>
    <row r="38">
      <c r="A38" s="4">
        <f>IFERROR(__xludf.DUMMYFUNCTION("""COMPUTED_VALUE"""),41878.503908645835)</f>
        <v>41878.50391</v>
      </c>
      <c r="B38">
        <f>IFERROR(__xludf.DUMMYFUNCTION("""COMPUTED_VALUE"""),31.0)</f>
        <v>31</v>
      </c>
      <c r="C38" t="str">
        <f>IFERROR(__xludf.DUMMYFUNCTION("""COMPUTED_VALUE"""),"Male")</f>
        <v>Male</v>
      </c>
      <c r="D38" t="str">
        <f>IFERROR(__xludf.DUMMYFUNCTION("""COMPUTED_VALUE"""),"United States")</f>
        <v>United States</v>
      </c>
      <c r="E38" t="str">
        <f>IFERROR(__xludf.DUMMYFUNCTION("""COMPUTED_VALUE"""),"TX")</f>
        <v>TX</v>
      </c>
      <c r="F38" t="str">
        <f>IFERROR(__xludf.DUMMYFUNCTION("""COMPUTED_VALUE"""),"No")</f>
        <v>No</v>
      </c>
      <c r="G38" t="str">
        <f>IFERROR(__xludf.DUMMYFUNCTION("""COMPUTED_VALUE"""),"No")</f>
        <v>No</v>
      </c>
      <c r="H38" t="str">
        <f>IFERROR(__xludf.DUMMYFUNCTION("""COMPUTED_VALUE"""),"No")</f>
        <v>No</v>
      </c>
      <c r="J38" t="str">
        <f>IFERROR(__xludf.DUMMYFUNCTION("""COMPUTED_VALUE"""),"26-100")</f>
        <v>26-100</v>
      </c>
      <c r="K38" t="str">
        <f>IFERROR(__xludf.DUMMYFUNCTION("""COMPUTED_VALUE"""),"No")</f>
        <v>No</v>
      </c>
      <c r="L38" t="str">
        <f>IFERROR(__xludf.DUMMYFUNCTION("""COMPUTED_VALUE"""),"Yes")</f>
        <v>Yes</v>
      </c>
      <c r="M38" t="str">
        <f>IFERROR(__xludf.DUMMYFUNCTION("""COMPUTED_VALUE"""),"Don't know")</f>
        <v>Don't know</v>
      </c>
      <c r="N38" t="str">
        <f>IFERROR(__xludf.DUMMYFUNCTION("""COMPUTED_VALUE"""),"Not sure")</f>
        <v>Not sure</v>
      </c>
      <c r="O38" t="str">
        <f>IFERROR(__xludf.DUMMYFUNCTION("""COMPUTED_VALUE"""),"No")</f>
        <v>No</v>
      </c>
      <c r="P38" t="str">
        <f>IFERROR(__xludf.DUMMYFUNCTION("""COMPUTED_VALUE"""),"No")</f>
        <v>No</v>
      </c>
      <c r="Q38" t="str">
        <f>IFERROR(__xludf.DUMMYFUNCTION("""COMPUTED_VALUE"""),"Don't know")</f>
        <v>Don't know</v>
      </c>
      <c r="R38" t="str">
        <f>IFERROR(__xludf.DUMMYFUNCTION("""COMPUTED_VALUE"""),"Don't know")</f>
        <v>Don't know</v>
      </c>
      <c r="S38" t="str">
        <f>IFERROR(__xludf.DUMMYFUNCTION("""COMPUTED_VALUE"""),"No")</f>
        <v>No</v>
      </c>
      <c r="T38" t="str">
        <f>IFERROR(__xludf.DUMMYFUNCTION("""COMPUTED_VALUE"""),"No")</f>
        <v>No</v>
      </c>
      <c r="U38" t="str">
        <f>IFERROR(__xludf.DUMMYFUNCTION("""COMPUTED_VALUE"""),"Some of them")</f>
        <v>Some of them</v>
      </c>
      <c r="V38" t="str">
        <f>IFERROR(__xludf.DUMMYFUNCTION("""COMPUTED_VALUE"""),"Yes")</f>
        <v>Yes</v>
      </c>
      <c r="W38" t="str">
        <f>IFERROR(__xludf.DUMMYFUNCTION("""COMPUTED_VALUE"""),"Maybe")</f>
        <v>Maybe</v>
      </c>
      <c r="X38" t="str">
        <f>IFERROR(__xludf.DUMMYFUNCTION("""COMPUTED_VALUE"""),"Maybe")</f>
        <v>Maybe</v>
      </c>
      <c r="Y38" t="str">
        <f>IFERROR(__xludf.DUMMYFUNCTION("""COMPUTED_VALUE"""),"No")</f>
        <v>No</v>
      </c>
      <c r="Z38" t="str">
        <f>IFERROR(__xludf.DUMMYFUNCTION("""COMPUTED_VALUE"""),"No")</f>
        <v>No</v>
      </c>
    </row>
    <row r="39">
      <c r="A39" s="4">
        <f>IFERROR(__xludf.DUMMYFUNCTION("""COMPUTED_VALUE"""),41878.50744476852)</f>
        <v>41878.50744</v>
      </c>
      <c r="B39">
        <f>IFERROR(__xludf.DUMMYFUNCTION("""COMPUTED_VALUE"""),34.0)</f>
        <v>34</v>
      </c>
      <c r="C39" t="str">
        <f>IFERROR(__xludf.DUMMYFUNCTION("""COMPUTED_VALUE"""),"female")</f>
        <v>female</v>
      </c>
      <c r="D39" t="str">
        <f>IFERROR(__xludf.DUMMYFUNCTION("""COMPUTED_VALUE"""),"United States")</f>
        <v>United States</v>
      </c>
      <c r="E39" t="str">
        <f>IFERROR(__xludf.DUMMYFUNCTION("""COMPUTED_VALUE"""),"OR")</f>
        <v>OR</v>
      </c>
      <c r="F39" t="str">
        <f>IFERROR(__xludf.DUMMYFUNCTION("""COMPUTED_VALUE"""),"No")</f>
        <v>No</v>
      </c>
      <c r="G39" t="str">
        <f>IFERROR(__xludf.DUMMYFUNCTION("""COMPUTED_VALUE"""),"Yes")</f>
        <v>Yes</v>
      </c>
      <c r="H39" t="str">
        <f>IFERROR(__xludf.DUMMYFUNCTION("""COMPUTED_VALUE"""),"Yes")</f>
        <v>Yes</v>
      </c>
      <c r="I39" t="str">
        <f>IFERROR(__xludf.DUMMYFUNCTION("""COMPUTED_VALUE"""),"Rarely")</f>
        <v>Rarely</v>
      </c>
      <c r="J39" t="str">
        <f>IFERROR(__xludf.DUMMYFUNCTION("""COMPUTED_VALUE"""),"500-1000")</f>
        <v>500-1000</v>
      </c>
      <c r="K39" t="str">
        <f>IFERROR(__xludf.DUMMYFUNCTION("""COMPUTED_VALUE"""),"Yes")</f>
        <v>Yes</v>
      </c>
      <c r="L39" t="str">
        <f>IFERROR(__xludf.DUMMYFUNCTION("""COMPUTED_VALUE"""),"Yes")</f>
        <v>Yes</v>
      </c>
      <c r="M39" t="str">
        <f>IFERROR(__xludf.DUMMYFUNCTION("""COMPUTED_VALUE"""),"Yes")</f>
        <v>Yes</v>
      </c>
      <c r="N39" t="str">
        <f>IFERROR(__xludf.DUMMYFUNCTION("""COMPUTED_VALUE"""),"Not sure")</f>
        <v>Not sure</v>
      </c>
      <c r="O39" t="str">
        <f>IFERROR(__xludf.DUMMYFUNCTION("""COMPUTED_VALUE"""),"No")</f>
        <v>No</v>
      </c>
      <c r="P39" t="str">
        <f>IFERROR(__xludf.DUMMYFUNCTION("""COMPUTED_VALUE"""),"Don't know")</f>
        <v>Don't know</v>
      </c>
      <c r="Q39" t="str">
        <f>IFERROR(__xludf.DUMMYFUNCTION("""COMPUTED_VALUE"""),"Don't know")</f>
        <v>Don't know</v>
      </c>
      <c r="R39" t="str">
        <f>IFERROR(__xludf.DUMMYFUNCTION("""COMPUTED_VALUE"""),"Don't know")</f>
        <v>Don't know</v>
      </c>
      <c r="S39" t="str">
        <f>IFERROR(__xludf.DUMMYFUNCTION("""COMPUTED_VALUE"""),"Yes")</f>
        <v>Yes</v>
      </c>
      <c r="T39" t="str">
        <f>IFERROR(__xludf.DUMMYFUNCTION("""COMPUTED_VALUE"""),"Maybe")</f>
        <v>Maybe</v>
      </c>
      <c r="U39" t="str">
        <f>IFERROR(__xludf.DUMMYFUNCTION("""COMPUTED_VALUE"""),"Some of them")</f>
        <v>Some of them</v>
      </c>
      <c r="V39" t="str">
        <f>IFERROR(__xludf.DUMMYFUNCTION("""COMPUTED_VALUE"""),"Some of them")</f>
        <v>Some of them</v>
      </c>
      <c r="W39" t="str">
        <f>IFERROR(__xludf.DUMMYFUNCTION("""COMPUTED_VALUE"""),"No")</f>
        <v>No</v>
      </c>
      <c r="X39" t="str">
        <f>IFERROR(__xludf.DUMMYFUNCTION("""COMPUTED_VALUE"""),"No")</f>
        <v>No</v>
      </c>
      <c r="Y39" t="str">
        <f>IFERROR(__xludf.DUMMYFUNCTION("""COMPUTED_VALUE"""),"Don't know")</f>
        <v>Don't know</v>
      </c>
      <c r="Z39" t="str">
        <f>IFERROR(__xludf.DUMMYFUNCTION("""COMPUTED_VALUE"""),"No")</f>
        <v>No</v>
      </c>
    </row>
    <row r="40">
      <c r="A40" s="4">
        <f>IFERROR(__xludf.DUMMYFUNCTION("""COMPUTED_VALUE"""),41878.507647893515)</f>
        <v>41878.50765</v>
      </c>
      <c r="B40">
        <f>IFERROR(__xludf.DUMMYFUNCTION("""COMPUTED_VALUE"""),29.0)</f>
        <v>29</v>
      </c>
      <c r="C40" t="str">
        <f>IFERROR(__xludf.DUMMYFUNCTION("""COMPUTED_VALUE"""),"F")</f>
        <v>F</v>
      </c>
      <c r="D40" t="str">
        <f>IFERROR(__xludf.DUMMYFUNCTION("""COMPUTED_VALUE"""),"United States")</f>
        <v>United States</v>
      </c>
      <c r="E40" t="str">
        <f>IFERROR(__xludf.DUMMYFUNCTION("""COMPUTED_VALUE"""),"FL")</f>
        <v>FL</v>
      </c>
      <c r="F40" t="str">
        <f>IFERROR(__xludf.DUMMYFUNCTION("""COMPUTED_VALUE"""),"No")</f>
        <v>No</v>
      </c>
      <c r="G40" t="str">
        <f>IFERROR(__xludf.DUMMYFUNCTION("""COMPUTED_VALUE"""),"No")</f>
        <v>No</v>
      </c>
      <c r="H40" t="str">
        <f>IFERROR(__xludf.DUMMYFUNCTION("""COMPUTED_VALUE"""),"Yes")</f>
        <v>Yes</v>
      </c>
      <c r="I40" t="str">
        <f>IFERROR(__xludf.DUMMYFUNCTION("""COMPUTED_VALUE"""),"Sometimes")</f>
        <v>Sometimes</v>
      </c>
      <c r="J40" t="str">
        <f>IFERROR(__xludf.DUMMYFUNCTION("""COMPUTED_VALUE"""),"26-100")</f>
        <v>26-100</v>
      </c>
      <c r="K40" t="str">
        <f>IFERROR(__xludf.DUMMYFUNCTION("""COMPUTED_VALUE"""),"No")</f>
        <v>No</v>
      </c>
      <c r="L40" t="str">
        <f>IFERROR(__xludf.DUMMYFUNCTION("""COMPUTED_VALUE"""),"Yes")</f>
        <v>Yes</v>
      </c>
      <c r="M40" t="str">
        <f>IFERROR(__xludf.DUMMYFUNCTION("""COMPUTED_VALUE"""),"Yes")</f>
        <v>Yes</v>
      </c>
      <c r="N40" t="str">
        <f>IFERROR(__xludf.DUMMYFUNCTION("""COMPUTED_VALUE"""),"Yes")</f>
        <v>Yes</v>
      </c>
      <c r="O40" t="str">
        <f>IFERROR(__xludf.DUMMYFUNCTION("""COMPUTED_VALUE"""),"No")</f>
        <v>No</v>
      </c>
      <c r="P40" t="str">
        <f>IFERROR(__xludf.DUMMYFUNCTION("""COMPUTED_VALUE"""),"No")</f>
        <v>No</v>
      </c>
      <c r="Q40" t="str">
        <f>IFERROR(__xludf.DUMMYFUNCTION("""COMPUTED_VALUE"""),"Don't know")</f>
        <v>Don't know</v>
      </c>
      <c r="R40" t="str">
        <f>IFERROR(__xludf.DUMMYFUNCTION("""COMPUTED_VALUE"""),"Don't know")</f>
        <v>Don't know</v>
      </c>
      <c r="S40" t="str">
        <f>IFERROR(__xludf.DUMMYFUNCTION("""COMPUTED_VALUE"""),"Maybe")</f>
        <v>Maybe</v>
      </c>
      <c r="T40" t="str">
        <f>IFERROR(__xludf.DUMMYFUNCTION("""COMPUTED_VALUE"""),"No")</f>
        <v>No</v>
      </c>
      <c r="U40" t="str">
        <f>IFERROR(__xludf.DUMMYFUNCTION("""COMPUTED_VALUE"""),"Some of them")</f>
        <v>Some of them</v>
      </c>
      <c r="V40" t="str">
        <f>IFERROR(__xludf.DUMMYFUNCTION("""COMPUTED_VALUE"""),"Some of them")</f>
        <v>Some of them</v>
      </c>
      <c r="W40" t="str">
        <f>IFERROR(__xludf.DUMMYFUNCTION("""COMPUTED_VALUE"""),"No")</f>
        <v>No</v>
      </c>
      <c r="X40" t="str">
        <f>IFERROR(__xludf.DUMMYFUNCTION("""COMPUTED_VALUE"""),"Maybe")</f>
        <v>Maybe</v>
      </c>
      <c r="Y40" t="str">
        <f>IFERROR(__xludf.DUMMYFUNCTION("""COMPUTED_VALUE"""),"No")</f>
        <v>No</v>
      </c>
      <c r="Z40" t="str">
        <f>IFERROR(__xludf.DUMMYFUNCTION("""COMPUTED_VALUE"""),"Yes")</f>
        <v>Yes</v>
      </c>
    </row>
    <row r="41">
      <c r="A41" s="4">
        <f>IFERROR(__xludf.DUMMYFUNCTION("""COMPUTED_VALUE"""),41878.50772850694)</f>
        <v>41878.50773</v>
      </c>
      <c r="B41">
        <f>IFERROR(__xludf.DUMMYFUNCTION("""COMPUTED_VALUE"""),32.0)</f>
        <v>32</v>
      </c>
      <c r="C41" t="str">
        <f>IFERROR(__xludf.DUMMYFUNCTION("""COMPUTED_VALUE"""),"M")</f>
        <v>M</v>
      </c>
      <c r="D41" t="str">
        <f>IFERROR(__xludf.DUMMYFUNCTION("""COMPUTED_VALUE"""),"United States")</f>
        <v>United States</v>
      </c>
      <c r="E41" t="str">
        <f>IFERROR(__xludf.DUMMYFUNCTION("""COMPUTED_VALUE"""),"IL")</f>
        <v>IL</v>
      </c>
      <c r="F41" t="str">
        <f>IFERROR(__xludf.DUMMYFUNCTION("""COMPUTED_VALUE"""),"No")</f>
        <v>No</v>
      </c>
      <c r="G41" t="str">
        <f>IFERROR(__xludf.DUMMYFUNCTION("""COMPUTED_VALUE"""),"No")</f>
        <v>No</v>
      </c>
      <c r="H41" t="str">
        <f>IFERROR(__xludf.DUMMYFUNCTION("""COMPUTED_VALUE"""),"No")</f>
        <v>No</v>
      </c>
      <c r="J41" t="str">
        <f>IFERROR(__xludf.DUMMYFUNCTION("""COMPUTED_VALUE"""),"500-1000")</f>
        <v>500-1000</v>
      </c>
      <c r="K41" t="str">
        <f>IFERROR(__xludf.DUMMYFUNCTION("""COMPUTED_VALUE"""),"No")</f>
        <v>No</v>
      </c>
      <c r="L41" t="str">
        <f>IFERROR(__xludf.DUMMYFUNCTION("""COMPUTED_VALUE"""),"Yes")</f>
        <v>Yes</v>
      </c>
      <c r="M41" t="str">
        <f>IFERROR(__xludf.DUMMYFUNCTION("""COMPUTED_VALUE"""),"Don't know")</f>
        <v>Don't know</v>
      </c>
      <c r="N41" t="str">
        <f>IFERROR(__xludf.DUMMYFUNCTION("""COMPUTED_VALUE"""),"No")</f>
        <v>No</v>
      </c>
      <c r="O41" t="str">
        <f>IFERROR(__xludf.DUMMYFUNCTION("""COMPUTED_VALUE"""),"No")</f>
        <v>No</v>
      </c>
      <c r="P41" t="str">
        <f>IFERROR(__xludf.DUMMYFUNCTION("""COMPUTED_VALUE"""),"Don't know")</f>
        <v>Don't know</v>
      </c>
      <c r="Q41" t="str">
        <f>IFERROR(__xludf.DUMMYFUNCTION("""COMPUTED_VALUE"""),"Don't know")</f>
        <v>Don't know</v>
      </c>
      <c r="R41" t="str">
        <f>IFERROR(__xludf.DUMMYFUNCTION("""COMPUTED_VALUE"""),"Don't know")</f>
        <v>Don't know</v>
      </c>
      <c r="S41" t="str">
        <f>IFERROR(__xludf.DUMMYFUNCTION("""COMPUTED_VALUE"""),"No")</f>
        <v>No</v>
      </c>
      <c r="T41" t="str">
        <f>IFERROR(__xludf.DUMMYFUNCTION("""COMPUTED_VALUE"""),"No")</f>
        <v>No</v>
      </c>
      <c r="U41" t="str">
        <f>IFERROR(__xludf.DUMMYFUNCTION("""COMPUTED_VALUE"""),"Some of them")</f>
        <v>Some of them</v>
      </c>
      <c r="V41" t="str">
        <f>IFERROR(__xludf.DUMMYFUNCTION("""COMPUTED_VALUE"""),"Some of them")</f>
        <v>Some of them</v>
      </c>
      <c r="W41" t="str">
        <f>IFERROR(__xludf.DUMMYFUNCTION("""COMPUTED_VALUE"""),"No")</f>
        <v>No</v>
      </c>
      <c r="X41" t="str">
        <f>IFERROR(__xludf.DUMMYFUNCTION("""COMPUTED_VALUE"""),"No")</f>
        <v>No</v>
      </c>
      <c r="Y41" t="str">
        <f>IFERROR(__xludf.DUMMYFUNCTION("""COMPUTED_VALUE"""),"Don't know")</f>
        <v>Don't know</v>
      </c>
      <c r="Z41" t="str">
        <f>IFERROR(__xludf.DUMMYFUNCTION("""COMPUTED_VALUE"""),"No")</f>
        <v>No</v>
      </c>
    </row>
    <row r="42">
      <c r="A42" s="4">
        <f>IFERROR(__xludf.DUMMYFUNCTION("""COMPUTED_VALUE"""),41878.50888559028)</f>
        <v>41878.50889</v>
      </c>
      <c r="B42">
        <f>IFERROR(__xludf.DUMMYFUNCTION("""COMPUTED_VALUE"""),31.0)</f>
        <v>31</v>
      </c>
      <c r="C42" t="str">
        <f>IFERROR(__xludf.DUMMYFUNCTION("""COMPUTED_VALUE"""),"Male")</f>
        <v>Male</v>
      </c>
      <c r="D42" t="str">
        <f>IFERROR(__xludf.DUMMYFUNCTION("""COMPUTED_VALUE"""),"United States")</f>
        <v>United States</v>
      </c>
      <c r="E42" t="str">
        <f>IFERROR(__xludf.DUMMYFUNCTION("""COMPUTED_VALUE"""),"NY")</f>
        <v>NY</v>
      </c>
      <c r="F42" t="str">
        <f>IFERROR(__xludf.DUMMYFUNCTION("""COMPUTED_VALUE"""),"No")</f>
        <v>No</v>
      </c>
      <c r="G42" t="str">
        <f>IFERROR(__xludf.DUMMYFUNCTION("""COMPUTED_VALUE"""),"No")</f>
        <v>No</v>
      </c>
      <c r="H42" t="str">
        <f>IFERROR(__xludf.DUMMYFUNCTION("""COMPUTED_VALUE"""),"No")</f>
        <v>No</v>
      </c>
      <c r="I42" t="str">
        <f>IFERROR(__xludf.DUMMYFUNCTION("""COMPUTED_VALUE"""),"Never")</f>
        <v>Never</v>
      </c>
      <c r="J42" t="str">
        <f>IFERROR(__xludf.DUMMYFUNCTION("""COMPUTED_VALUE"""),"500-1000")</f>
        <v>500-1000</v>
      </c>
      <c r="K42" t="str">
        <f>IFERROR(__xludf.DUMMYFUNCTION("""COMPUTED_VALUE"""),"No")</f>
        <v>No</v>
      </c>
      <c r="L42" t="str">
        <f>IFERROR(__xludf.DUMMYFUNCTION("""COMPUTED_VALUE"""),"Yes")</f>
        <v>Yes</v>
      </c>
      <c r="M42" t="str">
        <f>IFERROR(__xludf.DUMMYFUNCTION("""COMPUTED_VALUE"""),"Yes")</f>
        <v>Yes</v>
      </c>
      <c r="N42" t="str">
        <f>IFERROR(__xludf.DUMMYFUNCTION("""COMPUTED_VALUE"""),"Yes")</f>
        <v>Yes</v>
      </c>
      <c r="O42" t="str">
        <f>IFERROR(__xludf.DUMMYFUNCTION("""COMPUTED_VALUE"""),"Yes")</f>
        <v>Yes</v>
      </c>
      <c r="P42" t="str">
        <f>IFERROR(__xludf.DUMMYFUNCTION("""COMPUTED_VALUE"""),"Yes")</f>
        <v>Yes</v>
      </c>
      <c r="Q42" t="str">
        <f>IFERROR(__xludf.DUMMYFUNCTION("""COMPUTED_VALUE"""),"Yes")</f>
        <v>Yes</v>
      </c>
      <c r="R42" t="str">
        <f>IFERROR(__xludf.DUMMYFUNCTION("""COMPUTED_VALUE"""),"Somewhat easy")</f>
        <v>Somewhat easy</v>
      </c>
      <c r="S42" t="str">
        <f>IFERROR(__xludf.DUMMYFUNCTION("""COMPUTED_VALUE"""),"No")</f>
        <v>No</v>
      </c>
      <c r="T42" t="str">
        <f>IFERROR(__xludf.DUMMYFUNCTION("""COMPUTED_VALUE"""),"No")</f>
        <v>No</v>
      </c>
      <c r="U42" t="str">
        <f>IFERROR(__xludf.DUMMYFUNCTION("""COMPUTED_VALUE"""),"Some of them")</f>
        <v>Some of them</v>
      </c>
      <c r="V42" t="str">
        <f>IFERROR(__xludf.DUMMYFUNCTION("""COMPUTED_VALUE"""),"Yes")</f>
        <v>Yes</v>
      </c>
      <c r="W42" t="str">
        <f>IFERROR(__xludf.DUMMYFUNCTION("""COMPUTED_VALUE"""),"No")</f>
        <v>No</v>
      </c>
      <c r="X42" t="str">
        <f>IFERROR(__xludf.DUMMYFUNCTION("""COMPUTED_VALUE"""),"No")</f>
        <v>No</v>
      </c>
      <c r="Y42" t="str">
        <f>IFERROR(__xludf.DUMMYFUNCTION("""COMPUTED_VALUE"""),"Yes")</f>
        <v>Yes</v>
      </c>
      <c r="Z42" t="str">
        <f>IFERROR(__xludf.DUMMYFUNCTION("""COMPUTED_VALUE"""),"No")</f>
        <v>No</v>
      </c>
    </row>
    <row r="43">
      <c r="A43" s="4">
        <f>IFERROR(__xludf.DUMMYFUNCTION("""COMPUTED_VALUE"""),41878.50937648148)</f>
        <v>41878.50938</v>
      </c>
      <c r="B43">
        <f>IFERROR(__xludf.DUMMYFUNCTION("""COMPUTED_VALUE"""),40.0)</f>
        <v>40</v>
      </c>
      <c r="C43" t="str">
        <f>IFERROR(__xludf.DUMMYFUNCTION("""COMPUTED_VALUE"""),"male")</f>
        <v>male</v>
      </c>
      <c r="D43" t="str">
        <f>IFERROR(__xludf.DUMMYFUNCTION("""COMPUTED_VALUE"""),"United States")</f>
        <v>United States</v>
      </c>
      <c r="E43" t="str">
        <f>IFERROR(__xludf.DUMMYFUNCTION("""COMPUTED_VALUE"""),"TX")</f>
        <v>TX</v>
      </c>
      <c r="F43" t="str">
        <f>IFERROR(__xludf.DUMMYFUNCTION("""COMPUTED_VALUE"""),"No")</f>
        <v>No</v>
      </c>
      <c r="G43" t="str">
        <f>IFERROR(__xludf.DUMMYFUNCTION("""COMPUTED_VALUE"""),"No")</f>
        <v>No</v>
      </c>
      <c r="H43" t="str">
        <f>IFERROR(__xludf.DUMMYFUNCTION("""COMPUTED_VALUE"""),"Yes")</f>
        <v>Yes</v>
      </c>
      <c r="I43" t="str">
        <f>IFERROR(__xludf.DUMMYFUNCTION("""COMPUTED_VALUE"""),"Sometimes")</f>
        <v>Sometimes</v>
      </c>
      <c r="J43" t="str">
        <f>IFERROR(__xludf.DUMMYFUNCTION("""COMPUTED_VALUE"""),"26-100")</f>
        <v>26-100</v>
      </c>
      <c r="K43" t="str">
        <f>IFERROR(__xludf.DUMMYFUNCTION("""COMPUTED_VALUE"""),"No")</f>
        <v>No</v>
      </c>
      <c r="L43" t="str">
        <f>IFERROR(__xludf.DUMMYFUNCTION("""COMPUTED_VALUE"""),"Yes")</f>
        <v>Yes</v>
      </c>
      <c r="M43" t="str">
        <f>IFERROR(__xludf.DUMMYFUNCTION("""COMPUTED_VALUE"""),"No")</f>
        <v>No</v>
      </c>
      <c r="N43" t="str">
        <f>IFERROR(__xludf.DUMMYFUNCTION("""COMPUTED_VALUE"""),"Yes")</f>
        <v>Yes</v>
      </c>
      <c r="O43" t="str">
        <f>IFERROR(__xludf.DUMMYFUNCTION("""COMPUTED_VALUE"""),"No")</f>
        <v>No</v>
      </c>
      <c r="P43" t="str">
        <f>IFERROR(__xludf.DUMMYFUNCTION("""COMPUTED_VALUE"""),"No")</f>
        <v>No</v>
      </c>
      <c r="Q43" t="str">
        <f>IFERROR(__xludf.DUMMYFUNCTION("""COMPUTED_VALUE"""),"Yes")</f>
        <v>Yes</v>
      </c>
      <c r="R43" t="str">
        <f>IFERROR(__xludf.DUMMYFUNCTION("""COMPUTED_VALUE"""),"Very difficult")</f>
        <v>Very difficult</v>
      </c>
      <c r="S43" t="str">
        <f>IFERROR(__xludf.DUMMYFUNCTION("""COMPUTED_VALUE"""),"No")</f>
        <v>No</v>
      </c>
      <c r="T43" t="str">
        <f>IFERROR(__xludf.DUMMYFUNCTION("""COMPUTED_VALUE"""),"No")</f>
        <v>No</v>
      </c>
      <c r="U43" t="str">
        <f>IFERROR(__xludf.DUMMYFUNCTION("""COMPUTED_VALUE"""),"Yes")</f>
        <v>Yes</v>
      </c>
      <c r="V43" t="str">
        <f>IFERROR(__xludf.DUMMYFUNCTION("""COMPUTED_VALUE"""),"Yes")</f>
        <v>Yes</v>
      </c>
      <c r="W43" t="str">
        <f>IFERROR(__xludf.DUMMYFUNCTION("""COMPUTED_VALUE"""),"Yes")</f>
        <v>Yes</v>
      </c>
      <c r="X43" t="str">
        <f>IFERROR(__xludf.DUMMYFUNCTION("""COMPUTED_VALUE"""),"Yes")</f>
        <v>Yes</v>
      </c>
      <c r="Y43" t="str">
        <f>IFERROR(__xludf.DUMMYFUNCTION("""COMPUTED_VALUE"""),"No")</f>
        <v>No</v>
      </c>
      <c r="Z43" t="str">
        <f>IFERROR(__xludf.DUMMYFUNCTION("""COMPUTED_VALUE"""),"No")</f>
        <v>No</v>
      </c>
    </row>
    <row r="44">
      <c r="A44" s="4">
        <f>IFERROR(__xludf.DUMMYFUNCTION("""COMPUTED_VALUE"""),41878.50987700232)</f>
        <v>41878.50988</v>
      </c>
      <c r="B44">
        <f>IFERROR(__xludf.DUMMYFUNCTION("""COMPUTED_VALUE"""),34.0)</f>
        <v>34</v>
      </c>
      <c r="C44" t="str">
        <f>IFERROR(__xludf.DUMMYFUNCTION("""COMPUTED_VALUE"""),"Male")</f>
        <v>Male</v>
      </c>
      <c r="D44" t="str">
        <f>IFERROR(__xludf.DUMMYFUNCTION("""COMPUTED_VALUE"""),"United States")</f>
        <v>United States</v>
      </c>
      <c r="E44" t="str">
        <f>IFERROR(__xludf.DUMMYFUNCTION("""COMPUTED_VALUE"""),"OH")</f>
        <v>OH</v>
      </c>
      <c r="F44" t="str">
        <f>IFERROR(__xludf.DUMMYFUNCTION("""COMPUTED_VALUE"""),"No")</f>
        <v>No</v>
      </c>
      <c r="G44" t="str">
        <f>IFERROR(__xludf.DUMMYFUNCTION("""COMPUTED_VALUE"""),"No")</f>
        <v>No</v>
      </c>
      <c r="H44" t="str">
        <f>IFERROR(__xludf.DUMMYFUNCTION("""COMPUTED_VALUE"""),"No")</f>
        <v>No</v>
      </c>
      <c r="J44" t="str">
        <f>IFERROR(__xludf.DUMMYFUNCTION("""COMPUTED_VALUE"""),"26-100")</f>
        <v>26-100</v>
      </c>
      <c r="K44" t="str">
        <f>IFERROR(__xludf.DUMMYFUNCTION("""COMPUTED_VALUE"""),"No")</f>
        <v>No</v>
      </c>
      <c r="L44" t="str">
        <f>IFERROR(__xludf.DUMMYFUNCTION("""COMPUTED_VALUE"""),"Yes")</f>
        <v>Yes</v>
      </c>
      <c r="M44" t="str">
        <f>IFERROR(__xludf.DUMMYFUNCTION("""COMPUTED_VALUE"""),"Don't know")</f>
        <v>Don't know</v>
      </c>
      <c r="N44" t="str">
        <f>IFERROR(__xludf.DUMMYFUNCTION("""COMPUTED_VALUE"""),"No")</f>
        <v>No</v>
      </c>
      <c r="O44" t="str">
        <f>IFERROR(__xludf.DUMMYFUNCTION("""COMPUTED_VALUE"""),"No")</f>
        <v>No</v>
      </c>
      <c r="P44" t="str">
        <f>IFERROR(__xludf.DUMMYFUNCTION("""COMPUTED_VALUE"""),"No")</f>
        <v>No</v>
      </c>
      <c r="Q44" t="str">
        <f>IFERROR(__xludf.DUMMYFUNCTION("""COMPUTED_VALUE"""),"Don't know")</f>
        <v>Don't know</v>
      </c>
      <c r="R44" t="str">
        <f>IFERROR(__xludf.DUMMYFUNCTION("""COMPUTED_VALUE"""),"Somewhat easy")</f>
        <v>Somewhat easy</v>
      </c>
      <c r="S44" t="str">
        <f>IFERROR(__xludf.DUMMYFUNCTION("""COMPUTED_VALUE"""),"Maybe")</f>
        <v>Maybe</v>
      </c>
      <c r="T44" t="str">
        <f>IFERROR(__xludf.DUMMYFUNCTION("""COMPUTED_VALUE"""),"No")</f>
        <v>No</v>
      </c>
      <c r="U44" t="str">
        <f>IFERROR(__xludf.DUMMYFUNCTION("""COMPUTED_VALUE"""),"Some of them")</f>
        <v>Some of them</v>
      </c>
      <c r="V44" t="str">
        <f>IFERROR(__xludf.DUMMYFUNCTION("""COMPUTED_VALUE"""),"No")</f>
        <v>No</v>
      </c>
      <c r="W44" t="str">
        <f>IFERROR(__xludf.DUMMYFUNCTION("""COMPUTED_VALUE"""),"No")</f>
        <v>No</v>
      </c>
      <c r="X44" t="str">
        <f>IFERROR(__xludf.DUMMYFUNCTION("""COMPUTED_VALUE"""),"Maybe")</f>
        <v>Maybe</v>
      </c>
      <c r="Y44" t="str">
        <f>IFERROR(__xludf.DUMMYFUNCTION("""COMPUTED_VALUE"""),"Don't know")</f>
        <v>Don't know</v>
      </c>
      <c r="Z44" t="str">
        <f>IFERROR(__xludf.DUMMYFUNCTION("""COMPUTED_VALUE"""),"No")</f>
        <v>No</v>
      </c>
    </row>
    <row r="45">
      <c r="A45" s="4">
        <f>IFERROR(__xludf.DUMMYFUNCTION("""COMPUTED_VALUE"""),41878.51077267361)</f>
        <v>41878.51077</v>
      </c>
      <c r="B45">
        <f>IFERROR(__xludf.DUMMYFUNCTION("""COMPUTED_VALUE"""),29.0)</f>
        <v>29</v>
      </c>
      <c r="C45" t="str">
        <f>IFERROR(__xludf.DUMMYFUNCTION("""COMPUTED_VALUE"""),"male")</f>
        <v>male</v>
      </c>
      <c r="D45" t="str">
        <f>IFERROR(__xludf.DUMMYFUNCTION("""COMPUTED_VALUE"""),"United States")</f>
        <v>United States</v>
      </c>
      <c r="E45" t="str">
        <f>IFERROR(__xludf.DUMMYFUNCTION("""COMPUTED_VALUE"""),"MN")</f>
        <v>MN</v>
      </c>
      <c r="F45" t="str">
        <f>IFERROR(__xludf.DUMMYFUNCTION("""COMPUTED_VALUE"""),"No")</f>
        <v>No</v>
      </c>
      <c r="G45" t="str">
        <f>IFERROR(__xludf.DUMMYFUNCTION("""COMPUTED_VALUE"""),"No")</f>
        <v>No</v>
      </c>
      <c r="H45" t="str">
        <f>IFERROR(__xludf.DUMMYFUNCTION("""COMPUTED_VALUE"""),"No")</f>
        <v>No</v>
      </c>
      <c r="I45" t="str">
        <f>IFERROR(__xludf.DUMMYFUNCTION("""COMPUTED_VALUE"""),"Never")</f>
        <v>Never</v>
      </c>
      <c r="J45" t="str">
        <f>IFERROR(__xludf.DUMMYFUNCTION("""COMPUTED_VALUE"""),"26-100")</f>
        <v>26-100</v>
      </c>
      <c r="K45" t="str">
        <f>IFERROR(__xludf.DUMMYFUNCTION("""COMPUTED_VALUE"""),"No")</f>
        <v>No</v>
      </c>
      <c r="L45" t="str">
        <f>IFERROR(__xludf.DUMMYFUNCTION("""COMPUTED_VALUE"""),"Yes")</f>
        <v>Yes</v>
      </c>
      <c r="M45" t="str">
        <f>IFERROR(__xludf.DUMMYFUNCTION("""COMPUTED_VALUE"""),"Don't know")</f>
        <v>Don't know</v>
      </c>
      <c r="N45" t="str">
        <f>IFERROR(__xludf.DUMMYFUNCTION("""COMPUTED_VALUE"""),"No")</f>
        <v>No</v>
      </c>
      <c r="O45" t="str">
        <f>IFERROR(__xludf.DUMMYFUNCTION("""COMPUTED_VALUE"""),"No")</f>
        <v>No</v>
      </c>
      <c r="P45" t="str">
        <f>IFERROR(__xludf.DUMMYFUNCTION("""COMPUTED_VALUE"""),"Don't know")</f>
        <v>Don't know</v>
      </c>
      <c r="Q45" t="str">
        <f>IFERROR(__xludf.DUMMYFUNCTION("""COMPUTED_VALUE"""),"Don't know")</f>
        <v>Don't know</v>
      </c>
      <c r="R45" t="str">
        <f>IFERROR(__xludf.DUMMYFUNCTION("""COMPUTED_VALUE"""),"Don't know")</f>
        <v>Don't know</v>
      </c>
      <c r="S45" t="str">
        <f>IFERROR(__xludf.DUMMYFUNCTION("""COMPUTED_VALUE"""),"No")</f>
        <v>No</v>
      </c>
      <c r="T45" t="str">
        <f>IFERROR(__xludf.DUMMYFUNCTION("""COMPUTED_VALUE"""),"No")</f>
        <v>No</v>
      </c>
      <c r="U45" t="str">
        <f>IFERROR(__xludf.DUMMYFUNCTION("""COMPUTED_VALUE"""),"Yes")</f>
        <v>Yes</v>
      </c>
      <c r="V45" t="str">
        <f>IFERROR(__xludf.DUMMYFUNCTION("""COMPUTED_VALUE"""),"Yes")</f>
        <v>Yes</v>
      </c>
      <c r="W45" t="str">
        <f>IFERROR(__xludf.DUMMYFUNCTION("""COMPUTED_VALUE"""),"Maybe")</f>
        <v>Maybe</v>
      </c>
      <c r="X45" t="str">
        <f>IFERROR(__xludf.DUMMYFUNCTION("""COMPUTED_VALUE"""),"Maybe")</f>
        <v>Maybe</v>
      </c>
      <c r="Y45" t="str">
        <f>IFERROR(__xludf.DUMMYFUNCTION("""COMPUTED_VALUE"""),"No")</f>
        <v>No</v>
      </c>
      <c r="Z45" t="str">
        <f>IFERROR(__xludf.DUMMYFUNCTION("""COMPUTED_VALUE"""),"No")</f>
        <v>No</v>
      </c>
    </row>
    <row r="46">
      <c r="A46" s="4">
        <f>IFERROR(__xludf.DUMMYFUNCTION("""COMPUTED_VALUE"""),41878.51136068287)</f>
        <v>41878.51136</v>
      </c>
      <c r="B46">
        <f>IFERROR(__xludf.DUMMYFUNCTION("""COMPUTED_VALUE"""),24.0)</f>
        <v>24</v>
      </c>
      <c r="C46" t="str">
        <f>IFERROR(__xludf.DUMMYFUNCTION("""COMPUTED_VALUE"""),"Male")</f>
        <v>Male</v>
      </c>
      <c r="D46" t="str">
        <f>IFERROR(__xludf.DUMMYFUNCTION("""COMPUTED_VALUE"""),"United States")</f>
        <v>United States</v>
      </c>
      <c r="E46" t="str">
        <f>IFERROR(__xludf.DUMMYFUNCTION("""COMPUTED_VALUE"""),"MO")</f>
        <v>MO</v>
      </c>
      <c r="F46" t="str">
        <f>IFERROR(__xludf.DUMMYFUNCTION("""COMPUTED_VALUE"""),"No")</f>
        <v>No</v>
      </c>
      <c r="G46" t="str">
        <f>IFERROR(__xludf.DUMMYFUNCTION("""COMPUTED_VALUE"""),"Yes")</f>
        <v>Yes</v>
      </c>
      <c r="H46" t="str">
        <f>IFERROR(__xludf.DUMMYFUNCTION("""COMPUTED_VALUE"""),"No")</f>
        <v>No</v>
      </c>
      <c r="I46" t="str">
        <f>IFERROR(__xludf.DUMMYFUNCTION("""COMPUTED_VALUE"""),"Rarely")</f>
        <v>Rarely</v>
      </c>
      <c r="J46" t="str">
        <f>IFERROR(__xludf.DUMMYFUNCTION("""COMPUTED_VALUE"""),"26-100")</f>
        <v>26-100</v>
      </c>
      <c r="K46" t="str">
        <f>IFERROR(__xludf.DUMMYFUNCTION("""COMPUTED_VALUE"""),"No")</f>
        <v>No</v>
      </c>
      <c r="L46" t="str">
        <f>IFERROR(__xludf.DUMMYFUNCTION("""COMPUTED_VALUE"""),"Yes")</f>
        <v>Yes</v>
      </c>
      <c r="M46" t="str">
        <f>IFERROR(__xludf.DUMMYFUNCTION("""COMPUTED_VALUE"""),"Don't know")</f>
        <v>Don't know</v>
      </c>
      <c r="N46" t="str">
        <f>IFERROR(__xludf.DUMMYFUNCTION("""COMPUTED_VALUE"""),"Not sure")</f>
        <v>Not sure</v>
      </c>
      <c r="O46" t="str">
        <f>IFERROR(__xludf.DUMMYFUNCTION("""COMPUTED_VALUE"""),"No")</f>
        <v>No</v>
      </c>
      <c r="P46" t="str">
        <f>IFERROR(__xludf.DUMMYFUNCTION("""COMPUTED_VALUE"""),"Don't know")</f>
        <v>Don't know</v>
      </c>
      <c r="Q46" t="str">
        <f>IFERROR(__xludf.DUMMYFUNCTION("""COMPUTED_VALUE"""),"Don't know")</f>
        <v>Don't know</v>
      </c>
      <c r="R46" t="str">
        <f>IFERROR(__xludf.DUMMYFUNCTION("""COMPUTED_VALUE"""),"Somewhat easy")</f>
        <v>Somewhat easy</v>
      </c>
      <c r="S46" t="str">
        <f>IFERROR(__xludf.DUMMYFUNCTION("""COMPUTED_VALUE"""),"Maybe")</f>
        <v>Maybe</v>
      </c>
      <c r="T46" t="str">
        <f>IFERROR(__xludf.DUMMYFUNCTION("""COMPUTED_VALUE"""),"Maybe")</f>
        <v>Maybe</v>
      </c>
      <c r="U46" t="str">
        <f>IFERROR(__xludf.DUMMYFUNCTION("""COMPUTED_VALUE"""),"Some of them")</f>
        <v>Some of them</v>
      </c>
      <c r="V46" t="str">
        <f>IFERROR(__xludf.DUMMYFUNCTION("""COMPUTED_VALUE"""),"No")</f>
        <v>No</v>
      </c>
      <c r="W46" t="str">
        <f>IFERROR(__xludf.DUMMYFUNCTION("""COMPUTED_VALUE"""),"No")</f>
        <v>No</v>
      </c>
      <c r="X46" t="str">
        <f>IFERROR(__xludf.DUMMYFUNCTION("""COMPUTED_VALUE"""),"Maybe")</f>
        <v>Maybe</v>
      </c>
      <c r="Y46" t="str">
        <f>IFERROR(__xludf.DUMMYFUNCTION("""COMPUTED_VALUE"""),"Don't know")</f>
        <v>Don't know</v>
      </c>
      <c r="Z46" t="str">
        <f>IFERROR(__xludf.DUMMYFUNCTION("""COMPUTED_VALUE"""),"No")</f>
        <v>No</v>
      </c>
    </row>
    <row r="47">
      <c r="A47" s="4">
        <f>IFERROR(__xludf.DUMMYFUNCTION("""COMPUTED_VALUE"""),41878.51252802084)</f>
        <v>41878.51253</v>
      </c>
      <c r="B47">
        <f>IFERROR(__xludf.DUMMYFUNCTION("""COMPUTED_VALUE"""),33.0)</f>
        <v>33</v>
      </c>
      <c r="C47" t="str">
        <f>IFERROR(__xludf.DUMMYFUNCTION("""COMPUTED_VALUE"""),"Cis Male")</f>
        <v>Cis Male</v>
      </c>
      <c r="D47" t="str">
        <f>IFERROR(__xludf.DUMMYFUNCTION("""COMPUTED_VALUE"""),"United States")</f>
        <v>United States</v>
      </c>
      <c r="E47" t="str">
        <f>IFERROR(__xludf.DUMMYFUNCTION("""COMPUTED_VALUE"""),"AZ")</f>
        <v>AZ</v>
      </c>
      <c r="F47" t="str">
        <f>IFERROR(__xludf.DUMMYFUNCTION("""COMPUTED_VALUE"""),"No")</f>
        <v>No</v>
      </c>
      <c r="G47" t="str">
        <f>IFERROR(__xludf.DUMMYFUNCTION("""COMPUTED_VALUE"""),"No")</f>
        <v>No</v>
      </c>
      <c r="H47" t="str">
        <f>IFERROR(__xludf.DUMMYFUNCTION("""COMPUTED_VALUE"""),"Yes")</f>
        <v>Yes</v>
      </c>
      <c r="I47" t="str">
        <f>IFERROR(__xludf.DUMMYFUNCTION("""COMPUTED_VALUE"""),"Sometimes")</f>
        <v>Sometimes</v>
      </c>
      <c r="J47" t="str">
        <f>IFERROR(__xludf.DUMMYFUNCTION("""COMPUTED_VALUE"""),"6-25")</f>
        <v>6-25</v>
      </c>
      <c r="K47" t="str">
        <f>IFERROR(__xludf.DUMMYFUNCTION("""COMPUTED_VALUE"""),"No")</f>
        <v>No</v>
      </c>
      <c r="L47" t="str">
        <f>IFERROR(__xludf.DUMMYFUNCTION("""COMPUTED_VALUE"""),"Yes")</f>
        <v>Yes</v>
      </c>
      <c r="M47" t="str">
        <f>IFERROR(__xludf.DUMMYFUNCTION("""COMPUTED_VALUE"""),"No")</f>
        <v>No</v>
      </c>
      <c r="N47" t="str">
        <f>IFERROR(__xludf.DUMMYFUNCTION("""COMPUTED_VALUE"""),"Yes")</f>
        <v>Yes</v>
      </c>
      <c r="O47" t="str">
        <f>IFERROR(__xludf.DUMMYFUNCTION("""COMPUTED_VALUE"""),"No")</f>
        <v>No</v>
      </c>
      <c r="P47" t="str">
        <f>IFERROR(__xludf.DUMMYFUNCTION("""COMPUTED_VALUE"""),"No")</f>
        <v>No</v>
      </c>
      <c r="Q47" t="str">
        <f>IFERROR(__xludf.DUMMYFUNCTION("""COMPUTED_VALUE"""),"Don't know")</f>
        <v>Don't know</v>
      </c>
      <c r="R47" t="str">
        <f>IFERROR(__xludf.DUMMYFUNCTION("""COMPUTED_VALUE"""),"Somewhat easy")</f>
        <v>Somewhat easy</v>
      </c>
      <c r="S47" t="str">
        <f>IFERROR(__xludf.DUMMYFUNCTION("""COMPUTED_VALUE"""),"Maybe")</f>
        <v>Maybe</v>
      </c>
      <c r="T47" t="str">
        <f>IFERROR(__xludf.DUMMYFUNCTION("""COMPUTED_VALUE"""),"No")</f>
        <v>No</v>
      </c>
      <c r="U47" t="str">
        <f>IFERROR(__xludf.DUMMYFUNCTION("""COMPUTED_VALUE"""),"Some of them")</f>
        <v>Some of them</v>
      </c>
      <c r="V47" t="str">
        <f>IFERROR(__xludf.DUMMYFUNCTION("""COMPUTED_VALUE"""),"No")</f>
        <v>No</v>
      </c>
      <c r="W47" t="str">
        <f>IFERROR(__xludf.DUMMYFUNCTION("""COMPUTED_VALUE"""),"No")</f>
        <v>No</v>
      </c>
      <c r="X47" t="str">
        <f>IFERROR(__xludf.DUMMYFUNCTION("""COMPUTED_VALUE"""),"Maybe")</f>
        <v>Maybe</v>
      </c>
      <c r="Y47" t="str">
        <f>IFERROR(__xludf.DUMMYFUNCTION("""COMPUTED_VALUE"""),"No")</f>
        <v>No</v>
      </c>
      <c r="Z47" t="str">
        <f>IFERROR(__xludf.DUMMYFUNCTION("""COMPUTED_VALUE"""),"No")</f>
        <v>No</v>
      </c>
    </row>
    <row r="48">
      <c r="A48" s="4">
        <f>IFERROR(__xludf.DUMMYFUNCTION("""COMPUTED_VALUE"""),41878.51254841435)</f>
        <v>41878.51255</v>
      </c>
      <c r="B48">
        <f>IFERROR(__xludf.DUMMYFUNCTION("""COMPUTED_VALUE"""),30.0)</f>
        <v>30</v>
      </c>
      <c r="C48" t="str">
        <f>IFERROR(__xludf.DUMMYFUNCTION("""COMPUTED_VALUE"""),"M")</f>
        <v>M</v>
      </c>
      <c r="D48" t="str">
        <f>IFERROR(__xludf.DUMMYFUNCTION("""COMPUTED_VALUE"""),"United States")</f>
        <v>United States</v>
      </c>
      <c r="E48" t="str">
        <f>IFERROR(__xludf.DUMMYFUNCTION("""COMPUTED_VALUE"""),"IN")</f>
        <v>IN</v>
      </c>
      <c r="F48" t="str">
        <f>IFERROR(__xludf.DUMMYFUNCTION("""COMPUTED_VALUE"""),"No")</f>
        <v>No</v>
      </c>
      <c r="G48" t="str">
        <f>IFERROR(__xludf.DUMMYFUNCTION("""COMPUTED_VALUE"""),"No")</f>
        <v>No</v>
      </c>
      <c r="H48" t="str">
        <f>IFERROR(__xludf.DUMMYFUNCTION("""COMPUTED_VALUE"""),"Yes")</f>
        <v>Yes</v>
      </c>
      <c r="I48" t="str">
        <f>IFERROR(__xludf.DUMMYFUNCTION("""COMPUTED_VALUE"""),"Often")</f>
        <v>Often</v>
      </c>
      <c r="J48" t="str">
        <f>IFERROR(__xludf.DUMMYFUNCTION("""COMPUTED_VALUE"""),"1-5")</f>
        <v>1-5</v>
      </c>
      <c r="K48" t="str">
        <f>IFERROR(__xludf.DUMMYFUNCTION("""COMPUTED_VALUE"""),"No")</f>
        <v>No</v>
      </c>
      <c r="L48" t="str">
        <f>IFERROR(__xludf.DUMMYFUNCTION("""COMPUTED_VALUE"""),"Yes")</f>
        <v>Yes</v>
      </c>
      <c r="M48" t="str">
        <f>IFERROR(__xludf.DUMMYFUNCTION("""COMPUTED_VALUE"""),"No")</f>
        <v>No</v>
      </c>
      <c r="N48" t="str">
        <f>IFERROR(__xludf.DUMMYFUNCTION("""COMPUTED_VALUE"""),"Yes")</f>
        <v>Yes</v>
      </c>
      <c r="O48" t="str">
        <f>IFERROR(__xludf.DUMMYFUNCTION("""COMPUTED_VALUE"""),"No")</f>
        <v>No</v>
      </c>
      <c r="P48" t="str">
        <f>IFERROR(__xludf.DUMMYFUNCTION("""COMPUTED_VALUE"""),"No")</f>
        <v>No</v>
      </c>
      <c r="Q48" t="str">
        <f>IFERROR(__xludf.DUMMYFUNCTION("""COMPUTED_VALUE"""),"Yes")</f>
        <v>Yes</v>
      </c>
      <c r="R48" t="str">
        <f>IFERROR(__xludf.DUMMYFUNCTION("""COMPUTED_VALUE"""),"Somewhat easy")</f>
        <v>Somewhat easy</v>
      </c>
      <c r="S48" t="str">
        <f>IFERROR(__xludf.DUMMYFUNCTION("""COMPUTED_VALUE"""),"No")</f>
        <v>No</v>
      </c>
      <c r="T48" t="str">
        <f>IFERROR(__xludf.DUMMYFUNCTION("""COMPUTED_VALUE"""),"No")</f>
        <v>No</v>
      </c>
      <c r="U48" t="str">
        <f>IFERROR(__xludf.DUMMYFUNCTION("""COMPUTED_VALUE"""),"Yes")</f>
        <v>Yes</v>
      </c>
      <c r="V48" t="str">
        <f>IFERROR(__xludf.DUMMYFUNCTION("""COMPUTED_VALUE"""),"Yes")</f>
        <v>Yes</v>
      </c>
      <c r="W48" t="str">
        <f>IFERROR(__xludf.DUMMYFUNCTION("""COMPUTED_VALUE"""),"Maybe")</f>
        <v>Maybe</v>
      </c>
      <c r="X48" t="str">
        <f>IFERROR(__xludf.DUMMYFUNCTION("""COMPUTED_VALUE"""),"Maybe")</f>
        <v>Maybe</v>
      </c>
      <c r="Y48" t="str">
        <f>IFERROR(__xludf.DUMMYFUNCTION("""COMPUTED_VALUE"""),"Yes")</f>
        <v>Yes</v>
      </c>
      <c r="Z48" t="str">
        <f>IFERROR(__xludf.DUMMYFUNCTION("""COMPUTED_VALUE"""),"No")</f>
        <v>No</v>
      </c>
    </row>
    <row r="49">
      <c r="A49" s="4">
        <f>IFERROR(__xludf.DUMMYFUNCTION("""COMPUTED_VALUE"""),41878.512943807866)</f>
        <v>41878.51294</v>
      </c>
      <c r="B49">
        <f>IFERROR(__xludf.DUMMYFUNCTION("""COMPUTED_VALUE"""),44.0)</f>
        <v>44</v>
      </c>
      <c r="C49" t="str">
        <f>IFERROR(__xludf.DUMMYFUNCTION("""COMPUTED_VALUE"""),"Female")</f>
        <v>Female</v>
      </c>
      <c r="D49" t="str">
        <f>IFERROR(__xludf.DUMMYFUNCTION("""COMPUTED_VALUE"""),"United States")</f>
        <v>United States</v>
      </c>
      <c r="E49" t="str">
        <f>IFERROR(__xludf.DUMMYFUNCTION("""COMPUTED_VALUE"""),"MA")</f>
        <v>MA</v>
      </c>
      <c r="F49" t="str">
        <f>IFERROR(__xludf.DUMMYFUNCTION("""COMPUTED_VALUE"""),"No")</f>
        <v>No</v>
      </c>
      <c r="G49" t="str">
        <f>IFERROR(__xludf.DUMMYFUNCTION("""COMPUTED_VALUE"""),"No")</f>
        <v>No</v>
      </c>
      <c r="H49" t="str">
        <f>IFERROR(__xludf.DUMMYFUNCTION("""COMPUTED_VALUE"""),"No")</f>
        <v>No</v>
      </c>
      <c r="I49" t="str">
        <f>IFERROR(__xludf.DUMMYFUNCTION("""COMPUTED_VALUE"""),"Never")</f>
        <v>Never</v>
      </c>
      <c r="J49" t="str">
        <f>IFERROR(__xludf.DUMMYFUNCTION("""COMPUTED_VALUE"""),"100-500")</f>
        <v>100-500</v>
      </c>
      <c r="K49" t="str">
        <f>IFERROR(__xludf.DUMMYFUNCTION("""COMPUTED_VALUE"""),"No")</f>
        <v>No</v>
      </c>
      <c r="L49" t="str">
        <f>IFERROR(__xludf.DUMMYFUNCTION("""COMPUTED_VALUE"""),"Yes")</f>
        <v>Yes</v>
      </c>
      <c r="M49" t="str">
        <f>IFERROR(__xludf.DUMMYFUNCTION("""COMPUTED_VALUE"""),"Yes")</f>
        <v>Yes</v>
      </c>
      <c r="N49" t="str">
        <f>IFERROR(__xludf.DUMMYFUNCTION("""COMPUTED_VALUE"""),"Not sure")</f>
        <v>Not sure</v>
      </c>
      <c r="O49" t="str">
        <f>IFERROR(__xludf.DUMMYFUNCTION("""COMPUTED_VALUE"""),"Don't know")</f>
        <v>Don't know</v>
      </c>
      <c r="P49" t="str">
        <f>IFERROR(__xludf.DUMMYFUNCTION("""COMPUTED_VALUE"""),"Don't know")</f>
        <v>Don't know</v>
      </c>
      <c r="Q49" t="str">
        <f>IFERROR(__xludf.DUMMYFUNCTION("""COMPUTED_VALUE"""),"Don't know")</f>
        <v>Don't know</v>
      </c>
      <c r="R49" t="str">
        <f>IFERROR(__xludf.DUMMYFUNCTION("""COMPUTED_VALUE"""),"Don't know")</f>
        <v>Don't know</v>
      </c>
      <c r="S49" t="str">
        <f>IFERROR(__xludf.DUMMYFUNCTION("""COMPUTED_VALUE"""),"Maybe")</f>
        <v>Maybe</v>
      </c>
      <c r="T49" t="str">
        <f>IFERROR(__xludf.DUMMYFUNCTION("""COMPUTED_VALUE"""),"Maybe")</f>
        <v>Maybe</v>
      </c>
      <c r="U49" t="str">
        <f>IFERROR(__xludf.DUMMYFUNCTION("""COMPUTED_VALUE"""),"No")</f>
        <v>No</v>
      </c>
      <c r="V49" t="str">
        <f>IFERROR(__xludf.DUMMYFUNCTION("""COMPUTED_VALUE"""),"Some of them")</f>
        <v>Some of them</v>
      </c>
      <c r="W49" t="str">
        <f>IFERROR(__xludf.DUMMYFUNCTION("""COMPUTED_VALUE"""),"No")</f>
        <v>No</v>
      </c>
      <c r="X49" t="str">
        <f>IFERROR(__xludf.DUMMYFUNCTION("""COMPUTED_VALUE"""),"No")</f>
        <v>No</v>
      </c>
      <c r="Y49" t="str">
        <f>IFERROR(__xludf.DUMMYFUNCTION("""COMPUTED_VALUE"""),"Don't know")</f>
        <v>Don't know</v>
      </c>
      <c r="Z49" t="str">
        <f>IFERROR(__xludf.DUMMYFUNCTION("""COMPUTED_VALUE"""),"No")</f>
        <v>No</v>
      </c>
    </row>
    <row r="50">
      <c r="A50" s="4">
        <f>IFERROR(__xludf.DUMMYFUNCTION("""COMPUTED_VALUE"""),41878.513799953704)</f>
        <v>41878.5138</v>
      </c>
      <c r="B50">
        <f>IFERROR(__xludf.DUMMYFUNCTION("""COMPUTED_VALUE"""),25.0)</f>
        <v>25</v>
      </c>
      <c r="C50" t="str">
        <f>IFERROR(__xludf.DUMMYFUNCTION("""COMPUTED_VALUE"""),"Male")</f>
        <v>Male</v>
      </c>
      <c r="D50" t="str">
        <f>IFERROR(__xludf.DUMMYFUNCTION("""COMPUTED_VALUE"""),"United States")</f>
        <v>United States</v>
      </c>
      <c r="E50" t="str">
        <f>IFERROR(__xludf.DUMMYFUNCTION("""COMPUTED_VALUE"""),"NY")</f>
        <v>NY</v>
      </c>
      <c r="F50" t="str">
        <f>IFERROR(__xludf.DUMMYFUNCTION("""COMPUTED_VALUE"""),"No")</f>
        <v>No</v>
      </c>
      <c r="G50" t="str">
        <f>IFERROR(__xludf.DUMMYFUNCTION("""COMPUTED_VALUE"""),"Yes")</f>
        <v>Yes</v>
      </c>
      <c r="H50" t="str">
        <f>IFERROR(__xludf.DUMMYFUNCTION("""COMPUTED_VALUE"""),"No")</f>
        <v>No</v>
      </c>
      <c r="J50" t="str">
        <f>IFERROR(__xludf.DUMMYFUNCTION("""COMPUTED_VALUE"""),"26-100")</f>
        <v>26-100</v>
      </c>
      <c r="K50" t="str">
        <f>IFERROR(__xludf.DUMMYFUNCTION("""COMPUTED_VALUE"""),"No")</f>
        <v>No</v>
      </c>
      <c r="L50" t="str">
        <f>IFERROR(__xludf.DUMMYFUNCTION("""COMPUTED_VALUE"""),"Yes")</f>
        <v>Yes</v>
      </c>
      <c r="M50" t="str">
        <f>IFERROR(__xludf.DUMMYFUNCTION("""COMPUTED_VALUE"""),"Don't know")</f>
        <v>Don't know</v>
      </c>
      <c r="N50" t="str">
        <f>IFERROR(__xludf.DUMMYFUNCTION("""COMPUTED_VALUE"""),"No")</f>
        <v>No</v>
      </c>
      <c r="O50" t="str">
        <f>IFERROR(__xludf.DUMMYFUNCTION("""COMPUTED_VALUE"""),"Don't know")</f>
        <v>Don't know</v>
      </c>
      <c r="P50" t="str">
        <f>IFERROR(__xludf.DUMMYFUNCTION("""COMPUTED_VALUE"""),"Don't know")</f>
        <v>Don't know</v>
      </c>
      <c r="Q50" t="str">
        <f>IFERROR(__xludf.DUMMYFUNCTION("""COMPUTED_VALUE"""),"Don't know")</f>
        <v>Don't know</v>
      </c>
      <c r="R50" t="str">
        <f>IFERROR(__xludf.DUMMYFUNCTION("""COMPUTED_VALUE"""),"Very easy")</f>
        <v>Very easy</v>
      </c>
      <c r="S50" t="str">
        <f>IFERROR(__xludf.DUMMYFUNCTION("""COMPUTED_VALUE"""),"No")</f>
        <v>No</v>
      </c>
      <c r="T50" t="str">
        <f>IFERROR(__xludf.DUMMYFUNCTION("""COMPUTED_VALUE"""),"No")</f>
        <v>No</v>
      </c>
      <c r="U50" t="str">
        <f>IFERROR(__xludf.DUMMYFUNCTION("""COMPUTED_VALUE"""),"Some of them")</f>
        <v>Some of them</v>
      </c>
      <c r="V50" t="str">
        <f>IFERROR(__xludf.DUMMYFUNCTION("""COMPUTED_VALUE"""),"Yes")</f>
        <v>Yes</v>
      </c>
      <c r="W50" t="str">
        <f>IFERROR(__xludf.DUMMYFUNCTION("""COMPUTED_VALUE"""),"No")</f>
        <v>No</v>
      </c>
      <c r="X50" t="str">
        <f>IFERROR(__xludf.DUMMYFUNCTION("""COMPUTED_VALUE"""),"No")</f>
        <v>No</v>
      </c>
      <c r="Y50" t="str">
        <f>IFERROR(__xludf.DUMMYFUNCTION("""COMPUTED_VALUE"""),"Don't know")</f>
        <v>Don't know</v>
      </c>
      <c r="Z50" t="str">
        <f>IFERROR(__xludf.DUMMYFUNCTION("""COMPUTED_VALUE"""),"No")</f>
        <v>No</v>
      </c>
    </row>
    <row r="51">
      <c r="A51" s="4">
        <f>IFERROR(__xludf.DUMMYFUNCTION("""COMPUTED_VALUE"""),41878.51401613426)</f>
        <v>41878.51402</v>
      </c>
      <c r="B51">
        <f>IFERROR(__xludf.DUMMYFUNCTION("""COMPUTED_VALUE"""),33.0)</f>
        <v>33</v>
      </c>
      <c r="C51" t="str">
        <f>IFERROR(__xludf.DUMMYFUNCTION("""COMPUTED_VALUE"""),"Male")</f>
        <v>Male</v>
      </c>
      <c r="D51" t="str">
        <f>IFERROR(__xludf.DUMMYFUNCTION("""COMPUTED_VALUE"""),"United States")</f>
        <v>United States</v>
      </c>
      <c r="E51" t="str">
        <f>IFERROR(__xludf.DUMMYFUNCTION("""COMPUTED_VALUE"""),"WI")</f>
        <v>WI</v>
      </c>
      <c r="F51" t="str">
        <f>IFERROR(__xludf.DUMMYFUNCTION("""COMPUTED_VALUE"""),"No")</f>
        <v>No</v>
      </c>
      <c r="G51" t="str">
        <f>IFERROR(__xludf.DUMMYFUNCTION("""COMPUTED_VALUE"""),"Yes")</f>
        <v>Yes</v>
      </c>
      <c r="H51" t="str">
        <f>IFERROR(__xludf.DUMMYFUNCTION("""COMPUTED_VALUE"""),"Yes")</f>
        <v>Yes</v>
      </c>
      <c r="I51" t="str">
        <f>IFERROR(__xludf.DUMMYFUNCTION("""COMPUTED_VALUE"""),"Sometimes")</f>
        <v>Sometimes</v>
      </c>
      <c r="J51" t="str">
        <f>IFERROR(__xludf.DUMMYFUNCTION("""COMPUTED_VALUE"""),"26-100")</f>
        <v>26-100</v>
      </c>
      <c r="K51" t="str">
        <f>IFERROR(__xludf.DUMMYFUNCTION("""COMPUTED_VALUE"""),"Yes")</f>
        <v>Yes</v>
      </c>
      <c r="L51" t="str">
        <f>IFERROR(__xludf.DUMMYFUNCTION("""COMPUTED_VALUE"""),"Yes")</f>
        <v>Yes</v>
      </c>
      <c r="M51" t="str">
        <f>IFERROR(__xludf.DUMMYFUNCTION("""COMPUTED_VALUE"""),"Yes")</f>
        <v>Yes</v>
      </c>
      <c r="N51" t="str">
        <f>IFERROR(__xludf.DUMMYFUNCTION("""COMPUTED_VALUE"""),"Yes")</f>
        <v>Yes</v>
      </c>
      <c r="O51" t="str">
        <f>IFERROR(__xludf.DUMMYFUNCTION("""COMPUTED_VALUE"""),"Yes")</f>
        <v>Yes</v>
      </c>
      <c r="P51" t="str">
        <f>IFERROR(__xludf.DUMMYFUNCTION("""COMPUTED_VALUE"""),"Yes")</f>
        <v>Yes</v>
      </c>
      <c r="Q51" t="str">
        <f>IFERROR(__xludf.DUMMYFUNCTION("""COMPUTED_VALUE"""),"Yes")</f>
        <v>Yes</v>
      </c>
      <c r="R51" t="str">
        <f>IFERROR(__xludf.DUMMYFUNCTION("""COMPUTED_VALUE"""),"Somewhat easy")</f>
        <v>Somewhat easy</v>
      </c>
      <c r="S51" t="str">
        <f>IFERROR(__xludf.DUMMYFUNCTION("""COMPUTED_VALUE"""),"No")</f>
        <v>No</v>
      </c>
      <c r="T51" t="str">
        <f>IFERROR(__xludf.DUMMYFUNCTION("""COMPUTED_VALUE"""),"No")</f>
        <v>No</v>
      </c>
      <c r="U51" t="str">
        <f>IFERROR(__xludf.DUMMYFUNCTION("""COMPUTED_VALUE"""),"Some of them")</f>
        <v>Some of them</v>
      </c>
      <c r="V51" t="str">
        <f>IFERROR(__xludf.DUMMYFUNCTION("""COMPUTED_VALUE"""),"Yes")</f>
        <v>Yes</v>
      </c>
      <c r="W51" t="str">
        <f>IFERROR(__xludf.DUMMYFUNCTION("""COMPUTED_VALUE"""),"Maybe")</f>
        <v>Maybe</v>
      </c>
      <c r="X51" t="str">
        <f>IFERROR(__xludf.DUMMYFUNCTION("""COMPUTED_VALUE"""),"Maybe")</f>
        <v>Maybe</v>
      </c>
      <c r="Y51" t="str">
        <f>IFERROR(__xludf.DUMMYFUNCTION("""COMPUTED_VALUE"""),"Yes")</f>
        <v>Yes</v>
      </c>
      <c r="Z51" t="str">
        <f>IFERROR(__xludf.DUMMYFUNCTION("""COMPUTED_VALUE"""),"No")</f>
        <v>No</v>
      </c>
    </row>
    <row r="52">
      <c r="A52" s="4">
        <f>IFERROR(__xludf.DUMMYFUNCTION("""COMPUTED_VALUE"""),41878.51592008102)</f>
        <v>41878.51592</v>
      </c>
      <c r="B52">
        <f>IFERROR(__xludf.DUMMYFUNCTION("""COMPUTED_VALUE"""),29.0)</f>
        <v>29</v>
      </c>
      <c r="C52" t="str">
        <f>IFERROR(__xludf.DUMMYFUNCTION("""COMPUTED_VALUE"""),"Male")</f>
        <v>Male</v>
      </c>
      <c r="D52" t="str">
        <f>IFERROR(__xludf.DUMMYFUNCTION("""COMPUTED_VALUE"""),"United States")</f>
        <v>United States</v>
      </c>
      <c r="E52" t="str">
        <f>IFERROR(__xludf.DUMMYFUNCTION("""COMPUTED_VALUE"""),"NY")</f>
        <v>NY</v>
      </c>
      <c r="F52" t="str">
        <f>IFERROR(__xludf.DUMMYFUNCTION("""COMPUTED_VALUE"""),"No")</f>
        <v>No</v>
      </c>
      <c r="G52" t="str">
        <f>IFERROR(__xludf.DUMMYFUNCTION("""COMPUTED_VALUE"""),"No")</f>
        <v>No</v>
      </c>
      <c r="H52" t="str">
        <f>IFERROR(__xludf.DUMMYFUNCTION("""COMPUTED_VALUE"""),"No")</f>
        <v>No</v>
      </c>
      <c r="I52" t="str">
        <f>IFERROR(__xludf.DUMMYFUNCTION("""COMPUTED_VALUE"""),"Never")</f>
        <v>Never</v>
      </c>
      <c r="J52" t="str">
        <f>IFERROR(__xludf.DUMMYFUNCTION("""COMPUTED_VALUE"""),"More than 1000")</f>
        <v>More than 1000</v>
      </c>
      <c r="K52" t="str">
        <f>IFERROR(__xludf.DUMMYFUNCTION("""COMPUTED_VALUE"""),"No")</f>
        <v>No</v>
      </c>
      <c r="L52" t="str">
        <f>IFERROR(__xludf.DUMMYFUNCTION("""COMPUTED_VALUE"""),"Yes")</f>
        <v>Yes</v>
      </c>
      <c r="M52" t="str">
        <f>IFERROR(__xludf.DUMMYFUNCTION("""COMPUTED_VALUE"""),"Yes")</f>
        <v>Yes</v>
      </c>
      <c r="N52" t="str">
        <f>IFERROR(__xludf.DUMMYFUNCTION("""COMPUTED_VALUE"""),"Not sure")</f>
        <v>Not sure</v>
      </c>
      <c r="O52" t="str">
        <f>IFERROR(__xludf.DUMMYFUNCTION("""COMPUTED_VALUE"""),"Yes")</f>
        <v>Yes</v>
      </c>
      <c r="P52" t="str">
        <f>IFERROR(__xludf.DUMMYFUNCTION("""COMPUTED_VALUE"""),"Don't know")</f>
        <v>Don't know</v>
      </c>
      <c r="Q52" t="str">
        <f>IFERROR(__xludf.DUMMYFUNCTION("""COMPUTED_VALUE"""),"Don't know")</f>
        <v>Don't know</v>
      </c>
      <c r="R52" t="str">
        <f>IFERROR(__xludf.DUMMYFUNCTION("""COMPUTED_VALUE"""),"Somewhat easy")</f>
        <v>Somewhat easy</v>
      </c>
      <c r="S52" t="str">
        <f>IFERROR(__xludf.DUMMYFUNCTION("""COMPUTED_VALUE"""),"No")</f>
        <v>No</v>
      </c>
      <c r="T52" t="str">
        <f>IFERROR(__xludf.DUMMYFUNCTION("""COMPUTED_VALUE"""),"No")</f>
        <v>No</v>
      </c>
      <c r="U52" t="str">
        <f>IFERROR(__xludf.DUMMYFUNCTION("""COMPUTED_VALUE"""),"Some of them")</f>
        <v>Some of them</v>
      </c>
      <c r="V52" t="str">
        <f>IFERROR(__xludf.DUMMYFUNCTION("""COMPUTED_VALUE"""),"Yes")</f>
        <v>Yes</v>
      </c>
      <c r="W52" t="str">
        <f>IFERROR(__xludf.DUMMYFUNCTION("""COMPUTED_VALUE"""),"No")</f>
        <v>No</v>
      </c>
      <c r="X52" t="str">
        <f>IFERROR(__xludf.DUMMYFUNCTION("""COMPUTED_VALUE"""),"No")</f>
        <v>No</v>
      </c>
      <c r="Y52" t="str">
        <f>IFERROR(__xludf.DUMMYFUNCTION("""COMPUTED_VALUE"""),"Don't know")</f>
        <v>Don't know</v>
      </c>
      <c r="Z52" t="str">
        <f>IFERROR(__xludf.DUMMYFUNCTION("""COMPUTED_VALUE"""),"No")</f>
        <v>No</v>
      </c>
    </row>
    <row r="53">
      <c r="A53" s="4">
        <f>IFERROR(__xludf.DUMMYFUNCTION("""COMPUTED_VALUE"""),41878.51653917824)</f>
        <v>41878.51654</v>
      </c>
      <c r="B53">
        <f>IFERROR(__xludf.DUMMYFUNCTION("""COMPUTED_VALUE"""),35.0)</f>
        <v>35</v>
      </c>
      <c r="C53" t="str">
        <f>IFERROR(__xludf.DUMMYFUNCTION("""COMPUTED_VALUE"""),"Male")</f>
        <v>Male</v>
      </c>
      <c r="D53" t="str">
        <f>IFERROR(__xludf.DUMMYFUNCTION("""COMPUTED_VALUE"""),"United States")</f>
        <v>United States</v>
      </c>
      <c r="E53" t="str">
        <f>IFERROR(__xludf.DUMMYFUNCTION("""COMPUTED_VALUE"""),"MO")</f>
        <v>MO</v>
      </c>
      <c r="F53" t="str">
        <f>IFERROR(__xludf.DUMMYFUNCTION("""COMPUTED_VALUE"""),"No")</f>
        <v>No</v>
      </c>
      <c r="G53" t="str">
        <f>IFERROR(__xludf.DUMMYFUNCTION("""COMPUTED_VALUE"""),"Yes")</f>
        <v>Yes</v>
      </c>
      <c r="H53" t="str">
        <f>IFERROR(__xludf.DUMMYFUNCTION("""COMPUTED_VALUE"""),"No")</f>
        <v>No</v>
      </c>
      <c r="I53" t="str">
        <f>IFERROR(__xludf.DUMMYFUNCTION("""COMPUTED_VALUE"""),"Rarely")</f>
        <v>Rarely</v>
      </c>
      <c r="J53" t="str">
        <f>IFERROR(__xludf.DUMMYFUNCTION("""COMPUTED_VALUE"""),"6-25")</f>
        <v>6-25</v>
      </c>
      <c r="K53" t="str">
        <f>IFERROR(__xludf.DUMMYFUNCTION("""COMPUTED_VALUE"""),"No")</f>
        <v>No</v>
      </c>
      <c r="L53" t="str">
        <f>IFERROR(__xludf.DUMMYFUNCTION("""COMPUTED_VALUE"""),"Yes")</f>
        <v>Yes</v>
      </c>
      <c r="M53" t="str">
        <f>IFERROR(__xludf.DUMMYFUNCTION("""COMPUTED_VALUE"""),"Yes")</f>
        <v>Yes</v>
      </c>
      <c r="N53" t="str">
        <f>IFERROR(__xludf.DUMMYFUNCTION("""COMPUTED_VALUE"""),"Not sure")</f>
        <v>Not sure</v>
      </c>
      <c r="O53" t="str">
        <f>IFERROR(__xludf.DUMMYFUNCTION("""COMPUTED_VALUE"""),"No")</f>
        <v>No</v>
      </c>
      <c r="P53" t="str">
        <f>IFERROR(__xludf.DUMMYFUNCTION("""COMPUTED_VALUE"""),"No")</f>
        <v>No</v>
      </c>
      <c r="Q53" t="str">
        <f>IFERROR(__xludf.DUMMYFUNCTION("""COMPUTED_VALUE"""),"Yes")</f>
        <v>Yes</v>
      </c>
      <c r="R53" t="str">
        <f>IFERROR(__xludf.DUMMYFUNCTION("""COMPUTED_VALUE"""),"Somewhat easy")</f>
        <v>Somewhat easy</v>
      </c>
      <c r="S53" t="str">
        <f>IFERROR(__xludf.DUMMYFUNCTION("""COMPUTED_VALUE"""),"No")</f>
        <v>No</v>
      </c>
      <c r="T53" t="str">
        <f>IFERROR(__xludf.DUMMYFUNCTION("""COMPUTED_VALUE"""),"No")</f>
        <v>No</v>
      </c>
      <c r="U53" t="str">
        <f>IFERROR(__xludf.DUMMYFUNCTION("""COMPUTED_VALUE"""),"Some of them")</f>
        <v>Some of them</v>
      </c>
      <c r="V53" t="str">
        <f>IFERROR(__xludf.DUMMYFUNCTION("""COMPUTED_VALUE"""),"Yes")</f>
        <v>Yes</v>
      </c>
      <c r="W53" t="str">
        <f>IFERROR(__xludf.DUMMYFUNCTION("""COMPUTED_VALUE"""),"No")</f>
        <v>No</v>
      </c>
      <c r="X53" t="str">
        <f>IFERROR(__xludf.DUMMYFUNCTION("""COMPUTED_VALUE"""),"No")</f>
        <v>No</v>
      </c>
      <c r="Y53" t="str">
        <f>IFERROR(__xludf.DUMMYFUNCTION("""COMPUTED_VALUE"""),"Don't know")</f>
        <v>Don't know</v>
      </c>
      <c r="Z53" t="str">
        <f>IFERROR(__xludf.DUMMYFUNCTION("""COMPUTED_VALUE"""),"No")</f>
        <v>No</v>
      </c>
    </row>
    <row r="54">
      <c r="A54" s="4">
        <f>IFERROR(__xludf.DUMMYFUNCTION("""COMPUTED_VALUE"""),41878.51666101852)</f>
        <v>41878.51666</v>
      </c>
      <c r="B54">
        <f>IFERROR(__xludf.DUMMYFUNCTION("""COMPUTED_VALUE"""),35.0)</f>
        <v>35</v>
      </c>
      <c r="C54" t="str">
        <f>IFERROR(__xludf.DUMMYFUNCTION("""COMPUTED_VALUE"""),"M")</f>
        <v>M</v>
      </c>
      <c r="D54" t="str">
        <f>IFERROR(__xludf.DUMMYFUNCTION("""COMPUTED_VALUE"""),"United States")</f>
        <v>United States</v>
      </c>
      <c r="E54" t="str">
        <f>IFERROR(__xludf.DUMMYFUNCTION("""COMPUTED_VALUE"""),"OR")</f>
        <v>OR</v>
      </c>
      <c r="F54" t="str">
        <f>IFERROR(__xludf.DUMMYFUNCTION("""COMPUTED_VALUE"""),"No")</f>
        <v>No</v>
      </c>
      <c r="G54" t="str">
        <f>IFERROR(__xludf.DUMMYFUNCTION("""COMPUTED_VALUE"""),"Yes")</f>
        <v>Yes</v>
      </c>
      <c r="H54" t="str">
        <f>IFERROR(__xludf.DUMMYFUNCTION("""COMPUTED_VALUE"""),"Yes")</f>
        <v>Yes</v>
      </c>
      <c r="I54" t="str">
        <f>IFERROR(__xludf.DUMMYFUNCTION("""COMPUTED_VALUE"""),"Sometimes")</f>
        <v>Sometimes</v>
      </c>
      <c r="J54" t="str">
        <f>IFERROR(__xludf.DUMMYFUNCTION("""COMPUTED_VALUE"""),"26-100")</f>
        <v>26-100</v>
      </c>
      <c r="K54" t="str">
        <f>IFERROR(__xludf.DUMMYFUNCTION("""COMPUTED_VALUE"""),"Yes")</f>
        <v>Yes</v>
      </c>
      <c r="L54" t="str">
        <f>IFERROR(__xludf.DUMMYFUNCTION("""COMPUTED_VALUE"""),"Yes")</f>
        <v>Yes</v>
      </c>
      <c r="M54" t="str">
        <f>IFERROR(__xludf.DUMMYFUNCTION("""COMPUTED_VALUE"""),"Don't know")</f>
        <v>Don't know</v>
      </c>
      <c r="N54" t="str">
        <f>IFERROR(__xludf.DUMMYFUNCTION("""COMPUTED_VALUE"""),"Not sure")</f>
        <v>Not sure</v>
      </c>
      <c r="O54" t="str">
        <f>IFERROR(__xludf.DUMMYFUNCTION("""COMPUTED_VALUE"""),"No")</f>
        <v>No</v>
      </c>
      <c r="P54" t="str">
        <f>IFERROR(__xludf.DUMMYFUNCTION("""COMPUTED_VALUE"""),"No")</f>
        <v>No</v>
      </c>
      <c r="Q54" t="str">
        <f>IFERROR(__xludf.DUMMYFUNCTION("""COMPUTED_VALUE"""),"Don't know")</f>
        <v>Don't know</v>
      </c>
      <c r="R54" t="str">
        <f>IFERROR(__xludf.DUMMYFUNCTION("""COMPUTED_VALUE"""),"Somewhat easy")</f>
        <v>Somewhat easy</v>
      </c>
      <c r="S54" t="str">
        <f>IFERROR(__xludf.DUMMYFUNCTION("""COMPUTED_VALUE"""),"No")</f>
        <v>No</v>
      </c>
      <c r="T54" t="str">
        <f>IFERROR(__xludf.DUMMYFUNCTION("""COMPUTED_VALUE"""),"No")</f>
        <v>No</v>
      </c>
      <c r="U54" t="str">
        <f>IFERROR(__xludf.DUMMYFUNCTION("""COMPUTED_VALUE"""),"Some of them")</f>
        <v>Some of them</v>
      </c>
      <c r="V54" t="str">
        <f>IFERROR(__xludf.DUMMYFUNCTION("""COMPUTED_VALUE"""),"Yes")</f>
        <v>Yes</v>
      </c>
      <c r="W54" t="str">
        <f>IFERROR(__xludf.DUMMYFUNCTION("""COMPUTED_VALUE"""),"No")</f>
        <v>No</v>
      </c>
      <c r="X54" t="str">
        <f>IFERROR(__xludf.DUMMYFUNCTION("""COMPUTED_VALUE"""),"Maybe")</f>
        <v>Maybe</v>
      </c>
      <c r="Y54" t="str">
        <f>IFERROR(__xludf.DUMMYFUNCTION("""COMPUTED_VALUE"""),"No")</f>
        <v>No</v>
      </c>
      <c r="Z54" t="str">
        <f>IFERROR(__xludf.DUMMYFUNCTION("""COMPUTED_VALUE"""),"No")</f>
        <v>No</v>
      </c>
    </row>
    <row r="55">
      <c r="A55" s="4">
        <f>IFERROR(__xludf.DUMMYFUNCTION("""COMPUTED_VALUE"""),41878.519588333336)</f>
        <v>41878.51959</v>
      </c>
      <c r="B55">
        <f>IFERROR(__xludf.DUMMYFUNCTION("""COMPUTED_VALUE"""),34.0)</f>
        <v>34</v>
      </c>
      <c r="C55" t="str">
        <f>IFERROR(__xludf.DUMMYFUNCTION("""COMPUTED_VALUE"""),"m")</f>
        <v>m</v>
      </c>
      <c r="D55" t="str">
        <f>IFERROR(__xludf.DUMMYFUNCTION("""COMPUTED_VALUE"""),"United States")</f>
        <v>United States</v>
      </c>
      <c r="E55" t="str">
        <f>IFERROR(__xludf.DUMMYFUNCTION("""COMPUTED_VALUE"""),"TN")</f>
        <v>TN</v>
      </c>
      <c r="F55" t="str">
        <f>IFERROR(__xludf.DUMMYFUNCTION("""COMPUTED_VALUE"""),"No")</f>
        <v>No</v>
      </c>
      <c r="G55" t="str">
        <f>IFERROR(__xludf.DUMMYFUNCTION("""COMPUTED_VALUE"""),"Yes")</f>
        <v>Yes</v>
      </c>
      <c r="H55" t="str">
        <f>IFERROR(__xludf.DUMMYFUNCTION("""COMPUTED_VALUE"""),"No")</f>
        <v>No</v>
      </c>
      <c r="I55" t="str">
        <f>IFERROR(__xludf.DUMMYFUNCTION("""COMPUTED_VALUE"""),"Never")</f>
        <v>Never</v>
      </c>
      <c r="J55" t="str">
        <f>IFERROR(__xludf.DUMMYFUNCTION("""COMPUTED_VALUE"""),"6-25")</f>
        <v>6-25</v>
      </c>
      <c r="K55" t="str">
        <f>IFERROR(__xludf.DUMMYFUNCTION("""COMPUTED_VALUE"""),"Yes")</f>
        <v>Yes</v>
      </c>
      <c r="L55" t="str">
        <f>IFERROR(__xludf.DUMMYFUNCTION("""COMPUTED_VALUE"""),"Yes")</f>
        <v>Yes</v>
      </c>
      <c r="M55" t="str">
        <f>IFERROR(__xludf.DUMMYFUNCTION("""COMPUTED_VALUE"""),"Yes")</f>
        <v>Yes</v>
      </c>
      <c r="N55" t="str">
        <f>IFERROR(__xludf.DUMMYFUNCTION("""COMPUTED_VALUE"""),"No")</f>
        <v>No</v>
      </c>
      <c r="O55" t="str">
        <f>IFERROR(__xludf.DUMMYFUNCTION("""COMPUTED_VALUE"""),"No")</f>
        <v>No</v>
      </c>
      <c r="P55" t="str">
        <f>IFERROR(__xludf.DUMMYFUNCTION("""COMPUTED_VALUE"""),"No")</f>
        <v>No</v>
      </c>
      <c r="Q55" t="str">
        <f>IFERROR(__xludf.DUMMYFUNCTION("""COMPUTED_VALUE"""),"Don't know")</f>
        <v>Don't know</v>
      </c>
      <c r="R55" t="str">
        <f>IFERROR(__xludf.DUMMYFUNCTION("""COMPUTED_VALUE"""),"Don't know")</f>
        <v>Don't know</v>
      </c>
      <c r="S55" t="str">
        <f>IFERROR(__xludf.DUMMYFUNCTION("""COMPUTED_VALUE"""),"Maybe")</f>
        <v>Maybe</v>
      </c>
      <c r="T55" t="str">
        <f>IFERROR(__xludf.DUMMYFUNCTION("""COMPUTED_VALUE"""),"No")</f>
        <v>No</v>
      </c>
      <c r="U55" t="str">
        <f>IFERROR(__xludf.DUMMYFUNCTION("""COMPUTED_VALUE"""),"No")</f>
        <v>No</v>
      </c>
      <c r="V55" t="str">
        <f>IFERROR(__xludf.DUMMYFUNCTION("""COMPUTED_VALUE"""),"No")</f>
        <v>No</v>
      </c>
      <c r="W55" t="str">
        <f>IFERROR(__xludf.DUMMYFUNCTION("""COMPUTED_VALUE"""),"No")</f>
        <v>No</v>
      </c>
      <c r="X55" t="str">
        <f>IFERROR(__xludf.DUMMYFUNCTION("""COMPUTED_VALUE"""),"No")</f>
        <v>No</v>
      </c>
      <c r="Y55" t="str">
        <f>IFERROR(__xludf.DUMMYFUNCTION("""COMPUTED_VALUE"""),"Don't know")</f>
        <v>Don't know</v>
      </c>
      <c r="Z55" t="str">
        <f>IFERROR(__xludf.DUMMYFUNCTION("""COMPUTED_VALUE"""),"No")</f>
        <v>No</v>
      </c>
    </row>
    <row r="56">
      <c r="A56" s="4">
        <f>IFERROR(__xludf.DUMMYFUNCTION("""COMPUTED_VALUE"""),41878.51963913194)</f>
        <v>41878.51964</v>
      </c>
      <c r="B56">
        <f>IFERROR(__xludf.DUMMYFUNCTION("""COMPUTED_VALUE"""),32.0)</f>
        <v>32</v>
      </c>
      <c r="C56" t="str">
        <f>IFERROR(__xludf.DUMMYFUNCTION("""COMPUTED_VALUE"""),"Male")</f>
        <v>Male</v>
      </c>
      <c r="D56" t="str">
        <f>IFERROR(__xludf.DUMMYFUNCTION("""COMPUTED_VALUE"""),"United States")</f>
        <v>United States</v>
      </c>
      <c r="E56" t="str">
        <f>IFERROR(__xludf.DUMMYFUNCTION("""COMPUTED_VALUE"""),"WA")</f>
        <v>WA</v>
      </c>
      <c r="F56" t="str">
        <f>IFERROR(__xludf.DUMMYFUNCTION("""COMPUTED_VALUE"""),"No")</f>
        <v>No</v>
      </c>
      <c r="G56" t="str">
        <f>IFERROR(__xludf.DUMMYFUNCTION("""COMPUTED_VALUE"""),"No")</f>
        <v>No</v>
      </c>
      <c r="H56" t="str">
        <f>IFERROR(__xludf.DUMMYFUNCTION("""COMPUTED_VALUE"""),"Yes")</f>
        <v>Yes</v>
      </c>
      <c r="I56" t="str">
        <f>IFERROR(__xludf.DUMMYFUNCTION("""COMPUTED_VALUE"""),"Sometimes")</f>
        <v>Sometimes</v>
      </c>
      <c r="J56" t="str">
        <f>IFERROR(__xludf.DUMMYFUNCTION("""COMPUTED_VALUE"""),"26-100")</f>
        <v>26-100</v>
      </c>
      <c r="K56" t="str">
        <f>IFERROR(__xludf.DUMMYFUNCTION("""COMPUTED_VALUE"""),"No")</f>
        <v>No</v>
      </c>
      <c r="L56" t="str">
        <f>IFERROR(__xludf.DUMMYFUNCTION("""COMPUTED_VALUE"""),"Yes")</f>
        <v>Yes</v>
      </c>
      <c r="M56" t="str">
        <f>IFERROR(__xludf.DUMMYFUNCTION("""COMPUTED_VALUE"""),"Yes")</f>
        <v>Yes</v>
      </c>
      <c r="N56" t="str">
        <f>IFERROR(__xludf.DUMMYFUNCTION("""COMPUTED_VALUE"""),"No")</f>
        <v>No</v>
      </c>
      <c r="O56" t="str">
        <f>IFERROR(__xludf.DUMMYFUNCTION("""COMPUTED_VALUE"""),"Yes")</f>
        <v>Yes</v>
      </c>
      <c r="P56" t="str">
        <f>IFERROR(__xludf.DUMMYFUNCTION("""COMPUTED_VALUE"""),"Yes")</f>
        <v>Yes</v>
      </c>
      <c r="Q56" t="str">
        <f>IFERROR(__xludf.DUMMYFUNCTION("""COMPUTED_VALUE"""),"Yes")</f>
        <v>Yes</v>
      </c>
      <c r="R56" t="str">
        <f>IFERROR(__xludf.DUMMYFUNCTION("""COMPUTED_VALUE"""),"Somewhat difficult")</f>
        <v>Somewhat difficult</v>
      </c>
      <c r="S56" t="str">
        <f>IFERROR(__xludf.DUMMYFUNCTION("""COMPUTED_VALUE"""),"Maybe")</f>
        <v>Maybe</v>
      </c>
      <c r="T56" t="str">
        <f>IFERROR(__xludf.DUMMYFUNCTION("""COMPUTED_VALUE"""),"No")</f>
        <v>No</v>
      </c>
      <c r="U56" t="str">
        <f>IFERROR(__xludf.DUMMYFUNCTION("""COMPUTED_VALUE"""),"Some of them")</f>
        <v>Some of them</v>
      </c>
      <c r="V56" t="str">
        <f>IFERROR(__xludf.DUMMYFUNCTION("""COMPUTED_VALUE"""),"Yes")</f>
        <v>Yes</v>
      </c>
      <c r="W56" t="str">
        <f>IFERROR(__xludf.DUMMYFUNCTION("""COMPUTED_VALUE"""),"No")</f>
        <v>No</v>
      </c>
      <c r="X56" t="str">
        <f>IFERROR(__xludf.DUMMYFUNCTION("""COMPUTED_VALUE"""),"Maybe")</f>
        <v>Maybe</v>
      </c>
      <c r="Y56" t="str">
        <f>IFERROR(__xludf.DUMMYFUNCTION("""COMPUTED_VALUE"""),"Yes")</f>
        <v>Yes</v>
      </c>
      <c r="Z56" t="str">
        <f>IFERROR(__xludf.DUMMYFUNCTION("""COMPUTED_VALUE"""),"No")</f>
        <v>No</v>
      </c>
    </row>
    <row r="57">
      <c r="A57" s="4">
        <f>IFERROR(__xludf.DUMMYFUNCTION("""COMPUTED_VALUE"""),41878.52043707176)</f>
        <v>41878.52044</v>
      </c>
      <c r="B57">
        <f>IFERROR(__xludf.DUMMYFUNCTION("""COMPUTED_VALUE"""),22.0)</f>
        <v>22</v>
      </c>
      <c r="C57" t="str">
        <f>IFERROR(__xludf.DUMMYFUNCTION("""COMPUTED_VALUE"""),"Male")</f>
        <v>Male</v>
      </c>
      <c r="D57" t="str">
        <f>IFERROR(__xludf.DUMMYFUNCTION("""COMPUTED_VALUE"""),"United States")</f>
        <v>United States</v>
      </c>
      <c r="E57" t="str">
        <f>IFERROR(__xludf.DUMMYFUNCTION("""COMPUTED_VALUE"""),"NY")</f>
        <v>NY</v>
      </c>
      <c r="F57" t="str">
        <f>IFERROR(__xludf.DUMMYFUNCTION("""COMPUTED_VALUE"""),"No")</f>
        <v>No</v>
      </c>
      <c r="G57" t="str">
        <f>IFERROR(__xludf.DUMMYFUNCTION("""COMPUTED_VALUE"""),"No")</f>
        <v>No</v>
      </c>
      <c r="H57" t="str">
        <f>IFERROR(__xludf.DUMMYFUNCTION("""COMPUTED_VALUE"""),"Yes")</f>
        <v>Yes</v>
      </c>
      <c r="I57" t="str">
        <f>IFERROR(__xludf.DUMMYFUNCTION("""COMPUTED_VALUE"""),"Sometimes")</f>
        <v>Sometimes</v>
      </c>
      <c r="J57" t="str">
        <f>IFERROR(__xludf.DUMMYFUNCTION("""COMPUTED_VALUE"""),"500-1000")</f>
        <v>500-1000</v>
      </c>
      <c r="K57" t="str">
        <f>IFERROR(__xludf.DUMMYFUNCTION("""COMPUTED_VALUE"""),"No")</f>
        <v>No</v>
      </c>
      <c r="L57" t="str">
        <f>IFERROR(__xludf.DUMMYFUNCTION("""COMPUTED_VALUE"""),"Yes")</f>
        <v>Yes</v>
      </c>
      <c r="M57" t="str">
        <f>IFERROR(__xludf.DUMMYFUNCTION("""COMPUTED_VALUE"""),"Yes")</f>
        <v>Yes</v>
      </c>
      <c r="N57" t="str">
        <f>IFERROR(__xludf.DUMMYFUNCTION("""COMPUTED_VALUE"""),"Yes")</f>
        <v>Yes</v>
      </c>
      <c r="O57" t="str">
        <f>IFERROR(__xludf.DUMMYFUNCTION("""COMPUTED_VALUE"""),"No")</f>
        <v>No</v>
      </c>
      <c r="P57" t="str">
        <f>IFERROR(__xludf.DUMMYFUNCTION("""COMPUTED_VALUE"""),"Don't know")</f>
        <v>Don't know</v>
      </c>
      <c r="Q57" t="str">
        <f>IFERROR(__xludf.DUMMYFUNCTION("""COMPUTED_VALUE"""),"Yes")</f>
        <v>Yes</v>
      </c>
      <c r="R57" t="str">
        <f>IFERROR(__xludf.DUMMYFUNCTION("""COMPUTED_VALUE"""),"Don't know")</f>
        <v>Don't know</v>
      </c>
      <c r="S57" t="str">
        <f>IFERROR(__xludf.DUMMYFUNCTION("""COMPUTED_VALUE"""),"Yes")</f>
        <v>Yes</v>
      </c>
      <c r="T57" t="str">
        <f>IFERROR(__xludf.DUMMYFUNCTION("""COMPUTED_VALUE"""),"No")</f>
        <v>No</v>
      </c>
      <c r="U57" t="str">
        <f>IFERROR(__xludf.DUMMYFUNCTION("""COMPUTED_VALUE"""),"No")</f>
        <v>No</v>
      </c>
      <c r="V57" t="str">
        <f>IFERROR(__xludf.DUMMYFUNCTION("""COMPUTED_VALUE"""),"No")</f>
        <v>No</v>
      </c>
      <c r="W57" t="str">
        <f>IFERROR(__xludf.DUMMYFUNCTION("""COMPUTED_VALUE"""),"No")</f>
        <v>No</v>
      </c>
      <c r="X57" t="str">
        <f>IFERROR(__xludf.DUMMYFUNCTION("""COMPUTED_VALUE"""),"Yes")</f>
        <v>Yes</v>
      </c>
      <c r="Y57" t="str">
        <f>IFERROR(__xludf.DUMMYFUNCTION("""COMPUTED_VALUE"""),"No")</f>
        <v>No</v>
      </c>
      <c r="Z57" t="str">
        <f>IFERROR(__xludf.DUMMYFUNCTION("""COMPUTED_VALUE"""),"No")</f>
        <v>No</v>
      </c>
    </row>
    <row r="58">
      <c r="A58" s="4">
        <f>IFERROR(__xludf.DUMMYFUNCTION("""COMPUTED_VALUE"""),41878.52156231482)</f>
        <v>41878.52156</v>
      </c>
      <c r="B58">
        <f>IFERROR(__xludf.DUMMYFUNCTION("""COMPUTED_VALUE"""),28.0)</f>
        <v>28</v>
      </c>
      <c r="C58" t="str">
        <f>IFERROR(__xludf.DUMMYFUNCTION("""COMPUTED_VALUE"""),"Male")</f>
        <v>Male</v>
      </c>
      <c r="D58" t="str">
        <f>IFERROR(__xludf.DUMMYFUNCTION("""COMPUTED_VALUE"""),"United States")</f>
        <v>United States</v>
      </c>
      <c r="E58" t="str">
        <f>IFERROR(__xludf.DUMMYFUNCTION("""COMPUTED_VALUE"""),"CA")</f>
        <v>CA</v>
      </c>
      <c r="F58" t="str">
        <f>IFERROR(__xludf.DUMMYFUNCTION("""COMPUTED_VALUE"""),"No")</f>
        <v>No</v>
      </c>
      <c r="G58" t="str">
        <f>IFERROR(__xludf.DUMMYFUNCTION("""COMPUTED_VALUE"""),"No")</f>
        <v>No</v>
      </c>
      <c r="H58" t="str">
        <f>IFERROR(__xludf.DUMMYFUNCTION("""COMPUTED_VALUE"""),"Yes")</f>
        <v>Yes</v>
      </c>
      <c r="I58" t="str">
        <f>IFERROR(__xludf.DUMMYFUNCTION("""COMPUTED_VALUE"""),"Sometimes")</f>
        <v>Sometimes</v>
      </c>
      <c r="J58" t="str">
        <f>IFERROR(__xludf.DUMMYFUNCTION("""COMPUTED_VALUE"""),"26-100")</f>
        <v>26-100</v>
      </c>
      <c r="K58" t="str">
        <f>IFERROR(__xludf.DUMMYFUNCTION("""COMPUTED_VALUE"""),"No")</f>
        <v>No</v>
      </c>
      <c r="L58" t="str">
        <f>IFERROR(__xludf.DUMMYFUNCTION("""COMPUTED_VALUE"""),"Yes")</f>
        <v>Yes</v>
      </c>
      <c r="M58" t="str">
        <f>IFERROR(__xludf.DUMMYFUNCTION("""COMPUTED_VALUE"""),"Yes")</f>
        <v>Yes</v>
      </c>
      <c r="N58" t="str">
        <f>IFERROR(__xludf.DUMMYFUNCTION("""COMPUTED_VALUE"""),"Yes")</f>
        <v>Yes</v>
      </c>
      <c r="O58" t="str">
        <f>IFERROR(__xludf.DUMMYFUNCTION("""COMPUTED_VALUE"""),"Yes")</f>
        <v>Yes</v>
      </c>
      <c r="P58" t="str">
        <f>IFERROR(__xludf.DUMMYFUNCTION("""COMPUTED_VALUE"""),"Yes")</f>
        <v>Yes</v>
      </c>
      <c r="Q58" t="str">
        <f>IFERROR(__xludf.DUMMYFUNCTION("""COMPUTED_VALUE"""),"Yes")</f>
        <v>Yes</v>
      </c>
      <c r="R58" t="str">
        <f>IFERROR(__xludf.DUMMYFUNCTION("""COMPUTED_VALUE"""),"Somewhat easy")</f>
        <v>Somewhat easy</v>
      </c>
      <c r="S58" t="str">
        <f>IFERROR(__xludf.DUMMYFUNCTION("""COMPUTED_VALUE"""),"No")</f>
        <v>No</v>
      </c>
      <c r="T58" t="str">
        <f>IFERROR(__xludf.DUMMYFUNCTION("""COMPUTED_VALUE"""),"No")</f>
        <v>No</v>
      </c>
      <c r="U58" t="str">
        <f>IFERROR(__xludf.DUMMYFUNCTION("""COMPUTED_VALUE"""),"Some of them")</f>
        <v>Some of them</v>
      </c>
      <c r="V58" t="str">
        <f>IFERROR(__xludf.DUMMYFUNCTION("""COMPUTED_VALUE"""),"Some of them")</f>
        <v>Some of them</v>
      </c>
      <c r="W58" t="str">
        <f>IFERROR(__xludf.DUMMYFUNCTION("""COMPUTED_VALUE"""),"No")</f>
        <v>No</v>
      </c>
      <c r="X58" t="str">
        <f>IFERROR(__xludf.DUMMYFUNCTION("""COMPUTED_VALUE"""),"Maybe")</f>
        <v>Maybe</v>
      </c>
      <c r="Y58" t="str">
        <f>IFERROR(__xludf.DUMMYFUNCTION("""COMPUTED_VALUE"""),"Yes")</f>
        <v>Yes</v>
      </c>
      <c r="Z58" t="str">
        <f>IFERROR(__xludf.DUMMYFUNCTION("""COMPUTED_VALUE"""),"No")</f>
        <v>No</v>
      </c>
    </row>
    <row r="59">
      <c r="A59" s="4">
        <f>IFERROR(__xludf.DUMMYFUNCTION("""COMPUTED_VALUE"""),41878.52156289352)</f>
        <v>41878.52156</v>
      </c>
      <c r="B59">
        <f>IFERROR(__xludf.DUMMYFUNCTION("""COMPUTED_VALUE"""),45.0)</f>
        <v>45</v>
      </c>
      <c r="C59" t="str">
        <f>IFERROR(__xludf.DUMMYFUNCTION("""COMPUTED_VALUE"""),"male")</f>
        <v>male</v>
      </c>
      <c r="D59" t="str">
        <f>IFERROR(__xludf.DUMMYFUNCTION("""COMPUTED_VALUE"""),"United States")</f>
        <v>United States</v>
      </c>
      <c r="E59" t="str">
        <f>IFERROR(__xludf.DUMMYFUNCTION("""COMPUTED_VALUE"""),"MO")</f>
        <v>MO</v>
      </c>
      <c r="F59" t="str">
        <f>IFERROR(__xludf.DUMMYFUNCTION("""COMPUTED_VALUE"""),"No")</f>
        <v>No</v>
      </c>
      <c r="G59" t="str">
        <f>IFERROR(__xludf.DUMMYFUNCTION("""COMPUTED_VALUE"""),"Yes")</f>
        <v>Yes</v>
      </c>
      <c r="H59" t="str">
        <f>IFERROR(__xludf.DUMMYFUNCTION("""COMPUTED_VALUE"""),"Yes")</f>
        <v>Yes</v>
      </c>
      <c r="I59" t="str">
        <f>IFERROR(__xludf.DUMMYFUNCTION("""COMPUTED_VALUE"""),"Rarely")</f>
        <v>Rarely</v>
      </c>
      <c r="J59" t="str">
        <f>IFERROR(__xludf.DUMMYFUNCTION("""COMPUTED_VALUE"""),"6-25")</f>
        <v>6-25</v>
      </c>
      <c r="K59" t="str">
        <f>IFERROR(__xludf.DUMMYFUNCTION("""COMPUTED_VALUE"""),"Yes")</f>
        <v>Yes</v>
      </c>
      <c r="L59" t="str">
        <f>IFERROR(__xludf.DUMMYFUNCTION("""COMPUTED_VALUE"""),"Yes")</f>
        <v>Yes</v>
      </c>
      <c r="M59" t="str">
        <f>IFERROR(__xludf.DUMMYFUNCTION("""COMPUTED_VALUE"""),"Yes")</f>
        <v>Yes</v>
      </c>
      <c r="N59" t="str">
        <f>IFERROR(__xludf.DUMMYFUNCTION("""COMPUTED_VALUE"""),"Yes")</f>
        <v>Yes</v>
      </c>
      <c r="O59" t="str">
        <f>IFERROR(__xludf.DUMMYFUNCTION("""COMPUTED_VALUE"""),"No")</f>
        <v>No</v>
      </c>
      <c r="P59" t="str">
        <f>IFERROR(__xludf.DUMMYFUNCTION("""COMPUTED_VALUE"""),"Yes")</f>
        <v>Yes</v>
      </c>
      <c r="Q59" t="str">
        <f>IFERROR(__xludf.DUMMYFUNCTION("""COMPUTED_VALUE"""),"Yes")</f>
        <v>Yes</v>
      </c>
      <c r="R59" t="str">
        <f>IFERROR(__xludf.DUMMYFUNCTION("""COMPUTED_VALUE"""),"Very easy")</f>
        <v>Very easy</v>
      </c>
      <c r="S59" t="str">
        <f>IFERROR(__xludf.DUMMYFUNCTION("""COMPUTED_VALUE"""),"No")</f>
        <v>No</v>
      </c>
      <c r="T59" t="str">
        <f>IFERROR(__xludf.DUMMYFUNCTION("""COMPUTED_VALUE"""),"No")</f>
        <v>No</v>
      </c>
      <c r="U59" t="str">
        <f>IFERROR(__xludf.DUMMYFUNCTION("""COMPUTED_VALUE"""),"Yes")</f>
        <v>Yes</v>
      </c>
      <c r="V59" t="str">
        <f>IFERROR(__xludf.DUMMYFUNCTION("""COMPUTED_VALUE"""),"Yes")</f>
        <v>Yes</v>
      </c>
      <c r="W59" t="str">
        <f>IFERROR(__xludf.DUMMYFUNCTION("""COMPUTED_VALUE"""),"Yes")</f>
        <v>Yes</v>
      </c>
      <c r="X59" t="str">
        <f>IFERROR(__xludf.DUMMYFUNCTION("""COMPUTED_VALUE"""),"Yes")</f>
        <v>Yes</v>
      </c>
      <c r="Y59" t="str">
        <f>IFERROR(__xludf.DUMMYFUNCTION("""COMPUTED_VALUE"""),"Yes")</f>
        <v>Yes</v>
      </c>
      <c r="Z59" t="str">
        <f>IFERROR(__xludf.DUMMYFUNCTION("""COMPUTED_VALUE"""),"No")</f>
        <v>No</v>
      </c>
    </row>
    <row r="60">
      <c r="A60" s="4">
        <f>IFERROR(__xludf.DUMMYFUNCTION("""COMPUTED_VALUE"""),41878.52169357639)</f>
        <v>41878.52169</v>
      </c>
      <c r="B60">
        <f>IFERROR(__xludf.DUMMYFUNCTION("""COMPUTED_VALUE"""),32.0)</f>
        <v>32</v>
      </c>
      <c r="C60" t="str">
        <f>IFERROR(__xludf.DUMMYFUNCTION("""COMPUTED_VALUE"""),"Male")</f>
        <v>Male</v>
      </c>
      <c r="D60" t="str">
        <f>IFERROR(__xludf.DUMMYFUNCTION("""COMPUTED_VALUE"""),"United States")</f>
        <v>United States</v>
      </c>
      <c r="E60" t="str">
        <f>IFERROR(__xludf.DUMMYFUNCTION("""COMPUTED_VALUE"""),"NY")</f>
        <v>NY</v>
      </c>
      <c r="F60" t="str">
        <f>IFERROR(__xludf.DUMMYFUNCTION("""COMPUTED_VALUE"""),"No")</f>
        <v>No</v>
      </c>
      <c r="G60" t="str">
        <f>IFERROR(__xludf.DUMMYFUNCTION("""COMPUTED_VALUE"""),"No")</f>
        <v>No</v>
      </c>
      <c r="H60" t="str">
        <f>IFERROR(__xludf.DUMMYFUNCTION("""COMPUTED_VALUE"""),"No")</f>
        <v>No</v>
      </c>
      <c r="I60" t="str">
        <f>IFERROR(__xludf.DUMMYFUNCTION("""COMPUTED_VALUE"""),"Never")</f>
        <v>Never</v>
      </c>
      <c r="J60" t="str">
        <f>IFERROR(__xludf.DUMMYFUNCTION("""COMPUTED_VALUE"""),"100-500")</f>
        <v>100-500</v>
      </c>
      <c r="K60" t="str">
        <f>IFERROR(__xludf.DUMMYFUNCTION("""COMPUTED_VALUE"""),"No")</f>
        <v>No</v>
      </c>
      <c r="L60" t="str">
        <f>IFERROR(__xludf.DUMMYFUNCTION("""COMPUTED_VALUE"""),"Yes")</f>
        <v>Yes</v>
      </c>
      <c r="M60" t="str">
        <f>IFERROR(__xludf.DUMMYFUNCTION("""COMPUTED_VALUE"""),"Yes")</f>
        <v>Yes</v>
      </c>
      <c r="N60" t="str">
        <f>IFERROR(__xludf.DUMMYFUNCTION("""COMPUTED_VALUE"""),"Yes")</f>
        <v>Yes</v>
      </c>
      <c r="O60" t="str">
        <f>IFERROR(__xludf.DUMMYFUNCTION("""COMPUTED_VALUE"""),"No")</f>
        <v>No</v>
      </c>
      <c r="P60" t="str">
        <f>IFERROR(__xludf.DUMMYFUNCTION("""COMPUTED_VALUE"""),"Don't know")</f>
        <v>Don't know</v>
      </c>
      <c r="Q60" t="str">
        <f>IFERROR(__xludf.DUMMYFUNCTION("""COMPUTED_VALUE"""),"Don't know")</f>
        <v>Don't know</v>
      </c>
      <c r="R60" t="str">
        <f>IFERROR(__xludf.DUMMYFUNCTION("""COMPUTED_VALUE"""),"Don't know")</f>
        <v>Don't know</v>
      </c>
      <c r="S60" t="str">
        <f>IFERROR(__xludf.DUMMYFUNCTION("""COMPUTED_VALUE"""),"Maybe")</f>
        <v>Maybe</v>
      </c>
      <c r="T60" t="str">
        <f>IFERROR(__xludf.DUMMYFUNCTION("""COMPUTED_VALUE"""),"No")</f>
        <v>No</v>
      </c>
      <c r="U60" t="str">
        <f>IFERROR(__xludf.DUMMYFUNCTION("""COMPUTED_VALUE"""),"Some of them")</f>
        <v>Some of them</v>
      </c>
      <c r="V60" t="str">
        <f>IFERROR(__xludf.DUMMYFUNCTION("""COMPUTED_VALUE"""),"Some of them")</f>
        <v>Some of them</v>
      </c>
      <c r="W60" t="str">
        <f>IFERROR(__xludf.DUMMYFUNCTION("""COMPUTED_VALUE"""),"No")</f>
        <v>No</v>
      </c>
      <c r="X60" t="str">
        <f>IFERROR(__xludf.DUMMYFUNCTION("""COMPUTED_VALUE"""),"No")</f>
        <v>No</v>
      </c>
      <c r="Y60" t="str">
        <f>IFERROR(__xludf.DUMMYFUNCTION("""COMPUTED_VALUE"""),"Don't know")</f>
        <v>Don't know</v>
      </c>
      <c r="Z60" t="str">
        <f>IFERROR(__xludf.DUMMYFUNCTION("""COMPUTED_VALUE"""),"No")</f>
        <v>No</v>
      </c>
    </row>
    <row r="61">
      <c r="A61" s="4">
        <f>IFERROR(__xludf.DUMMYFUNCTION("""COMPUTED_VALUE"""),41878.5218522338)</f>
        <v>41878.52185</v>
      </c>
      <c r="B61">
        <f>IFERROR(__xludf.DUMMYFUNCTION("""COMPUTED_VALUE"""),28.0)</f>
        <v>28</v>
      </c>
      <c r="C61" t="str">
        <f>IFERROR(__xludf.DUMMYFUNCTION("""COMPUTED_VALUE"""),"male")</f>
        <v>male</v>
      </c>
      <c r="D61" t="str">
        <f>IFERROR(__xludf.DUMMYFUNCTION("""COMPUTED_VALUE"""),"United States")</f>
        <v>United States</v>
      </c>
      <c r="E61" t="str">
        <f>IFERROR(__xludf.DUMMYFUNCTION("""COMPUTED_VALUE"""),"TX")</f>
        <v>TX</v>
      </c>
      <c r="F61" t="str">
        <f>IFERROR(__xludf.DUMMYFUNCTION("""COMPUTED_VALUE"""),"No")</f>
        <v>No</v>
      </c>
      <c r="G61" t="str">
        <f>IFERROR(__xludf.DUMMYFUNCTION("""COMPUTED_VALUE"""),"No")</f>
        <v>No</v>
      </c>
      <c r="H61" t="str">
        <f>IFERROR(__xludf.DUMMYFUNCTION("""COMPUTED_VALUE"""),"No")</f>
        <v>No</v>
      </c>
      <c r="J61" t="str">
        <f>IFERROR(__xludf.DUMMYFUNCTION("""COMPUTED_VALUE"""),"More than 1000")</f>
        <v>More than 1000</v>
      </c>
      <c r="K61" t="str">
        <f>IFERROR(__xludf.DUMMYFUNCTION("""COMPUTED_VALUE"""),"No")</f>
        <v>No</v>
      </c>
      <c r="L61" t="str">
        <f>IFERROR(__xludf.DUMMYFUNCTION("""COMPUTED_VALUE"""),"Yes")</f>
        <v>Yes</v>
      </c>
      <c r="M61" t="str">
        <f>IFERROR(__xludf.DUMMYFUNCTION("""COMPUTED_VALUE"""),"Don't know")</f>
        <v>Don't know</v>
      </c>
      <c r="N61" t="str">
        <f>IFERROR(__xludf.DUMMYFUNCTION("""COMPUTED_VALUE"""),"No")</f>
        <v>No</v>
      </c>
      <c r="O61" t="str">
        <f>IFERROR(__xludf.DUMMYFUNCTION("""COMPUTED_VALUE"""),"No")</f>
        <v>No</v>
      </c>
      <c r="P61" t="str">
        <f>IFERROR(__xludf.DUMMYFUNCTION("""COMPUTED_VALUE"""),"Don't know")</f>
        <v>Don't know</v>
      </c>
      <c r="Q61" t="str">
        <f>IFERROR(__xludf.DUMMYFUNCTION("""COMPUTED_VALUE"""),"Don't know")</f>
        <v>Don't know</v>
      </c>
      <c r="R61" t="str">
        <f>IFERROR(__xludf.DUMMYFUNCTION("""COMPUTED_VALUE"""),"Don't know")</f>
        <v>Don't know</v>
      </c>
      <c r="S61" t="str">
        <f>IFERROR(__xludf.DUMMYFUNCTION("""COMPUTED_VALUE"""),"Maybe")</f>
        <v>Maybe</v>
      </c>
      <c r="T61" t="str">
        <f>IFERROR(__xludf.DUMMYFUNCTION("""COMPUTED_VALUE"""),"No")</f>
        <v>No</v>
      </c>
      <c r="U61" t="str">
        <f>IFERROR(__xludf.DUMMYFUNCTION("""COMPUTED_VALUE"""),"Some of them")</f>
        <v>Some of them</v>
      </c>
      <c r="V61" t="str">
        <f>IFERROR(__xludf.DUMMYFUNCTION("""COMPUTED_VALUE"""),"No")</f>
        <v>No</v>
      </c>
      <c r="W61" t="str">
        <f>IFERROR(__xludf.DUMMYFUNCTION("""COMPUTED_VALUE"""),"No")</f>
        <v>No</v>
      </c>
      <c r="X61" t="str">
        <f>IFERROR(__xludf.DUMMYFUNCTION("""COMPUTED_VALUE"""),"Maybe")</f>
        <v>Maybe</v>
      </c>
      <c r="Y61" t="str">
        <f>IFERROR(__xludf.DUMMYFUNCTION("""COMPUTED_VALUE"""),"Don't know")</f>
        <v>Don't know</v>
      </c>
      <c r="Z61" t="str">
        <f>IFERROR(__xludf.DUMMYFUNCTION("""COMPUTED_VALUE"""),"No")</f>
        <v>No</v>
      </c>
    </row>
    <row r="62">
      <c r="A62" s="4">
        <f>IFERROR(__xludf.DUMMYFUNCTION("""COMPUTED_VALUE"""),41878.52202796296)</f>
        <v>41878.52203</v>
      </c>
      <c r="B62">
        <f>IFERROR(__xludf.DUMMYFUNCTION("""COMPUTED_VALUE"""),18.0)</f>
        <v>18</v>
      </c>
      <c r="C62" t="str">
        <f>IFERROR(__xludf.DUMMYFUNCTION("""COMPUTED_VALUE"""),"Male")</f>
        <v>Male</v>
      </c>
      <c r="D62" t="str">
        <f>IFERROR(__xludf.DUMMYFUNCTION("""COMPUTED_VALUE"""),"United States")</f>
        <v>United States</v>
      </c>
      <c r="E62" t="str">
        <f>IFERROR(__xludf.DUMMYFUNCTION("""COMPUTED_VALUE"""),"CT")</f>
        <v>CT</v>
      </c>
      <c r="F62" t="str">
        <f>IFERROR(__xludf.DUMMYFUNCTION("""COMPUTED_VALUE"""),"No")</f>
        <v>No</v>
      </c>
      <c r="G62" t="str">
        <f>IFERROR(__xludf.DUMMYFUNCTION("""COMPUTED_VALUE"""),"No")</f>
        <v>No</v>
      </c>
      <c r="H62" t="str">
        <f>IFERROR(__xludf.DUMMYFUNCTION("""COMPUTED_VALUE"""),"Yes")</f>
        <v>Yes</v>
      </c>
      <c r="I62" t="str">
        <f>IFERROR(__xludf.DUMMYFUNCTION("""COMPUTED_VALUE"""),"Rarely")</f>
        <v>Rarely</v>
      </c>
      <c r="J62" t="str">
        <f>IFERROR(__xludf.DUMMYFUNCTION("""COMPUTED_VALUE"""),"1-5")</f>
        <v>1-5</v>
      </c>
      <c r="K62" t="str">
        <f>IFERROR(__xludf.DUMMYFUNCTION("""COMPUTED_VALUE"""),"Yes")</f>
        <v>Yes</v>
      </c>
      <c r="L62" t="str">
        <f>IFERROR(__xludf.DUMMYFUNCTION("""COMPUTED_VALUE"""),"Yes")</f>
        <v>Yes</v>
      </c>
      <c r="M62" t="str">
        <f>IFERROR(__xludf.DUMMYFUNCTION("""COMPUTED_VALUE"""),"No")</f>
        <v>No</v>
      </c>
      <c r="N62" t="str">
        <f>IFERROR(__xludf.DUMMYFUNCTION("""COMPUTED_VALUE"""),"No")</f>
        <v>No</v>
      </c>
      <c r="O62" t="str">
        <f>IFERROR(__xludf.DUMMYFUNCTION("""COMPUTED_VALUE"""),"No")</f>
        <v>No</v>
      </c>
      <c r="P62" t="str">
        <f>IFERROR(__xludf.DUMMYFUNCTION("""COMPUTED_VALUE"""),"No")</f>
        <v>No</v>
      </c>
      <c r="Q62" t="str">
        <f>IFERROR(__xludf.DUMMYFUNCTION("""COMPUTED_VALUE"""),"Yes")</f>
        <v>Yes</v>
      </c>
      <c r="R62" t="str">
        <f>IFERROR(__xludf.DUMMYFUNCTION("""COMPUTED_VALUE"""),"Very easy")</f>
        <v>Very easy</v>
      </c>
      <c r="S62" t="str">
        <f>IFERROR(__xludf.DUMMYFUNCTION("""COMPUTED_VALUE"""),"No")</f>
        <v>No</v>
      </c>
      <c r="T62" t="str">
        <f>IFERROR(__xludf.DUMMYFUNCTION("""COMPUTED_VALUE"""),"No")</f>
        <v>No</v>
      </c>
      <c r="U62" t="str">
        <f>IFERROR(__xludf.DUMMYFUNCTION("""COMPUTED_VALUE"""),"Some of them")</f>
        <v>Some of them</v>
      </c>
      <c r="V62" t="str">
        <f>IFERROR(__xludf.DUMMYFUNCTION("""COMPUTED_VALUE"""),"No")</f>
        <v>No</v>
      </c>
      <c r="W62" t="str">
        <f>IFERROR(__xludf.DUMMYFUNCTION("""COMPUTED_VALUE"""),"No")</f>
        <v>No</v>
      </c>
      <c r="X62" t="str">
        <f>IFERROR(__xludf.DUMMYFUNCTION("""COMPUTED_VALUE"""),"No")</f>
        <v>No</v>
      </c>
      <c r="Y62" t="str">
        <f>IFERROR(__xludf.DUMMYFUNCTION("""COMPUTED_VALUE"""),"Don't know")</f>
        <v>Don't know</v>
      </c>
      <c r="Z62" t="str">
        <f>IFERROR(__xludf.DUMMYFUNCTION("""COMPUTED_VALUE"""),"No")</f>
        <v>No</v>
      </c>
    </row>
    <row r="63">
      <c r="A63" s="4">
        <f>IFERROR(__xludf.DUMMYFUNCTION("""COMPUTED_VALUE"""),41878.52250103009)</f>
        <v>41878.5225</v>
      </c>
      <c r="B63">
        <f>IFERROR(__xludf.DUMMYFUNCTION("""COMPUTED_VALUE"""),35.0)</f>
        <v>35</v>
      </c>
      <c r="C63" t="str">
        <f>IFERROR(__xludf.DUMMYFUNCTION("""COMPUTED_VALUE"""),"Male")</f>
        <v>Male</v>
      </c>
      <c r="D63" t="str">
        <f>IFERROR(__xludf.DUMMYFUNCTION("""COMPUTED_VALUE"""),"United States")</f>
        <v>United States</v>
      </c>
      <c r="E63" t="str">
        <f>IFERROR(__xludf.DUMMYFUNCTION("""COMPUTED_VALUE"""),"CO")</f>
        <v>CO</v>
      </c>
      <c r="F63" t="str">
        <f>IFERROR(__xludf.DUMMYFUNCTION("""COMPUTED_VALUE"""),"No")</f>
        <v>No</v>
      </c>
      <c r="G63" t="str">
        <f>IFERROR(__xludf.DUMMYFUNCTION("""COMPUTED_VALUE"""),"No")</f>
        <v>No</v>
      </c>
      <c r="H63" t="str">
        <f>IFERROR(__xludf.DUMMYFUNCTION("""COMPUTED_VALUE"""),"No")</f>
        <v>No</v>
      </c>
      <c r="J63" t="str">
        <f>IFERROR(__xludf.DUMMYFUNCTION("""COMPUTED_VALUE"""),"26-100")</f>
        <v>26-100</v>
      </c>
      <c r="K63" t="str">
        <f>IFERROR(__xludf.DUMMYFUNCTION("""COMPUTED_VALUE"""),"Yes")</f>
        <v>Yes</v>
      </c>
      <c r="L63" t="str">
        <f>IFERROR(__xludf.DUMMYFUNCTION("""COMPUTED_VALUE"""),"Yes")</f>
        <v>Yes</v>
      </c>
      <c r="M63" t="str">
        <f>IFERROR(__xludf.DUMMYFUNCTION("""COMPUTED_VALUE"""),"Don't know")</f>
        <v>Don't know</v>
      </c>
      <c r="N63" t="str">
        <f>IFERROR(__xludf.DUMMYFUNCTION("""COMPUTED_VALUE"""),"Not sure")</f>
        <v>Not sure</v>
      </c>
      <c r="O63" t="str">
        <f>IFERROR(__xludf.DUMMYFUNCTION("""COMPUTED_VALUE"""),"No")</f>
        <v>No</v>
      </c>
      <c r="P63" t="str">
        <f>IFERROR(__xludf.DUMMYFUNCTION("""COMPUTED_VALUE"""),"Don't know")</f>
        <v>Don't know</v>
      </c>
      <c r="Q63" t="str">
        <f>IFERROR(__xludf.DUMMYFUNCTION("""COMPUTED_VALUE"""),"Don't know")</f>
        <v>Don't know</v>
      </c>
      <c r="R63" t="str">
        <f>IFERROR(__xludf.DUMMYFUNCTION("""COMPUTED_VALUE"""),"Don't know")</f>
        <v>Don't know</v>
      </c>
      <c r="S63" t="str">
        <f>IFERROR(__xludf.DUMMYFUNCTION("""COMPUTED_VALUE"""),"No")</f>
        <v>No</v>
      </c>
      <c r="T63" t="str">
        <f>IFERROR(__xludf.DUMMYFUNCTION("""COMPUTED_VALUE"""),"No")</f>
        <v>No</v>
      </c>
      <c r="U63" t="str">
        <f>IFERROR(__xludf.DUMMYFUNCTION("""COMPUTED_VALUE"""),"Some of them")</f>
        <v>Some of them</v>
      </c>
      <c r="V63" t="str">
        <f>IFERROR(__xludf.DUMMYFUNCTION("""COMPUTED_VALUE"""),"Yes")</f>
        <v>Yes</v>
      </c>
      <c r="W63" t="str">
        <f>IFERROR(__xludf.DUMMYFUNCTION("""COMPUTED_VALUE"""),"Maybe")</f>
        <v>Maybe</v>
      </c>
      <c r="X63" t="str">
        <f>IFERROR(__xludf.DUMMYFUNCTION("""COMPUTED_VALUE"""),"Maybe")</f>
        <v>Maybe</v>
      </c>
      <c r="Y63" t="str">
        <f>IFERROR(__xludf.DUMMYFUNCTION("""COMPUTED_VALUE"""),"Don't know")</f>
        <v>Don't know</v>
      </c>
      <c r="Z63" t="str">
        <f>IFERROR(__xludf.DUMMYFUNCTION("""COMPUTED_VALUE"""),"No")</f>
        <v>No</v>
      </c>
    </row>
    <row r="64">
      <c r="A64" s="4">
        <f>IFERROR(__xludf.DUMMYFUNCTION("""COMPUTED_VALUE"""),41878.52291390046)</f>
        <v>41878.52291</v>
      </c>
      <c r="B64">
        <f>IFERROR(__xludf.DUMMYFUNCTION("""COMPUTED_VALUE"""),29.0)</f>
        <v>29</v>
      </c>
      <c r="C64" t="str">
        <f>IFERROR(__xludf.DUMMYFUNCTION("""COMPUTED_VALUE"""),"Male")</f>
        <v>Male</v>
      </c>
      <c r="D64" t="str">
        <f>IFERROR(__xludf.DUMMYFUNCTION("""COMPUTED_VALUE"""),"United States")</f>
        <v>United States</v>
      </c>
      <c r="E64" t="str">
        <f>IFERROR(__xludf.DUMMYFUNCTION("""COMPUTED_VALUE"""),"GA")</f>
        <v>GA</v>
      </c>
      <c r="F64" t="str">
        <f>IFERROR(__xludf.DUMMYFUNCTION("""COMPUTED_VALUE"""),"No")</f>
        <v>No</v>
      </c>
      <c r="G64" t="str">
        <f>IFERROR(__xludf.DUMMYFUNCTION("""COMPUTED_VALUE"""),"No")</f>
        <v>No</v>
      </c>
      <c r="H64" t="str">
        <f>IFERROR(__xludf.DUMMYFUNCTION("""COMPUTED_VALUE"""),"No")</f>
        <v>No</v>
      </c>
      <c r="I64" t="str">
        <f>IFERROR(__xludf.DUMMYFUNCTION("""COMPUTED_VALUE"""),"Never")</f>
        <v>Never</v>
      </c>
      <c r="J64" t="str">
        <f>IFERROR(__xludf.DUMMYFUNCTION("""COMPUTED_VALUE"""),"More than 1000")</f>
        <v>More than 1000</v>
      </c>
      <c r="K64" t="str">
        <f>IFERROR(__xludf.DUMMYFUNCTION("""COMPUTED_VALUE"""),"No")</f>
        <v>No</v>
      </c>
      <c r="L64" t="str">
        <f>IFERROR(__xludf.DUMMYFUNCTION("""COMPUTED_VALUE"""),"Yes")</f>
        <v>Yes</v>
      </c>
      <c r="M64" t="str">
        <f>IFERROR(__xludf.DUMMYFUNCTION("""COMPUTED_VALUE"""),"Yes")</f>
        <v>Yes</v>
      </c>
      <c r="N64" t="str">
        <f>IFERROR(__xludf.DUMMYFUNCTION("""COMPUTED_VALUE"""),"Yes")</f>
        <v>Yes</v>
      </c>
      <c r="O64" t="str">
        <f>IFERROR(__xludf.DUMMYFUNCTION("""COMPUTED_VALUE"""),"No")</f>
        <v>No</v>
      </c>
      <c r="P64" t="str">
        <f>IFERROR(__xludf.DUMMYFUNCTION("""COMPUTED_VALUE"""),"Yes")</f>
        <v>Yes</v>
      </c>
      <c r="Q64" t="str">
        <f>IFERROR(__xludf.DUMMYFUNCTION("""COMPUTED_VALUE"""),"Don't know")</f>
        <v>Don't know</v>
      </c>
      <c r="R64" t="str">
        <f>IFERROR(__xludf.DUMMYFUNCTION("""COMPUTED_VALUE"""),"Don't know")</f>
        <v>Don't know</v>
      </c>
      <c r="S64" t="str">
        <f>IFERROR(__xludf.DUMMYFUNCTION("""COMPUTED_VALUE"""),"Yes")</f>
        <v>Yes</v>
      </c>
      <c r="T64" t="str">
        <f>IFERROR(__xludf.DUMMYFUNCTION("""COMPUTED_VALUE"""),"Yes")</f>
        <v>Yes</v>
      </c>
      <c r="U64" t="str">
        <f>IFERROR(__xludf.DUMMYFUNCTION("""COMPUTED_VALUE"""),"No")</f>
        <v>No</v>
      </c>
      <c r="V64" t="str">
        <f>IFERROR(__xludf.DUMMYFUNCTION("""COMPUTED_VALUE"""),"No")</f>
        <v>No</v>
      </c>
      <c r="W64" t="str">
        <f>IFERROR(__xludf.DUMMYFUNCTION("""COMPUTED_VALUE"""),"No")</f>
        <v>No</v>
      </c>
      <c r="X64" t="str">
        <f>IFERROR(__xludf.DUMMYFUNCTION("""COMPUTED_VALUE"""),"No")</f>
        <v>No</v>
      </c>
      <c r="Y64" t="str">
        <f>IFERROR(__xludf.DUMMYFUNCTION("""COMPUTED_VALUE"""),"Don't know")</f>
        <v>Don't know</v>
      </c>
      <c r="Z64" t="str">
        <f>IFERROR(__xludf.DUMMYFUNCTION("""COMPUTED_VALUE"""),"No")</f>
        <v>No</v>
      </c>
    </row>
    <row r="65">
      <c r="A65" s="4">
        <f>IFERROR(__xludf.DUMMYFUNCTION("""COMPUTED_VALUE"""),41878.522921504635)</f>
        <v>41878.52292</v>
      </c>
      <c r="B65">
        <f>IFERROR(__xludf.DUMMYFUNCTION("""COMPUTED_VALUE"""),25.0)</f>
        <v>25</v>
      </c>
      <c r="C65" t="str">
        <f>IFERROR(__xludf.DUMMYFUNCTION("""COMPUTED_VALUE"""),"Male")</f>
        <v>Male</v>
      </c>
      <c r="D65" t="str">
        <f>IFERROR(__xludf.DUMMYFUNCTION("""COMPUTED_VALUE"""),"United States")</f>
        <v>United States</v>
      </c>
      <c r="E65" t="str">
        <f>IFERROR(__xludf.DUMMYFUNCTION("""COMPUTED_VALUE"""),"DC")</f>
        <v>DC</v>
      </c>
      <c r="F65" t="str">
        <f>IFERROR(__xludf.DUMMYFUNCTION("""COMPUTED_VALUE"""),"No")</f>
        <v>No</v>
      </c>
      <c r="G65" t="str">
        <f>IFERROR(__xludf.DUMMYFUNCTION("""COMPUTED_VALUE"""),"No")</f>
        <v>No</v>
      </c>
      <c r="H65" t="str">
        <f>IFERROR(__xludf.DUMMYFUNCTION("""COMPUTED_VALUE"""),"No")</f>
        <v>No</v>
      </c>
      <c r="J65" t="str">
        <f>IFERROR(__xludf.DUMMYFUNCTION("""COMPUTED_VALUE"""),"26-100")</f>
        <v>26-100</v>
      </c>
      <c r="K65" t="str">
        <f>IFERROR(__xludf.DUMMYFUNCTION("""COMPUTED_VALUE"""),"Yes")</f>
        <v>Yes</v>
      </c>
      <c r="L65" t="str">
        <f>IFERROR(__xludf.DUMMYFUNCTION("""COMPUTED_VALUE"""),"Yes")</f>
        <v>Yes</v>
      </c>
      <c r="M65" t="str">
        <f>IFERROR(__xludf.DUMMYFUNCTION("""COMPUTED_VALUE"""),"Don't know")</f>
        <v>Don't know</v>
      </c>
      <c r="N65" t="str">
        <f>IFERROR(__xludf.DUMMYFUNCTION("""COMPUTED_VALUE"""),"No")</f>
        <v>No</v>
      </c>
      <c r="O65" t="str">
        <f>IFERROR(__xludf.DUMMYFUNCTION("""COMPUTED_VALUE"""),"No")</f>
        <v>No</v>
      </c>
      <c r="P65" t="str">
        <f>IFERROR(__xludf.DUMMYFUNCTION("""COMPUTED_VALUE"""),"No")</f>
        <v>No</v>
      </c>
      <c r="Q65" t="str">
        <f>IFERROR(__xludf.DUMMYFUNCTION("""COMPUTED_VALUE"""),"Don't know")</f>
        <v>Don't know</v>
      </c>
      <c r="R65" t="str">
        <f>IFERROR(__xludf.DUMMYFUNCTION("""COMPUTED_VALUE"""),"Very easy")</f>
        <v>Very easy</v>
      </c>
      <c r="S65" t="str">
        <f>IFERROR(__xludf.DUMMYFUNCTION("""COMPUTED_VALUE"""),"No")</f>
        <v>No</v>
      </c>
      <c r="T65" t="str">
        <f>IFERROR(__xludf.DUMMYFUNCTION("""COMPUTED_VALUE"""),"No")</f>
        <v>No</v>
      </c>
      <c r="U65" t="str">
        <f>IFERROR(__xludf.DUMMYFUNCTION("""COMPUTED_VALUE"""),"Some of them")</f>
        <v>Some of them</v>
      </c>
      <c r="V65" t="str">
        <f>IFERROR(__xludf.DUMMYFUNCTION("""COMPUTED_VALUE"""),"Yes")</f>
        <v>Yes</v>
      </c>
      <c r="W65" t="str">
        <f>IFERROR(__xludf.DUMMYFUNCTION("""COMPUTED_VALUE"""),"No")</f>
        <v>No</v>
      </c>
      <c r="X65" t="str">
        <f>IFERROR(__xludf.DUMMYFUNCTION("""COMPUTED_VALUE"""),"No")</f>
        <v>No</v>
      </c>
      <c r="Y65" t="str">
        <f>IFERROR(__xludf.DUMMYFUNCTION("""COMPUTED_VALUE"""),"Don't know")</f>
        <v>Don't know</v>
      </c>
      <c r="Z65" t="str">
        <f>IFERROR(__xludf.DUMMYFUNCTION("""COMPUTED_VALUE"""),"No")</f>
        <v>No</v>
      </c>
    </row>
    <row r="66">
      <c r="A66" s="4">
        <f>IFERROR(__xludf.DUMMYFUNCTION("""COMPUTED_VALUE"""),41878.5231891088)</f>
        <v>41878.52319</v>
      </c>
      <c r="B66">
        <f>IFERROR(__xludf.DUMMYFUNCTION("""COMPUTED_VALUE"""),33.0)</f>
        <v>33</v>
      </c>
      <c r="C66" t="str">
        <f>IFERROR(__xludf.DUMMYFUNCTION("""COMPUTED_VALUE"""),"Male")</f>
        <v>Male</v>
      </c>
      <c r="D66" t="str">
        <f>IFERROR(__xludf.DUMMYFUNCTION("""COMPUTED_VALUE"""),"United States")</f>
        <v>United States</v>
      </c>
      <c r="E66" t="str">
        <f>IFERROR(__xludf.DUMMYFUNCTION("""COMPUTED_VALUE"""),"MN")</f>
        <v>MN</v>
      </c>
      <c r="F66" t="str">
        <f>IFERROR(__xludf.DUMMYFUNCTION("""COMPUTED_VALUE"""),"No")</f>
        <v>No</v>
      </c>
      <c r="G66" t="str">
        <f>IFERROR(__xludf.DUMMYFUNCTION("""COMPUTED_VALUE"""),"Yes")</f>
        <v>Yes</v>
      </c>
      <c r="H66" t="str">
        <f>IFERROR(__xludf.DUMMYFUNCTION("""COMPUTED_VALUE"""),"Yes")</f>
        <v>Yes</v>
      </c>
      <c r="I66" t="str">
        <f>IFERROR(__xludf.DUMMYFUNCTION("""COMPUTED_VALUE"""),"Sometimes")</f>
        <v>Sometimes</v>
      </c>
      <c r="J66" t="str">
        <f>IFERROR(__xludf.DUMMYFUNCTION("""COMPUTED_VALUE"""),"6-25")</f>
        <v>6-25</v>
      </c>
      <c r="K66" t="str">
        <f>IFERROR(__xludf.DUMMYFUNCTION("""COMPUTED_VALUE"""),"Yes")</f>
        <v>Yes</v>
      </c>
      <c r="L66" t="str">
        <f>IFERROR(__xludf.DUMMYFUNCTION("""COMPUTED_VALUE"""),"Yes")</f>
        <v>Yes</v>
      </c>
      <c r="M66" t="str">
        <f>IFERROR(__xludf.DUMMYFUNCTION("""COMPUTED_VALUE"""),"Don't know")</f>
        <v>Don't know</v>
      </c>
      <c r="N66" t="str">
        <f>IFERROR(__xludf.DUMMYFUNCTION("""COMPUTED_VALUE"""),"No")</f>
        <v>No</v>
      </c>
      <c r="O66" t="str">
        <f>IFERROR(__xludf.DUMMYFUNCTION("""COMPUTED_VALUE"""),"Don't know")</f>
        <v>Don't know</v>
      </c>
      <c r="P66" t="str">
        <f>IFERROR(__xludf.DUMMYFUNCTION("""COMPUTED_VALUE"""),"Don't know")</f>
        <v>Don't know</v>
      </c>
      <c r="Q66" t="str">
        <f>IFERROR(__xludf.DUMMYFUNCTION("""COMPUTED_VALUE"""),"Yes")</f>
        <v>Yes</v>
      </c>
      <c r="R66" t="str">
        <f>IFERROR(__xludf.DUMMYFUNCTION("""COMPUTED_VALUE"""),"Very easy")</f>
        <v>Very easy</v>
      </c>
      <c r="S66" t="str">
        <f>IFERROR(__xludf.DUMMYFUNCTION("""COMPUTED_VALUE"""),"No")</f>
        <v>No</v>
      </c>
      <c r="T66" t="str">
        <f>IFERROR(__xludf.DUMMYFUNCTION("""COMPUTED_VALUE"""),"No")</f>
        <v>No</v>
      </c>
      <c r="U66" t="str">
        <f>IFERROR(__xludf.DUMMYFUNCTION("""COMPUTED_VALUE"""),"Yes")</f>
        <v>Yes</v>
      </c>
      <c r="V66" t="str">
        <f>IFERROR(__xludf.DUMMYFUNCTION("""COMPUTED_VALUE"""),"Yes")</f>
        <v>Yes</v>
      </c>
      <c r="W66" t="str">
        <f>IFERROR(__xludf.DUMMYFUNCTION("""COMPUTED_VALUE"""),"No")</f>
        <v>No</v>
      </c>
      <c r="X66" t="str">
        <f>IFERROR(__xludf.DUMMYFUNCTION("""COMPUTED_VALUE"""),"Maybe")</f>
        <v>Maybe</v>
      </c>
      <c r="Y66" t="str">
        <f>IFERROR(__xludf.DUMMYFUNCTION("""COMPUTED_VALUE"""),"Yes")</f>
        <v>Yes</v>
      </c>
      <c r="Z66" t="str">
        <f>IFERROR(__xludf.DUMMYFUNCTION("""COMPUTED_VALUE"""),"No")</f>
        <v>No</v>
      </c>
    </row>
    <row r="67">
      <c r="A67" s="4">
        <f>IFERROR(__xludf.DUMMYFUNCTION("""COMPUTED_VALUE"""),41878.523341782406)</f>
        <v>41878.52334</v>
      </c>
      <c r="B67">
        <f>IFERROR(__xludf.DUMMYFUNCTION("""COMPUTED_VALUE"""),36.0)</f>
        <v>36</v>
      </c>
      <c r="C67" t="str">
        <f>IFERROR(__xludf.DUMMYFUNCTION("""COMPUTED_VALUE"""),"Male")</f>
        <v>Male</v>
      </c>
      <c r="D67" t="str">
        <f>IFERROR(__xludf.DUMMYFUNCTION("""COMPUTED_VALUE"""),"United States")</f>
        <v>United States</v>
      </c>
      <c r="E67" t="str">
        <f>IFERROR(__xludf.DUMMYFUNCTION("""COMPUTED_VALUE"""),"WA")</f>
        <v>WA</v>
      </c>
      <c r="F67" t="str">
        <f>IFERROR(__xludf.DUMMYFUNCTION("""COMPUTED_VALUE"""),"No")</f>
        <v>No</v>
      </c>
      <c r="G67" t="str">
        <f>IFERROR(__xludf.DUMMYFUNCTION("""COMPUTED_VALUE"""),"No")</f>
        <v>No</v>
      </c>
      <c r="H67" t="str">
        <f>IFERROR(__xludf.DUMMYFUNCTION("""COMPUTED_VALUE"""),"No")</f>
        <v>No</v>
      </c>
      <c r="I67" t="str">
        <f>IFERROR(__xludf.DUMMYFUNCTION("""COMPUTED_VALUE"""),"Often")</f>
        <v>Often</v>
      </c>
      <c r="J67" t="str">
        <f>IFERROR(__xludf.DUMMYFUNCTION("""COMPUTED_VALUE"""),"6-25")</f>
        <v>6-25</v>
      </c>
      <c r="K67" t="str">
        <f>IFERROR(__xludf.DUMMYFUNCTION("""COMPUTED_VALUE"""),"No")</f>
        <v>No</v>
      </c>
      <c r="L67" t="str">
        <f>IFERROR(__xludf.DUMMYFUNCTION("""COMPUTED_VALUE"""),"Yes")</f>
        <v>Yes</v>
      </c>
      <c r="M67" t="str">
        <f>IFERROR(__xludf.DUMMYFUNCTION("""COMPUTED_VALUE"""),"Yes")</f>
        <v>Yes</v>
      </c>
      <c r="N67" t="str">
        <f>IFERROR(__xludf.DUMMYFUNCTION("""COMPUTED_VALUE"""),"No")</f>
        <v>No</v>
      </c>
      <c r="O67" t="str">
        <f>IFERROR(__xludf.DUMMYFUNCTION("""COMPUTED_VALUE"""),"No")</f>
        <v>No</v>
      </c>
      <c r="P67" t="str">
        <f>IFERROR(__xludf.DUMMYFUNCTION("""COMPUTED_VALUE"""),"No")</f>
        <v>No</v>
      </c>
      <c r="Q67" t="str">
        <f>IFERROR(__xludf.DUMMYFUNCTION("""COMPUTED_VALUE"""),"Yes")</f>
        <v>Yes</v>
      </c>
      <c r="R67" t="str">
        <f>IFERROR(__xludf.DUMMYFUNCTION("""COMPUTED_VALUE"""),"Don't know")</f>
        <v>Don't know</v>
      </c>
      <c r="S67" t="str">
        <f>IFERROR(__xludf.DUMMYFUNCTION("""COMPUTED_VALUE"""),"Maybe")</f>
        <v>Maybe</v>
      </c>
      <c r="T67" t="str">
        <f>IFERROR(__xludf.DUMMYFUNCTION("""COMPUTED_VALUE"""),"No")</f>
        <v>No</v>
      </c>
      <c r="U67" t="str">
        <f>IFERROR(__xludf.DUMMYFUNCTION("""COMPUTED_VALUE"""),"No")</f>
        <v>No</v>
      </c>
      <c r="V67" t="str">
        <f>IFERROR(__xludf.DUMMYFUNCTION("""COMPUTED_VALUE"""),"No")</f>
        <v>No</v>
      </c>
      <c r="W67" t="str">
        <f>IFERROR(__xludf.DUMMYFUNCTION("""COMPUTED_VALUE"""),"No")</f>
        <v>No</v>
      </c>
      <c r="X67" t="str">
        <f>IFERROR(__xludf.DUMMYFUNCTION("""COMPUTED_VALUE"""),"No")</f>
        <v>No</v>
      </c>
      <c r="Y67" t="str">
        <f>IFERROR(__xludf.DUMMYFUNCTION("""COMPUTED_VALUE"""),"Don't know")</f>
        <v>Don't know</v>
      </c>
      <c r="Z67" t="str">
        <f>IFERROR(__xludf.DUMMYFUNCTION("""COMPUTED_VALUE"""),"No")</f>
        <v>No</v>
      </c>
    </row>
    <row r="68">
      <c r="A68" s="4">
        <f>IFERROR(__xludf.DUMMYFUNCTION("""COMPUTED_VALUE"""),41878.52374016203)</f>
        <v>41878.52374</v>
      </c>
      <c r="B68">
        <f>IFERROR(__xludf.DUMMYFUNCTION("""COMPUTED_VALUE"""),27.0)</f>
        <v>27</v>
      </c>
      <c r="C68" t="str">
        <f>IFERROR(__xludf.DUMMYFUNCTION("""COMPUTED_VALUE"""),"Male")</f>
        <v>Male</v>
      </c>
      <c r="D68" t="str">
        <f>IFERROR(__xludf.DUMMYFUNCTION("""COMPUTED_VALUE"""),"United States")</f>
        <v>United States</v>
      </c>
      <c r="E68" t="str">
        <f>IFERROR(__xludf.DUMMYFUNCTION("""COMPUTED_VALUE"""),"WA")</f>
        <v>WA</v>
      </c>
      <c r="F68" t="str">
        <f>IFERROR(__xludf.DUMMYFUNCTION("""COMPUTED_VALUE"""),"No")</f>
        <v>No</v>
      </c>
      <c r="G68" t="str">
        <f>IFERROR(__xludf.DUMMYFUNCTION("""COMPUTED_VALUE"""),"Yes")</f>
        <v>Yes</v>
      </c>
      <c r="H68" t="str">
        <f>IFERROR(__xludf.DUMMYFUNCTION("""COMPUTED_VALUE"""),"No")</f>
        <v>No</v>
      </c>
      <c r="I68" t="str">
        <f>IFERROR(__xludf.DUMMYFUNCTION("""COMPUTED_VALUE"""),"Never")</f>
        <v>Never</v>
      </c>
      <c r="J68" t="str">
        <f>IFERROR(__xludf.DUMMYFUNCTION("""COMPUTED_VALUE"""),"500-1000")</f>
        <v>500-1000</v>
      </c>
      <c r="K68" t="str">
        <f>IFERROR(__xludf.DUMMYFUNCTION("""COMPUTED_VALUE"""),"No")</f>
        <v>No</v>
      </c>
      <c r="L68" t="str">
        <f>IFERROR(__xludf.DUMMYFUNCTION("""COMPUTED_VALUE"""),"Yes")</f>
        <v>Yes</v>
      </c>
      <c r="M68" t="str">
        <f>IFERROR(__xludf.DUMMYFUNCTION("""COMPUTED_VALUE"""),"Yes")</f>
        <v>Yes</v>
      </c>
      <c r="N68" t="str">
        <f>IFERROR(__xludf.DUMMYFUNCTION("""COMPUTED_VALUE"""),"No")</f>
        <v>No</v>
      </c>
      <c r="O68" t="str">
        <f>IFERROR(__xludf.DUMMYFUNCTION("""COMPUTED_VALUE"""),"Yes")</f>
        <v>Yes</v>
      </c>
      <c r="P68" t="str">
        <f>IFERROR(__xludf.DUMMYFUNCTION("""COMPUTED_VALUE"""),"Yes")</f>
        <v>Yes</v>
      </c>
      <c r="Q68" t="str">
        <f>IFERROR(__xludf.DUMMYFUNCTION("""COMPUTED_VALUE"""),"Yes")</f>
        <v>Yes</v>
      </c>
      <c r="R68" t="str">
        <f>IFERROR(__xludf.DUMMYFUNCTION("""COMPUTED_VALUE"""),"Don't know")</f>
        <v>Don't know</v>
      </c>
      <c r="S68" t="str">
        <f>IFERROR(__xludf.DUMMYFUNCTION("""COMPUTED_VALUE"""),"Yes")</f>
        <v>Yes</v>
      </c>
      <c r="T68" t="str">
        <f>IFERROR(__xludf.DUMMYFUNCTION("""COMPUTED_VALUE"""),"No")</f>
        <v>No</v>
      </c>
      <c r="U68" t="str">
        <f>IFERROR(__xludf.DUMMYFUNCTION("""COMPUTED_VALUE"""),"Some of them")</f>
        <v>Some of them</v>
      </c>
      <c r="V68" t="str">
        <f>IFERROR(__xludf.DUMMYFUNCTION("""COMPUTED_VALUE"""),"No")</f>
        <v>No</v>
      </c>
      <c r="W68" t="str">
        <f>IFERROR(__xludf.DUMMYFUNCTION("""COMPUTED_VALUE"""),"No")</f>
        <v>No</v>
      </c>
      <c r="X68" t="str">
        <f>IFERROR(__xludf.DUMMYFUNCTION("""COMPUTED_VALUE"""),"Yes")</f>
        <v>Yes</v>
      </c>
      <c r="Y68" t="str">
        <f>IFERROR(__xludf.DUMMYFUNCTION("""COMPUTED_VALUE"""),"Don't know")</f>
        <v>Don't know</v>
      </c>
      <c r="Z68" t="str">
        <f>IFERROR(__xludf.DUMMYFUNCTION("""COMPUTED_VALUE"""),"No")</f>
        <v>No</v>
      </c>
    </row>
    <row r="69">
      <c r="A69" s="4">
        <f>IFERROR(__xludf.DUMMYFUNCTION("""COMPUTED_VALUE"""),41878.524023495374)</f>
        <v>41878.52402</v>
      </c>
      <c r="B69">
        <f>IFERROR(__xludf.DUMMYFUNCTION("""COMPUTED_VALUE"""),32.0)</f>
        <v>32</v>
      </c>
      <c r="C69" t="str">
        <f>IFERROR(__xludf.DUMMYFUNCTION("""COMPUTED_VALUE"""),"M")</f>
        <v>M</v>
      </c>
      <c r="D69" t="str">
        <f>IFERROR(__xludf.DUMMYFUNCTION("""COMPUTED_VALUE"""),"United States")</f>
        <v>United States</v>
      </c>
      <c r="E69" t="str">
        <f>IFERROR(__xludf.DUMMYFUNCTION("""COMPUTED_VALUE"""),"OR")</f>
        <v>OR</v>
      </c>
      <c r="F69" t="str">
        <f>IFERROR(__xludf.DUMMYFUNCTION("""COMPUTED_VALUE"""),"No")</f>
        <v>No</v>
      </c>
      <c r="G69" t="str">
        <f>IFERROR(__xludf.DUMMYFUNCTION("""COMPUTED_VALUE"""),"No")</f>
        <v>No</v>
      </c>
      <c r="H69" t="str">
        <f>IFERROR(__xludf.DUMMYFUNCTION("""COMPUTED_VALUE"""),"Yes")</f>
        <v>Yes</v>
      </c>
      <c r="I69" t="str">
        <f>IFERROR(__xludf.DUMMYFUNCTION("""COMPUTED_VALUE"""),"Rarely")</f>
        <v>Rarely</v>
      </c>
      <c r="J69" t="str">
        <f>IFERROR(__xludf.DUMMYFUNCTION("""COMPUTED_VALUE"""),"100-500")</f>
        <v>100-500</v>
      </c>
      <c r="K69" t="str">
        <f>IFERROR(__xludf.DUMMYFUNCTION("""COMPUTED_VALUE"""),"No")</f>
        <v>No</v>
      </c>
      <c r="L69" t="str">
        <f>IFERROR(__xludf.DUMMYFUNCTION("""COMPUTED_VALUE"""),"Yes")</f>
        <v>Yes</v>
      </c>
      <c r="M69" t="str">
        <f>IFERROR(__xludf.DUMMYFUNCTION("""COMPUTED_VALUE"""),"Yes")</f>
        <v>Yes</v>
      </c>
      <c r="N69" t="str">
        <f>IFERROR(__xludf.DUMMYFUNCTION("""COMPUTED_VALUE"""),"Yes")</f>
        <v>Yes</v>
      </c>
      <c r="O69" t="str">
        <f>IFERROR(__xludf.DUMMYFUNCTION("""COMPUTED_VALUE"""),"No")</f>
        <v>No</v>
      </c>
      <c r="P69" t="str">
        <f>IFERROR(__xludf.DUMMYFUNCTION("""COMPUTED_VALUE"""),"Yes")</f>
        <v>Yes</v>
      </c>
      <c r="Q69" t="str">
        <f>IFERROR(__xludf.DUMMYFUNCTION("""COMPUTED_VALUE"""),"Yes")</f>
        <v>Yes</v>
      </c>
      <c r="R69" t="str">
        <f>IFERROR(__xludf.DUMMYFUNCTION("""COMPUTED_VALUE"""),"Don't know")</f>
        <v>Don't know</v>
      </c>
      <c r="S69" t="str">
        <f>IFERROR(__xludf.DUMMYFUNCTION("""COMPUTED_VALUE"""),"Yes")</f>
        <v>Yes</v>
      </c>
      <c r="T69" t="str">
        <f>IFERROR(__xludf.DUMMYFUNCTION("""COMPUTED_VALUE"""),"No")</f>
        <v>No</v>
      </c>
      <c r="U69" t="str">
        <f>IFERROR(__xludf.DUMMYFUNCTION("""COMPUTED_VALUE"""),"No")</f>
        <v>No</v>
      </c>
      <c r="V69" t="str">
        <f>IFERROR(__xludf.DUMMYFUNCTION("""COMPUTED_VALUE"""),"Yes")</f>
        <v>Yes</v>
      </c>
      <c r="W69" t="str">
        <f>IFERROR(__xludf.DUMMYFUNCTION("""COMPUTED_VALUE"""),"No")</f>
        <v>No</v>
      </c>
      <c r="X69" t="str">
        <f>IFERROR(__xludf.DUMMYFUNCTION("""COMPUTED_VALUE"""),"No")</f>
        <v>No</v>
      </c>
      <c r="Y69" t="str">
        <f>IFERROR(__xludf.DUMMYFUNCTION("""COMPUTED_VALUE"""),"Don't know")</f>
        <v>Don't know</v>
      </c>
      <c r="Z69" t="str">
        <f>IFERROR(__xludf.DUMMYFUNCTION("""COMPUTED_VALUE"""),"No")</f>
        <v>No</v>
      </c>
    </row>
    <row r="70">
      <c r="A70" s="4">
        <f>IFERROR(__xludf.DUMMYFUNCTION("""COMPUTED_VALUE"""),41878.52427546296)</f>
        <v>41878.52428</v>
      </c>
      <c r="B70">
        <f>IFERROR(__xludf.DUMMYFUNCTION("""COMPUTED_VALUE"""),33.0)</f>
        <v>33</v>
      </c>
      <c r="C70" t="str">
        <f>IFERROR(__xludf.DUMMYFUNCTION("""COMPUTED_VALUE"""),"Male")</f>
        <v>Male</v>
      </c>
      <c r="D70" t="str">
        <f>IFERROR(__xludf.DUMMYFUNCTION("""COMPUTED_VALUE"""),"United States")</f>
        <v>United States</v>
      </c>
      <c r="E70" t="str">
        <f>IFERROR(__xludf.DUMMYFUNCTION("""COMPUTED_VALUE"""),"IL")</f>
        <v>IL</v>
      </c>
      <c r="F70" t="str">
        <f>IFERROR(__xludf.DUMMYFUNCTION("""COMPUTED_VALUE"""),"No")</f>
        <v>No</v>
      </c>
      <c r="G70" t="str">
        <f>IFERROR(__xludf.DUMMYFUNCTION("""COMPUTED_VALUE"""),"Yes")</f>
        <v>Yes</v>
      </c>
      <c r="H70" t="str">
        <f>IFERROR(__xludf.DUMMYFUNCTION("""COMPUTED_VALUE"""),"Yes")</f>
        <v>Yes</v>
      </c>
      <c r="I70" t="str">
        <f>IFERROR(__xludf.DUMMYFUNCTION("""COMPUTED_VALUE"""),"Sometimes")</f>
        <v>Sometimes</v>
      </c>
      <c r="J70" t="str">
        <f>IFERROR(__xludf.DUMMYFUNCTION("""COMPUTED_VALUE"""),"More than 1000")</f>
        <v>More than 1000</v>
      </c>
      <c r="K70" t="str">
        <f>IFERROR(__xludf.DUMMYFUNCTION("""COMPUTED_VALUE"""),"No")</f>
        <v>No</v>
      </c>
      <c r="L70" t="str">
        <f>IFERROR(__xludf.DUMMYFUNCTION("""COMPUTED_VALUE"""),"Yes")</f>
        <v>Yes</v>
      </c>
      <c r="M70" t="str">
        <f>IFERROR(__xludf.DUMMYFUNCTION("""COMPUTED_VALUE"""),"Yes")</f>
        <v>Yes</v>
      </c>
      <c r="N70" t="str">
        <f>IFERROR(__xludf.DUMMYFUNCTION("""COMPUTED_VALUE"""),"Yes")</f>
        <v>Yes</v>
      </c>
      <c r="O70" t="str">
        <f>IFERROR(__xludf.DUMMYFUNCTION("""COMPUTED_VALUE"""),"No")</f>
        <v>No</v>
      </c>
      <c r="P70" t="str">
        <f>IFERROR(__xludf.DUMMYFUNCTION("""COMPUTED_VALUE"""),"No")</f>
        <v>No</v>
      </c>
      <c r="Q70" t="str">
        <f>IFERROR(__xludf.DUMMYFUNCTION("""COMPUTED_VALUE"""),"Don't know")</f>
        <v>Don't know</v>
      </c>
      <c r="R70" t="str">
        <f>IFERROR(__xludf.DUMMYFUNCTION("""COMPUTED_VALUE"""),"Very easy")</f>
        <v>Very easy</v>
      </c>
      <c r="S70" t="str">
        <f>IFERROR(__xludf.DUMMYFUNCTION("""COMPUTED_VALUE"""),"Maybe")</f>
        <v>Maybe</v>
      </c>
      <c r="T70" t="str">
        <f>IFERROR(__xludf.DUMMYFUNCTION("""COMPUTED_VALUE"""),"No")</f>
        <v>No</v>
      </c>
      <c r="U70" t="str">
        <f>IFERROR(__xludf.DUMMYFUNCTION("""COMPUTED_VALUE"""),"Yes")</f>
        <v>Yes</v>
      </c>
      <c r="V70" t="str">
        <f>IFERROR(__xludf.DUMMYFUNCTION("""COMPUTED_VALUE"""),"Some of them")</f>
        <v>Some of them</v>
      </c>
      <c r="W70" t="str">
        <f>IFERROR(__xludf.DUMMYFUNCTION("""COMPUTED_VALUE"""),"No")</f>
        <v>No</v>
      </c>
      <c r="X70" t="str">
        <f>IFERROR(__xludf.DUMMYFUNCTION("""COMPUTED_VALUE"""),"Yes")</f>
        <v>Yes</v>
      </c>
      <c r="Y70" t="str">
        <f>IFERROR(__xludf.DUMMYFUNCTION("""COMPUTED_VALUE"""),"No")</f>
        <v>No</v>
      </c>
      <c r="Z70" t="str">
        <f>IFERROR(__xludf.DUMMYFUNCTION("""COMPUTED_VALUE"""),"No")</f>
        <v>No</v>
      </c>
    </row>
    <row r="71">
      <c r="A71" s="4">
        <f>IFERROR(__xludf.DUMMYFUNCTION("""COMPUTED_VALUE"""),41878.52458246528)</f>
        <v>41878.52458</v>
      </c>
      <c r="B71">
        <f>IFERROR(__xludf.DUMMYFUNCTION("""COMPUTED_VALUE"""),32.0)</f>
        <v>32</v>
      </c>
      <c r="C71" t="str">
        <f>IFERROR(__xludf.DUMMYFUNCTION("""COMPUTED_VALUE"""),"male")</f>
        <v>male</v>
      </c>
      <c r="D71" t="str">
        <f>IFERROR(__xludf.DUMMYFUNCTION("""COMPUTED_VALUE"""),"United States")</f>
        <v>United States</v>
      </c>
      <c r="E71" t="str">
        <f>IFERROR(__xludf.DUMMYFUNCTION("""COMPUTED_VALUE"""),"CA")</f>
        <v>CA</v>
      </c>
      <c r="F71" t="str">
        <f>IFERROR(__xludf.DUMMYFUNCTION("""COMPUTED_VALUE"""),"No")</f>
        <v>No</v>
      </c>
      <c r="G71" t="str">
        <f>IFERROR(__xludf.DUMMYFUNCTION("""COMPUTED_VALUE"""),"No")</f>
        <v>No</v>
      </c>
      <c r="H71" t="str">
        <f>IFERROR(__xludf.DUMMYFUNCTION("""COMPUTED_VALUE"""),"No")</f>
        <v>No</v>
      </c>
      <c r="I71" t="str">
        <f>IFERROR(__xludf.DUMMYFUNCTION("""COMPUTED_VALUE"""),"Rarely")</f>
        <v>Rarely</v>
      </c>
      <c r="J71" t="str">
        <f>IFERROR(__xludf.DUMMYFUNCTION("""COMPUTED_VALUE"""),"1-5")</f>
        <v>1-5</v>
      </c>
      <c r="K71" t="str">
        <f>IFERROR(__xludf.DUMMYFUNCTION("""COMPUTED_VALUE"""),"Yes")</f>
        <v>Yes</v>
      </c>
      <c r="L71" t="str">
        <f>IFERROR(__xludf.DUMMYFUNCTION("""COMPUTED_VALUE"""),"Yes")</f>
        <v>Yes</v>
      </c>
      <c r="M71" t="str">
        <f>IFERROR(__xludf.DUMMYFUNCTION("""COMPUTED_VALUE"""),"No")</f>
        <v>No</v>
      </c>
      <c r="N71" t="str">
        <f>IFERROR(__xludf.DUMMYFUNCTION("""COMPUTED_VALUE"""),"Yes")</f>
        <v>Yes</v>
      </c>
      <c r="O71" t="str">
        <f>IFERROR(__xludf.DUMMYFUNCTION("""COMPUTED_VALUE"""),"No")</f>
        <v>No</v>
      </c>
      <c r="P71" t="str">
        <f>IFERROR(__xludf.DUMMYFUNCTION("""COMPUTED_VALUE"""),"No")</f>
        <v>No</v>
      </c>
      <c r="Q71" t="str">
        <f>IFERROR(__xludf.DUMMYFUNCTION("""COMPUTED_VALUE"""),"Don't know")</f>
        <v>Don't know</v>
      </c>
      <c r="R71" t="str">
        <f>IFERROR(__xludf.DUMMYFUNCTION("""COMPUTED_VALUE"""),"Very difficult")</f>
        <v>Very difficult</v>
      </c>
      <c r="S71" t="str">
        <f>IFERROR(__xludf.DUMMYFUNCTION("""COMPUTED_VALUE"""),"Maybe")</f>
        <v>Maybe</v>
      </c>
      <c r="T71" t="str">
        <f>IFERROR(__xludf.DUMMYFUNCTION("""COMPUTED_VALUE"""),"No")</f>
        <v>No</v>
      </c>
      <c r="U71" t="str">
        <f>IFERROR(__xludf.DUMMYFUNCTION("""COMPUTED_VALUE"""),"Yes")</f>
        <v>Yes</v>
      </c>
      <c r="V71" t="str">
        <f>IFERROR(__xludf.DUMMYFUNCTION("""COMPUTED_VALUE"""),"Some of them")</f>
        <v>Some of them</v>
      </c>
      <c r="W71" t="str">
        <f>IFERROR(__xludf.DUMMYFUNCTION("""COMPUTED_VALUE"""),"No")</f>
        <v>No</v>
      </c>
      <c r="X71" t="str">
        <f>IFERROR(__xludf.DUMMYFUNCTION("""COMPUTED_VALUE"""),"Yes")</f>
        <v>Yes</v>
      </c>
      <c r="Y71" t="str">
        <f>IFERROR(__xludf.DUMMYFUNCTION("""COMPUTED_VALUE"""),"Don't know")</f>
        <v>Don't know</v>
      </c>
      <c r="Z71" t="str">
        <f>IFERROR(__xludf.DUMMYFUNCTION("""COMPUTED_VALUE"""),"No")</f>
        <v>No</v>
      </c>
    </row>
    <row r="72">
      <c r="A72" s="4">
        <f>IFERROR(__xludf.DUMMYFUNCTION("""COMPUTED_VALUE"""),41878.52504569445)</f>
        <v>41878.52505</v>
      </c>
      <c r="B72">
        <f>IFERROR(__xludf.DUMMYFUNCTION("""COMPUTED_VALUE"""),27.0)</f>
        <v>27</v>
      </c>
      <c r="C72" t="str">
        <f>IFERROR(__xludf.DUMMYFUNCTION("""COMPUTED_VALUE"""),"Male")</f>
        <v>Male</v>
      </c>
      <c r="D72" t="str">
        <f>IFERROR(__xludf.DUMMYFUNCTION("""COMPUTED_VALUE"""),"United States")</f>
        <v>United States</v>
      </c>
      <c r="E72" t="str">
        <f>IFERROR(__xludf.DUMMYFUNCTION("""COMPUTED_VALUE"""),"NE")</f>
        <v>NE</v>
      </c>
      <c r="F72" t="str">
        <f>IFERROR(__xludf.DUMMYFUNCTION("""COMPUTED_VALUE"""),"No")</f>
        <v>No</v>
      </c>
      <c r="G72" t="str">
        <f>IFERROR(__xludf.DUMMYFUNCTION("""COMPUTED_VALUE"""),"No")</f>
        <v>No</v>
      </c>
      <c r="H72" t="str">
        <f>IFERROR(__xludf.DUMMYFUNCTION("""COMPUTED_VALUE"""),"No")</f>
        <v>No</v>
      </c>
      <c r="I72" t="str">
        <f>IFERROR(__xludf.DUMMYFUNCTION("""COMPUTED_VALUE"""),"Never")</f>
        <v>Never</v>
      </c>
      <c r="J72" t="str">
        <f>IFERROR(__xludf.DUMMYFUNCTION("""COMPUTED_VALUE"""),"26-100")</f>
        <v>26-100</v>
      </c>
      <c r="K72" t="str">
        <f>IFERROR(__xludf.DUMMYFUNCTION("""COMPUTED_VALUE"""),"No")</f>
        <v>No</v>
      </c>
      <c r="L72" t="str">
        <f>IFERROR(__xludf.DUMMYFUNCTION("""COMPUTED_VALUE"""),"Yes")</f>
        <v>Yes</v>
      </c>
      <c r="M72" t="str">
        <f>IFERROR(__xludf.DUMMYFUNCTION("""COMPUTED_VALUE"""),"Don't know")</f>
        <v>Don't know</v>
      </c>
      <c r="N72" t="str">
        <f>IFERROR(__xludf.DUMMYFUNCTION("""COMPUTED_VALUE"""),"Not sure")</f>
        <v>Not sure</v>
      </c>
      <c r="O72" t="str">
        <f>IFERROR(__xludf.DUMMYFUNCTION("""COMPUTED_VALUE"""),"Don't know")</f>
        <v>Don't know</v>
      </c>
      <c r="P72" t="str">
        <f>IFERROR(__xludf.DUMMYFUNCTION("""COMPUTED_VALUE"""),"Don't know")</f>
        <v>Don't know</v>
      </c>
      <c r="Q72" t="str">
        <f>IFERROR(__xludf.DUMMYFUNCTION("""COMPUTED_VALUE"""),"Don't know")</f>
        <v>Don't know</v>
      </c>
      <c r="R72" t="str">
        <f>IFERROR(__xludf.DUMMYFUNCTION("""COMPUTED_VALUE"""),"Don't know")</f>
        <v>Don't know</v>
      </c>
      <c r="S72" t="str">
        <f>IFERROR(__xludf.DUMMYFUNCTION("""COMPUTED_VALUE"""),"No")</f>
        <v>No</v>
      </c>
      <c r="T72" t="str">
        <f>IFERROR(__xludf.DUMMYFUNCTION("""COMPUTED_VALUE"""),"No")</f>
        <v>No</v>
      </c>
      <c r="U72" t="str">
        <f>IFERROR(__xludf.DUMMYFUNCTION("""COMPUTED_VALUE"""),"Yes")</f>
        <v>Yes</v>
      </c>
      <c r="V72" t="str">
        <f>IFERROR(__xludf.DUMMYFUNCTION("""COMPUTED_VALUE"""),"Yes")</f>
        <v>Yes</v>
      </c>
      <c r="W72" t="str">
        <f>IFERROR(__xludf.DUMMYFUNCTION("""COMPUTED_VALUE"""),"Maybe")</f>
        <v>Maybe</v>
      </c>
      <c r="X72" t="str">
        <f>IFERROR(__xludf.DUMMYFUNCTION("""COMPUTED_VALUE"""),"Maybe")</f>
        <v>Maybe</v>
      </c>
      <c r="Y72" t="str">
        <f>IFERROR(__xludf.DUMMYFUNCTION("""COMPUTED_VALUE"""),"Don't know")</f>
        <v>Don't know</v>
      </c>
      <c r="Z72" t="str">
        <f>IFERROR(__xludf.DUMMYFUNCTION("""COMPUTED_VALUE"""),"No")</f>
        <v>No</v>
      </c>
    </row>
    <row r="73">
      <c r="A73" s="4">
        <f>IFERROR(__xludf.DUMMYFUNCTION("""COMPUTED_VALUE"""),41878.52606019676)</f>
        <v>41878.52606</v>
      </c>
      <c r="B73">
        <f>IFERROR(__xludf.DUMMYFUNCTION("""COMPUTED_VALUE"""),39.0)</f>
        <v>39</v>
      </c>
      <c r="C73" t="str">
        <f>IFERROR(__xludf.DUMMYFUNCTION("""COMPUTED_VALUE"""),"Male")</f>
        <v>Male</v>
      </c>
      <c r="D73" t="str">
        <f>IFERROR(__xludf.DUMMYFUNCTION("""COMPUTED_VALUE"""),"United States")</f>
        <v>United States</v>
      </c>
      <c r="E73" t="str">
        <f>IFERROR(__xludf.DUMMYFUNCTION("""COMPUTED_VALUE"""),"IA")</f>
        <v>IA</v>
      </c>
      <c r="F73" t="str">
        <f>IFERROR(__xludf.DUMMYFUNCTION("""COMPUTED_VALUE"""),"No")</f>
        <v>No</v>
      </c>
      <c r="G73" t="str">
        <f>IFERROR(__xludf.DUMMYFUNCTION("""COMPUTED_VALUE"""),"No")</f>
        <v>No</v>
      </c>
      <c r="H73" t="str">
        <f>IFERROR(__xludf.DUMMYFUNCTION("""COMPUTED_VALUE"""),"Yes")</f>
        <v>Yes</v>
      </c>
      <c r="I73" t="str">
        <f>IFERROR(__xludf.DUMMYFUNCTION("""COMPUTED_VALUE"""),"Often")</f>
        <v>Often</v>
      </c>
      <c r="J73" t="str">
        <f>IFERROR(__xludf.DUMMYFUNCTION("""COMPUTED_VALUE"""),"More than 1000")</f>
        <v>More than 1000</v>
      </c>
      <c r="K73" t="str">
        <f>IFERROR(__xludf.DUMMYFUNCTION("""COMPUTED_VALUE"""),"No")</f>
        <v>No</v>
      </c>
      <c r="L73" t="str">
        <f>IFERROR(__xludf.DUMMYFUNCTION("""COMPUTED_VALUE"""),"Yes")</f>
        <v>Yes</v>
      </c>
      <c r="M73" t="str">
        <f>IFERROR(__xludf.DUMMYFUNCTION("""COMPUTED_VALUE"""),"Yes")</f>
        <v>Yes</v>
      </c>
      <c r="N73" t="str">
        <f>IFERROR(__xludf.DUMMYFUNCTION("""COMPUTED_VALUE"""),"Not sure")</f>
        <v>Not sure</v>
      </c>
      <c r="O73" t="str">
        <f>IFERROR(__xludf.DUMMYFUNCTION("""COMPUTED_VALUE"""),"No")</f>
        <v>No</v>
      </c>
      <c r="P73" t="str">
        <f>IFERROR(__xludf.DUMMYFUNCTION("""COMPUTED_VALUE"""),"No")</f>
        <v>No</v>
      </c>
      <c r="Q73" t="str">
        <f>IFERROR(__xludf.DUMMYFUNCTION("""COMPUTED_VALUE"""),"Don't know")</f>
        <v>Don't know</v>
      </c>
      <c r="R73" t="str">
        <f>IFERROR(__xludf.DUMMYFUNCTION("""COMPUTED_VALUE"""),"Somewhat easy")</f>
        <v>Somewhat easy</v>
      </c>
      <c r="S73" t="str">
        <f>IFERROR(__xludf.DUMMYFUNCTION("""COMPUTED_VALUE"""),"No")</f>
        <v>No</v>
      </c>
      <c r="T73" t="str">
        <f>IFERROR(__xludf.DUMMYFUNCTION("""COMPUTED_VALUE"""),"No")</f>
        <v>No</v>
      </c>
      <c r="U73" t="str">
        <f>IFERROR(__xludf.DUMMYFUNCTION("""COMPUTED_VALUE"""),"Yes")</f>
        <v>Yes</v>
      </c>
      <c r="V73" t="str">
        <f>IFERROR(__xludf.DUMMYFUNCTION("""COMPUTED_VALUE"""),"Yes")</f>
        <v>Yes</v>
      </c>
      <c r="W73" t="str">
        <f>IFERROR(__xludf.DUMMYFUNCTION("""COMPUTED_VALUE"""),"No")</f>
        <v>No</v>
      </c>
      <c r="X73" t="str">
        <f>IFERROR(__xludf.DUMMYFUNCTION("""COMPUTED_VALUE"""),"No")</f>
        <v>No</v>
      </c>
      <c r="Y73" t="str">
        <f>IFERROR(__xludf.DUMMYFUNCTION("""COMPUTED_VALUE"""),"Don't know")</f>
        <v>Don't know</v>
      </c>
      <c r="Z73" t="str">
        <f>IFERROR(__xludf.DUMMYFUNCTION("""COMPUTED_VALUE"""),"No")</f>
        <v>No</v>
      </c>
    </row>
    <row r="74">
      <c r="A74" s="4">
        <f>IFERROR(__xludf.DUMMYFUNCTION("""COMPUTED_VALUE"""),41878.52627451389)</f>
        <v>41878.52627</v>
      </c>
      <c r="B74">
        <f>IFERROR(__xludf.DUMMYFUNCTION("""COMPUTED_VALUE"""),29.0)</f>
        <v>29</v>
      </c>
      <c r="C74" t="str">
        <f>IFERROR(__xludf.DUMMYFUNCTION("""COMPUTED_VALUE"""),"Female")</f>
        <v>Female</v>
      </c>
      <c r="D74" t="str">
        <f>IFERROR(__xludf.DUMMYFUNCTION("""COMPUTED_VALUE"""),"United States")</f>
        <v>United States</v>
      </c>
      <c r="E74" t="str">
        <f>IFERROR(__xludf.DUMMYFUNCTION("""COMPUTED_VALUE"""),"MD")</f>
        <v>MD</v>
      </c>
      <c r="F74" t="str">
        <f>IFERROR(__xludf.DUMMYFUNCTION("""COMPUTED_VALUE"""),"No")</f>
        <v>No</v>
      </c>
      <c r="G74" t="str">
        <f>IFERROR(__xludf.DUMMYFUNCTION("""COMPUTED_VALUE"""),"No")</f>
        <v>No</v>
      </c>
      <c r="H74" t="str">
        <f>IFERROR(__xludf.DUMMYFUNCTION("""COMPUTED_VALUE"""),"No")</f>
        <v>No</v>
      </c>
      <c r="J74" t="str">
        <f>IFERROR(__xludf.DUMMYFUNCTION("""COMPUTED_VALUE"""),"6-25")</f>
        <v>6-25</v>
      </c>
      <c r="K74" t="str">
        <f>IFERROR(__xludf.DUMMYFUNCTION("""COMPUTED_VALUE"""),"No")</f>
        <v>No</v>
      </c>
      <c r="L74" t="str">
        <f>IFERROR(__xludf.DUMMYFUNCTION("""COMPUTED_VALUE"""),"Yes")</f>
        <v>Yes</v>
      </c>
      <c r="M74" t="str">
        <f>IFERROR(__xludf.DUMMYFUNCTION("""COMPUTED_VALUE"""),"Don't know")</f>
        <v>Don't know</v>
      </c>
      <c r="N74" t="str">
        <f>IFERROR(__xludf.DUMMYFUNCTION("""COMPUTED_VALUE"""),"No")</f>
        <v>No</v>
      </c>
      <c r="O74" t="str">
        <f>IFERROR(__xludf.DUMMYFUNCTION("""COMPUTED_VALUE"""),"No")</f>
        <v>No</v>
      </c>
      <c r="P74" t="str">
        <f>IFERROR(__xludf.DUMMYFUNCTION("""COMPUTED_VALUE"""),"Don't know")</f>
        <v>Don't know</v>
      </c>
      <c r="Q74" t="str">
        <f>IFERROR(__xludf.DUMMYFUNCTION("""COMPUTED_VALUE"""),"Don't know")</f>
        <v>Don't know</v>
      </c>
      <c r="R74" t="str">
        <f>IFERROR(__xludf.DUMMYFUNCTION("""COMPUTED_VALUE"""),"Somewhat easy")</f>
        <v>Somewhat easy</v>
      </c>
      <c r="S74" t="str">
        <f>IFERROR(__xludf.DUMMYFUNCTION("""COMPUTED_VALUE"""),"Maybe")</f>
        <v>Maybe</v>
      </c>
      <c r="T74" t="str">
        <f>IFERROR(__xludf.DUMMYFUNCTION("""COMPUTED_VALUE"""),"No")</f>
        <v>No</v>
      </c>
      <c r="U74" t="str">
        <f>IFERROR(__xludf.DUMMYFUNCTION("""COMPUTED_VALUE"""),"Some of them")</f>
        <v>Some of them</v>
      </c>
      <c r="V74" t="str">
        <f>IFERROR(__xludf.DUMMYFUNCTION("""COMPUTED_VALUE"""),"No")</f>
        <v>No</v>
      </c>
      <c r="W74" t="str">
        <f>IFERROR(__xludf.DUMMYFUNCTION("""COMPUTED_VALUE"""),"No")</f>
        <v>No</v>
      </c>
      <c r="X74" t="str">
        <f>IFERROR(__xludf.DUMMYFUNCTION("""COMPUTED_VALUE"""),"No")</f>
        <v>No</v>
      </c>
      <c r="Y74" t="str">
        <f>IFERROR(__xludf.DUMMYFUNCTION("""COMPUTED_VALUE"""),"Don't know")</f>
        <v>Don't know</v>
      </c>
      <c r="Z74" t="str">
        <f>IFERROR(__xludf.DUMMYFUNCTION("""COMPUTED_VALUE"""),"No")</f>
        <v>No</v>
      </c>
    </row>
    <row r="75">
      <c r="A75" s="4">
        <f>IFERROR(__xludf.DUMMYFUNCTION("""COMPUTED_VALUE"""),41878.52651819444)</f>
        <v>41878.52652</v>
      </c>
      <c r="B75">
        <f>IFERROR(__xludf.DUMMYFUNCTION("""COMPUTED_VALUE"""),38.0)</f>
        <v>38</v>
      </c>
      <c r="C75" t="str">
        <f>IFERROR(__xludf.DUMMYFUNCTION("""COMPUTED_VALUE"""),"Male")</f>
        <v>Male</v>
      </c>
      <c r="D75" t="str">
        <f>IFERROR(__xludf.DUMMYFUNCTION("""COMPUTED_VALUE"""),"United States")</f>
        <v>United States</v>
      </c>
      <c r="E75" t="str">
        <f>IFERROR(__xludf.DUMMYFUNCTION("""COMPUTED_VALUE"""),"OR")</f>
        <v>OR</v>
      </c>
      <c r="F75" t="str">
        <f>IFERROR(__xludf.DUMMYFUNCTION("""COMPUTED_VALUE"""),"No")</f>
        <v>No</v>
      </c>
      <c r="G75" t="str">
        <f>IFERROR(__xludf.DUMMYFUNCTION("""COMPUTED_VALUE"""),"Yes")</f>
        <v>Yes</v>
      </c>
      <c r="H75" t="str">
        <f>IFERROR(__xludf.DUMMYFUNCTION("""COMPUTED_VALUE"""),"Yes")</f>
        <v>Yes</v>
      </c>
      <c r="I75" t="str">
        <f>IFERROR(__xludf.DUMMYFUNCTION("""COMPUTED_VALUE"""),"Sometimes")</f>
        <v>Sometimes</v>
      </c>
      <c r="J75" t="str">
        <f>IFERROR(__xludf.DUMMYFUNCTION("""COMPUTED_VALUE"""),"100-500")</f>
        <v>100-500</v>
      </c>
      <c r="K75" t="str">
        <f>IFERROR(__xludf.DUMMYFUNCTION("""COMPUTED_VALUE"""),"No")</f>
        <v>No</v>
      </c>
      <c r="L75" t="str">
        <f>IFERROR(__xludf.DUMMYFUNCTION("""COMPUTED_VALUE"""),"Yes")</f>
        <v>Yes</v>
      </c>
      <c r="M75" t="str">
        <f>IFERROR(__xludf.DUMMYFUNCTION("""COMPUTED_VALUE"""),"Don't know")</f>
        <v>Don't know</v>
      </c>
      <c r="N75" t="str">
        <f>IFERROR(__xludf.DUMMYFUNCTION("""COMPUTED_VALUE"""),"No")</f>
        <v>No</v>
      </c>
      <c r="O75" t="str">
        <f>IFERROR(__xludf.DUMMYFUNCTION("""COMPUTED_VALUE"""),"Don't know")</f>
        <v>Don't know</v>
      </c>
      <c r="P75" t="str">
        <f>IFERROR(__xludf.DUMMYFUNCTION("""COMPUTED_VALUE"""),"Don't know")</f>
        <v>Don't know</v>
      </c>
      <c r="Q75" t="str">
        <f>IFERROR(__xludf.DUMMYFUNCTION("""COMPUTED_VALUE"""),"Don't know")</f>
        <v>Don't know</v>
      </c>
      <c r="R75" t="str">
        <f>IFERROR(__xludf.DUMMYFUNCTION("""COMPUTED_VALUE"""),"Don't know")</f>
        <v>Don't know</v>
      </c>
      <c r="S75" t="str">
        <f>IFERROR(__xludf.DUMMYFUNCTION("""COMPUTED_VALUE"""),"Maybe")</f>
        <v>Maybe</v>
      </c>
      <c r="T75" t="str">
        <f>IFERROR(__xludf.DUMMYFUNCTION("""COMPUTED_VALUE"""),"No")</f>
        <v>No</v>
      </c>
      <c r="U75" t="str">
        <f>IFERROR(__xludf.DUMMYFUNCTION("""COMPUTED_VALUE"""),"Some of them")</f>
        <v>Some of them</v>
      </c>
      <c r="V75" t="str">
        <f>IFERROR(__xludf.DUMMYFUNCTION("""COMPUTED_VALUE"""),"Yes")</f>
        <v>Yes</v>
      </c>
      <c r="W75" t="str">
        <f>IFERROR(__xludf.DUMMYFUNCTION("""COMPUTED_VALUE"""),"No")</f>
        <v>No</v>
      </c>
      <c r="X75" t="str">
        <f>IFERROR(__xludf.DUMMYFUNCTION("""COMPUTED_VALUE"""),"No")</f>
        <v>No</v>
      </c>
      <c r="Y75" t="str">
        <f>IFERROR(__xludf.DUMMYFUNCTION("""COMPUTED_VALUE"""),"Don't know")</f>
        <v>Don't know</v>
      </c>
      <c r="Z75" t="str">
        <f>IFERROR(__xludf.DUMMYFUNCTION("""COMPUTED_VALUE"""),"No")</f>
        <v>No</v>
      </c>
    </row>
    <row r="76">
      <c r="A76" s="4">
        <f>IFERROR(__xludf.DUMMYFUNCTION("""COMPUTED_VALUE"""),41878.52668001157)</f>
        <v>41878.52668</v>
      </c>
      <c r="B76">
        <f>IFERROR(__xludf.DUMMYFUNCTION("""COMPUTED_VALUE"""),35.0)</f>
        <v>35</v>
      </c>
      <c r="C76" t="str">
        <f>IFERROR(__xludf.DUMMYFUNCTION("""COMPUTED_VALUE"""),"M")</f>
        <v>M</v>
      </c>
      <c r="D76" t="str">
        <f>IFERROR(__xludf.DUMMYFUNCTION("""COMPUTED_VALUE"""),"United States")</f>
        <v>United States</v>
      </c>
      <c r="E76" t="str">
        <f>IFERROR(__xludf.DUMMYFUNCTION("""COMPUTED_VALUE"""),"TX")</f>
        <v>TX</v>
      </c>
      <c r="F76" t="str">
        <f>IFERROR(__xludf.DUMMYFUNCTION("""COMPUTED_VALUE"""),"No")</f>
        <v>No</v>
      </c>
      <c r="G76" t="str">
        <f>IFERROR(__xludf.DUMMYFUNCTION("""COMPUTED_VALUE"""),"No")</f>
        <v>No</v>
      </c>
      <c r="H76" t="str">
        <f>IFERROR(__xludf.DUMMYFUNCTION("""COMPUTED_VALUE"""),"No")</f>
        <v>No</v>
      </c>
      <c r="I76" t="str">
        <f>IFERROR(__xludf.DUMMYFUNCTION("""COMPUTED_VALUE"""),"Never")</f>
        <v>Never</v>
      </c>
      <c r="J76" t="str">
        <f>IFERROR(__xludf.DUMMYFUNCTION("""COMPUTED_VALUE"""),"26-100")</f>
        <v>26-100</v>
      </c>
      <c r="K76" t="str">
        <f>IFERROR(__xludf.DUMMYFUNCTION("""COMPUTED_VALUE"""),"Yes")</f>
        <v>Yes</v>
      </c>
      <c r="L76" t="str">
        <f>IFERROR(__xludf.DUMMYFUNCTION("""COMPUTED_VALUE"""),"No")</f>
        <v>No</v>
      </c>
      <c r="M76" t="str">
        <f>IFERROR(__xludf.DUMMYFUNCTION("""COMPUTED_VALUE"""),"Don't know")</f>
        <v>Don't know</v>
      </c>
      <c r="N76" t="str">
        <f>IFERROR(__xludf.DUMMYFUNCTION("""COMPUTED_VALUE"""),"Not sure")</f>
        <v>Not sure</v>
      </c>
      <c r="O76" t="str">
        <f>IFERROR(__xludf.DUMMYFUNCTION("""COMPUTED_VALUE"""),"Don't know")</f>
        <v>Don't know</v>
      </c>
      <c r="P76" t="str">
        <f>IFERROR(__xludf.DUMMYFUNCTION("""COMPUTED_VALUE"""),"Don't know")</f>
        <v>Don't know</v>
      </c>
      <c r="Q76" t="str">
        <f>IFERROR(__xludf.DUMMYFUNCTION("""COMPUTED_VALUE"""),"Don't know")</f>
        <v>Don't know</v>
      </c>
      <c r="R76" t="str">
        <f>IFERROR(__xludf.DUMMYFUNCTION("""COMPUTED_VALUE"""),"Don't know")</f>
        <v>Don't know</v>
      </c>
      <c r="S76" t="str">
        <f>IFERROR(__xludf.DUMMYFUNCTION("""COMPUTED_VALUE"""),"Yes")</f>
        <v>Yes</v>
      </c>
      <c r="T76" t="str">
        <f>IFERROR(__xludf.DUMMYFUNCTION("""COMPUTED_VALUE"""),"No")</f>
        <v>No</v>
      </c>
      <c r="U76" t="str">
        <f>IFERROR(__xludf.DUMMYFUNCTION("""COMPUTED_VALUE"""),"Some of them")</f>
        <v>Some of them</v>
      </c>
      <c r="V76" t="str">
        <f>IFERROR(__xludf.DUMMYFUNCTION("""COMPUTED_VALUE"""),"No")</f>
        <v>No</v>
      </c>
      <c r="W76" t="str">
        <f>IFERROR(__xludf.DUMMYFUNCTION("""COMPUTED_VALUE"""),"No")</f>
        <v>No</v>
      </c>
      <c r="X76" t="str">
        <f>IFERROR(__xludf.DUMMYFUNCTION("""COMPUTED_VALUE"""),"Maybe")</f>
        <v>Maybe</v>
      </c>
      <c r="Y76" t="str">
        <f>IFERROR(__xludf.DUMMYFUNCTION("""COMPUTED_VALUE"""),"Don't know")</f>
        <v>Don't know</v>
      </c>
      <c r="Z76" t="str">
        <f>IFERROR(__xludf.DUMMYFUNCTION("""COMPUTED_VALUE"""),"No")</f>
        <v>No</v>
      </c>
    </row>
    <row r="77">
      <c r="A77" s="4">
        <f>IFERROR(__xludf.DUMMYFUNCTION("""COMPUTED_VALUE"""),41878.52725314815)</f>
        <v>41878.52725</v>
      </c>
      <c r="B77">
        <f>IFERROR(__xludf.DUMMYFUNCTION("""COMPUTED_VALUE"""),-29.0)</f>
        <v>-29</v>
      </c>
      <c r="C77" t="str">
        <f>IFERROR(__xludf.DUMMYFUNCTION("""COMPUTED_VALUE"""),"Male")</f>
        <v>Male</v>
      </c>
      <c r="D77" t="str">
        <f>IFERROR(__xludf.DUMMYFUNCTION("""COMPUTED_VALUE"""),"United States")</f>
        <v>United States</v>
      </c>
      <c r="E77" t="str">
        <f>IFERROR(__xludf.DUMMYFUNCTION("""COMPUTED_VALUE"""),"MN")</f>
        <v>MN</v>
      </c>
      <c r="F77" t="str">
        <f>IFERROR(__xludf.DUMMYFUNCTION("""COMPUTED_VALUE"""),"No")</f>
        <v>No</v>
      </c>
      <c r="G77" t="str">
        <f>IFERROR(__xludf.DUMMYFUNCTION("""COMPUTED_VALUE"""),"No")</f>
        <v>No</v>
      </c>
      <c r="H77" t="str">
        <f>IFERROR(__xludf.DUMMYFUNCTION("""COMPUTED_VALUE"""),"No")</f>
        <v>No</v>
      </c>
      <c r="J77" t="str">
        <f>IFERROR(__xludf.DUMMYFUNCTION("""COMPUTED_VALUE"""),"More than 1000")</f>
        <v>More than 1000</v>
      </c>
      <c r="K77" t="str">
        <f>IFERROR(__xludf.DUMMYFUNCTION("""COMPUTED_VALUE"""),"Yes")</f>
        <v>Yes</v>
      </c>
      <c r="L77" t="str">
        <f>IFERROR(__xludf.DUMMYFUNCTION("""COMPUTED_VALUE"""),"No")</f>
        <v>No</v>
      </c>
      <c r="M77" t="str">
        <f>IFERROR(__xludf.DUMMYFUNCTION("""COMPUTED_VALUE"""),"Yes")</f>
        <v>Yes</v>
      </c>
      <c r="N77" t="str">
        <f>IFERROR(__xludf.DUMMYFUNCTION("""COMPUTED_VALUE"""),"No")</f>
        <v>No</v>
      </c>
      <c r="O77" t="str">
        <f>IFERROR(__xludf.DUMMYFUNCTION("""COMPUTED_VALUE"""),"Don't know")</f>
        <v>Don't know</v>
      </c>
      <c r="P77" t="str">
        <f>IFERROR(__xludf.DUMMYFUNCTION("""COMPUTED_VALUE"""),"Yes")</f>
        <v>Yes</v>
      </c>
      <c r="Q77" t="str">
        <f>IFERROR(__xludf.DUMMYFUNCTION("""COMPUTED_VALUE"""),"Don't know")</f>
        <v>Don't know</v>
      </c>
      <c r="R77" t="str">
        <f>IFERROR(__xludf.DUMMYFUNCTION("""COMPUTED_VALUE"""),"Don't know")</f>
        <v>Don't know</v>
      </c>
      <c r="S77" t="str">
        <f>IFERROR(__xludf.DUMMYFUNCTION("""COMPUTED_VALUE"""),"No")</f>
        <v>No</v>
      </c>
      <c r="T77" t="str">
        <f>IFERROR(__xludf.DUMMYFUNCTION("""COMPUTED_VALUE"""),"No")</f>
        <v>No</v>
      </c>
      <c r="U77" t="str">
        <f>IFERROR(__xludf.DUMMYFUNCTION("""COMPUTED_VALUE"""),"Some of them")</f>
        <v>Some of them</v>
      </c>
      <c r="V77" t="str">
        <f>IFERROR(__xludf.DUMMYFUNCTION("""COMPUTED_VALUE"""),"Yes")</f>
        <v>Yes</v>
      </c>
      <c r="W77" t="str">
        <f>IFERROR(__xludf.DUMMYFUNCTION("""COMPUTED_VALUE"""),"No")</f>
        <v>No</v>
      </c>
      <c r="X77" t="str">
        <f>IFERROR(__xludf.DUMMYFUNCTION("""COMPUTED_VALUE"""),"No")</f>
        <v>No</v>
      </c>
      <c r="Y77" t="str">
        <f>IFERROR(__xludf.DUMMYFUNCTION("""COMPUTED_VALUE"""),"Don't know")</f>
        <v>Don't know</v>
      </c>
      <c r="Z77" t="str">
        <f>IFERROR(__xludf.DUMMYFUNCTION("""COMPUTED_VALUE"""),"No")</f>
        <v>No</v>
      </c>
    </row>
    <row r="78">
      <c r="A78" s="4">
        <f>IFERROR(__xludf.DUMMYFUNCTION("""COMPUTED_VALUE"""),41878.52729548611)</f>
        <v>41878.5273</v>
      </c>
      <c r="B78">
        <f>IFERROR(__xludf.DUMMYFUNCTION("""COMPUTED_VALUE"""),30.0)</f>
        <v>30</v>
      </c>
      <c r="C78" t="str">
        <f>IFERROR(__xludf.DUMMYFUNCTION("""COMPUTED_VALUE"""),"Female")</f>
        <v>Female</v>
      </c>
      <c r="D78" t="str">
        <f>IFERROR(__xludf.DUMMYFUNCTION("""COMPUTED_VALUE"""),"United States")</f>
        <v>United States</v>
      </c>
      <c r="E78" t="str">
        <f>IFERROR(__xludf.DUMMYFUNCTION("""COMPUTED_VALUE"""),"PA")</f>
        <v>PA</v>
      </c>
      <c r="F78" t="str">
        <f>IFERROR(__xludf.DUMMYFUNCTION("""COMPUTED_VALUE"""),"No")</f>
        <v>No</v>
      </c>
      <c r="G78" t="str">
        <f>IFERROR(__xludf.DUMMYFUNCTION("""COMPUTED_VALUE"""),"Yes")</f>
        <v>Yes</v>
      </c>
      <c r="H78" t="str">
        <f>IFERROR(__xludf.DUMMYFUNCTION("""COMPUTED_VALUE"""),"No")</f>
        <v>No</v>
      </c>
      <c r="J78" t="str">
        <f>IFERROR(__xludf.DUMMYFUNCTION("""COMPUTED_VALUE"""),"More than 1000")</f>
        <v>More than 1000</v>
      </c>
      <c r="K78" t="str">
        <f>IFERROR(__xludf.DUMMYFUNCTION("""COMPUTED_VALUE"""),"Yes")</f>
        <v>Yes</v>
      </c>
      <c r="L78" t="str">
        <f>IFERROR(__xludf.DUMMYFUNCTION("""COMPUTED_VALUE"""),"Yes")</f>
        <v>Yes</v>
      </c>
      <c r="M78" t="str">
        <f>IFERROR(__xludf.DUMMYFUNCTION("""COMPUTED_VALUE"""),"Don't know")</f>
        <v>Don't know</v>
      </c>
      <c r="N78" t="str">
        <f>IFERROR(__xludf.DUMMYFUNCTION("""COMPUTED_VALUE"""),"Not sure")</f>
        <v>Not sure</v>
      </c>
      <c r="O78" t="str">
        <f>IFERROR(__xludf.DUMMYFUNCTION("""COMPUTED_VALUE"""),"No")</f>
        <v>No</v>
      </c>
      <c r="P78" t="str">
        <f>IFERROR(__xludf.DUMMYFUNCTION("""COMPUTED_VALUE"""),"Don't know")</f>
        <v>Don't know</v>
      </c>
      <c r="Q78" t="str">
        <f>IFERROR(__xludf.DUMMYFUNCTION("""COMPUTED_VALUE"""),"Don't know")</f>
        <v>Don't know</v>
      </c>
      <c r="R78" t="str">
        <f>IFERROR(__xludf.DUMMYFUNCTION("""COMPUTED_VALUE"""),"Don't know")</f>
        <v>Don't know</v>
      </c>
      <c r="S78" t="str">
        <f>IFERROR(__xludf.DUMMYFUNCTION("""COMPUTED_VALUE"""),"Maybe")</f>
        <v>Maybe</v>
      </c>
      <c r="T78" t="str">
        <f>IFERROR(__xludf.DUMMYFUNCTION("""COMPUTED_VALUE"""),"Maybe")</f>
        <v>Maybe</v>
      </c>
      <c r="U78" t="str">
        <f>IFERROR(__xludf.DUMMYFUNCTION("""COMPUTED_VALUE"""),"Some of them")</f>
        <v>Some of them</v>
      </c>
      <c r="V78" t="str">
        <f>IFERROR(__xludf.DUMMYFUNCTION("""COMPUTED_VALUE"""),"Some of them")</f>
        <v>Some of them</v>
      </c>
      <c r="W78" t="str">
        <f>IFERROR(__xludf.DUMMYFUNCTION("""COMPUTED_VALUE"""),"No")</f>
        <v>No</v>
      </c>
      <c r="X78" t="str">
        <f>IFERROR(__xludf.DUMMYFUNCTION("""COMPUTED_VALUE"""),"Maybe")</f>
        <v>Maybe</v>
      </c>
      <c r="Y78" t="str">
        <f>IFERROR(__xludf.DUMMYFUNCTION("""COMPUTED_VALUE"""),"Don't know")</f>
        <v>Don't know</v>
      </c>
      <c r="Z78" t="str">
        <f>IFERROR(__xludf.DUMMYFUNCTION("""COMPUTED_VALUE"""),"No")</f>
        <v>No</v>
      </c>
    </row>
    <row r="79">
      <c r="A79" s="4">
        <f>IFERROR(__xludf.DUMMYFUNCTION("""COMPUTED_VALUE"""),41878.52733783565)</f>
        <v>41878.52734</v>
      </c>
      <c r="B79">
        <f>IFERROR(__xludf.DUMMYFUNCTION("""COMPUTED_VALUE"""),37.0)</f>
        <v>37</v>
      </c>
      <c r="C79" t="str">
        <f>IFERROR(__xludf.DUMMYFUNCTION("""COMPUTED_VALUE"""),"Male")</f>
        <v>Male</v>
      </c>
      <c r="D79" t="str">
        <f>IFERROR(__xludf.DUMMYFUNCTION("""COMPUTED_VALUE"""),"United States")</f>
        <v>United States</v>
      </c>
      <c r="E79" t="str">
        <f>IFERROR(__xludf.DUMMYFUNCTION("""COMPUTED_VALUE"""),"IN")</f>
        <v>IN</v>
      </c>
      <c r="F79" t="str">
        <f>IFERROR(__xludf.DUMMYFUNCTION("""COMPUTED_VALUE"""),"No")</f>
        <v>No</v>
      </c>
      <c r="G79" t="str">
        <f>IFERROR(__xludf.DUMMYFUNCTION("""COMPUTED_VALUE"""),"Yes")</f>
        <v>Yes</v>
      </c>
      <c r="H79" t="str">
        <f>IFERROR(__xludf.DUMMYFUNCTION("""COMPUTED_VALUE"""),"Yes")</f>
        <v>Yes</v>
      </c>
      <c r="I79" t="str">
        <f>IFERROR(__xludf.DUMMYFUNCTION("""COMPUTED_VALUE"""),"Rarely")</f>
        <v>Rarely</v>
      </c>
      <c r="J79" t="str">
        <f>IFERROR(__xludf.DUMMYFUNCTION("""COMPUTED_VALUE"""),"100-500")</f>
        <v>100-500</v>
      </c>
      <c r="K79" t="str">
        <f>IFERROR(__xludf.DUMMYFUNCTION("""COMPUTED_VALUE"""),"No")</f>
        <v>No</v>
      </c>
      <c r="L79" t="str">
        <f>IFERROR(__xludf.DUMMYFUNCTION("""COMPUTED_VALUE"""),"No")</f>
        <v>No</v>
      </c>
      <c r="M79" t="str">
        <f>IFERROR(__xludf.DUMMYFUNCTION("""COMPUTED_VALUE"""),"Yes")</f>
        <v>Yes</v>
      </c>
      <c r="N79" t="str">
        <f>IFERROR(__xludf.DUMMYFUNCTION("""COMPUTED_VALUE"""),"Yes")</f>
        <v>Yes</v>
      </c>
      <c r="O79" t="str">
        <f>IFERROR(__xludf.DUMMYFUNCTION("""COMPUTED_VALUE"""),"Yes")</f>
        <v>Yes</v>
      </c>
      <c r="P79" t="str">
        <f>IFERROR(__xludf.DUMMYFUNCTION("""COMPUTED_VALUE"""),"Yes")</f>
        <v>Yes</v>
      </c>
      <c r="Q79" t="str">
        <f>IFERROR(__xludf.DUMMYFUNCTION("""COMPUTED_VALUE"""),"Don't know")</f>
        <v>Don't know</v>
      </c>
      <c r="R79" t="str">
        <f>IFERROR(__xludf.DUMMYFUNCTION("""COMPUTED_VALUE"""),"Somewhat easy")</f>
        <v>Somewhat easy</v>
      </c>
      <c r="S79" t="str">
        <f>IFERROR(__xludf.DUMMYFUNCTION("""COMPUTED_VALUE"""),"Maybe")</f>
        <v>Maybe</v>
      </c>
      <c r="T79" t="str">
        <f>IFERROR(__xludf.DUMMYFUNCTION("""COMPUTED_VALUE"""),"Maybe")</f>
        <v>Maybe</v>
      </c>
      <c r="U79" t="str">
        <f>IFERROR(__xludf.DUMMYFUNCTION("""COMPUTED_VALUE"""),"Some of them")</f>
        <v>Some of them</v>
      </c>
      <c r="V79" t="str">
        <f>IFERROR(__xludf.DUMMYFUNCTION("""COMPUTED_VALUE"""),"Yes")</f>
        <v>Yes</v>
      </c>
      <c r="W79" t="str">
        <f>IFERROR(__xludf.DUMMYFUNCTION("""COMPUTED_VALUE"""),"Maybe")</f>
        <v>Maybe</v>
      </c>
      <c r="X79" t="str">
        <f>IFERROR(__xludf.DUMMYFUNCTION("""COMPUTED_VALUE"""),"Maybe")</f>
        <v>Maybe</v>
      </c>
      <c r="Y79" t="str">
        <f>IFERROR(__xludf.DUMMYFUNCTION("""COMPUTED_VALUE"""),"Don't know")</f>
        <v>Don't know</v>
      </c>
      <c r="Z79" t="str">
        <f>IFERROR(__xludf.DUMMYFUNCTION("""COMPUTED_VALUE"""),"No")</f>
        <v>No</v>
      </c>
    </row>
    <row r="80">
      <c r="A80" s="4">
        <f>IFERROR(__xludf.DUMMYFUNCTION("""COMPUTED_VALUE"""),41878.52774746528)</f>
        <v>41878.52775</v>
      </c>
      <c r="B80">
        <f>IFERROR(__xludf.DUMMYFUNCTION("""COMPUTED_VALUE"""),23.0)</f>
        <v>23</v>
      </c>
      <c r="C80" t="str">
        <f>IFERROR(__xludf.DUMMYFUNCTION("""COMPUTED_VALUE"""),"Male")</f>
        <v>Male</v>
      </c>
      <c r="D80" t="str">
        <f>IFERROR(__xludf.DUMMYFUNCTION("""COMPUTED_VALUE"""),"United States")</f>
        <v>United States</v>
      </c>
      <c r="E80" t="str">
        <f>IFERROR(__xludf.DUMMYFUNCTION("""COMPUTED_VALUE"""),"WV")</f>
        <v>WV</v>
      </c>
      <c r="F80" t="str">
        <f>IFERROR(__xludf.DUMMYFUNCTION("""COMPUTED_VALUE"""),"No")</f>
        <v>No</v>
      </c>
      <c r="G80" t="str">
        <f>IFERROR(__xludf.DUMMYFUNCTION("""COMPUTED_VALUE"""),"No")</f>
        <v>No</v>
      </c>
      <c r="H80" t="str">
        <f>IFERROR(__xludf.DUMMYFUNCTION("""COMPUTED_VALUE"""),"No")</f>
        <v>No</v>
      </c>
      <c r="I80" t="str">
        <f>IFERROR(__xludf.DUMMYFUNCTION("""COMPUTED_VALUE"""),"Sometimes")</f>
        <v>Sometimes</v>
      </c>
      <c r="J80" t="str">
        <f>IFERROR(__xludf.DUMMYFUNCTION("""COMPUTED_VALUE"""),"6-25")</f>
        <v>6-25</v>
      </c>
      <c r="K80" t="str">
        <f>IFERROR(__xludf.DUMMYFUNCTION("""COMPUTED_VALUE"""),"No")</f>
        <v>No</v>
      </c>
      <c r="L80" t="str">
        <f>IFERROR(__xludf.DUMMYFUNCTION("""COMPUTED_VALUE"""),"No")</f>
        <v>No</v>
      </c>
      <c r="M80" t="str">
        <f>IFERROR(__xludf.DUMMYFUNCTION("""COMPUTED_VALUE"""),"No")</f>
        <v>No</v>
      </c>
      <c r="N80" t="str">
        <f>IFERROR(__xludf.DUMMYFUNCTION("""COMPUTED_VALUE"""),"No")</f>
        <v>No</v>
      </c>
      <c r="O80" t="str">
        <f>IFERROR(__xludf.DUMMYFUNCTION("""COMPUTED_VALUE"""),"No")</f>
        <v>No</v>
      </c>
      <c r="P80" t="str">
        <f>IFERROR(__xludf.DUMMYFUNCTION("""COMPUTED_VALUE"""),"No")</f>
        <v>No</v>
      </c>
      <c r="Q80" t="str">
        <f>IFERROR(__xludf.DUMMYFUNCTION("""COMPUTED_VALUE"""),"No")</f>
        <v>No</v>
      </c>
      <c r="R80" t="str">
        <f>IFERROR(__xludf.DUMMYFUNCTION("""COMPUTED_VALUE"""),"Somewhat easy")</f>
        <v>Somewhat easy</v>
      </c>
      <c r="S80" t="str">
        <f>IFERROR(__xludf.DUMMYFUNCTION("""COMPUTED_VALUE"""),"Yes")</f>
        <v>Yes</v>
      </c>
      <c r="T80" t="str">
        <f>IFERROR(__xludf.DUMMYFUNCTION("""COMPUTED_VALUE"""),"Yes")</f>
        <v>Yes</v>
      </c>
      <c r="U80" t="str">
        <f>IFERROR(__xludf.DUMMYFUNCTION("""COMPUTED_VALUE"""),"No")</f>
        <v>No</v>
      </c>
      <c r="V80" t="str">
        <f>IFERROR(__xludf.DUMMYFUNCTION("""COMPUTED_VALUE"""),"No")</f>
        <v>No</v>
      </c>
      <c r="W80" t="str">
        <f>IFERROR(__xludf.DUMMYFUNCTION("""COMPUTED_VALUE"""),"No")</f>
        <v>No</v>
      </c>
      <c r="X80" t="str">
        <f>IFERROR(__xludf.DUMMYFUNCTION("""COMPUTED_VALUE"""),"No")</f>
        <v>No</v>
      </c>
      <c r="Y80" t="str">
        <f>IFERROR(__xludf.DUMMYFUNCTION("""COMPUTED_VALUE"""),"No")</f>
        <v>No</v>
      </c>
      <c r="Z80" t="str">
        <f>IFERROR(__xludf.DUMMYFUNCTION("""COMPUTED_VALUE"""),"No")</f>
        <v>No</v>
      </c>
    </row>
    <row r="81">
      <c r="A81" s="4">
        <f>IFERROR(__xludf.DUMMYFUNCTION("""COMPUTED_VALUE"""),41878.52785820601)</f>
        <v>41878.52786</v>
      </c>
      <c r="B81">
        <f>IFERROR(__xludf.DUMMYFUNCTION("""COMPUTED_VALUE"""),29.0)</f>
        <v>29</v>
      </c>
      <c r="C81" t="str">
        <f>IFERROR(__xludf.DUMMYFUNCTION("""COMPUTED_VALUE"""),"Female")</f>
        <v>Female</v>
      </c>
      <c r="D81" t="str">
        <f>IFERROR(__xludf.DUMMYFUNCTION("""COMPUTED_VALUE"""),"United States")</f>
        <v>United States</v>
      </c>
      <c r="E81" t="str">
        <f>IFERROR(__xludf.DUMMYFUNCTION("""COMPUTED_VALUE"""),"MI")</f>
        <v>MI</v>
      </c>
      <c r="F81" t="str">
        <f>IFERROR(__xludf.DUMMYFUNCTION("""COMPUTED_VALUE"""),"No")</f>
        <v>No</v>
      </c>
      <c r="G81" t="str">
        <f>IFERROR(__xludf.DUMMYFUNCTION("""COMPUTED_VALUE"""),"No")</f>
        <v>No</v>
      </c>
      <c r="H81" t="str">
        <f>IFERROR(__xludf.DUMMYFUNCTION("""COMPUTED_VALUE"""),"No")</f>
        <v>No</v>
      </c>
      <c r="J81" t="str">
        <f>IFERROR(__xludf.DUMMYFUNCTION("""COMPUTED_VALUE"""),"100-500")</f>
        <v>100-500</v>
      </c>
      <c r="K81" t="str">
        <f>IFERROR(__xludf.DUMMYFUNCTION("""COMPUTED_VALUE"""),"Yes")</f>
        <v>Yes</v>
      </c>
      <c r="L81" t="str">
        <f>IFERROR(__xludf.DUMMYFUNCTION("""COMPUTED_VALUE"""),"Yes")</f>
        <v>Yes</v>
      </c>
      <c r="M81" t="str">
        <f>IFERROR(__xludf.DUMMYFUNCTION("""COMPUTED_VALUE"""),"Don't know")</f>
        <v>Don't know</v>
      </c>
      <c r="N81" t="str">
        <f>IFERROR(__xludf.DUMMYFUNCTION("""COMPUTED_VALUE"""),"Not sure")</f>
        <v>Not sure</v>
      </c>
      <c r="O81" t="str">
        <f>IFERROR(__xludf.DUMMYFUNCTION("""COMPUTED_VALUE"""),"No")</f>
        <v>No</v>
      </c>
      <c r="P81" t="str">
        <f>IFERROR(__xludf.DUMMYFUNCTION("""COMPUTED_VALUE"""),"Don't know")</f>
        <v>Don't know</v>
      </c>
      <c r="Q81" t="str">
        <f>IFERROR(__xludf.DUMMYFUNCTION("""COMPUTED_VALUE"""),"Don't know")</f>
        <v>Don't know</v>
      </c>
      <c r="R81" t="str">
        <f>IFERROR(__xludf.DUMMYFUNCTION("""COMPUTED_VALUE"""),"Don't know")</f>
        <v>Don't know</v>
      </c>
      <c r="S81" t="str">
        <f>IFERROR(__xludf.DUMMYFUNCTION("""COMPUTED_VALUE"""),"Maybe")</f>
        <v>Maybe</v>
      </c>
      <c r="T81" t="str">
        <f>IFERROR(__xludf.DUMMYFUNCTION("""COMPUTED_VALUE"""),"No")</f>
        <v>No</v>
      </c>
      <c r="U81" t="str">
        <f>IFERROR(__xludf.DUMMYFUNCTION("""COMPUTED_VALUE"""),"No")</f>
        <v>No</v>
      </c>
      <c r="V81" t="str">
        <f>IFERROR(__xludf.DUMMYFUNCTION("""COMPUTED_VALUE"""),"Some of them")</f>
        <v>Some of them</v>
      </c>
      <c r="W81" t="str">
        <f>IFERROR(__xludf.DUMMYFUNCTION("""COMPUTED_VALUE"""),"No")</f>
        <v>No</v>
      </c>
      <c r="X81" t="str">
        <f>IFERROR(__xludf.DUMMYFUNCTION("""COMPUTED_VALUE"""),"Maybe")</f>
        <v>Maybe</v>
      </c>
      <c r="Y81" t="str">
        <f>IFERROR(__xludf.DUMMYFUNCTION("""COMPUTED_VALUE"""),"Don't know")</f>
        <v>Don't know</v>
      </c>
      <c r="Z81" t="str">
        <f>IFERROR(__xludf.DUMMYFUNCTION("""COMPUTED_VALUE"""),"No")</f>
        <v>No</v>
      </c>
    </row>
    <row r="82">
      <c r="A82" s="4">
        <f>IFERROR(__xludf.DUMMYFUNCTION("""COMPUTED_VALUE"""),41878.52839607639)</f>
        <v>41878.5284</v>
      </c>
      <c r="B82">
        <f>IFERROR(__xludf.DUMMYFUNCTION("""COMPUTED_VALUE"""),32.0)</f>
        <v>32</v>
      </c>
      <c r="C82" t="str">
        <f>IFERROR(__xludf.DUMMYFUNCTION("""COMPUTED_VALUE"""),"male")</f>
        <v>male</v>
      </c>
      <c r="D82" t="str">
        <f>IFERROR(__xludf.DUMMYFUNCTION("""COMPUTED_VALUE"""),"United States")</f>
        <v>United States</v>
      </c>
      <c r="E82" t="str">
        <f>IFERROR(__xludf.DUMMYFUNCTION("""COMPUTED_VALUE"""),"CA")</f>
        <v>CA</v>
      </c>
      <c r="F82" t="str">
        <f>IFERROR(__xludf.DUMMYFUNCTION("""COMPUTED_VALUE"""),"No")</f>
        <v>No</v>
      </c>
      <c r="G82" t="str">
        <f>IFERROR(__xludf.DUMMYFUNCTION("""COMPUTED_VALUE"""),"Yes")</f>
        <v>Yes</v>
      </c>
      <c r="H82" t="str">
        <f>IFERROR(__xludf.DUMMYFUNCTION("""COMPUTED_VALUE"""),"No")</f>
        <v>No</v>
      </c>
      <c r="I82" t="str">
        <f>IFERROR(__xludf.DUMMYFUNCTION("""COMPUTED_VALUE"""),"Never")</f>
        <v>Never</v>
      </c>
      <c r="J82" t="str">
        <f>IFERROR(__xludf.DUMMYFUNCTION("""COMPUTED_VALUE"""),"26-100")</f>
        <v>26-100</v>
      </c>
      <c r="K82" t="str">
        <f>IFERROR(__xludf.DUMMYFUNCTION("""COMPUTED_VALUE"""),"No")</f>
        <v>No</v>
      </c>
      <c r="L82" t="str">
        <f>IFERROR(__xludf.DUMMYFUNCTION("""COMPUTED_VALUE"""),"Yes")</f>
        <v>Yes</v>
      </c>
      <c r="M82" t="str">
        <f>IFERROR(__xludf.DUMMYFUNCTION("""COMPUTED_VALUE"""),"Don't know")</f>
        <v>Don't know</v>
      </c>
      <c r="N82" t="str">
        <f>IFERROR(__xludf.DUMMYFUNCTION("""COMPUTED_VALUE"""),"Not sure")</f>
        <v>Not sure</v>
      </c>
      <c r="O82" t="str">
        <f>IFERROR(__xludf.DUMMYFUNCTION("""COMPUTED_VALUE"""),"No")</f>
        <v>No</v>
      </c>
      <c r="P82" t="str">
        <f>IFERROR(__xludf.DUMMYFUNCTION("""COMPUTED_VALUE"""),"No")</f>
        <v>No</v>
      </c>
      <c r="Q82" t="str">
        <f>IFERROR(__xludf.DUMMYFUNCTION("""COMPUTED_VALUE"""),"Don't know")</f>
        <v>Don't know</v>
      </c>
      <c r="R82" t="str">
        <f>IFERROR(__xludf.DUMMYFUNCTION("""COMPUTED_VALUE"""),"Very easy")</f>
        <v>Very easy</v>
      </c>
      <c r="S82" t="str">
        <f>IFERROR(__xludf.DUMMYFUNCTION("""COMPUTED_VALUE"""),"No")</f>
        <v>No</v>
      </c>
      <c r="T82" t="str">
        <f>IFERROR(__xludf.DUMMYFUNCTION("""COMPUTED_VALUE"""),"No")</f>
        <v>No</v>
      </c>
      <c r="U82" t="str">
        <f>IFERROR(__xludf.DUMMYFUNCTION("""COMPUTED_VALUE"""),"Some of them")</f>
        <v>Some of them</v>
      </c>
      <c r="V82" t="str">
        <f>IFERROR(__xludf.DUMMYFUNCTION("""COMPUTED_VALUE"""),"Some of them")</f>
        <v>Some of them</v>
      </c>
      <c r="W82" t="str">
        <f>IFERROR(__xludf.DUMMYFUNCTION("""COMPUTED_VALUE"""),"No")</f>
        <v>No</v>
      </c>
      <c r="X82" t="str">
        <f>IFERROR(__xludf.DUMMYFUNCTION("""COMPUTED_VALUE"""),"Maybe")</f>
        <v>Maybe</v>
      </c>
      <c r="Y82" t="str">
        <f>IFERROR(__xludf.DUMMYFUNCTION("""COMPUTED_VALUE"""),"No")</f>
        <v>No</v>
      </c>
      <c r="Z82" t="str">
        <f>IFERROR(__xludf.DUMMYFUNCTION("""COMPUTED_VALUE"""),"No")</f>
        <v>No</v>
      </c>
    </row>
    <row r="83">
      <c r="A83" s="4">
        <f>IFERROR(__xludf.DUMMYFUNCTION("""COMPUTED_VALUE"""),41878.52871180556)</f>
        <v>41878.52871</v>
      </c>
      <c r="B83">
        <f>IFERROR(__xludf.DUMMYFUNCTION("""COMPUTED_VALUE"""),36.0)</f>
        <v>36</v>
      </c>
      <c r="C83" t="str">
        <f>IFERROR(__xludf.DUMMYFUNCTION("""COMPUTED_VALUE"""),"Male")</f>
        <v>Male</v>
      </c>
      <c r="D83" t="str">
        <f>IFERROR(__xludf.DUMMYFUNCTION("""COMPUTED_VALUE"""),"United States")</f>
        <v>United States</v>
      </c>
      <c r="E83" t="str">
        <f>IFERROR(__xludf.DUMMYFUNCTION("""COMPUTED_VALUE"""),"IL")</f>
        <v>IL</v>
      </c>
      <c r="F83" t="str">
        <f>IFERROR(__xludf.DUMMYFUNCTION("""COMPUTED_VALUE"""),"No")</f>
        <v>No</v>
      </c>
      <c r="G83" t="str">
        <f>IFERROR(__xludf.DUMMYFUNCTION("""COMPUTED_VALUE"""),"No")</f>
        <v>No</v>
      </c>
      <c r="H83" t="str">
        <f>IFERROR(__xludf.DUMMYFUNCTION("""COMPUTED_VALUE"""),"No")</f>
        <v>No</v>
      </c>
      <c r="I83" t="str">
        <f>IFERROR(__xludf.DUMMYFUNCTION("""COMPUTED_VALUE"""),"Never")</f>
        <v>Never</v>
      </c>
      <c r="J83" t="str">
        <f>IFERROR(__xludf.DUMMYFUNCTION("""COMPUTED_VALUE"""),"6-25")</f>
        <v>6-25</v>
      </c>
      <c r="K83" t="str">
        <f>IFERROR(__xludf.DUMMYFUNCTION("""COMPUTED_VALUE"""),"No")</f>
        <v>No</v>
      </c>
      <c r="L83" t="str">
        <f>IFERROR(__xludf.DUMMYFUNCTION("""COMPUTED_VALUE"""),"Yes")</f>
        <v>Yes</v>
      </c>
      <c r="M83" t="str">
        <f>IFERROR(__xludf.DUMMYFUNCTION("""COMPUTED_VALUE"""),"Don't know")</f>
        <v>Don't know</v>
      </c>
      <c r="N83" t="str">
        <f>IFERROR(__xludf.DUMMYFUNCTION("""COMPUTED_VALUE"""),"Not sure")</f>
        <v>Not sure</v>
      </c>
      <c r="O83" t="str">
        <f>IFERROR(__xludf.DUMMYFUNCTION("""COMPUTED_VALUE"""),"Don't know")</f>
        <v>Don't know</v>
      </c>
      <c r="P83" t="str">
        <f>IFERROR(__xludf.DUMMYFUNCTION("""COMPUTED_VALUE"""),"Don't know")</f>
        <v>Don't know</v>
      </c>
      <c r="Q83" t="str">
        <f>IFERROR(__xludf.DUMMYFUNCTION("""COMPUTED_VALUE"""),"Don't know")</f>
        <v>Don't know</v>
      </c>
      <c r="R83" t="str">
        <f>IFERROR(__xludf.DUMMYFUNCTION("""COMPUTED_VALUE"""),"Don't know")</f>
        <v>Don't know</v>
      </c>
      <c r="S83" t="str">
        <f>IFERROR(__xludf.DUMMYFUNCTION("""COMPUTED_VALUE"""),"No")</f>
        <v>No</v>
      </c>
      <c r="T83" t="str">
        <f>IFERROR(__xludf.DUMMYFUNCTION("""COMPUTED_VALUE"""),"No")</f>
        <v>No</v>
      </c>
      <c r="U83" t="str">
        <f>IFERROR(__xludf.DUMMYFUNCTION("""COMPUTED_VALUE"""),"Some of them")</f>
        <v>Some of them</v>
      </c>
      <c r="V83" t="str">
        <f>IFERROR(__xludf.DUMMYFUNCTION("""COMPUTED_VALUE"""),"Some of them")</f>
        <v>Some of them</v>
      </c>
      <c r="W83" t="str">
        <f>IFERROR(__xludf.DUMMYFUNCTION("""COMPUTED_VALUE"""),"Maybe")</f>
        <v>Maybe</v>
      </c>
      <c r="X83" t="str">
        <f>IFERROR(__xludf.DUMMYFUNCTION("""COMPUTED_VALUE"""),"Maybe")</f>
        <v>Maybe</v>
      </c>
      <c r="Y83" t="str">
        <f>IFERROR(__xludf.DUMMYFUNCTION("""COMPUTED_VALUE"""),"Don't know")</f>
        <v>Don't know</v>
      </c>
      <c r="Z83" t="str">
        <f>IFERROR(__xludf.DUMMYFUNCTION("""COMPUTED_VALUE"""),"No")</f>
        <v>No</v>
      </c>
    </row>
    <row r="84">
      <c r="A84" s="4">
        <f>IFERROR(__xludf.DUMMYFUNCTION("""COMPUTED_VALUE"""),41878.529445914355)</f>
        <v>41878.52945</v>
      </c>
      <c r="B84">
        <f>IFERROR(__xludf.DUMMYFUNCTION("""COMPUTED_VALUE"""),25.0)</f>
        <v>25</v>
      </c>
      <c r="C84" t="str">
        <f>IFERROR(__xludf.DUMMYFUNCTION("""COMPUTED_VALUE"""),"Male")</f>
        <v>Male</v>
      </c>
      <c r="D84" t="str">
        <f>IFERROR(__xludf.DUMMYFUNCTION("""COMPUTED_VALUE"""),"United States")</f>
        <v>United States</v>
      </c>
      <c r="E84" t="str">
        <f>IFERROR(__xludf.DUMMYFUNCTION("""COMPUTED_VALUE"""),"IL")</f>
        <v>IL</v>
      </c>
      <c r="F84" t="str">
        <f>IFERROR(__xludf.DUMMYFUNCTION("""COMPUTED_VALUE"""),"No")</f>
        <v>No</v>
      </c>
      <c r="G84" t="str">
        <f>IFERROR(__xludf.DUMMYFUNCTION("""COMPUTED_VALUE"""),"Yes")</f>
        <v>Yes</v>
      </c>
      <c r="H84" t="str">
        <f>IFERROR(__xludf.DUMMYFUNCTION("""COMPUTED_VALUE"""),"Yes")</f>
        <v>Yes</v>
      </c>
      <c r="I84" t="str">
        <f>IFERROR(__xludf.DUMMYFUNCTION("""COMPUTED_VALUE"""),"Sometimes")</f>
        <v>Sometimes</v>
      </c>
      <c r="J84" t="str">
        <f>IFERROR(__xludf.DUMMYFUNCTION("""COMPUTED_VALUE"""),"26-100")</f>
        <v>26-100</v>
      </c>
      <c r="K84" t="str">
        <f>IFERROR(__xludf.DUMMYFUNCTION("""COMPUTED_VALUE"""),"No")</f>
        <v>No</v>
      </c>
      <c r="L84" t="str">
        <f>IFERROR(__xludf.DUMMYFUNCTION("""COMPUTED_VALUE"""),"No")</f>
        <v>No</v>
      </c>
      <c r="M84" t="str">
        <f>IFERROR(__xludf.DUMMYFUNCTION("""COMPUTED_VALUE"""),"Don't know")</f>
        <v>Don't know</v>
      </c>
      <c r="N84" t="str">
        <f>IFERROR(__xludf.DUMMYFUNCTION("""COMPUTED_VALUE"""),"No")</f>
        <v>No</v>
      </c>
      <c r="O84" t="str">
        <f>IFERROR(__xludf.DUMMYFUNCTION("""COMPUTED_VALUE"""),"No")</f>
        <v>No</v>
      </c>
      <c r="P84" t="str">
        <f>IFERROR(__xludf.DUMMYFUNCTION("""COMPUTED_VALUE"""),"Don't know")</f>
        <v>Don't know</v>
      </c>
      <c r="Q84" t="str">
        <f>IFERROR(__xludf.DUMMYFUNCTION("""COMPUTED_VALUE"""),"Don't know")</f>
        <v>Don't know</v>
      </c>
      <c r="R84" t="str">
        <f>IFERROR(__xludf.DUMMYFUNCTION("""COMPUTED_VALUE"""),"Somewhat difficult")</f>
        <v>Somewhat difficult</v>
      </c>
      <c r="S84" t="str">
        <f>IFERROR(__xludf.DUMMYFUNCTION("""COMPUTED_VALUE"""),"Maybe")</f>
        <v>Maybe</v>
      </c>
      <c r="T84" t="str">
        <f>IFERROR(__xludf.DUMMYFUNCTION("""COMPUTED_VALUE"""),"No")</f>
        <v>No</v>
      </c>
      <c r="U84" t="str">
        <f>IFERROR(__xludf.DUMMYFUNCTION("""COMPUTED_VALUE"""),"Some of them")</f>
        <v>Some of them</v>
      </c>
      <c r="V84" t="str">
        <f>IFERROR(__xludf.DUMMYFUNCTION("""COMPUTED_VALUE"""),"Some of them")</f>
        <v>Some of them</v>
      </c>
      <c r="W84" t="str">
        <f>IFERROR(__xludf.DUMMYFUNCTION("""COMPUTED_VALUE"""),"No")</f>
        <v>No</v>
      </c>
      <c r="X84" t="str">
        <f>IFERROR(__xludf.DUMMYFUNCTION("""COMPUTED_VALUE"""),"Maybe")</f>
        <v>Maybe</v>
      </c>
      <c r="Y84" t="str">
        <f>IFERROR(__xludf.DUMMYFUNCTION("""COMPUTED_VALUE"""),"No")</f>
        <v>No</v>
      </c>
      <c r="Z84" t="str">
        <f>IFERROR(__xludf.DUMMYFUNCTION("""COMPUTED_VALUE"""),"No")</f>
        <v>No</v>
      </c>
    </row>
    <row r="85">
      <c r="A85" s="4">
        <f>IFERROR(__xludf.DUMMYFUNCTION("""COMPUTED_VALUE"""),41878.52977432871)</f>
        <v>41878.52977</v>
      </c>
      <c r="B85">
        <f>IFERROR(__xludf.DUMMYFUNCTION("""COMPUTED_VALUE"""),27.0)</f>
        <v>27</v>
      </c>
      <c r="C85" t="str">
        <f>IFERROR(__xludf.DUMMYFUNCTION("""COMPUTED_VALUE"""),"Male")</f>
        <v>Male</v>
      </c>
      <c r="D85" t="str">
        <f>IFERROR(__xludf.DUMMYFUNCTION("""COMPUTED_VALUE"""),"United States")</f>
        <v>United States</v>
      </c>
      <c r="E85" t="str">
        <f>IFERROR(__xludf.DUMMYFUNCTION("""COMPUTED_VALUE"""),"CA")</f>
        <v>CA</v>
      </c>
      <c r="F85" t="str">
        <f>IFERROR(__xludf.DUMMYFUNCTION("""COMPUTED_VALUE"""),"No")</f>
        <v>No</v>
      </c>
      <c r="G85" t="str">
        <f>IFERROR(__xludf.DUMMYFUNCTION("""COMPUTED_VALUE"""),"Yes")</f>
        <v>Yes</v>
      </c>
      <c r="H85" t="str">
        <f>IFERROR(__xludf.DUMMYFUNCTION("""COMPUTED_VALUE"""),"Yes")</f>
        <v>Yes</v>
      </c>
      <c r="I85" t="str">
        <f>IFERROR(__xludf.DUMMYFUNCTION("""COMPUTED_VALUE"""),"Sometimes")</f>
        <v>Sometimes</v>
      </c>
      <c r="J85" t="str">
        <f>IFERROR(__xludf.DUMMYFUNCTION("""COMPUTED_VALUE"""),"More than 1000")</f>
        <v>More than 1000</v>
      </c>
      <c r="K85" t="str">
        <f>IFERROR(__xludf.DUMMYFUNCTION("""COMPUTED_VALUE"""),"No")</f>
        <v>No</v>
      </c>
      <c r="L85" t="str">
        <f>IFERROR(__xludf.DUMMYFUNCTION("""COMPUTED_VALUE"""),"Yes")</f>
        <v>Yes</v>
      </c>
      <c r="M85" t="str">
        <f>IFERROR(__xludf.DUMMYFUNCTION("""COMPUTED_VALUE"""),"Don't know")</f>
        <v>Don't know</v>
      </c>
      <c r="N85" t="str">
        <f>IFERROR(__xludf.DUMMYFUNCTION("""COMPUTED_VALUE"""),"No")</f>
        <v>No</v>
      </c>
      <c r="O85" t="str">
        <f>IFERROR(__xludf.DUMMYFUNCTION("""COMPUTED_VALUE"""),"No")</f>
        <v>No</v>
      </c>
      <c r="P85" t="str">
        <f>IFERROR(__xludf.DUMMYFUNCTION("""COMPUTED_VALUE"""),"Don't know")</f>
        <v>Don't know</v>
      </c>
      <c r="Q85" t="str">
        <f>IFERROR(__xludf.DUMMYFUNCTION("""COMPUTED_VALUE"""),"Don't know")</f>
        <v>Don't know</v>
      </c>
      <c r="R85" t="str">
        <f>IFERROR(__xludf.DUMMYFUNCTION("""COMPUTED_VALUE"""),"Don't know")</f>
        <v>Don't know</v>
      </c>
      <c r="S85" t="str">
        <f>IFERROR(__xludf.DUMMYFUNCTION("""COMPUTED_VALUE"""),"No")</f>
        <v>No</v>
      </c>
      <c r="T85" t="str">
        <f>IFERROR(__xludf.DUMMYFUNCTION("""COMPUTED_VALUE"""),"No")</f>
        <v>No</v>
      </c>
      <c r="U85" t="str">
        <f>IFERROR(__xludf.DUMMYFUNCTION("""COMPUTED_VALUE"""),"No")</f>
        <v>No</v>
      </c>
      <c r="V85" t="str">
        <f>IFERROR(__xludf.DUMMYFUNCTION("""COMPUTED_VALUE"""),"Some of them")</f>
        <v>Some of them</v>
      </c>
      <c r="W85" t="str">
        <f>IFERROR(__xludf.DUMMYFUNCTION("""COMPUTED_VALUE"""),"No")</f>
        <v>No</v>
      </c>
      <c r="X85" t="str">
        <f>IFERROR(__xludf.DUMMYFUNCTION("""COMPUTED_VALUE"""),"Maybe")</f>
        <v>Maybe</v>
      </c>
      <c r="Y85" t="str">
        <f>IFERROR(__xludf.DUMMYFUNCTION("""COMPUTED_VALUE"""),"Don't know")</f>
        <v>Don't know</v>
      </c>
      <c r="Z85" t="str">
        <f>IFERROR(__xludf.DUMMYFUNCTION("""COMPUTED_VALUE"""),"No")</f>
        <v>No</v>
      </c>
    </row>
    <row r="86">
      <c r="A86" s="4">
        <f>IFERROR(__xludf.DUMMYFUNCTION("""COMPUTED_VALUE"""),41878.53019013889)</f>
        <v>41878.53019</v>
      </c>
      <c r="B86">
        <f>IFERROR(__xludf.DUMMYFUNCTION("""COMPUTED_VALUE"""),26.0)</f>
        <v>26</v>
      </c>
      <c r="C86" t="str">
        <f>IFERROR(__xludf.DUMMYFUNCTION("""COMPUTED_VALUE"""),"male")</f>
        <v>male</v>
      </c>
      <c r="D86" t="str">
        <f>IFERROR(__xludf.DUMMYFUNCTION("""COMPUTED_VALUE"""),"United States")</f>
        <v>United States</v>
      </c>
      <c r="E86" t="str">
        <f>IFERROR(__xludf.DUMMYFUNCTION("""COMPUTED_VALUE"""),"OK")</f>
        <v>OK</v>
      </c>
      <c r="F86" t="str">
        <f>IFERROR(__xludf.DUMMYFUNCTION("""COMPUTED_VALUE"""),"No")</f>
        <v>No</v>
      </c>
      <c r="G86" t="str">
        <f>IFERROR(__xludf.DUMMYFUNCTION("""COMPUTED_VALUE"""),"No")</f>
        <v>No</v>
      </c>
      <c r="H86" t="str">
        <f>IFERROR(__xludf.DUMMYFUNCTION("""COMPUTED_VALUE"""),"No")</f>
        <v>No</v>
      </c>
      <c r="I86" t="str">
        <f>IFERROR(__xludf.DUMMYFUNCTION("""COMPUTED_VALUE"""),"Often")</f>
        <v>Often</v>
      </c>
      <c r="J86" t="str">
        <f>IFERROR(__xludf.DUMMYFUNCTION("""COMPUTED_VALUE"""),"26-100")</f>
        <v>26-100</v>
      </c>
      <c r="K86" t="str">
        <f>IFERROR(__xludf.DUMMYFUNCTION("""COMPUTED_VALUE"""),"No")</f>
        <v>No</v>
      </c>
      <c r="L86" t="str">
        <f>IFERROR(__xludf.DUMMYFUNCTION("""COMPUTED_VALUE"""),"No")</f>
        <v>No</v>
      </c>
      <c r="M86" t="str">
        <f>IFERROR(__xludf.DUMMYFUNCTION("""COMPUTED_VALUE"""),"Don't know")</f>
        <v>Don't know</v>
      </c>
      <c r="N86" t="str">
        <f>IFERROR(__xludf.DUMMYFUNCTION("""COMPUTED_VALUE"""),"Not sure")</f>
        <v>Not sure</v>
      </c>
      <c r="O86" t="str">
        <f>IFERROR(__xludf.DUMMYFUNCTION("""COMPUTED_VALUE"""),"No")</f>
        <v>No</v>
      </c>
      <c r="P86" t="str">
        <f>IFERROR(__xludf.DUMMYFUNCTION("""COMPUTED_VALUE"""),"No")</f>
        <v>No</v>
      </c>
      <c r="Q86" t="str">
        <f>IFERROR(__xludf.DUMMYFUNCTION("""COMPUTED_VALUE"""),"Don't know")</f>
        <v>Don't know</v>
      </c>
      <c r="R86" t="str">
        <f>IFERROR(__xludf.DUMMYFUNCTION("""COMPUTED_VALUE"""),"Don't know")</f>
        <v>Don't know</v>
      </c>
      <c r="S86" t="str">
        <f>IFERROR(__xludf.DUMMYFUNCTION("""COMPUTED_VALUE"""),"Yes")</f>
        <v>Yes</v>
      </c>
      <c r="T86" t="str">
        <f>IFERROR(__xludf.DUMMYFUNCTION("""COMPUTED_VALUE"""),"Maybe")</f>
        <v>Maybe</v>
      </c>
      <c r="U86" t="str">
        <f>IFERROR(__xludf.DUMMYFUNCTION("""COMPUTED_VALUE"""),"Some of them")</f>
        <v>Some of them</v>
      </c>
      <c r="V86" t="str">
        <f>IFERROR(__xludf.DUMMYFUNCTION("""COMPUTED_VALUE"""),"Yes")</f>
        <v>Yes</v>
      </c>
      <c r="W86" t="str">
        <f>IFERROR(__xludf.DUMMYFUNCTION("""COMPUTED_VALUE"""),"No")</f>
        <v>No</v>
      </c>
      <c r="X86" t="str">
        <f>IFERROR(__xludf.DUMMYFUNCTION("""COMPUTED_VALUE"""),"Maybe")</f>
        <v>Maybe</v>
      </c>
      <c r="Y86" t="str">
        <f>IFERROR(__xludf.DUMMYFUNCTION("""COMPUTED_VALUE"""),"No")</f>
        <v>No</v>
      </c>
      <c r="Z86" t="str">
        <f>IFERROR(__xludf.DUMMYFUNCTION("""COMPUTED_VALUE"""),"No")</f>
        <v>No</v>
      </c>
    </row>
    <row r="87">
      <c r="A87" s="4">
        <f>IFERROR(__xludf.DUMMYFUNCTION("""COMPUTED_VALUE"""),41878.53019233796)</f>
        <v>41878.53019</v>
      </c>
      <c r="B87">
        <f>IFERROR(__xludf.DUMMYFUNCTION("""COMPUTED_VALUE"""),27.0)</f>
        <v>27</v>
      </c>
      <c r="C87" t="str">
        <f>IFERROR(__xludf.DUMMYFUNCTION("""COMPUTED_VALUE"""),"male")</f>
        <v>male</v>
      </c>
      <c r="D87" t="str">
        <f>IFERROR(__xludf.DUMMYFUNCTION("""COMPUTED_VALUE"""),"United States")</f>
        <v>United States</v>
      </c>
      <c r="E87" t="str">
        <f>IFERROR(__xludf.DUMMYFUNCTION("""COMPUTED_VALUE"""),"UT")</f>
        <v>UT</v>
      </c>
      <c r="F87" t="str">
        <f>IFERROR(__xludf.DUMMYFUNCTION("""COMPUTED_VALUE"""),"No")</f>
        <v>No</v>
      </c>
      <c r="G87" t="str">
        <f>IFERROR(__xludf.DUMMYFUNCTION("""COMPUTED_VALUE"""),"No")</f>
        <v>No</v>
      </c>
      <c r="H87" t="str">
        <f>IFERROR(__xludf.DUMMYFUNCTION("""COMPUTED_VALUE"""),"Yes")</f>
        <v>Yes</v>
      </c>
      <c r="I87" t="str">
        <f>IFERROR(__xludf.DUMMYFUNCTION("""COMPUTED_VALUE"""),"Rarely")</f>
        <v>Rarely</v>
      </c>
      <c r="J87" t="str">
        <f>IFERROR(__xludf.DUMMYFUNCTION("""COMPUTED_VALUE"""),"26-100")</f>
        <v>26-100</v>
      </c>
      <c r="K87" t="str">
        <f>IFERROR(__xludf.DUMMYFUNCTION("""COMPUTED_VALUE"""),"Yes")</f>
        <v>Yes</v>
      </c>
      <c r="L87" t="str">
        <f>IFERROR(__xludf.DUMMYFUNCTION("""COMPUTED_VALUE"""),"Yes")</f>
        <v>Yes</v>
      </c>
      <c r="M87" t="str">
        <f>IFERROR(__xludf.DUMMYFUNCTION("""COMPUTED_VALUE"""),"No")</f>
        <v>No</v>
      </c>
      <c r="N87" t="str">
        <f>IFERROR(__xludf.DUMMYFUNCTION("""COMPUTED_VALUE"""),"Yes")</f>
        <v>Yes</v>
      </c>
      <c r="O87" t="str">
        <f>IFERROR(__xludf.DUMMYFUNCTION("""COMPUTED_VALUE"""),"No")</f>
        <v>No</v>
      </c>
      <c r="P87" t="str">
        <f>IFERROR(__xludf.DUMMYFUNCTION("""COMPUTED_VALUE"""),"No")</f>
        <v>No</v>
      </c>
      <c r="Q87" t="str">
        <f>IFERROR(__xludf.DUMMYFUNCTION("""COMPUTED_VALUE"""),"Don't know")</f>
        <v>Don't know</v>
      </c>
      <c r="R87" t="str">
        <f>IFERROR(__xludf.DUMMYFUNCTION("""COMPUTED_VALUE"""),"Somewhat difficult")</f>
        <v>Somewhat difficult</v>
      </c>
      <c r="S87" t="str">
        <f>IFERROR(__xludf.DUMMYFUNCTION("""COMPUTED_VALUE"""),"Maybe")</f>
        <v>Maybe</v>
      </c>
      <c r="T87" t="str">
        <f>IFERROR(__xludf.DUMMYFUNCTION("""COMPUTED_VALUE"""),"No")</f>
        <v>No</v>
      </c>
      <c r="U87" t="str">
        <f>IFERROR(__xludf.DUMMYFUNCTION("""COMPUTED_VALUE"""),"Some of them")</f>
        <v>Some of them</v>
      </c>
      <c r="V87" t="str">
        <f>IFERROR(__xludf.DUMMYFUNCTION("""COMPUTED_VALUE"""),"Yes")</f>
        <v>Yes</v>
      </c>
      <c r="W87" t="str">
        <f>IFERROR(__xludf.DUMMYFUNCTION("""COMPUTED_VALUE"""),"No")</f>
        <v>No</v>
      </c>
      <c r="X87" t="str">
        <f>IFERROR(__xludf.DUMMYFUNCTION("""COMPUTED_VALUE"""),"No")</f>
        <v>No</v>
      </c>
      <c r="Y87" t="str">
        <f>IFERROR(__xludf.DUMMYFUNCTION("""COMPUTED_VALUE"""),"Don't know")</f>
        <v>Don't know</v>
      </c>
      <c r="Z87" t="str">
        <f>IFERROR(__xludf.DUMMYFUNCTION("""COMPUTED_VALUE"""),"Yes")</f>
        <v>Yes</v>
      </c>
    </row>
    <row r="88">
      <c r="A88" s="4">
        <f>IFERROR(__xludf.DUMMYFUNCTION("""COMPUTED_VALUE"""),41878.530334953706)</f>
        <v>41878.53033</v>
      </c>
      <c r="B88">
        <f>IFERROR(__xludf.DUMMYFUNCTION("""COMPUTED_VALUE"""),25.0)</f>
        <v>25</v>
      </c>
      <c r="C88" t="str">
        <f>IFERROR(__xludf.DUMMYFUNCTION("""COMPUTED_VALUE"""),"Male")</f>
        <v>Male</v>
      </c>
      <c r="D88" t="str">
        <f>IFERROR(__xludf.DUMMYFUNCTION("""COMPUTED_VALUE"""),"United States")</f>
        <v>United States</v>
      </c>
      <c r="E88" t="str">
        <f>IFERROR(__xludf.DUMMYFUNCTION("""COMPUTED_VALUE"""),"IL")</f>
        <v>IL</v>
      </c>
      <c r="F88" t="str">
        <f>IFERROR(__xludf.DUMMYFUNCTION("""COMPUTED_VALUE"""),"No")</f>
        <v>No</v>
      </c>
      <c r="G88" t="str">
        <f>IFERROR(__xludf.DUMMYFUNCTION("""COMPUTED_VALUE"""),"Yes")</f>
        <v>Yes</v>
      </c>
      <c r="H88" t="str">
        <f>IFERROR(__xludf.DUMMYFUNCTION("""COMPUTED_VALUE"""),"Yes")</f>
        <v>Yes</v>
      </c>
      <c r="I88" t="str">
        <f>IFERROR(__xludf.DUMMYFUNCTION("""COMPUTED_VALUE"""),"Sometimes")</f>
        <v>Sometimes</v>
      </c>
      <c r="J88" t="str">
        <f>IFERROR(__xludf.DUMMYFUNCTION("""COMPUTED_VALUE"""),"26-100")</f>
        <v>26-100</v>
      </c>
      <c r="K88" t="str">
        <f>IFERROR(__xludf.DUMMYFUNCTION("""COMPUTED_VALUE"""),"No")</f>
        <v>No</v>
      </c>
      <c r="L88" t="str">
        <f>IFERROR(__xludf.DUMMYFUNCTION("""COMPUTED_VALUE"""),"Yes")</f>
        <v>Yes</v>
      </c>
      <c r="M88" t="str">
        <f>IFERROR(__xludf.DUMMYFUNCTION("""COMPUTED_VALUE"""),"Don't know")</f>
        <v>Don't know</v>
      </c>
      <c r="N88" t="str">
        <f>IFERROR(__xludf.DUMMYFUNCTION("""COMPUTED_VALUE"""),"Not sure")</f>
        <v>Not sure</v>
      </c>
      <c r="O88" t="str">
        <f>IFERROR(__xludf.DUMMYFUNCTION("""COMPUTED_VALUE"""),"No")</f>
        <v>No</v>
      </c>
      <c r="P88" t="str">
        <f>IFERROR(__xludf.DUMMYFUNCTION("""COMPUTED_VALUE"""),"No")</f>
        <v>No</v>
      </c>
      <c r="Q88" t="str">
        <f>IFERROR(__xludf.DUMMYFUNCTION("""COMPUTED_VALUE"""),"Don't know")</f>
        <v>Don't know</v>
      </c>
      <c r="R88" t="str">
        <f>IFERROR(__xludf.DUMMYFUNCTION("""COMPUTED_VALUE"""),"Very easy")</f>
        <v>Very easy</v>
      </c>
      <c r="S88" t="str">
        <f>IFERROR(__xludf.DUMMYFUNCTION("""COMPUTED_VALUE"""),"Maybe")</f>
        <v>Maybe</v>
      </c>
      <c r="T88" t="str">
        <f>IFERROR(__xludf.DUMMYFUNCTION("""COMPUTED_VALUE"""),"No")</f>
        <v>No</v>
      </c>
      <c r="U88" t="str">
        <f>IFERROR(__xludf.DUMMYFUNCTION("""COMPUTED_VALUE"""),"Some of them")</f>
        <v>Some of them</v>
      </c>
      <c r="V88" t="str">
        <f>IFERROR(__xludf.DUMMYFUNCTION("""COMPUTED_VALUE"""),"No")</f>
        <v>No</v>
      </c>
      <c r="W88" t="str">
        <f>IFERROR(__xludf.DUMMYFUNCTION("""COMPUTED_VALUE"""),"No")</f>
        <v>No</v>
      </c>
      <c r="X88" t="str">
        <f>IFERROR(__xludf.DUMMYFUNCTION("""COMPUTED_VALUE"""),"No")</f>
        <v>No</v>
      </c>
      <c r="Y88" t="str">
        <f>IFERROR(__xludf.DUMMYFUNCTION("""COMPUTED_VALUE"""),"Don't know")</f>
        <v>Don't know</v>
      </c>
      <c r="Z88" t="str">
        <f>IFERROR(__xludf.DUMMYFUNCTION("""COMPUTED_VALUE"""),"Yes")</f>
        <v>Yes</v>
      </c>
    </row>
    <row r="89">
      <c r="A89" s="4">
        <f>IFERROR(__xludf.DUMMYFUNCTION("""COMPUTED_VALUE"""),41878.53115137731)</f>
        <v>41878.53115</v>
      </c>
      <c r="B89">
        <f>IFERROR(__xludf.DUMMYFUNCTION("""COMPUTED_VALUE"""),25.0)</f>
        <v>25</v>
      </c>
      <c r="C89" t="str">
        <f>IFERROR(__xludf.DUMMYFUNCTION("""COMPUTED_VALUE"""),"F")</f>
        <v>F</v>
      </c>
      <c r="D89" t="str">
        <f>IFERROR(__xludf.DUMMYFUNCTION("""COMPUTED_VALUE"""),"United States")</f>
        <v>United States</v>
      </c>
      <c r="E89" t="str">
        <f>IFERROR(__xludf.DUMMYFUNCTION("""COMPUTED_VALUE"""),"NY")</f>
        <v>NY</v>
      </c>
      <c r="F89" t="str">
        <f>IFERROR(__xludf.DUMMYFUNCTION("""COMPUTED_VALUE"""),"No")</f>
        <v>No</v>
      </c>
      <c r="G89" t="str">
        <f>IFERROR(__xludf.DUMMYFUNCTION("""COMPUTED_VALUE"""),"Yes")</f>
        <v>Yes</v>
      </c>
      <c r="H89" t="str">
        <f>IFERROR(__xludf.DUMMYFUNCTION("""COMPUTED_VALUE"""),"Yes")</f>
        <v>Yes</v>
      </c>
      <c r="I89" t="str">
        <f>IFERROR(__xludf.DUMMYFUNCTION("""COMPUTED_VALUE"""),"Sometimes")</f>
        <v>Sometimes</v>
      </c>
      <c r="J89" t="str">
        <f>IFERROR(__xludf.DUMMYFUNCTION("""COMPUTED_VALUE"""),"500-1000")</f>
        <v>500-1000</v>
      </c>
      <c r="K89" t="str">
        <f>IFERROR(__xludf.DUMMYFUNCTION("""COMPUTED_VALUE"""),"No")</f>
        <v>No</v>
      </c>
      <c r="L89" t="str">
        <f>IFERROR(__xludf.DUMMYFUNCTION("""COMPUTED_VALUE"""),"Yes")</f>
        <v>Yes</v>
      </c>
      <c r="M89" t="str">
        <f>IFERROR(__xludf.DUMMYFUNCTION("""COMPUTED_VALUE"""),"Yes")</f>
        <v>Yes</v>
      </c>
      <c r="N89" t="str">
        <f>IFERROR(__xludf.DUMMYFUNCTION("""COMPUTED_VALUE"""),"No")</f>
        <v>No</v>
      </c>
      <c r="O89" t="str">
        <f>IFERROR(__xludf.DUMMYFUNCTION("""COMPUTED_VALUE"""),"No")</f>
        <v>No</v>
      </c>
      <c r="P89" t="str">
        <f>IFERROR(__xludf.DUMMYFUNCTION("""COMPUTED_VALUE"""),"No")</f>
        <v>No</v>
      </c>
      <c r="Q89" t="str">
        <f>IFERROR(__xludf.DUMMYFUNCTION("""COMPUTED_VALUE"""),"Don't know")</f>
        <v>Don't know</v>
      </c>
      <c r="R89" t="str">
        <f>IFERROR(__xludf.DUMMYFUNCTION("""COMPUTED_VALUE"""),"Don't know")</f>
        <v>Don't know</v>
      </c>
      <c r="S89" t="str">
        <f>IFERROR(__xludf.DUMMYFUNCTION("""COMPUTED_VALUE"""),"Yes")</f>
        <v>Yes</v>
      </c>
      <c r="T89" t="str">
        <f>IFERROR(__xludf.DUMMYFUNCTION("""COMPUTED_VALUE"""),"Yes")</f>
        <v>Yes</v>
      </c>
      <c r="U89" t="str">
        <f>IFERROR(__xludf.DUMMYFUNCTION("""COMPUTED_VALUE"""),"Some of them")</f>
        <v>Some of them</v>
      </c>
      <c r="V89" t="str">
        <f>IFERROR(__xludf.DUMMYFUNCTION("""COMPUTED_VALUE"""),"Some of them")</f>
        <v>Some of them</v>
      </c>
      <c r="W89" t="str">
        <f>IFERROR(__xludf.DUMMYFUNCTION("""COMPUTED_VALUE"""),"No")</f>
        <v>No</v>
      </c>
      <c r="X89" t="str">
        <f>IFERROR(__xludf.DUMMYFUNCTION("""COMPUTED_VALUE"""),"No")</f>
        <v>No</v>
      </c>
      <c r="Y89" t="str">
        <f>IFERROR(__xludf.DUMMYFUNCTION("""COMPUTED_VALUE"""),"Don't know")</f>
        <v>Don't know</v>
      </c>
      <c r="Z89" t="str">
        <f>IFERROR(__xludf.DUMMYFUNCTION("""COMPUTED_VALUE"""),"No")</f>
        <v>No</v>
      </c>
    </row>
    <row r="90">
      <c r="A90" s="4">
        <f>IFERROR(__xludf.DUMMYFUNCTION("""COMPUTED_VALUE"""),41878.53115497685)</f>
        <v>41878.53115</v>
      </c>
      <c r="B90">
        <f>IFERROR(__xludf.DUMMYFUNCTION("""COMPUTED_VALUE"""),31.0)</f>
        <v>31</v>
      </c>
      <c r="C90" t="str">
        <f>IFERROR(__xludf.DUMMYFUNCTION("""COMPUTED_VALUE"""),"M")</f>
        <v>M</v>
      </c>
      <c r="D90" t="str">
        <f>IFERROR(__xludf.DUMMYFUNCTION("""COMPUTED_VALUE"""),"United States")</f>
        <v>United States</v>
      </c>
      <c r="E90" t="str">
        <f>IFERROR(__xludf.DUMMYFUNCTION("""COMPUTED_VALUE"""),"CA")</f>
        <v>CA</v>
      </c>
      <c r="F90" t="str">
        <f>IFERROR(__xludf.DUMMYFUNCTION("""COMPUTED_VALUE"""),"No")</f>
        <v>No</v>
      </c>
      <c r="G90" t="str">
        <f>IFERROR(__xludf.DUMMYFUNCTION("""COMPUTED_VALUE"""),"No")</f>
        <v>No</v>
      </c>
      <c r="H90" t="str">
        <f>IFERROR(__xludf.DUMMYFUNCTION("""COMPUTED_VALUE"""),"No")</f>
        <v>No</v>
      </c>
      <c r="I90" t="str">
        <f>IFERROR(__xludf.DUMMYFUNCTION("""COMPUTED_VALUE"""),"Never")</f>
        <v>Never</v>
      </c>
      <c r="J90" t="str">
        <f>IFERROR(__xludf.DUMMYFUNCTION("""COMPUTED_VALUE"""),"More than 1000")</f>
        <v>More than 1000</v>
      </c>
      <c r="K90" t="str">
        <f>IFERROR(__xludf.DUMMYFUNCTION("""COMPUTED_VALUE"""),"No")</f>
        <v>No</v>
      </c>
      <c r="L90" t="str">
        <f>IFERROR(__xludf.DUMMYFUNCTION("""COMPUTED_VALUE"""),"Yes")</f>
        <v>Yes</v>
      </c>
      <c r="M90" t="str">
        <f>IFERROR(__xludf.DUMMYFUNCTION("""COMPUTED_VALUE"""),"Yes")</f>
        <v>Yes</v>
      </c>
      <c r="N90" t="str">
        <f>IFERROR(__xludf.DUMMYFUNCTION("""COMPUTED_VALUE"""),"No")</f>
        <v>No</v>
      </c>
      <c r="O90" t="str">
        <f>IFERROR(__xludf.DUMMYFUNCTION("""COMPUTED_VALUE"""),"No")</f>
        <v>No</v>
      </c>
      <c r="P90" t="str">
        <f>IFERROR(__xludf.DUMMYFUNCTION("""COMPUTED_VALUE"""),"Yes")</f>
        <v>Yes</v>
      </c>
      <c r="Q90" t="str">
        <f>IFERROR(__xludf.DUMMYFUNCTION("""COMPUTED_VALUE"""),"Don't know")</f>
        <v>Don't know</v>
      </c>
      <c r="R90" t="str">
        <f>IFERROR(__xludf.DUMMYFUNCTION("""COMPUTED_VALUE"""),"Don't know")</f>
        <v>Don't know</v>
      </c>
      <c r="S90" t="str">
        <f>IFERROR(__xludf.DUMMYFUNCTION("""COMPUTED_VALUE"""),"No")</f>
        <v>No</v>
      </c>
      <c r="T90" t="str">
        <f>IFERROR(__xludf.DUMMYFUNCTION("""COMPUTED_VALUE"""),"No")</f>
        <v>No</v>
      </c>
      <c r="U90" t="str">
        <f>IFERROR(__xludf.DUMMYFUNCTION("""COMPUTED_VALUE"""),"Some of them")</f>
        <v>Some of them</v>
      </c>
      <c r="V90" t="str">
        <f>IFERROR(__xludf.DUMMYFUNCTION("""COMPUTED_VALUE"""),"Some of them")</f>
        <v>Some of them</v>
      </c>
      <c r="W90" t="str">
        <f>IFERROR(__xludf.DUMMYFUNCTION("""COMPUTED_VALUE"""),"No")</f>
        <v>No</v>
      </c>
      <c r="X90" t="str">
        <f>IFERROR(__xludf.DUMMYFUNCTION("""COMPUTED_VALUE"""),"No")</f>
        <v>No</v>
      </c>
      <c r="Y90" t="str">
        <f>IFERROR(__xludf.DUMMYFUNCTION("""COMPUTED_VALUE"""),"Don't know")</f>
        <v>Don't know</v>
      </c>
      <c r="Z90" t="str">
        <f>IFERROR(__xludf.DUMMYFUNCTION("""COMPUTED_VALUE"""),"No")</f>
        <v>No</v>
      </c>
    </row>
    <row r="91">
      <c r="A91" s="4">
        <f>IFERROR(__xludf.DUMMYFUNCTION("""COMPUTED_VALUE"""),41878.53176399306)</f>
        <v>41878.53176</v>
      </c>
      <c r="B91">
        <f>IFERROR(__xludf.DUMMYFUNCTION("""COMPUTED_VALUE"""),26.0)</f>
        <v>26</v>
      </c>
      <c r="C91" t="str">
        <f>IFERROR(__xludf.DUMMYFUNCTION("""COMPUTED_VALUE"""),"male")</f>
        <v>male</v>
      </c>
      <c r="D91" t="str">
        <f>IFERROR(__xludf.DUMMYFUNCTION("""COMPUTED_VALUE"""),"United States")</f>
        <v>United States</v>
      </c>
      <c r="E91" t="str">
        <f>IFERROR(__xludf.DUMMYFUNCTION("""COMPUTED_VALUE"""),"MA")</f>
        <v>MA</v>
      </c>
      <c r="F91" t="str">
        <f>IFERROR(__xludf.DUMMYFUNCTION("""COMPUTED_VALUE"""),"No")</f>
        <v>No</v>
      </c>
      <c r="G91" t="str">
        <f>IFERROR(__xludf.DUMMYFUNCTION("""COMPUTED_VALUE"""),"Yes")</f>
        <v>Yes</v>
      </c>
      <c r="H91" t="str">
        <f>IFERROR(__xludf.DUMMYFUNCTION("""COMPUTED_VALUE"""),"No")</f>
        <v>No</v>
      </c>
      <c r="I91" t="str">
        <f>IFERROR(__xludf.DUMMYFUNCTION("""COMPUTED_VALUE"""),"Rarely")</f>
        <v>Rarely</v>
      </c>
      <c r="J91" t="str">
        <f>IFERROR(__xludf.DUMMYFUNCTION("""COMPUTED_VALUE"""),"6-25")</f>
        <v>6-25</v>
      </c>
      <c r="K91" t="str">
        <f>IFERROR(__xludf.DUMMYFUNCTION("""COMPUTED_VALUE"""),"No")</f>
        <v>No</v>
      </c>
      <c r="L91" t="str">
        <f>IFERROR(__xludf.DUMMYFUNCTION("""COMPUTED_VALUE"""),"Yes")</f>
        <v>Yes</v>
      </c>
      <c r="M91" t="str">
        <f>IFERROR(__xludf.DUMMYFUNCTION("""COMPUTED_VALUE"""),"Don't know")</f>
        <v>Don't know</v>
      </c>
      <c r="N91" t="str">
        <f>IFERROR(__xludf.DUMMYFUNCTION("""COMPUTED_VALUE"""),"No")</f>
        <v>No</v>
      </c>
      <c r="O91" t="str">
        <f>IFERROR(__xludf.DUMMYFUNCTION("""COMPUTED_VALUE"""),"No")</f>
        <v>No</v>
      </c>
      <c r="P91" t="str">
        <f>IFERROR(__xludf.DUMMYFUNCTION("""COMPUTED_VALUE"""),"No")</f>
        <v>No</v>
      </c>
      <c r="Q91" t="str">
        <f>IFERROR(__xludf.DUMMYFUNCTION("""COMPUTED_VALUE"""),"Don't know")</f>
        <v>Don't know</v>
      </c>
      <c r="R91" t="str">
        <f>IFERROR(__xludf.DUMMYFUNCTION("""COMPUTED_VALUE"""),"Don't know")</f>
        <v>Don't know</v>
      </c>
      <c r="S91" t="str">
        <f>IFERROR(__xludf.DUMMYFUNCTION("""COMPUTED_VALUE"""),"Maybe")</f>
        <v>Maybe</v>
      </c>
      <c r="T91" t="str">
        <f>IFERROR(__xludf.DUMMYFUNCTION("""COMPUTED_VALUE"""),"No")</f>
        <v>No</v>
      </c>
      <c r="U91" t="str">
        <f>IFERROR(__xludf.DUMMYFUNCTION("""COMPUTED_VALUE"""),"Some of them")</f>
        <v>Some of them</v>
      </c>
      <c r="V91" t="str">
        <f>IFERROR(__xludf.DUMMYFUNCTION("""COMPUTED_VALUE"""),"Yes")</f>
        <v>Yes</v>
      </c>
      <c r="W91" t="str">
        <f>IFERROR(__xludf.DUMMYFUNCTION("""COMPUTED_VALUE"""),"No")</f>
        <v>No</v>
      </c>
      <c r="X91" t="str">
        <f>IFERROR(__xludf.DUMMYFUNCTION("""COMPUTED_VALUE"""),"No")</f>
        <v>No</v>
      </c>
      <c r="Y91" t="str">
        <f>IFERROR(__xludf.DUMMYFUNCTION("""COMPUTED_VALUE"""),"Don't know")</f>
        <v>Don't know</v>
      </c>
      <c r="Z91" t="str">
        <f>IFERROR(__xludf.DUMMYFUNCTION("""COMPUTED_VALUE"""),"No")</f>
        <v>No</v>
      </c>
    </row>
    <row r="92">
      <c r="A92" s="4">
        <f>IFERROR(__xludf.DUMMYFUNCTION("""COMPUTED_VALUE"""),41878.53341293982)</f>
        <v>41878.53341</v>
      </c>
      <c r="B92">
        <f>IFERROR(__xludf.DUMMYFUNCTION("""COMPUTED_VALUE"""),34.0)</f>
        <v>34</v>
      </c>
      <c r="C92" t="str">
        <f>IFERROR(__xludf.DUMMYFUNCTION("""COMPUTED_VALUE"""),"Male")</f>
        <v>Male</v>
      </c>
      <c r="D92" t="str">
        <f>IFERROR(__xludf.DUMMYFUNCTION("""COMPUTED_VALUE"""),"United States")</f>
        <v>United States</v>
      </c>
      <c r="E92" t="str">
        <f>IFERROR(__xludf.DUMMYFUNCTION("""COMPUTED_VALUE"""),"MN")</f>
        <v>MN</v>
      </c>
      <c r="F92" t="str">
        <f>IFERROR(__xludf.DUMMYFUNCTION("""COMPUTED_VALUE"""),"No")</f>
        <v>No</v>
      </c>
      <c r="G92" t="str">
        <f>IFERROR(__xludf.DUMMYFUNCTION("""COMPUTED_VALUE"""),"No")</f>
        <v>No</v>
      </c>
      <c r="H92" t="str">
        <f>IFERROR(__xludf.DUMMYFUNCTION("""COMPUTED_VALUE"""),"No")</f>
        <v>No</v>
      </c>
      <c r="I92" t="str">
        <f>IFERROR(__xludf.DUMMYFUNCTION("""COMPUTED_VALUE"""),"Never")</f>
        <v>Never</v>
      </c>
      <c r="J92" t="str">
        <f>IFERROR(__xludf.DUMMYFUNCTION("""COMPUTED_VALUE"""),"26-100")</f>
        <v>26-100</v>
      </c>
      <c r="K92" t="str">
        <f>IFERROR(__xludf.DUMMYFUNCTION("""COMPUTED_VALUE"""),"No")</f>
        <v>No</v>
      </c>
      <c r="L92" t="str">
        <f>IFERROR(__xludf.DUMMYFUNCTION("""COMPUTED_VALUE"""),"Yes")</f>
        <v>Yes</v>
      </c>
      <c r="M92" t="str">
        <f>IFERROR(__xludf.DUMMYFUNCTION("""COMPUTED_VALUE"""),"No")</f>
        <v>No</v>
      </c>
      <c r="N92" t="str">
        <f>IFERROR(__xludf.DUMMYFUNCTION("""COMPUTED_VALUE"""),"No")</f>
        <v>No</v>
      </c>
      <c r="O92" t="str">
        <f>IFERROR(__xludf.DUMMYFUNCTION("""COMPUTED_VALUE"""),"No")</f>
        <v>No</v>
      </c>
      <c r="P92" t="str">
        <f>IFERROR(__xludf.DUMMYFUNCTION("""COMPUTED_VALUE"""),"No")</f>
        <v>No</v>
      </c>
      <c r="Q92" t="str">
        <f>IFERROR(__xludf.DUMMYFUNCTION("""COMPUTED_VALUE"""),"Don't know")</f>
        <v>Don't know</v>
      </c>
      <c r="R92" t="str">
        <f>IFERROR(__xludf.DUMMYFUNCTION("""COMPUTED_VALUE"""),"Very easy")</f>
        <v>Very easy</v>
      </c>
      <c r="S92" t="str">
        <f>IFERROR(__xludf.DUMMYFUNCTION("""COMPUTED_VALUE"""),"Maybe")</f>
        <v>Maybe</v>
      </c>
      <c r="T92" t="str">
        <f>IFERROR(__xludf.DUMMYFUNCTION("""COMPUTED_VALUE"""),"No")</f>
        <v>No</v>
      </c>
      <c r="U92" t="str">
        <f>IFERROR(__xludf.DUMMYFUNCTION("""COMPUTED_VALUE"""),"Some of them")</f>
        <v>Some of them</v>
      </c>
      <c r="V92" t="str">
        <f>IFERROR(__xludf.DUMMYFUNCTION("""COMPUTED_VALUE"""),"Some of them")</f>
        <v>Some of them</v>
      </c>
      <c r="W92" t="str">
        <f>IFERROR(__xludf.DUMMYFUNCTION("""COMPUTED_VALUE"""),"No")</f>
        <v>No</v>
      </c>
      <c r="X92" t="str">
        <f>IFERROR(__xludf.DUMMYFUNCTION("""COMPUTED_VALUE"""),"Maybe")</f>
        <v>Maybe</v>
      </c>
      <c r="Y92" t="str">
        <f>IFERROR(__xludf.DUMMYFUNCTION("""COMPUTED_VALUE"""),"Don't know")</f>
        <v>Don't know</v>
      </c>
      <c r="Z92" t="str">
        <f>IFERROR(__xludf.DUMMYFUNCTION("""COMPUTED_VALUE"""),"No")</f>
        <v>No</v>
      </c>
    </row>
    <row r="93">
      <c r="A93" s="4">
        <f>IFERROR(__xludf.DUMMYFUNCTION("""COMPUTED_VALUE"""),41878.533680451386)</f>
        <v>41878.53368</v>
      </c>
      <c r="B93">
        <f>IFERROR(__xludf.DUMMYFUNCTION("""COMPUTED_VALUE"""),42.0)</f>
        <v>42</v>
      </c>
      <c r="C93" t="str">
        <f>IFERROR(__xludf.DUMMYFUNCTION("""COMPUTED_VALUE"""),"male")</f>
        <v>male</v>
      </c>
      <c r="D93" t="str">
        <f>IFERROR(__xludf.DUMMYFUNCTION("""COMPUTED_VALUE"""),"United States")</f>
        <v>United States</v>
      </c>
      <c r="E93" t="str">
        <f>IFERROR(__xludf.DUMMYFUNCTION("""COMPUTED_VALUE"""),"CA")</f>
        <v>CA</v>
      </c>
      <c r="F93" t="str">
        <f>IFERROR(__xludf.DUMMYFUNCTION("""COMPUTED_VALUE"""),"No")</f>
        <v>No</v>
      </c>
      <c r="G93" t="str">
        <f>IFERROR(__xludf.DUMMYFUNCTION("""COMPUTED_VALUE"""),"No")</f>
        <v>No</v>
      </c>
      <c r="H93" t="str">
        <f>IFERROR(__xludf.DUMMYFUNCTION("""COMPUTED_VALUE"""),"No")</f>
        <v>No</v>
      </c>
      <c r="J93" t="str">
        <f>IFERROR(__xludf.DUMMYFUNCTION("""COMPUTED_VALUE"""),"6-25")</f>
        <v>6-25</v>
      </c>
      <c r="K93" t="str">
        <f>IFERROR(__xludf.DUMMYFUNCTION("""COMPUTED_VALUE"""),"No")</f>
        <v>No</v>
      </c>
      <c r="L93" t="str">
        <f>IFERROR(__xludf.DUMMYFUNCTION("""COMPUTED_VALUE"""),"Yes")</f>
        <v>Yes</v>
      </c>
      <c r="M93" t="str">
        <f>IFERROR(__xludf.DUMMYFUNCTION("""COMPUTED_VALUE"""),"No")</f>
        <v>No</v>
      </c>
      <c r="N93" t="str">
        <f>IFERROR(__xludf.DUMMYFUNCTION("""COMPUTED_VALUE"""),"Yes")</f>
        <v>Yes</v>
      </c>
      <c r="O93" t="str">
        <f>IFERROR(__xludf.DUMMYFUNCTION("""COMPUTED_VALUE"""),"No")</f>
        <v>No</v>
      </c>
      <c r="P93" t="str">
        <f>IFERROR(__xludf.DUMMYFUNCTION("""COMPUTED_VALUE"""),"No")</f>
        <v>No</v>
      </c>
      <c r="Q93" t="str">
        <f>IFERROR(__xludf.DUMMYFUNCTION("""COMPUTED_VALUE"""),"Don't know")</f>
        <v>Don't know</v>
      </c>
      <c r="R93" t="str">
        <f>IFERROR(__xludf.DUMMYFUNCTION("""COMPUTED_VALUE"""),"Very difficult")</f>
        <v>Very difficult</v>
      </c>
      <c r="S93" t="str">
        <f>IFERROR(__xludf.DUMMYFUNCTION("""COMPUTED_VALUE"""),"Maybe")</f>
        <v>Maybe</v>
      </c>
      <c r="T93" t="str">
        <f>IFERROR(__xludf.DUMMYFUNCTION("""COMPUTED_VALUE"""),"No")</f>
        <v>No</v>
      </c>
      <c r="U93" t="str">
        <f>IFERROR(__xludf.DUMMYFUNCTION("""COMPUTED_VALUE"""),"Yes")</f>
        <v>Yes</v>
      </c>
      <c r="V93" t="str">
        <f>IFERROR(__xludf.DUMMYFUNCTION("""COMPUTED_VALUE"""),"Yes")</f>
        <v>Yes</v>
      </c>
      <c r="W93" t="str">
        <f>IFERROR(__xludf.DUMMYFUNCTION("""COMPUTED_VALUE"""),"No")</f>
        <v>No</v>
      </c>
      <c r="X93" t="str">
        <f>IFERROR(__xludf.DUMMYFUNCTION("""COMPUTED_VALUE"""),"Maybe")</f>
        <v>Maybe</v>
      </c>
      <c r="Y93" t="str">
        <f>IFERROR(__xludf.DUMMYFUNCTION("""COMPUTED_VALUE"""),"No")</f>
        <v>No</v>
      </c>
      <c r="Z93" t="str">
        <f>IFERROR(__xludf.DUMMYFUNCTION("""COMPUTED_VALUE"""),"No")</f>
        <v>No</v>
      </c>
    </row>
    <row r="94">
      <c r="A94" s="4">
        <f>IFERROR(__xludf.DUMMYFUNCTION("""COMPUTED_VALUE"""),41878.53435028935)</f>
        <v>41878.53435</v>
      </c>
      <c r="B94">
        <f>IFERROR(__xludf.DUMMYFUNCTION("""COMPUTED_VALUE"""),23.0)</f>
        <v>23</v>
      </c>
      <c r="C94" t="str">
        <f>IFERROR(__xludf.DUMMYFUNCTION("""COMPUTED_VALUE"""),"Female")</f>
        <v>Female</v>
      </c>
      <c r="D94" t="str">
        <f>IFERROR(__xludf.DUMMYFUNCTION("""COMPUTED_VALUE"""),"United States")</f>
        <v>United States</v>
      </c>
      <c r="E94" t="str">
        <f>IFERROR(__xludf.DUMMYFUNCTION("""COMPUTED_VALUE"""),"NC")</f>
        <v>NC</v>
      </c>
      <c r="F94" t="str">
        <f>IFERROR(__xludf.DUMMYFUNCTION("""COMPUTED_VALUE"""),"No")</f>
        <v>No</v>
      </c>
      <c r="G94" t="str">
        <f>IFERROR(__xludf.DUMMYFUNCTION("""COMPUTED_VALUE"""),"No")</f>
        <v>No</v>
      </c>
      <c r="H94" t="str">
        <f>IFERROR(__xludf.DUMMYFUNCTION("""COMPUTED_VALUE"""),"No")</f>
        <v>No</v>
      </c>
      <c r="J94" t="str">
        <f>IFERROR(__xludf.DUMMYFUNCTION("""COMPUTED_VALUE"""),"6-25")</f>
        <v>6-25</v>
      </c>
      <c r="K94" t="str">
        <f>IFERROR(__xludf.DUMMYFUNCTION("""COMPUTED_VALUE"""),"No")</f>
        <v>No</v>
      </c>
      <c r="L94" t="str">
        <f>IFERROR(__xludf.DUMMYFUNCTION("""COMPUTED_VALUE"""),"Yes")</f>
        <v>Yes</v>
      </c>
      <c r="M94" t="str">
        <f>IFERROR(__xludf.DUMMYFUNCTION("""COMPUTED_VALUE"""),"Don't know")</f>
        <v>Don't know</v>
      </c>
      <c r="N94" t="str">
        <f>IFERROR(__xludf.DUMMYFUNCTION("""COMPUTED_VALUE"""),"No")</f>
        <v>No</v>
      </c>
      <c r="O94" t="str">
        <f>IFERROR(__xludf.DUMMYFUNCTION("""COMPUTED_VALUE"""),"No")</f>
        <v>No</v>
      </c>
      <c r="P94" t="str">
        <f>IFERROR(__xludf.DUMMYFUNCTION("""COMPUTED_VALUE"""),"Don't know")</f>
        <v>Don't know</v>
      </c>
      <c r="Q94" t="str">
        <f>IFERROR(__xludf.DUMMYFUNCTION("""COMPUTED_VALUE"""),"Don't know")</f>
        <v>Don't know</v>
      </c>
      <c r="R94" t="str">
        <f>IFERROR(__xludf.DUMMYFUNCTION("""COMPUTED_VALUE"""),"Don't know")</f>
        <v>Don't know</v>
      </c>
      <c r="S94" t="str">
        <f>IFERROR(__xludf.DUMMYFUNCTION("""COMPUTED_VALUE"""),"Maybe")</f>
        <v>Maybe</v>
      </c>
      <c r="T94" t="str">
        <f>IFERROR(__xludf.DUMMYFUNCTION("""COMPUTED_VALUE"""),"Maybe")</f>
        <v>Maybe</v>
      </c>
      <c r="U94" t="str">
        <f>IFERROR(__xludf.DUMMYFUNCTION("""COMPUTED_VALUE"""),"Some of them")</f>
        <v>Some of them</v>
      </c>
      <c r="V94" t="str">
        <f>IFERROR(__xludf.DUMMYFUNCTION("""COMPUTED_VALUE"""),"Yes")</f>
        <v>Yes</v>
      </c>
      <c r="W94" t="str">
        <f>IFERROR(__xludf.DUMMYFUNCTION("""COMPUTED_VALUE"""),"No")</f>
        <v>No</v>
      </c>
      <c r="X94" t="str">
        <f>IFERROR(__xludf.DUMMYFUNCTION("""COMPUTED_VALUE"""),"Maybe")</f>
        <v>Maybe</v>
      </c>
      <c r="Y94" t="str">
        <f>IFERROR(__xludf.DUMMYFUNCTION("""COMPUTED_VALUE"""),"Yes")</f>
        <v>Yes</v>
      </c>
      <c r="Z94" t="str">
        <f>IFERROR(__xludf.DUMMYFUNCTION("""COMPUTED_VALUE"""),"No")</f>
        <v>No</v>
      </c>
    </row>
    <row r="95">
      <c r="A95" s="4">
        <f>IFERROR(__xludf.DUMMYFUNCTION("""COMPUTED_VALUE"""),41878.53448271991)</f>
        <v>41878.53448</v>
      </c>
      <c r="B95">
        <f>IFERROR(__xludf.DUMMYFUNCTION("""COMPUTED_VALUE"""),31.0)</f>
        <v>31</v>
      </c>
      <c r="C95" t="str">
        <f>IFERROR(__xludf.DUMMYFUNCTION("""COMPUTED_VALUE"""),"male")</f>
        <v>male</v>
      </c>
      <c r="D95" t="str">
        <f>IFERROR(__xludf.DUMMYFUNCTION("""COMPUTED_VALUE"""),"United States")</f>
        <v>United States</v>
      </c>
      <c r="E95" t="str">
        <f>IFERROR(__xludf.DUMMYFUNCTION("""COMPUTED_VALUE"""),"MO")</f>
        <v>MO</v>
      </c>
      <c r="F95" t="str">
        <f>IFERROR(__xludf.DUMMYFUNCTION("""COMPUTED_VALUE"""),"No")</f>
        <v>No</v>
      </c>
      <c r="G95" t="str">
        <f>IFERROR(__xludf.DUMMYFUNCTION("""COMPUTED_VALUE"""),"No")</f>
        <v>No</v>
      </c>
      <c r="H95" t="str">
        <f>IFERROR(__xludf.DUMMYFUNCTION("""COMPUTED_VALUE"""),"No")</f>
        <v>No</v>
      </c>
      <c r="I95" t="str">
        <f>IFERROR(__xludf.DUMMYFUNCTION("""COMPUTED_VALUE"""),"Never")</f>
        <v>Never</v>
      </c>
      <c r="J95" t="str">
        <f>IFERROR(__xludf.DUMMYFUNCTION("""COMPUTED_VALUE"""),"26-100")</f>
        <v>26-100</v>
      </c>
      <c r="K95" t="str">
        <f>IFERROR(__xludf.DUMMYFUNCTION("""COMPUTED_VALUE"""),"No")</f>
        <v>No</v>
      </c>
      <c r="L95" t="str">
        <f>IFERROR(__xludf.DUMMYFUNCTION("""COMPUTED_VALUE"""),"Yes")</f>
        <v>Yes</v>
      </c>
      <c r="M95" t="str">
        <f>IFERROR(__xludf.DUMMYFUNCTION("""COMPUTED_VALUE"""),"Don't know")</f>
        <v>Don't know</v>
      </c>
      <c r="N95" t="str">
        <f>IFERROR(__xludf.DUMMYFUNCTION("""COMPUTED_VALUE"""),"Not sure")</f>
        <v>Not sure</v>
      </c>
      <c r="O95" t="str">
        <f>IFERROR(__xludf.DUMMYFUNCTION("""COMPUTED_VALUE"""),"No")</f>
        <v>No</v>
      </c>
      <c r="P95" t="str">
        <f>IFERROR(__xludf.DUMMYFUNCTION("""COMPUTED_VALUE"""),"Don't know")</f>
        <v>Don't know</v>
      </c>
      <c r="Q95" t="str">
        <f>IFERROR(__xludf.DUMMYFUNCTION("""COMPUTED_VALUE"""),"Don't know")</f>
        <v>Don't know</v>
      </c>
      <c r="R95" t="str">
        <f>IFERROR(__xludf.DUMMYFUNCTION("""COMPUTED_VALUE"""),"Don't know")</f>
        <v>Don't know</v>
      </c>
      <c r="S95" t="str">
        <f>IFERROR(__xludf.DUMMYFUNCTION("""COMPUTED_VALUE"""),"Maybe")</f>
        <v>Maybe</v>
      </c>
      <c r="T95" t="str">
        <f>IFERROR(__xludf.DUMMYFUNCTION("""COMPUTED_VALUE"""),"No")</f>
        <v>No</v>
      </c>
      <c r="U95" t="str">
        <f>IFERROR(__xludf.DUMMYFUNCTION("""COMPUTED_VALUE"""),"No")</f>
        <v>No</v>
      </c>
      <c r="V95" t="str">
        <f>IFERROR(__xludf.DUMMYFUNCTION("""COMPUTED_VALUE"""),"Some of them")</f>
        <v>Some of them</v>
      </c>
      <c r="W95" t="str">
        <f>IFERROR(__xludf.DUMMYFUNCTION("""COMPUTED_VALUE"""),"No")</f>
        <v>No</v>
      </c>
      <c r="X95" t="str">
        <f>IFERROR(__xludf.DUMMYFUNCTION("""COMPUTED_VALUE"""),"Maybe")</f>
        <v>Maybe</v>
      </c>
      <c r="Y95" t="str">
        <f>IFERROR(__xludf.DUMMYFUNCTION("""COMPUTED_VALUE"""),"Don't know")</f>
        <v>Don't know</v>
      </c>
      <c r="Z95" t="str">
        <f>IFERROR(__xludf.DUMMYFUNCTION("""COMPUTED_VALUE"""),"No")</f>
        <v>No</v>
      </c>
    </row>
    <row r="96">
      <c r="A96" s="4">
        <f>IFERROR(__xludf.DUMMYFUNCTION("""COMPUTED_VALUE"""),41878.53539150463)</f>
        <v>41878.53539</v>
      </c>
      <c r="B96">
        <f>IFERROR(__xludf.DUMMYFUNCTION("""COMPUTED_VALUE"""),32.0)</f>
        <v>32</v>
      </c>
      <c r="C96" t="str">
        <f>IFERROR(__xludf.DUMMYFUNCTION("""COMPUTED_VALUE"""),"Female")</f>
        <v>Female</v>
      </c>
      <c r="D96" t="str">
        <f>IFERROR(__xludf.DUMMYFUNCTION("""COMPUTED_VALUE"""),"United States")</f>
        <v>United States</v>
      </c>
      <c r="E96" t="str">
        <f>IFERROR(__xludf.DUMMYFUNCTION("""COMPUTED_VALUE"""),"MA")</f>
        <v>MA</v>
      </c>
      <c r="F96" t="str">
        <f>IFERROR(__xludf.DUMMYFUNCTION("""COMPUTED_VALUE"""),"No")</f>
        <v>No</v>
      </c>
      <c r="G96" t="str">
        <f>IFERROR(__xludf.DUMMYFUNCTION("""COMPUTED_VALUE"""),"No")</f>
        <v>No</v>
      </c>
      <c r="H96" t="str">
        <f>IFERROR(__xludf.DUMMYFUNCTION("""COMPUTED_VALUE"""),"Yes")</f>
        <v>Yes</v>
      </c>
      <c r="I96" t="str">
        <f>IFERROR(__xludf.DUMMYFUNCTION("""COMPUTED_VALUE"""),"Often")</f>
        <v>Often</v>
      </c>
      <c r="J96" t="str">
        <f>IFERROR(__xludf.DUMMYFUNCTION("""COMPUTED_VALUE"""),"6-25")</f>
        <v>6-25</v>
      </c>
      <c r="K96" t="str">
        <f>IFERROR(__xludf.DUMMYFUNCTION("""COMPUTED_VALUE"""),"Yes")</f>
        <v>Yes</v>
      </c>
      <c r="L96" t="str">
        <f>IFERROR(__xludf.DUMMYFUNCTION("""COMPUTED_VALUE"""),"Yes")</f>
        <v>Yes</v>
      </c>
      <c r="M96" t="str">
        <f>IFERROR(__xludf.DUMMYFUNCTION("""COMPUTED_VALUE"""),"Yes")</f>
        <v>Yes</v>
      </c>
      <c r="N96" t="str">
        <f>IFERROR(__xludf.DUMMYFUNCTION("""COMPUTED_VALUE"""),"Not sure")</f>
        <v>Not sure</v>
      </c>
      <c r="O96" t="str">
        <f>IFERROR(__xludf.DUMMYFUNCTION("""COMPUTED_VALUE"""),"Don't know")</f>
        <v>Don't know</v>
      </c>
      <c r="P96" t="str">
        <f>IFERROR(__xludf.DUMMYFUNCTION("""COMPUTED_VALUE"""),"Don't know")</f>
        <v>Don't know</v>
      </c>
      <c r="Q96" t="str">
        <f>IFERROR(__xludf.DUMMYFUNCTION("""COMPUTED_VALUE"""),"Yes")</f>
        <v>Yes</v>
      </c>
      <c r="R96" t="str">
        <f>IFERROR(__xludf.DUMMYFUNCTION("""COMPUTED_VALUE"""),"Very easy")</f>
        <v>Very easy</v>
      </c>
      <c r="S96" t="str">
        <f>IFERROR(__xludf.DUMMYFUNCTION("""COMPUTED_VALUE"""),"No")</f>
        <v>No</v>
      </c>
      <c r="T96" t="str">
        <f>IFERROR(__xludf.DUMMYFUNCTION("""COMPUTED_VALUE"""),"No")</f>
        <v>No</v>
      </c>
      <c r="U96" t="str">
        <f>IFERROR(__xludf.DUMMYFUNCTION("""COMPUTED_VALUE"""),"Yes")</f>
        <v>Yes</v>
      </c>
      <c r="V96" t="str">
        <f>IFERROR(__xludf.DUMMYFUNCTION("""COMPUTED_VALUE"""),"Yes")</f>
        <v>Yes</v>
      </c>
      <c r="W96" t="str">
        <f>IFERROR(__xludf.DUMMYFUNCTION("""COMPUTED_VALUE"""),"No")</f>
        <v>No</v>
      </c>
      <c r="X96" t="str">
        <f>IFERROR(__xludf.DUMMYFUNCTION("""COMPUTED_VALUE"""),"No")</f>
        <v>No</v>
      </c>
      <c r="Y96" t="str">
        <f>IFERROR(__xludf.DUMMYFUNCTION("""COMPUTED_VALUE"""),"Yes")</f>
        <v>Yes</v>
      </c>
      <c r="Z96" t="str">
        <f>IFERROR(__xludf.DUMMYFUNCTION("""COMPUTED_VALUE"""),"Yes")</f>
        <v>Yes</v>
      </c>
    </row>
    <row r="97">
      <c r="A97" s="4">
        <f>IFERROR(__xludf.DUMMYFUNCTION("""COMPUTED_VALUE"""),41878.53571538194)</f>
        <v>41878.53572</v>
      </c>
      <c r="B97">
        <f>IFERROR(__xludf.DUMMYFUNCTION("""COMPUTED_VALUE"""),45.0)</f>
        <v>45</v>
      </c>
      <c r="C97" t="str">
        <f>IFERROR(__xludf.DUMMYFUNCTION("""COMPUTED_VALUE"""),"F")</f>
        <v>F</v>
      </c>
      <c r="D97" t="str">
        <f>IFERROR(__xludf.DUMMYFUNCTION("""COMPUTED_VALUE"""),"United States")</f>
        <v>United States</v>
      </c>
      <c r="E97" t="str">
        <f>IFERROR(__xludf.DUMMYFUNCTION("""COMPUTED_VALUE"""),"CA")</f>
        <v>CA</v>
      </c>
      <c r="F97" t="str">
        <f>IFERROR(__xludf.DUMMYFUNCTION("""COMPUTED_VALUE"""),"No")</f>
        <v>No</v>
      </c>
      <c r="G97" t="str">
        <f>IFERROR(__xludf.DUMMYFUNCTION("""COMPUTED_VALUE"""),"No")</f>
        <v>No</v>
      </c>
      <c r="H97" t="str">
        <f>IFERROR(__xludf.DUMMYFUNCTION("""COMPUTED_VALUE"""),"Yes")</f>
        <v>Yes</v>
      </c>
      <c r="I97" t="str">
        <f>IFERROR(__xludf.DUMMYFUNCTION("""COMPUTED_VALUE"""),"Sometimes")</f>
        <v>Sometimes</v>
      </c>
      <c r="J97" t="str">
        <f>IFERROR(__xludf.DUMMYFUNCTION("""COMPUTED_VALUE"""),"1-5")</f>
        <v>1-5</v>
      </c>
      <c r="K97" t="str">
        <f>IFERROR(__xludf.DUMMYFUNCTION("""COMPUTED_VALUE"""),"No")</f>
        <v>No</v>
      </c>
      <c r="L97" t="str">
        <f>IFERROR(__xludf.DUMMYFUNCTION("""COMPUTED_VALUE"""),"Yes")</f>
        <v>Yes</v>
      </c>
      <c r="M97" t="str">
        <f>IFERROR(__xludf.DUMMYFUNCTION("""COMPUTED_VALUE"""),"Yes")</f>
        <v>Yes</v>
      </c>
      <c r="N97" t="str">
        <f>IFERROR(__xludf.DUMMYFUNCTION("""COMPUTED_VALUE"""),"No")</f>
        <v>No</v>
      </c>
      <c r="O97" t="str">
        <f>IFERROR(__xludf.DUMMYFUNCTION("""COMPUTED_VALUE"""),"No")</f>
        <v>No</v>
      </c>
      <c r="P97" t="str">
        <f>IFERROR(__xludf.DUMMYFUNCTION("""COMPUTED_VALUE"""),"No")</f>
        <v>No</v>
      </c>
      <c r="Q97" t="str">
        <f>IFERROR(__xludf.DUMMYFUNCTION("""COMPUTED_VALUE"""),"Yes")</f>
        <v>Yes</v>
      </c>
      <c r="R97" t="str">
        <f>IFERROR(__xludf.DUMMYFUNCTION("""COMPUTED_VALUE"""),"Somewhat difficult")</f>
        <v>Somewhat difficult</v>
      </c>
      <c r="S97" t="str">
        <f>IFERROR(__xludf.DUMMYFUNCTION("""COMPUTED_VALUE"""),"No")</f>
        <v>No</v>
      </c>
      <c r="T97" t="str">
        <f>IFERROR(__xludf.DUMMYFUNCTION("""COMPUTED_VALUE"""),"No")</f>
        <v>No</v>
      </c>
      <c r="U97" t="str">
        <f>IFERROR(__xludf.DUMMYFUNCTION("""COMPUTED_VALUE"""),"Yes")</f>
        <v>Yes</v>
      </c>
      <c r="V97" t="str">
        <f>IFERROR(__xludf.DUMMYFUNCTION("""COMPUTED_VALUE"""),"Yes")</f>
        <v>Yes</v>
      </c>
      <c r="W97" t="str">
        <f>IFERROR(__xludf.DUMMYFUNCTION("""COMPUTED_VALUE"""),"No")</f>
        <v>No</v>
      </c>
      <c r="X97" t="str">
        <f>IFERROR(__xludf.DUMMYFUNCTION("""COMPUTED_VALUE"""),"No")</f>
        <v>No</v>
      </c>
      <c r="Y97" t="str">
        <f>IFERROR(__xludf.DUMMYFUNCTION("""COMPUTED_VALUE"""),"Yes")</f>
        <v>Yes</v>
      </c>
      <c r="Z97" t="str">
        <f>IFERROR(__xludf.DUMMYFUNCTION("""COMPUTED_VALUE"""),"No")</f>
        <v>No</v>
      </c>
    </row>
    <row r="98">
      <c r="A98" s="4">
        <f>IFERROR(__xludf.DUMMYFUNCTION("""COMPUTED_VALUE"""),41878.535840000004)</f>
        <v>41878.53584</v>
      </c>
      <c r="B98">
        <f>IFERROR(__xludf.DUMMYFUNCTION("""COMPUTED_VALUE"""),33.0)</f>
        <v>33</v>
      </c>
      <c r="C98" t="str">
        <f>IFERROR(__xludf.DUMMYFUNCTION("""COMPUTED_VALUE"""),"Male")</f>
        <v>Male</v>
      </c>
      <c r="D98" t="str">
        <f>IFERROR(__xludf.DUMMYFUNCTION("""COMPUTED_VALUE"""),"United States")</f>
        <v>United States</v>
      </c>
      <c r="E98" t="str">
        <f>IFERROR(__xludf.DUMMYFUNCTION("""COMPUTED_VALUE"""),"TX")</f>
        <v>TX</v>
      </c>
      <c r="F98" t="str">
        <f>IFERROR(__xludf.DUMMYFUNCTION("""COMPUTED_VALUE"""),"No")</f>
        <v>No</v>
      </c>
      <c r="G98" t="str">
        <f>IFERROR(__xludf.DUMMYFUNCTION("""COMPUTED_VALUE"""),"No")</f>
        <v>No</v>
      </c>
      <c r="H98" t="str">
        <f>IFERROR(__xludf.DUMMYFUNCTION("""COMPUTED_VALUE"""),"No")</f>
        <v>No</v>
      </c>
      <c r="J98" t="str">
        <f>IFERROR(__xludf.DUMMYFUNCTION("""COMPUTED_VALUE"""),"6-25")</f>
        <v>6-25</v>
      </c>
      <c r="K98" t="str">
        <f>IFERROR(__xludf.DUMMYFUNCTION("""COMPUTED_VALUE"""),"Yes")</f>
        <v>Yes</v>
      </c>
      <c r="L98" t="str">
        <f>IFERROR(__xludf.DUMMYFUNCTION("""COMPUTED_VALUE"""),"Yes")</f>
        <v>Yes</v>
      </c>
      <c r="M98" t="str">
        <f>IFERROR(__xludf.DUMMYFUNCTION("""COMPUTED_VALUE"""),"Don't know")</f>
        <v>Don't know</v>
      </c>
      <c r="N98" t="str">
        <f>IFERROR(__xludf.DUMMYFUNCTION("""COMPUTED_VALUE"""),"No")</f>
        <v>No</v>
      </c>
      <c r="O98" t="str">
        <f>IFERROR(__xludf.DUMMYFUNCTION("""COMPUTED_VALUE"""),"No")</f>
        <v>No</v>
      </c>
      <c r="P98" t="str">
        <f>IFERROR(__xludf.DUMMYFUNCTION("""COMPUTED_VALUE"""),"No")</f>
        <v>No</v>
      </c>
      <c r="Q98" t="str">
        <f>IFERROR(__xludf.DUMMYFUNCTION("""COMPUTED_VALUE"""),"Don't know")</f>
        <v>Don't know</v>
      </c>
      <c r="R98" t="str">
        <f>IFERROR(__xludf.DUMMYFUNCTION("""COMPUTED_VALUE"""),"Very easy")</f>
        <v>Very easy</v>
      </c>
      <c r="S98" t="str">
        <f>IFERROR(__xludf.DUMMYFUNCTION("""COMPUTED_VALUE"""),"No")</f>
        <v>No</v>
      </c>
      <c r="T98" t="str">
        <f>IFERROR(__xludf.DUMMYFUNCTION("""COMPUTED_VALUE"""),"No")</f>
        <v>No</v>
      </c>
      <c r="U98" t="str">
        <f>IFERROR(__xludf.DUMMYFUNCTION("""COMPUTED_VALUE"""),"Yes")</f>
        <v>Yes</v>
      </c>
      <c r="V98" t="str">
        <f>IFERROR(__xludf.DUMMYFUNCTION("""COMPUTED_VALUE"""),"Yes")</f>
        <v>Yes</v>
      </c>
      <c r="W98" t="str">
        <f>IFERROR(__xludf.DUMMYFUNCTION("""COMPUTED_VALUE"""),"No")</f>
        <v>No</v>
      </c>
      <c r="X98" t="str">
        <f>IFERROR(__xludf.DUMMYFUNCTION("""COMPUTED_VALUE"""),"Maybe")</f>
        <v>Maybe</v>
      </c>
      <c r="Y98" t="str">
        <f>IFERROR(__xludf.DUMMYFUNCTION("""COMPUTED_VALUE"""),"Don't know")</f>
        <v>Don't know</v>
      </c>
      <c r="Z98" t="str">
        <f>IFERROR(__xludf.DUMMYFUNCTION("""COMPUTED_VALUE"""),"No")</f>
        <v>No</v>
      </c>
    </row>
    <row r="99">
      <c r="A99" s="4">
        <f>IFERROR(__xludf.DUMMYFUNCTION("""COMPUTED_VALUE"""),41878.53606211806)</f>
        <v>41878.53606</v>
      </c>
      <c r="B99">
        <f>IFERROR(__xludf.DUMMYFUNCTION("""COMPUTED_VALUE"""),45.0)</f>
        <v>45</v>
      </c>
      <c r="C99" t="str">
        <f>IFERROR(__xludf.DUMMYFUNCTION("""COMPUTED_VALUE"""),"M")</f>
        <v>M</v>
      </c>
      <c r="D99" t="str">
        <f>IFERROR(__xludf.DUMMYFUNCTION("""COMPUTED_VALUE"""),"United States")</f>
        <v>United States</v>
      </c>
      <c r="E99" t="str">
        <f>IFERROR(__xludf.DUMMYFUNCTION("""COMPUTED_VALUE"""),"CA")</f>
        <v>CA</v>
      </c>
      <c r="F99" t="str">
        <f>IFERROR(__xludf.DUMMYFUNCTION("""COMPUTED_VALUE"""),"No")</f>
        <v>No</v>
      </c>
      <c r="G99" t="str">
        <f>IFERROR(__xludf.DUMMYFUNCTION("""COMPUTED_VALUE"""),"No")</f>
        <v>No</v>
      </c>
      <c r="H99" t="str">
        <f>IFERROR(__xludf.DUMMYFUNCTION("""COMPUTED_VALUE"""),"Yes")</f>
        <v>Yes</v>
      </c>
      <c r="I99" t="str">
        <f>IFERROR(__xludf.DUMMYFUNCTION("""COMPUTED_VALUE"""),"Sometimes")</f>
        <v>Sometimes</v>
      </c>
      <c r="J99" t="str">
        <f>IFERROR(__xludf.DUMMYFUNCTION("""COMPUTED_VALUE"""),"More than 1000")</f>
        <v>More than 1000</v>
      </c>
      <c r="K99" t="str">
        <f>IFERROR(__xludf.DUMMYFUNCTION("""COMPUTED_VALUE"""),"No")</f>
        <v>No</v>
      </c>
      <c r="L99" t="str">
        <f>IFERROR(__xludf.DUMMYFUNCTION("""COMPUTED_VALUE"""),"Yes")</f>
        <v>Yes</v>
      </c>
      <c r="M99" t="str">
        <f>IFERROR(__xludf.DUMMYFUNCTION("""COMPUTED_VALUE"""),"Don't know")</f>
        <v>Don't know</v>
      </c>
      <c r="N99" t="str">
        <f>IFERROR(__xludf.DUMMYFUNCTION("""COMPUTED_VALUE"""),"Not sure")</f>
        <v>Not sure</v>
      </c>
      <c r="O99" t="str">
        <f>IFERROR(__xludf.DUMMYFUNCTION("""COMPUTED_VALUE"""),"Don't know")</f>
        <v>Don't know</v>
      </c>
      <c r="P99" t="str">
        <f>IFERROR(__xludf.DUMMYFUNCTION("""COMPUTED_VALUE"""),"Don't know")</f>
        <v>Don't know</v>
      </c>
      <c r="Q99" t="str">
        <f>IFERROR(__xludf.DUMMYFUNCTION("""COMPUTED_VALUE"""),"Don't know")</f>
        <v>Don't know</v>
      </c>
      <c r="R99" t="str">
        <f>IFERROR(__xludf.DUMMYFUNCTION("""COMPUTED_VALUE"""),"Don't know")</f>
        <v>Don't know</v>
      </c>
      <c r="S99" t="str">
        <f>IFERROR(__xludf.DUMMYFUNCTION("""COMPUTED_VALUE"""),"Yes")</f>
        <v>Yes</v>
      </c>
      <c r="T99" t="str">
        <f>IFERROR(__xludf.DUMMYFUNCTION("""COMPUTED_VALUE"""),"Yes")</f>
        <v>Yes</v>
      </c>
      <c r="U99" t="str">
        <f>IFERROR(__xludf.DUMMYFUNCTION("""COMPUTED_VALUE"""),"Some of them")</f>
        <v>Some of them</v>
      </c>
      <c r="V99" t="str">
        <f>IFERROR(__xludf.DUMMYFUNCTION("""COMPUTED_VALUE"""),"Some of them")</f>
        <v>Some of them</v>
      </c>
      <c r="W99" t="str">
        <f>IFERROR(__xludf.DUMMYFUNCTION("""COMPUTED_VALUE"""),"No")</f>
        <v>No</v>
      </c>
      <c r="X99" t="str">
        <f>IFERROR(__xludf.DUMMYFUNCTION("""COMPUTED_VALUE"""),"No")</f>
        <v>No</v>
      </c>
      <c r="Y99" t="str">
        <f>IFERROR(__xludf.DUMMYFUNCTION("""COMPUTED_VALUE"""),"Don't know")</f>
        <v>Don't know</v>
      </c>
      <c r="Z99" t="str">
        <f>IFERROR(__xludf.DUMMYFUNCTION("""COMPUTED_VALUE"""),"No")</f>
        <v>No</v>
      </c>
    </row>
    <row r="100">
      <c r="A100" s="4">
        <f>IFERROR(__xludf.DUMMYFUNCTION("""COMPUTED_VALUE"""),41878.53621251157)</f>
        <v>41878.53621</v>
      </c>
      <c r="B100">
        <f>IFERROR(__xludf.DUMMYFUNCTION("""COMPUTED_VALUE"""),43.0)</f>
        <v>43</v>
      </c>
      <c r="C100" t="str">
        <f>IFERROR(__xludf.DUMMYFUNCTION("""COMPUTED_VALUE"""),"Male")</f>
        <v>Male</v>
      </c>
      <c r="D100" t="str">
        <f>IFERROR(__xludf.DUMMYFUNCTION("""COMPUTED_VALUE"""),"United States")</f>
        <v>United States</v>
      </c>
      <c r="E100" t="str">
        <f>IFERROR(__xludf.DUMMYFUNCTION("""COMPUTED_VALUE"""),"WA")</f>
        <v>WA</v>
      </c>
      <c r="F100" t="str">
        <f>IFERROR(__xludf.DUMMYFUNCTION("""COMPUTED_VALUE"""),"No")</f>
        <v>No</v>
      </c>
      <c r="G100" t="str">
        <f>IFERROR(__xludf.DUMMYFUNCTION("""COMPUTED_VALUE"""),"Yes")</f>
        <v>Yes</v>
      </c>
      <c r="H100" t="str">
        <f>IFERROR(__xludf.DUMMYFUNCTION("""COMPUTED_VALUE"""),"Yes")</f>
        <v>Yes</v>
      </c>
      <c r="I100" t="str">
        <f>IFERROR(__xludf.DUMMYFUNCTION("""COMPUTED_VALUE"""),"Often")</f>
        <v>Often</v>
      </c>
      <c r="J100" t="str">
        <f>IFERROR(__xludf.DUMMYFUNCTION("""COMPUTED_VALUE"""),"More than 1000")</f>
        <v>More than 1000</v>
      </c>
      <c r="K100" t="str">
        <f>IFERROR(__xludf.DUMMYFUNCTION("""COMPUTED_VALUE"""),"Yes")</f>
        <v>Yes</v>
      </c>
      <c r="L100" t="str">
        <f>IFERROR(__xludf.DUMMYFUNCTION("""COMPUTED_VALUE"""),"Yes")</f>
        <v>Yes</v>
      </c>
      <c r="M100" t="str">
        <f>IFERROR(__xludf.DUMMYFUNCTION("""COMPUTED_VALUE"""),"Yes")</f>
        <v>Yes</v>
      </c>
      <c r="N100" t="str">
        <f>IFERROR(__xludf.DUMMYFUNCTION("""COMPUTED_VALUE"""),"Not sure")</f>
        <v>Not sure</v>
      </c>
      <c r="O100" t="str">
        <f>IFERROR(__xludf.DUMMYFUNCTION("""COMPUTED_VALUE"""),"No")</f>
        <v>No</v>
      </c>
      <c r="P100" t="str">
        <f>IFERROR(__xludf.DUMMYFUNCTION("""COMPUTED_VALUE"""),"Don't know")</f>
        <v>Don't know</v>
      </c>
      <c r="Q100" t="str">
        <f>IFERROR(__xludf.DUMMYFUNCTION("""COMPUTED_VALUE"""),"Don't know")</f>
        <v>Don't know</v>
      </c>
      <c r="R100" t="str">
        <f>IFERROR(__xludf.DUMMYFUNCTION("""COMPUTED_VALUE"""),"Very difficult")</f>
        <v>Very difficult</v>
      </c>
      <c r="S100" t="str">
        <f>IFERROR(__xludf.DUMMYFUNCTION("""COMPUTED_VALUE"""),"Yes")</f>
        <v>Yes</v>
      </c>
      <c r="T100" t="str">
        <f>IFERROR(__xludf.DUMMYFUNCTION("""COMPUTED_VALUE"""),"Maybe")</f>
        <v>Maybe</v>
      </c>
      <c r="U100" t="str">
        <f>IFERROR(__xludf.DUMMYFUNCTION("""COMPUTED_VALUE"""),"No")</f>
        <v>No</v>
      </c>
      <c r="V100" t="str">
        <f>IFERROR(__xludf.DUMMYFUNCTION("""COMPUTED_VALUE"""),"No")</f>
        <v>No</v>
      </c>
      <c r="W100" t="str">
        <f>IFERROR(__xludf.DUMMYFUNCTION("""COMPUTED_VALUE"""),"No")</f>
        <v>No</v>
      </c>
      <c r="X100" t="str">
        <f>IFERROR(__xludf.DUMMYFUNCTION("""COMPUTED_VALUE"""),"No")</f>
        <v>No</v>
      </c>
      <c r="Y100" t="str">
        <f>IFERROR(__xludf.DUMMYFUNCTION("""COMPUTED_VALUE"""),"No")</f>
        <v>No</v>
      </c>
      <c r="Z100" t="str">
        <f>IFERROR(__xludf.DUMMYFUNCTION("""COMPUTED_VALUE"""),"No")</f>
        <v>No</v>
      </c>
    </row>
    <row r="101">
      <c r="A101" s="4">
        <f>IFERROR(__xludf.DUMMYFUNCTION("""COMPUTED_VALUE"""),41878.53664424769)</f>
        <v>41878.53664</v>
      </c>
      <c r="B101">
        <f>IFERROR(__xludf.DUMMYFUNCTION("""COMPUTED_VALUE"""),37.0)</f>
        <v>37</v>
      </c>
      <c r="C101" t="str">
        <f>IFERROR(__xludf.DUMMYFUNCTION("""COMPUTED_VALUE"""),"male")</f>
        <v>male</v>
      </c>
      <c r="D101" t="str">
        <f>IFERROR(__xludf.DUMMYFUNCTION("""COMPUTED_VALUE"""),"United States")</f>
        <v>United States</v>
      </c>
      <c r="E101" t="str">
        <f>IFERROR(__xludf.DUMMYFUNCTION("""COMPUTED_VALUE"""),"MA")</f>
        <v>MA</v>
      </c>
      <c r="F101" t="str">
        <f>IFERROR(__xludf.DUMMYFUNCTION("""COMPUTED_VALUE"""),"No")</f>
        <v>No</v>
      </c>
      <c r="G101" t="str">
        <f>IFERROR(__xludf.DUMMYFUNCTION("""COMPUTED_VALUE"""),"No")</f>
        <v>No</v>
      </c>
      <c r="H101" t="str">
        <f>IFERROR(__xludf.DUMMYFUNCTION("""COMPUTED_VALUE"""),"No")</f>
        <v>No</v>
      </c>
      <c r="J101" t="str">
        <f>IFERROR(__xludf.DUMMYFUNCTION("""COMPUTED_VALUE"""),"500-1000")</f>
        <v>500-1000</v>
      </c>
      <c r="K101" t="str">
        <f>IFERROR(__xludf.DUMMYFUNCTION("""COMPUTED_VALUE"""),"Yes")</f>
        <v>Yes</v>
      </c>
      <c r="L101" t="str">
        <f>IFERROR(__xludf.DUMMYFUNCTION("""COMPUTED_VALUE"""),"Yes")</f>
        <v>Yes</v>
      </c>
      <c r="M101" t="str">
        <f>IFERROR(__xludf.DUMMYFUNCTION("""COMPUTED_VALUE"""),"Yes")</f>
        <v>Yes</v>
      </c>
      <c r="N101" t="str">
        <f>IFERROR(__xludf.DUMMYFUNCTION("""COMPUTED_VALUE"""),"No")</f>
        <v>No</v>
      </c>
      <c r="O101" t="str">
        <f>IFERROR(__xludf.DUMMYFUNCTION("""COMPUTED_VALUE"""),"No")</f>
        <v>No</v>
      </c>
      <c r="P101" t="str">
        <f>IFERROR(__xludf.DUMMYFUNCTION("""COMPUTED_VALUE"""),"No")</f>
        <v>No</v>
      </c>
      <c r="Q101" t="str">
        <f>IFERROR(__xludf.DUMMYFUNCTION("""COMPUTED_VALUE"""),"Don't know")</f>
        <v>Don't know</v>
      </c>
      <c r="R101" t="str">
        <f>IFERROR(__xludf.DUMMYFUNCTION("""COMPUTED_VALUE"""),"Don't know")</f>
        <v>Don't know</v>
      </c>
      <c r="S101" t="str">
        <f>IFERROR(__xludf.DUMMYFUNCTION("""COMPUTED_VALUE"""),"Yes")</f>
        <v>Yes</v>
      </c>
      <c r="T101" t="str">
        <f>IFERROR(__xludf.DUMMYFUNCTION("""COMPUTED_VALUE"""),"No")</f>
        <v>No</v>
      </c>
      <c r="U101" t="str">
        <f>IFERROR(__xludf.DUMMYFUNCTION("""COMPUTED_VALUE"""),"Some of them")</f>
        <v>Some of them</v>
      </c>
      <c r="V101" t="str">
        <f>IFERROR(__xludf.DUMMYFUNCTION("""COMPUTED_VALUE"""),"No")</f>
        <v>No</v>
      </c>
      <c r="W101" t="str">
        <f>IFERROR(__xludf.DUMMYFUNCTION("""COMPUTED_VALUE"""),"Maybe")</f>
        <v>Maybe</v>
      </c>
      <c r="X101" t="str">
        <f>IFERROR(__xludf.DUMMYFUNCTION("""COMPUTED_VALUE"""),"Yes")</f>
        <v>Yes</v>
      </c>
      <c r="Y101" t="str">
        <f>IFERROR(__xludf.DUMMYFUNCTION("""COMPUTED_VALUE"""),"No")</f>
        <v>No</v>
      </c>
      <c r="Z101" t="str">
        <f>IFERROR(__xludf.DUMMYFUNCTION("""COMPUTED_VALUE"""),"No")</f>
        <v>No</v>
      </c>
    </row>
    <row r="102">
      <c r="A102" s="4">
        <f>IFERROR(__xludf.DUMMYFUNCTION("""COMPUTED_VALUE"""),41878.53696195602)</f>
        <v>41878.53696</v>
      </c>
      <c r="B102">
        <f>IFERROR(__xludf.DUMMYFUNCTION("""COMPUTED_VALUE"""),35.0)</f>
        <v>35</v>
      </c>
      <c r="C102" t="str">
        <f>IFERROR(__xludf.DUMMYFUNCTION("""COMPUTED_VALUE"""),"Female")</f>
        <v>Female</v>
      </c>
      <c r="D102" t="str">
        <f>IFERROR(__xludf.DUMMYFUNCTION("""COMPUTED_VALUE"""),"United States")</f>
        <v>United States</v>
      </c>
      <c r="E102" t="str">
        <f>IFERROR(__xludf.DUMMYFUNCTION("""COMPUTED_VALUE"""),"CA")</f>
        <v>CA</v>
      </c>
      <c r="F102" t="str">
        <f>IFERROR(__xludf.DUMMYFUNCTION("""COMPUTED_VALUE"""),"No")</f>
        <v>No</v>
      </c>
      <c r="G102" t="str">
        <f>IFERROR(__xludf.DUMMYFUNCTION("""COMPUTED_VALUE"""),"Yes")</f>
        <v>Yes</v>
      </c>
      <c r="H102" t="str">
        <f>IFERROR(__xludf.DUMMYFUNCTION("""COMPUTED_VALUE"""),"Yes")</f>
        <v>Yes</v>
      </c>
      <c r="I102" t="str">
        <f>IFERROR(__xludf.DUMMYFUNCTION("""COMPUTED_VALUE"""),"Never")</f>
        <v>Never</v>
      </c>
      <c r="J102" t="str">
        <f>IFERROR(__xludf.DUMMYFUNCTION("""COMPUTED_VALUE"""),"More than 1000")</f>
        <v>More than 1000</v>
      </c>
      <c r="K102" t="str">
        <f>IFERROR(__xludf.DUMMYFUNCTION("""COMPUTED_VALUE"""),"No")</f>
        <v>No</v>
      </c>
      <c r="L102" t="str">
        <f>IFERROR(__xludf.DUMMYFUNCTION("""COMPUTED_VALUE"""),"Yes")</f>
        <v>Yes</v>
      </c>
      <c r="M102" t="str">
        <f>IFERROR(__xludf.DUMMYFUNCTION("""COMPUTED_VALUE"""),"Yes")</f>
        <v>Yes</v>
      </c>
      <c r="N102" t="str">
        <f>IFERROR(__xludf.DUMMYFUNCTION("""COMPUTED_VALUE"""),"Not sure")</f>
        <v>Not sure</v>
      </c>
      <c r="O102" t="str">
        <f>IFERROR(__xludf.DUMMYFUNCTION("""COMPUTED_VALUE"""),"Don't know")</f>
        <v>Don't know</v>
      </c>
      <c r="P102" t="str">
        <f>IFERROR(__xludf.DUMMYFUNCTION("""COMPUTED_VALUE"""),"No")</f>
        <v>No</v>
      </c>
      <c r="Q102" t="str">
        <f>IFERROR(__xludf.DUMMYFUNCTION("""COMPUTED_VALUE"""),"Yes")</f>
        <v>Yes</v>
      </c>
      <c r="R102" t="str">
        <f>IFERROR(__xludf.DUMMYFUNCTION("""COMPUTED_VALUE"""),"Somewhat easy")</f>
        <v>Somewhat easy</v>
      </c>
      <c r="S102" t="str">
        <f>IFERROR(__xludf.DUMMYFUNCTION("""COMPUTED_VALUE"""),"Maybe")</f>
        <v>Maybe</v>
      </c>
      <c r="T102" t="str">
        <f>IFERROR(__xludf.DUMMYFUNCTION("""COMPUTED_VALUE"""),"No")</f>
        <v>No</v>
      </c>
      <c r="U102" t="str">
        <f>IFERROR(__xludf.DUMMYFUNCTION("""COMPUTED_VALUE"""),"No")</f>
        <v>No</v>
      </c>
      <c r="V102" t="str">
        <f>IFERROR(__xludf.DUMMYFUNCTION("""COMPUTED_VALUE"""),"No")</f>
        <v>No</v>
      </c>
      <c r="W102" t="str">
        <f>IFERROR(__xludf.DUMMYFUNCTION("""COMPUTED_VALUE"""),"No")</f>
        <v>No</v>
      </c>
      <c r="X102" t="str">
        <f>IFERROR(__xludf.DUMMYFUNCTION("""COMPUTED_VALUE"""),"No")</f>
        <v>No</v>
      </c>
      <c r="Y102" t="str">
        <f>IFERROR(__xludf.DUMMYFUNCTION("""COMPUTED_VALUE"""),"Don't know")</f>
        <v>Don't know</v>
      </c>
      <c r="Z102" t="str">
        <f>IFERROR(__xludf.DUMMYFUNCTION("""COMPUTED_VALUE"""),"No")</f>
        <v>No</v>
      </c>
    </row>
    <row r="103">
      <c r="A103" s="4">
        <f>IFERROR(__xludf.DUMMYFUNCTION("""COMPUTED_VALUE"""),41878.537276967596)</f>
        <v>41878.53728</v>
      </c>
      <c r="B103">
        <f>IFERROR(__xludf.DUMMYFUNCTION("""COMPUTED_VALUE"""),28.0)</f>
        <v>28</v>
      </c>
      <c r="C103" t="str">
        <f>IFERROR(__xludf.DUMMYFUNCTION("""COMPUTED_VALUE"""),"Male")</f>
        <v>Male</v>
      </c>
      <c r="D103" t="str">
        <f>IFERROR(__xludf.DUMMYFUNCTION("""COMPUTED_VALUE"""),"United States")</f>
        <v>United States</v>
      </c>
      <c r="E103" t="str">
        <f>IFERROR(__xludf.DUMMYFUNCTION("""COMPUTED_VALUE"""),"MI")</f>
        <v>MI</v>
      </c>
      <c r="F103" t="str">
        <f>IFERROR(__xludf.DUMMYFUNCTION("""COMPUTED_VALUE"""),"No")</f>
        <v>No</v>
      </c>
      <c r="G103" t="str">
        <f>IFERROR(__xludf.DUMMYFUNCTION("""COMPUTED_VALUE"""),"Yes")</f>
        <v>Yes</v>
      </c>
      <c r="H103" t="str">
        <f>IFERROR(__xludf.DUMMYFUNCTION("""COMPUTED_VALUE"""),"Yes")</f>
        <v>Yes</v>
      </c>
      <c r="I103" t="str">
        <f>IFERROR(__xludf.DUMMYFUNCTION("""COMPUTED_VALUE"""),"Sometimes")</f>
        <v>Sometimes</v>
      </c>
      <c r="J103" t="str">
        <f>IFERROR(__xludf.DUMMYFUNCTION("""COMPUTED_VALUE"""),"26-100")</f>
        <v>26-100</v>
      </c>
      <c r="K103" t="str">
        <f>IFERROR(__xludf.DUMMYFUNCTION("""COMPUTED_VALUE"""),"No")</f>
        <v>No</v>
      </c>
      <c r="L103" t="str">
        <f>IFERROR(__xludf.DUMMYFUNCTION("""COMPUTED_VALUE"""),"Yes")</f>
        <v>Yes</v>
      </c>
      <c r="M103" t="str">
        <f>IFERROR(__xludf.DUMMYFUNCTION("""COMPUTED_VALUE"""),"Yes")</f>
        <v>Yes</v>
      </c>
      <c r="N103" t="str">
        <f>IFERROR(__xludf.DUMMYFUNCTION("""COMPUTED_VALUE"""),"No")</f>
        <v>No</v>
      </c>
      <c r="O103" t="str">
        <f>IFERROR(__xludf.DUMMYFUNCTION("""COMPUTED_VALUE"""),"No")</f>
        <v>No</v>
      </c>
      <c r="P103" t="str">
        <f>IFERROR(__xludf.DUMMYFUNCTION("""COMPUTED_VALUE"""),"No")</f>
        <v>No</v>
      </c>
      <c r="Q103" t="str">
        <f>IFERROR(__xludf.DUMMYFUNCTION("""COMPUTED_VALUE"""),"Don't know")</f>
        <v>Don't know</v>
      </c>
      <c r="R103" t="str">
        <f>IFERROR(__xludf.DUMMYFUNCTION("""COMPUTED_VALUE"""),"Somewhat easy")</f>
        <v>Somewhat easy</v>
      </c>
      <c r="S103" t="str">
        <f>IFERROR(__xludf.DUMMYFUNCTION("""COMPUTED_VALUE"""),"Maybe")</f>
        <v>Maybe</v>
      </c>
      <c r="T103" t="str">
        <f>IFERROR(__xludf.DUMMYFUNCTION("""COMPUTED_VALUE"""),"Maybe")</f>
        <v>Maybe</v>
      </c>
      <c r="U103" t="str">
        <f>IFERROR(__xludf.DUMMYFUNCTION("""COMPUTED_VALUE"""),"Some of them")</f>
        <v>Some of them</v>
      </c>
      <c r="V103" t="str">
        <f>IFERROR(__xludf.DUMMYFUNCTION("""COMPUTED_VALUE"""),"No")</f>
        <v>No</v>
      </c>
      <c r="W103" t="str">
        <f>IFERROR(__xludf.DUMMYFUNCTION("""COMPUTED_VALUE"""),"No")</f>
        <v>No</v>
      </c>
      <c r="X103" t="str">
        <f>IFERROR(__xludf.DUMMYFUNCTION("""COMPUTED_VALUE"""),"Maybe")</f>
        <v>Maybe</v>
      </c>
      <c r="Y103" t="str">
        <f>IFERROR(__xludf.DUMMYFUNCTION("""COMPUTED_VALUE"""),"No")</f>
        <v>No</v>
      </c>
      <c r="Z103" t="str">
        <f>IFERROR(__xludf.DUMMYFUNCTION("""COMPUTED_VALUE"""),"No")</f>
        <v>No</v>
      </c>
    </row>
    <row r="104">
      <c r="A104" s="4">
        <f>IFERROR(__xludf.DUMMYFUNCTION("""COMPUTED_VALUE"""),41878.537634050925)</f>
        <v>41878.53763</v>
      </c>
      <c r="B104">
        <f>IFERROR(__xludf.DUMMYFUNCTION("""COMPUTED_VALUE"""),35.0)</f>
        <v>35</v>
      </c>
      <c r="C104" t="str">
        <f>IFERROR(__xludf.DUMMYFUNCTION("""COMPUTED_VALUE"""),"Male")</f>
        <v>Male</v>
      </c>
      <c r="D104" t="str">
        <f>IFERROR(__xludf.DUMMYFUNCTION("""COMPUTED_VALUE"""),"United States")</f>
        <v>United States</v>
      </c>
      <c r="E104" t="str">
        <f>IFERROR(__xludf.DUMMYFUNCTION("""COMPUTED_VALUE"""),"CA")</f>
        <v>CA</v>
      </c>
      <c r="F104" t="str">
        <f>IFERROR(__xludf.DUMMYFUNCTION("""COMPUTED_VALUE"""),"No")</f>
        <v>No</v>
      </c>
      <c r="G104" t="str">
        <f>IFERROR(__xludf.DUMMYFUNCTION("""COMPUTED_VALUE"""),"No")</f>
        <v>No</v>
      </c>
      <c r="H104" t="str">
        <f>IFERROR(__xludf.DUMMYFUNCTION("""COMPUTED_VALUE"""),"Yes")</f>
        <v>Yes</v>
      </c>
      <c r="I104" t="str">
        <f>IFERROR(__xludf.DUMMYFUNCTION("""COMPUTED_VALUE"""),"Rarely")</f>
        <v>Rarely</v>
      </c>
      <c r="J104" t="str">
        <f>IFERROR(__xludf.DUMMYFUNCTION("""COMPUTED_VALUE"""),"6-25")</f>
        <v>6-25</v>
      </c>
      <c r="K104" t="str">
        <f>IFERROR(__xludf.DUMMYFUNCTION("""COMPUTED_VALUE"""),"No")</f>
        <v>No</v>
      </c>
      <c r="L104" t="str">
        <f>IFERROR(__xludf.DUMMYFUNCTION("""COMPUTED_VALUE"""),"Yes")</f>
        <v>Yes</v>
      </c>
      <c r="M104" t="str">
        <f>IFERROR(__xludf.DUMMYFUNCTION("""COMPUTED_VALUE"""),"No")</f>
        <v>No</v>
      </c>
      <c r="N104" t="str">
        <f>IFERROR(__xludf.DUMMYFUNCTION("""COMPUTED_VALUE"""),"No")</f>
        <v>No</v>
      </c>
      <c r="O104" t="str">
        <f>IFERROR(__xludf.DUMMYFUNCTION("""COMPUTED_VALUE"""),"No")</f>
        <v>No</v>
      </c>
      <c r="P104" t="str">
        <f>IFERROR(__xludf.DUMMYFUNCTION("""COMPUTED_VALUE"""),"No")</f>
        <v>No</v>
      </c>
      <c r="Q104" t="str">
        <f>IFERROR(__xludf.DUMMYFUNCTION("""COMPUTED_VALUE"""),"Yes")</f>
        <v>Yes</v>
      </c>
      <c r="R104" t="str">
        <f>IFERROR(__xludf.DUMMYFUNCTION("""COMPUTED_VALUE"""),"Don't know")</f>
        <v>Don't know</v>
      </c>
      <c r="S104" t="str">
        <f>IFERROR(__xludf.DUMMYFUNCTION("""COMPUTED_VALUE"""),"No")</f>
        <v>No</v>
      </c>
      <c r="T104" t="str">
        <f>IFERROR(__xludf.DUMMYFUNCTION("""COMPUTED_VALUE"""),"No")</f>
        <v>No</v>
      </c>
      <c r="U104" t="str">
        <f>IFERROR(__xludf.DUMMYFUNCTION("""COMPUTED_VALUE"""),"Some of them")</f>
        <v>Some of them</v>
      </c>
      <c r="V104" t="str">
        <f>IFERROR(__xludf.DUMMYFUNCTION("""COMPUTED_VALUE"""),"Yes")</f>
        <v>Yes</v>
      </c>
      <c r="W104" t="str">
        <f>IFERROR(__xludf.DUMMYFUNCTION("""COMPUTED_VALUE"""),"No")</f>
        <v>No</v>
      </c>
      <c r="X104" t="str">
        <f>IFERROR(__xludf.DUMMYFUNCTION("""COMPUTED_VALUE"""),"No")</f>
        <v>No</v>
      </c>
      <c r="Y104" t="str">
        <f>IFERROR(__xludf.DUMMYFUNCTION("""COMPUTED_VALUE"""),"Don't know")</f>
        <v>Don't know</v>
      </c>
      <c r="Z104" t="str">
        <f>IFERROR(__xludf.DUMMYFUNCTION("""COMPUTED_VALUE"""),"No")</f>
        <v>No</v>
      </c>
    </row>
    <row r="105">
      <c r="A105" s="4">
        <f>IFERROR(__xludf.DUMMYFUNCTION("""COMPUTED_VALUE"""),41878.53821305556)</f>
        <v>41878.53821</v>
      </c>
      <c r="B105">
        <f>IFERROR(__xludf.DUMMYFUNCTION("""COMPUTED_VALUE"""),35.0)</f>
        <v>35</v>
      </c>
      <c r="C105" t="str">
        <f>IFERROR(__xludf.DUMMYFUNCTION("""COMPUTED_VALUE"""),"Female")</f>
        <v>Female</v>
      </c>
      <c r="D105" t="str">
        <f>IFERROR(__xludf.DUMMYFUNCTION("""COMPUTED_VALUE"""),"United States")</f>
        <v>United States</v>
      </c>
      <c r="E105" t="str">
        <f>IFERROR(__xludf.DUMMYFUNCTION("""COMPUTED_VALUE"""),"NY")</f>
        <v>NY</v>
      </c>
      <c r="F105" t="str">
        <f>IFERROR(__xludf.DUMMYFUNCTION("""COMPUTED_VALUE"""),"No")</f>
        <v>No</v>
      </c>
      <c r="G105" t="str">
        <f>IFERROR(__xludf.DUMMYFUNCTION("""COMPUTED_VALUE"""),"No")</f>
        <v>No</v>
      </c>
      <c r="H105" t="str">
        <f>IFERROR(__xludf.DUMMYFUNCTION("""COMPUTED_VALUE"""),"No")</f>
        <v>No</v>
      </c>
      <c r="I105" t="str">
        <f>IFERROR(__xludf.DUMMYFUNCTION("""COMPUTED_VALUE"""),"Never")</f>
        <v>Never</v>
      </c>
      <c r="J105" t="str">
        <f>IFERROR(__xludf.DUMMYFUNCTION("""COMPUTED_VALUE"""),"500-1000")</f>
        <v>500-1000</v>
      </c>
      <c r="K105" t="str">
        <f>IFERROR(__xludf.DUMMYFUNCTION("""COMPUTED_VALUE"""),"Yes")</f>
        <v>Yes</v>
      </c>
      <c r="L105" t="str">
        <f>IFERROR(__xludf.DUMMYFUNCTION("""COMPUTED_VALUE"""),"Yes")</f>
        <v>Yes</v>
      </c>
      <c r="M105" t="str">
        <f>IFERROR(__xludf.DUMMYFUNCTION("""COMPUTED_VALUE"""),"Don't know")</f>
        <v>Don't know</v>
      </c>
      <c r="N105" t="str">
        <f>IFERROR(__xludf.DUMMYFUNCTION("""COMPUTED_VALUE"""),"Not sure")</f>
        <v>Not sure</v>
      </c>
      <c r="O105" t="str">
        <f>IFERROR(__xludf.DUMMYFUNCTION("""COMPUTED_VALUE"""),"No")</f>
        <v>No</v>
      </c>
      <c r="P105" t="str">
        <f>IFERROR(__xludf.DUMMYFUNCTION("""COMPUTED_VALUE"""),"No")</f>
        <v>No</v>
      </c>
      <c r="Q105" t="str">
        <f>IFERROR(__xludf.DUMMYFUNCTION("""COMPUTED_VALUE"""),"Don't know")</f>
        <v>Don't know</v>
      </c>
      <c r="R105" t="str">
        <f>IFERROR(__xludf.DUMMYFUNCTION("""COMPUTED_VALUE"""),"Don't know")</f>
        <v>Don't know</v>
      </c>
      <c r="S105" t="str">
        <f>IFERROR(__xludf.DUMMYFUNCTION("""COMPUTED_VALUE"""),"Maybe")</f>
        <v>Maybe</v>
      </c>
      <c r="T105" t="str">
        <f>IFERROR(__xludf.DUMMYFUNCTION("""COMPUTED_VALUE"""),"Maybe")</f>
        <v>Maybe</v>
      </c>
      <c r="U105" t="str">
        <f>IFERROR(__xludf.DUMMYFUNCTION("""COMPUTED_VALUE"""),"Some of them")</f>
        <v>Some of them</v>
      </c>
      <c r="V105" t="str">
        <f>IFERROR(__xludf.DUMMYFUNCTION("""COMPUTED_VALUE"""),"No")</f>
        <v>No</v>
      </c>
      <c r="W105" t="str">
        <f>IFERROR(__xludf.DUMMYFUNCTION("""COMPUTED_VALUE"""),"No")</f>
        <v>No</v>
      </c>
      <c r="X105" t="str">
        <f>IFERROR(__xludf.DUMMYFUNCTION("""COMPUTED_VALUE"""),"No")</f>
        <v>No</v>
      </c>
      <c r="Y105" t="str">
        <f>IFERROR(__xludf.DUMMYFUNCTION("""COMPUTED_VALUE"""),"Don't know")</f>
        <v>Don't know</v>
      </c>
      <c r="Z105" t="str">
        <f>IFERROR(__xludf.DUMMYFUNCTION("""COMPUTED_VALUE"""),"No")</f>
        <v>No</v>
      </c>
    </row>
    <row r="106">
      <c r="A106" s="4">
        <f>IFERROR(__xludf.DUMMYFUNCTION("""COMPUTED_VALUE"""),41878.53864427083)</f>
        <v>41878.53864</v>
      </c>
      <c r="B106">
        <f>IFERROR(__xludf.DUMMYFUNCTION("""COMPUTED_VALUE"""),26.0)</f>
        <v>26</v>
      </c>
      <c r="C106" t="str">
        <f>IFERROR(__xludf.DUMMYFUNCTION("""COMPUTED_VALUE"""),"Male")</f>
        <v>Male</v>
      </c>
      <c r="D106" t="str">
        <f>IFERROR(__xludf.DUMMYFUNCTION("""COMPUTED_VALUE"""),"United States")</f>
        <v>United States</v>
      </c>
      <c r="E106" t="str">
        <f>IFERROR(__xludf.DUMMYFUNCTION("""COMPUTED_VALUE"""),"CA")</f>
        <v>CA</v>
      </c>
      <c r="F106" t="str">
        <f>IFERROR(__xludf.DUMMYFUNCTION("""COMPUTED_VALUE"""),"No")</f>
        <v>No</v>
      </c>
      <c r="G106" t="str">
        <f>IFERROR(__xludf.DUMMYFUNCTION("""COMPUTED_VALUE"""),"No")</f>
        <v>No</v>
      </c>
      <c r="H106" t="str">
        <f>IFERROR(__xludf.DUMMYFUNCTION("""COMPUTED_VALUE"""),"No")</f>
        <v>No</v>
      </c>
      <c r="I106" t="str">
        <f>IFERROR(__xludf.DUMMYFUNCTION("""COMPUTED_VALUE"""),"Rarely")</f>
        <v>Rarely</v>
      </c>
      <c r="J106" t="str">
        <f>IFERROR(__xludf.DUMMYFUNCTION("""COMPUTED_VALUE"""),"More than 1000")</f>
        <v>More than 1000</v>
      </c>
      <c r="K106" t="str">
        <f>IFERROR(__xludf.DUMMYFUNCTION("""COMPUTED_VALUE"""),"No")</f>
        <v>No</v>
      </c>
      <c r="L106" t="str">
        <f>IFERROR(__xludf.DUMMYFUNCTION("""COMPUTED_VALUE"""),"Yes")</f>
        <v>Yes</v>
      </c>
      <c r="M106" t="str">
        <f>IFERROR(__xludf.DUMMYFUNCTION("""COMPUTED_VALUE"""),"Yes")</f>
        <v>Yes</v>
      </c>
      <c r="N106" t="str">
        <f>IFERROR(__xludf.DUMMYFUNCTION("""COMPUTED_VALUE"""),"No")</f>
        <v>No</v>
      </c>
      <c r="O106" t="str">
        <f>IFERROR(__xludf.DUMMYFUNCTION("""COMPUTED_VALUE"""),"No")</f>
        <v>No</v>
      </c>
      <c r="P106" t="str">
        <f>IFERROR(__xludf.DUMMYFUNCTION("""COMPUTED_VALUE"""),"No")</f>
        <v>No</v>
      </c>
      <c r="Q106" t="str">
        <f>IFERROR(__xludf.DUMMYFUNCTION("""COMPUTED_VALUE"""),"Yes")</f>
        <v>Yes</v>
      </c>
      <c r="R106" t="str">
        <f>IFERROR(__xludf.DUMMYFUNCTION("""COMPUTED_VALUE"""),"Somewhat easy")</f>
        <v>Somewhat easy</v>
      </c>
      <c r="S106" t="str">
        <f>IFERROR(__xludf.DUMMYFUNCTION("""COMPUTED_VALUE"""),"No")</f>
        <v>No</v>
      </c>
      <c r="T106" t="str">
        <f>IFERROR(__xludf.DUMMYFUNCTION("""COMPUTED_VALUE"""),"No")</f>
        <v>No</v>
      </c>
      <c r="U106" t="str">
        <f>IFERROR(__xludf.DUMMYFUNCTION("""COMPUTED_VALUE"""),"Some of them")</f>
        <v>Some of them</v>
      </c>
      <c r="V106" t="str">
        <f>IFERROR(__xludf.DUMMYFUNCTION("""COMPUTED_VALUE"""),"Yes")</f>
        <v>Yes</v>
      </c>
      <c r="W106" t="str">
        <f>IFERROR(__xludf.DUMMYFUNCTION("""COMPUTED_VALUE"""),"No")</f>
        <v>No</v>
      </c>
      <c r="X106" t="str">
        <f>IFERROR(__xludf.DUMMYFUNCTION("""COMPUTED_VALUE"""),"Maybe")</f>
        <v>Maybe</v>
      </c>
      <c r="Y106" t="str">
        <f>IFERROR(__xludf.DUMMYFUNCTION("""COMPUTED_VALUE"""),"No")</f>
        <v>No</v>
      </c>
      <c r="Z106" t="str">
        <f>IFERROR(__xludf.DUMMYFUNCTION("""COMPUTED_VALUE"""),"No")</f>
        <v>No</v>
      </c>
    </row>
    <row r="107">
      <c r="A107" s="4">
        <f>IFERROR(__xludf.DUMMYFUNCTION("""COMPUTED_VALUE"""),41878.53904388889)</f>
        <v>41878.53904</v>
      </c>
      <c r="B107">
        <f>IFERROR(__xludf.DUMMYFUNCTION("""COMPUTED_VALUE"""),27.0)</f>
        <v>27</v>
      </c>
      <c r="C107" t="str">
        <f>IFERROR(__xludf.DUMMYFUNCTION("""COMPUTED_VALUE"""),"Male")</f>
        <v>Male</v>
      </c>
      <c r="D107" t="str">
        <f>IFERROR(__xludf.DUMMYFUNCTION("""COMPUTED_VALUE"""),"United States")</f>
        <v>United States</v>
      </c>
      <c r="E107" t="str">
        <f>IFERROR(__xludf.DUMMYFUNCTION("""COMPUTED_VALUE"""),"TN")</f>
        <v>TN</v>
      </c>
      <c r="F107" t="str">
        <f>IFERROR(__xludf.DUMMYFUNCTION("""COMPUTED_VALUE"""),"No")</f>
        <v>No</v>
      </c>
      <c r="G107" t="str">
        <f>IFERROR(__xludf.DUMMYFUNCTION("""COMPUTED_VALUE"""),"Yes")</f>
        <v>Yes</v>
      </c>
      <c r="H107" t="str">
        <f>IFERROR(__xludf.DUMMYFUNCTION("""COMPUTED_VALUE"""),"No")</f>
        <v>No</v>
      </c>
      <c r="J107" t="str">
        <f>IFERROR(__xludf.DUMMYFUNCTION("""COMPUTED_VALUE"""),"6-25")</f>
        <v>6-25</v>
      </c>
      <c r="K107" t="str">
        <f>IFERROR(__xludf.DUMMYFUNCTION("""COMPUTED_VALUE"""),"Yes")</f>
        <v>Yes</v>
      </c>
      <c r="L107" t="str">
        <f>IFERROR(__xludf.DUMMYFUNCTION("""COMPUTED_VALUE"""),"Yes")</f>
        <v>Yes</v>
      </c>
      <c r="M107" t="str">
        <f>IFERROR(__xludf.DUMMYFUNCTION("""COMPUTED_VALUE"""),"Yes")</f>
        <v>Yes</v>
      </c>
      <c r="N107" t="str">
        <f>IFERROR(__xludf.DUMMYFUNCTION("""COMPUTED_VALUE"""),"Yes")</f>
        <v>Yes</v>
      </c>
      <c r="O107" t="str">
        <f>IFERROR(__xludf.DUMMYFUNCTION("""COMPUTED_VALUE"""),"No")</f>
        <v>No</v>
      </c>
      <c r="P107" t="str">
        <f>IFERROR(__xludf.DUMMYFUNCTION("""COMPUTED_VALUE"""),"No")</f>
        <v>No</v>
      </c>
      <c r="Q107" t="str">
        <f>IFERROR(__xludf.DUMMYFUNCTION("""COMPUTED_VALUE"""),"Don't know")</f>
        <v>Don't know</v>
      </c>
      <c r="R107" t="str">
        <f>IFERROR(__xludf.DUMMYFUNCTION("""COMPUTED_VALUE"""),"Somewhat easy")</f>
        <v>Somewhat easy</v>
      </c>
      <c r="S107" t="str">
        <f>IFERROR(__xludf.DUMMYFUNCTION("""COMPUTED_VALUE"""),"Maybe")</f>
        <v>Maybe</v>
      </c>
      <c r="T107" t="str">
        <f>IFERROR(__xludf.DUMMYFUNCTION("""COMPUTED_VALUE"""),"Maybe")</f>
        <v>Maybe</v>
      </c>
      <c r="U107" t="str">
        <f>IFERROR(__xludf.DUMMYFUNCTION("""COMPUTED_VALUE"""),"Some of them")</f>
        <v>Some of them</v>
      </c>
      <c r="V107" t="str">
        <f>IFERROR(__xludf.DUMMYFUNCTION("""COMPUTED_VALUE"""),"Some of them")</f>
        <v>Some of them</v>
      </c>
      <c r="W107" t="str">
        <f>IFERROR(__xludf.DUMMYFUNCTION("""COMPUTED_VALUE"""),"No")</f>
        <v>No</v>
      </c>
      <c r="X107" t="str">
        <f>IFERROR(__xludf.DUMMYFUNCTION("""COMPUTED_VALUE"""),"Maybe")</f>
        <v>Maybe</v>
      </c>
      <c r="Y107" t="str">
        <f>IFERROR(__xludf.DUMMYFUNCTION("""COMPUTED_VALUE"""),"Yes")</f>
        <v>Yes</v>
      </c>
      <c r="Z107" t="str">
        <f>IFERROR(__xludf.DUMMYFUNCTION("""COMPUTED_VALUE"""),"No")</f>
        <v>No</v>
      </c>
    </row>
    <row r="108">
      <c r="A108" s="4">
        <f>IFERROR(__xludf.DUMMYFUNCTION("""COMPUTED_VALUE"""),41878.540023229165)</f>
        <v>41878.54002</v>
      </c>
      <c r="B108">
        <f>IFERROR(__xludf.DUMMYFUNCTION("""COMPUTED_VALUE"""),27.0)</f>
        <v>27</v>
      </c>
      <c r="C108" t="str">
        <f>IFERROR(__xludf.DUMMYFUNCTION("""COMPUTED_VALUE"""),"Female")</f>
        <v>Female</v>
      </c>
      <c r="D108" t="str">
        <f>IFERROR(__xludf.DUMMYFUNCTION("""COMPUTED_VALUE"""),"United States")</f>
        <v>United States</v>
      </c>
      <c r="E108" t="str">
        <f>IFERROR(__xludf.DUMMYFUNCTION("""COMPUTED_VALUE"""),"OR")</f>
        <v>OR</v>
      </c>
      <c r="F108" t="str">
        <f>IFERROR(__xludf.DUMMYFUNCTION("""COMPUTED_VALUE"""),"No")</f>
        <v>No</v>
      </c>
      <c r="G108" t="str">
        <f>IFERROR(__xludf.DUMMYFUNCTION("""COMPUTED_VALUE"""),"Yes")</f>
        <v>Yes</v>
      </c>
      <c r="H108" t="str">
        <f>IFERROR(__xludf.DUMMYFUNCTION("""COMPUTED_VALUE"""),"Yes")</f>
        <v>Yes</v>
      </c>
      <c r="I108" t="str">
        <f>IFERROR(__xludf.DUMMYFUNCTION("""COMPUTED_VALUE"""),"Sometimes")</f>
        <v>Sometimes</v>
      </c>
      <c r="J108" t="str">
        <f>IFERROR(__xludf.DUMMYFUNCTION("""COMPUTED_VALUE"""),"26-100")</f>
        <v>26-100</v>
      </c>
      <c r="K108" t="str">
        <f>IFERROR(__xludf.DUMMYFUNCTION("""COMPUTED_VALUE"""),"No")</f>
        <v>No</v>
      </c>
      <c r="L108" t="str">
        <f>IFERROR(__xludf.DUMMYFUNCTION("""COMPUTED_VALUE"""),"Yes")</f>
        <v>Yes</v>
      </c>
      <c r="M108" t="str">
        <f>IFERROR(__xludf.DUMMYFUNCTION("""COMPUTED_VALUE"""),"Yes")</f>
        <v>Yes</v>
      </c>
      <c r="N108" t="str">
        <f>IFERROR(__xludf.DUMMYFUNCTION("""COMPUTED_VALUE"""),"No")</f>
        <v>No</v>
      </c>
      <c r="O108" t="str">
        <f>IFERROR(__xludf.DUMMYFUNCTION("""COMPUTED_VALUE"""),"No")</f>
        <v>No</v>
      </c>
      <c r="P108" t="str">
        <f>IFERROR(__xludf.DUMMYFUNCTION("""COMPUTED_VALUE"""),"No")</f>
        <v>No</v>
      </c>
      <c r="Q108" t="str">
        <f>IFERROR(__xludf.DUMMYFUNCTION("""COMPUTED_VALUE"""),"Don't know")</f>
        <v>Don't know</v>
      </c>
      <c r="R108" t="str">
        <f>IFERROR(__xludf.DUMMYFUNCTION("""COMPUTED_VALUE"""),"Very easy")</f>
        <v>Very easy</v>
      </c>
      <c r="S108" t="str">
        <f>IFERROR(__xludf.DUMMYFUNCTION("""COMPUTED_VALUE"""),"No")</f>
        <v>No</v>
      </c>
      <c r="T108" t="str">
        <f>IFERROR(__xludf.DUMMYFUNCTION("""COMPUTED_VALUE"""),"No")</f>
        <v>No</v>
      </c>
      <c r="U108" t="str">
        <f>IFERROR(__xludf.DUMMYFUNCTION("""COMPUTED_VALUE"""),"Some of them")</f>
        <v>Some of them</v>
      </c>
      <c r="V108" t="str">
        <f>IFERROR(__xludf.DUMMYFUNCTION("""COMPUTED_VALUE"""),"Some of them")</f>
        <v>Some of them</v>
      </c>
      <c r="W108" t="str">
        <f>IFERROR(__xludf.DUMMYFUNCTION("""COMPUTED_VALUE"""),"No")</f>
        <v>No</v>
      </c>
      <c r="X108" t="str">
        <f>IFERROR(__xludf.DUMMYFUNCTION("""COMPUTED_VALUE"""),"No")</f>
        <v>No</v>
      </c>
      <c r="Y108" t="str">
        <f>IFERROR(__xludf.DUMMYFUNCTION("""COMPUTED_VALUE"""),"Yes")</f>
        <v>Yes</v>
      </c>
      <c r="Z108" t="str">
        <f>IFERROR(__xludf.DUMMYFUNCTION("""COMPUTED_VALUE"""),"No")</f>
        <v>No</v>
      </c>
    </row>
    <row r="109">
      <c r="A109" s="4">
        <f>IFERROR(__xludf.DUMMYFUNCTION("""COMPUTED_VALUE"""),41878.54019413194)</f>
        <v>41878.54019</v>
      </c>
      <c r="B109">
        <f>IFERROR(__xludf.DUMMYFUNCTION("""COMPUTED_VALUE"""),34.0)</f>
        <v>34</v>
      </c>
      <c r="C109" t="str">
        <f>IFERROR(__xludf.DUMMYFUNCTION("""COMPUTED_VALUE"""),"female")</f>
        <v>female</v>
      </c>
      <c r="D109" t="str">
        <f>IFERROR(__xludf.DUMMYFUNCTION("""COMPUTED_VALUE"""),"United States")</f>
        <v>United States</v>
      </c>
      <c r="E109" t="str">
        <f>IFERROR(__xludf.DUMMYFUNCTION("""COMPUTED_VALUE"""),"MN")</f>
        <v>MN</v>
      </c>
      <c r="F109" t="str">
        <f>IFERROR(__xludf.DUMMYFUNCTION("""COMPUTED_VALUE"""),"No")</f>
        <v>No</v>
      </c>
      <c r="G109" t="str">
        <f>IFERROR(__xludf.DUMMYFUNCTION("""COMPUTED_VALUE"""),"No")</f>
        <v>No</v>
      </c>
      <c r="H109" t="str">
        <f>IFERROR(__xludf.DUMMYFUNCTION("""COMPUTED_VALUE"""),"Yes")</f>
        <v>Yes</v>
      </c>
      <c r="I109" t="str">
        <f>IFERROR(__xludf.DUMMYFUNCTION("""COMPUTED_VALUE"""),"Sometimes")</f>
        <v>Sometimes</v>
      </c>
      <c r="J109" t="str">
        <f>IFERROR(__xludf.DUMMYFUNCTION("""COMPUTED_VALUE"""),"500-1000")</f>
        <v>500-1000</v>
      </c>
      <c r="K109" t="str">
        <f>IFERROR(__xludf.DUMMYFUNCTION("""COMPUTED_VALUE"""),"No")</f>
        <v>No</v>
      </c>
      <c r="L109" t="str">
        <f>IFERROR(__xludf.DUMMYFUNCTION("""COMPUTED_VALUE"""),"No")</f>
        <v>No</v>
      </c>
      <c r="M109" t="str">
        <f>IFERROR(__xludf.DUMMYFUNCTION("""COMPUTED_VALUE"""),"Yes")</f>
        <v>Yes</v>
      </c>
      <c r="N109" t="str">
        <f>IFERROR(__xludf.DUMMYFUNCTION("""COMPUTED_VALUE"""),"Yes")</f>
        <v>Yes</v>
      </c>
      <c r="O109" t="str">
        <f>IFERROR(__xludf.DUMMYFUNCTION("""COMPUTED_VALUE"""),"Yes")</f>
        <v>Yes</v>
      </c>
      <c r="P109" t="str">
        <f>IFERROR(__xludf.DUMMYFUNCTION("""COMPUTED_VALUE"""),"Yes")</f>
        <v>Yes</v>
      </c>
      <c r="Q109" t="str">
        <f>IFERROR(__xludf.DUMMYFUNCTION("""COMPUTED_VALUE"""),"Yes")</f>
        <v>Yes</v>
      </c>
      <c r="R109" t="str">
        <f>IFERROR(__xludf.DUMMYFUNCTION("""COMPUTED_VALUE"""),"Somewhat easy")</f>
        <v>Somewhat easy</v>
      </c>
      <c r="S109" t="str">
        <f>IFERROR(__xludf.DUMMYFUNCTION("""COMPUTED_VALUE"""),"Maybe")</f>
        <v>Maybe</v>
      </c>
      <c r="T109" t="str">
        <f>IFERROR(__xludf.DUMMYFUNCTION("""COMPUTED_VALUE"""),"No")</f>
        <v>No</v>
      </c>
      <c r="U109" t="str">
        <f>IFERROR(__xludf.DUMMYFUNCTION("""COMPUTED_VALUE"""),"Some of them")</f>
        <v>Some of them</v>
      </c>
      <c r="V109" t="str">
        <f>IFERROR(__xludf.DUMMYFUNCTION("""COMPUTED_VALUE"""),"Yes")</f>
        <v>Yes</v>
      </c>
      <c r="W109" t="str">
        <f>IFERROR(__xludf.DUMMYFUNCTION("""COMPUTED_VALUE"""),"No")</f>
        <v>No</v>
      </c>
      <c r="X109" t="str">
        <f>IFERROR(__xludf.DUMMYFUNCTION("""COMPUTED_VALUE"""),"No")</f>
        <v>No</v>
      </c>
      <c r="Y109" t="str">
        <f>IFERROR(__xludf.DUMMYFUNCTION("""COMPUTED_VALUE"""),"Yes")</f>
        <v>Yes</v>
      </c>
      <c r="Z109" t="str">
        <f>IFERROR(__xludf.DUMMYFUNCTION("""COMPUTED_VALUE"""),"No")</f>
        <v>No</v>
      </c>
    </row>
    <row r="110">
      <c r="A110" s="4">
        <f>IFERROR(__xludf.DUMMYFUNCTION("""COMPUTED_VALUE"""),41878.54039981481)</f>
        <v>41878.5404</v>
      </c>
      <c r="B110">
        <f>IFERROR(__xludf.DUMMYFUNCTION("""COMPUTED_VALUE"""),41.0)</f>
        <v>41</v>
      </c>
      <c r="C110" t="str">
        <f>IFERROR(__xludf.DUMMYFUNCTION("""COMPUTED_VALUE"""),"male")</f>
        <v>male</v>
      </c>
      <c r="D110" t="str">
        <f>IFERROR(__xludf.DUMMYFUNCTION("""COMPUTED_VALUE"""),"United States")</f>
        <v>United States</v>
      </c>
      <c r="E110" t="str">
        <f>IFERROR(__xludf.DUMMYFUNCTION("""COMPUTED_VALUE"""),"FL")</f>
        <v>FL</v>
      </c>
      <c r="F110" t="str">
        <f>IFERROR(__xludf.DUMMYFUNCTION("""COMPUTED_VALUE"""),"No")</f>
        <v>No</v>
      </c>
      <c r="G110" t="str">
        <f>IFERROR(__xludf.DUMMYFUNCTION("""COMPUTED_VALUE"""),"No")</f>
        <v>No</v>
      </c>
      <c r="H110" t="str">
        <f>IFERROR(__xludf.DUMMYFUNCTION("""COMPUTED_VALUE"""),"Yes")</f>
        <v>Yes</v>
      </c>
      <c r="I110" t="str">
        <f>IFERROR(__xludf.DUMMYFUNCTION("""COMPUTED_VALUE"""),"Often")</f>
        <v>Often</v>
      </c>
      <c r="J110" t="str">
        <f>IFERROR(__xludf.DUMMYFUNCTION("""COMPUTED_VALUE"""),"6-25")</f>
        <v>6-25</v>
      </c>
      <c r="K110" t="str">
        <f>IFERROR(__xludf.DUMMYFUNCTION("""COMPUTED_VALUE"""),"Yes")</f>
        <v>Yes</v>
      </c>
      <c r="L110" t="str">
        <f>IFERROR(__xludf.DUMMYFUNCTION("""COMPUTED_VALUE"""),"Yes")</f>
        <v>Yes</v>
      </c>
      <c r="M110" t="str">
        <f>IFERROR(__xludf.DUMMYFUNCTION("""COMPUTED_VALUE"""),"No")</f>
        <v>No</v>
      </c>
      <c r="N110" t="str">
        <f>IFERROR(__xludf.DUMMYFUNCTION("""COMPUTED_VALUE"""),"Not sure")</f>
        <v>Not sure</v>
      </c>
      <c r="O110" t="str">
        <f>IFERROR(__xludf.DUMMYFUNCTION("""COMPUTED_VALUE"""),"No")</f>
        <v>No</v>
      </c>
      <c r="P110" t="str">
        <f>IFERROR(__xludf.DUMMYFUNCTION("""COMPUTED_VALUE"""),"No")</f>
        <v>No</v>
      </c>
      <c r="Q110" t="str">
        <f>IFERROR(__xludf.DUMMYFUNCTION("""COMPUTED_VALUE"""),"Don't know")</f>
        <v>Don't know</v>
      </c>
      <c r="R110" t="str">
        <f>IFERROR(__xludf.DUMMYFUNCTION("""COMPUTED_VALUE"""),"Very difficult")</f>
        <v>Very difficult</v>
      </c>
      <c r="S110" t="str">
        <f>IFERROR(__xludf.DUMMYFUNCTION("""COMPUTED_VALUE"""),"Maybe")</f>
        <v>Maybe</v>
      </c>
      <c r="T110" t="str">
        <f>IFERROR(__xludf.DUMMYFUNCTION("""COMPUTED_VALUE"""),"Maybe")</f>
        <v>Maybe</v>
      </c>
      <c r="U110" t="str">
        <f>IFERROR(__xludf.DUMMYFUNCTION("""COMPUTED_VALUE"""),"Some of them")</f>
        <v>Some of them</v>
      </c>
      <c r="V110" t="str">
        <f>IFERROR(__xludf.DUMMYFUNCTION("""COMPUTED_VALUE"""),"Some of them")</f>
        <v>Some of them</v>
      </c>
      <c r="W110" t="str">
        <f>IFERROR(__xludf.DUMMYFUNCTION("""COMPUTED_VALUE"""),"Maybe")</f>
        <v>Maybe</v>
      </c>
      <c r="X110" t="str">
        <f>IFERROR(__xludf.DUMMYFUNCTION("""COMPUTED_VALUE"""),"Maybe")</f>
        <v>Maybe</v>
      </c>
      <c r="Y110" t="str">
        <f>IFERROR(__xludf.DUMMYFUNCTION("""COMPUTED_VALUE"""),"Don't know")</f>
        <v>Don't know</v>
      </c>
      <c r="Z110" t="str">
        <f>IFERROR(__xludf.DUMMYFUNCTION("""COMPUTED_VALUE"""),"No")</f>
        <v>No</v>
      </c>
    </row>
    <row r="111">
      <c r="A111" s="4">
        <f>IFERROR(__xludf.DUMMYFUNCTION("""COMPUTED_VALUE"""),41878.54465533565)</f>
        <v>41878.54466</v>
      </c>
      <c r="B111">
        <f>IFERROR(__xludf.DUMMYFUNCTION("""COMPUTED_VALUE"""),30.0)</f>
        <v>30</v>
      </c>
      <c r="C111" t="str">
        <f>IFERROR(__xludf.DUMMYFUNCTION("""COMPUTED_VALUE"""),"M")</f>
        <v>M</v>
      </c>
      <c r="D111" t="str">
        <f>IFERROR(__xludf.DUMMYFUNCTION("""COMPUTED_VALUE"""),"United States")</f>
        <v>United States</v>
      </c>
      <c r="E111" t="str">
        <f>IFERROR(__xludf.DUMMYFUNCTION("""COMPUTED_VALUE"""),"MA")</f>
        <v>MA</v>
      </c>
      <c r="F111" t="str">
        <f>IFERROR(__xludf.DUMMYFUNCTION("""COMPUTED_VALUE"""),"No")</f>
        <v>No</v>
      </c>
      <c r="G111" t="str">
        <f>IFERROR(__xludf.DUMMYFUNCTION("""COMPUTED_VALUE"""),"No")</f>
        <v>No</v>
      </c>
      <c r="H111" t="str">
        <f>IFERROR(__xludf.DUMMYFUNCTION("""COMPUTED_VALUE"""),"Yes")</f>
        <v>Yes</v>
      </c>
      <c r="I111" t="str">
        <f>IFERROR(__xludf.DUMMYFUNCTION("""COMPUTED_VALUE"""),"Often")</f>
        <v>Often</v>
      </c>
      <c r="J111" t="str">
        <f>IFERROR(__xludf.DUMMYFUNCTION("""COMPUTED_VALUE"""),"26-100")</f>
        <v>26-100</v>
      </c>
      <c r="K111" t="str">
        <f>IFERROR(__xludf.DUMMYFUNCTION("""COMPUTED_VALUE"""),"No")</f>
        <v>No</v>
      </c>
      <c r="L111" t="str">
        <f>IFERROR(__xludf.DUMMYFUNCTION("""COMPUTED_VALUE"""),"Yes")</f>
        <v>Yes</v>
      </c>
      <c r="M111" t="str">
        <f>IFERROR(__xludf.DUMMYFUNCTION("""COMPUTED_VALUE"""),"No")</f>
        <v>No</v>
      </c>
      <c r="N111" t="str">
        <f>IFERROR(__xludf.DUMMYFUNCTION("""COMPUTED_VALUE"""),"Yes")</f>
        <v>Yes</v>
      </c>
      <c r="O111" t="str">
        <f>IFERROR(__xludf.DUMMYFUNCTION("""COMPUTED_VALUE"""),"No")</f>
        <v>No</v>
      </c>
      <c r="P111" t="str">
        <f>IFERROR(__xludf.DUMMYFUNCTION("""COMPUTED_VALUE"""),"No")</f>
        <v>No</v>
      </c>
      <c r="Q111" t="str">
        <f>IFERROR(__xludf.DUMMYFUNCTION("""COMPUTED_VALUE"""),"Yes")</f>
        <v>Yes</v>
      </c>
      <c r="R111" t="str">
        <f>IFERROR(__xludf.DUMMYFUNCTION("""COMPUTED_VALUE"""),"Somewhat easy")</f>
        <v>Somewhat easy</v>
      </c>
      <c r="S111" t="str">
        <f>IFERROR(__xludf.DUMMYFUNCTION("""COMPUTED_VALUE"""),"Maybe")</f>
        <v>Maybe</v>
      </c>
      <c r="T111" t="str">
        <f>IFERROR(__xludf.DUMMYFUNCTION("""COMPUTED_VALUE"""),"No")</f>
        <v>No</v>
      </c>
      <c r="U111" t="str">
        <f>IFERROR(__xludf.DUMMYFUNCTION("""COMPUTED_VALUE"""),"Yes")</f>
        <v>Yes</v>
      </c>
      <c r="V111" t="str">
        <f>IFERROR(__xludf.DUMMYFUNCTION("""COMPUTED_VALUE"""),"Yes")</f>
        <v>Yes</v>
      </c>
      <c r="W111" t="str">
        <f>IFERROR(__xludf.DUMMYFUNCTION("""COMPUTED_VALUE"""),"No")</f>
        <v>No</v>
      </c>
      <c r="X111" t="str">
        <f>IFERROR(__xludf.DUMMYFUNCTION("""COMPUTED_VALUE"""),"Maybe")</f>
        <v>Maybe</v>
      </c>
      <c r="Y111" t="str">
        <f>IFERROR(__xludf.DUMMYFUNCTION("""COMPUTED_VALUE"""),"Don't know")</f>
        <v>Don't know</v>
      </c>
      <c r="Z111" t="str">
        <f>IFERROR(__xludf.DUMMYFUNCTION("""COMPUTED_VALUE"""),"No")</f>
        <v>No</v>
      </c>
    </row>
    <row r="112">
      <c r="A112" s="4">
        <f>IFERROR(__xludf.DUMMYFUNCTION("""COMPUTED_VALUE"""),41878.544974756944)</f>
        <v>41878.54497</v>
      </c>
      <c r="B112">
        <f>IFERROR(__xludf.DUMMYFUNCTION("""COMPUTED_VALUE"""),24.0)</f>
        <v>24</v>
      </c>
      <c r="C112" t="str">
        <f>IFERROR(__xludf.DUMMYFUNCTION("""COMPUTED_VALUE"""),"male")</f>
        <v>male</v>
      </c>
      <c r="D112" t="str">
        <f>IFERROR(__xludf.DUMMYFUNCTION("""COMPUTED_VALUE"""),"United States")</f>
        <v>United States</v>
      </c>
      <c r="E112" t="str">
        <f>IFERROR(__xludf.DUMMYFUNCTION("""COMPUTED_VALUE"""),"KS")</f>
        <v>KS</v>
      </c>
      <c r="F112" t="str">
        <f>IFERROR(__xludf.DUMMYFUNCTION("""COMPUTED_VALUE"""),"No")</f>
        <v>No</v>
      </c>
      <c r="G112" t="str">
        <f>IFERROR(__xludf.DUMMYFUNCTION("""COMPUTED_VALUE"""),"No")</f>
        <v>No</v>
      </c>
      <c r="H112" t="str">
        <f>IFERROR(__xludf.DUMMYFUNCTION("""COMPUTED_VALUE"""),"No")</f>
        <v>No</v>
      </c>
      <c r="I112" t="str">
        <f>IFERROR(__xludf.DUMMYFUNCTION("""COMPUTED_VALUE"""),"Never")</f>
        <v>Never</v>
      </c>
      <c r="J112" t="str">
        <f>IFERROR(__xludf.DUMMYFUNCTION("""COMPUTED_VALUE"""),"26-100")</f>
        <v>26-100</v>
      </c>
      <c r="K112" t="str">
        <f>IFERROR(__xludf.DUMMYFUNCTION("""COMPUTED_VALUE"""),"No")</f>
        <v>No</v>
      </c>
      <c r="L112" t="str">
        <f>IFERROR(__xludf.DUMMYFUNCTION("""COMPUTED_VALUE"""),"Yes")</f>
        <v>Yes</v>
      </c>
      <c r="M112" t="str">
        <f>IFERROR(__xludf.DUMMYFUNCTION("""COMPUTED_VALUE"""),"Don't know")</f>
        <v>Don't know</v>
      </c>
      <c r="N112" t="str">
        <f>IFERROR(__xludf.DUMMYFUNCTION("""COMPUTED_VALUE"""),"Not sure")</f>
        <v>Not sure</v>
      </c>
      <c r="O112" t="str">
        <f>IFERROR(__xludf.DUMMYFUNCTION("""COMPUTED_VALUE"""),"No")</f>
        <v>No</v>
      </c>
      <c r="P112" t="str">
        <f>IFERROR(__xludf.DUMMYFUNCTION("""COMPUTED_VALUE"""),"Don't know")</f>
        <v>Don't know</v>
      </c>
      <c r="Q112" t="str">
        <f>IFERROR(__xludf.DUMMYFUNCTION("""COMPUTED_VALUE"""),"Don't know")</f>
        <v>Don't know</v>
      </c>
      <c r="R112" t="str">
        <f>IFERROR(__xludf.DUMMYFUNCTION("""COMPUTED_VALUE"""),"Don't know")</f>
        <v>Don't know</v>
      </c>
      <c r="S112" t="str">
        <f>IFERROR(__xludf.DUMMYFUNCTION("""COMPUTED_VALUE"""),"No")</f>
        <v>No</v>
      </c>
      <c r="T112" t="str">
        <f>IFERROR(__xludf.DUMMYFUNCTION("""COMPUTED_VALUE"""),"No")</f>
        <v>No</v>
      </c>
      <c r="U112" t="str">
        <f>IFERROR(__xludf.DUMMYFUNCTION("""COMPUTED_VALUE"""),"Some of them")</f>
        <v>Some of them</v>
      </c>
      <c r="V112" t="str">
        <f>IFERROR(__xludf.DUMMYFUNCTION("""COMPUTED_VALUE"""),"Yes")</f>
        <v>Yes</v>
      </c>
      <c r="W112" t="str">
        <f>IFERROR(__xludf.DUMMYFUNCTION("""COMPUTED_VALUE"""),"No")</f>
        <v>No</v>
      </c>
      <c r="X112" t="str">
        <f>IFERROR(__xludf.DUMMYFUNCTION("""COMPUTED_VALUE"""),"No")</f>
        <v>No</v>
      </c>
      <c r="Y112" t="str">
        <f>IFERROR(__xludf.DUMMYFUNCTION("""COMPUTED_VALUE"""),"Don't know")</f>
        <v>Don't know</v>
      </c>
      <c r="Z112" t="str">
        <f>IFERROR(__xludf.DUMMYFUNCTION("""COMPUTED_VALUE"""),"No")</f>
        <v>No</v>
      </c>
    </row>
    <row r="113">
      <c r="A113" s="4">
        <f>IFERROR(__xludf.DUMMYFUNCTION("""COMPUTED_VALUE"""),41878.54583758102)</f>
        <v>41878.54584</v>
      </c>
      <c r="B113">
        <f>IFERROR(__xludf.DUMMYFUNCTION("""COMPUTED_VALUE"""),40.0)</f>
        <v>40</v>
      </c>
      <c r="C113" t="str">
        <f>IFERROR(__xludf.DUMMYFUNCTION("""COMPUTED_VALUE"""),"Female")</f>
        <v>Female</v>
      </c>
      <c r="D113" t="str">
        <f>IFERROR(__xludf.DUMMYFUNCTION("""COMPUTED_VALUE"""),"United States")</f>
        <v>United States</v>
      </c>
      <c r="E113" t="str">
        <f>IFERROR(__xludf.DUMMYFUNCTION("""COMPUTED_VALUE"""),"DC")</f>
        <v>DC</v>
      </c>
      <c r="F113" t="str">
        <f>IFERROR(__xludf.DUMMYFUNCTION("""COMPUTED_VALUE"""),"No")</f>
        <v>No</v>
      </c>
      <c r="G113" t="str">
        <f>IFERROR(__xludf.DUMMYFUNCTION("""COMPUTED_VALUE"""),"No")</f>
        <v>No</v>
      </c>
      <c r="H113" t="str">
        <f>IFERROR(__xludf.DUMMYFUNCTION("""COMPUTED_VALUE"""),"No")</f>
        <v>No</v>
      </c>
      <c r="J113" t="str">
        <f>IFERROR(__xludf.DUMMYFUNCTION("""COMPUTED_VALUE"""),"26-100")</f>
        <v>26-100</v>
      </c>
      <c r="K113" t="str">
        <f>IFERROR(__xludf.DUMMYFUNCTION("""COMPUTED_VALUE"""),"No")</f>
        <v>No</v>
      </c>
      <c r="L113" t="str">
        <f>IFERROR(__xludf.DUMMYFUNCTION("""COMPUTED_VALUE"""),"Yes")</f>
        <v>Yes</v>
      </c>
      <c r="M113" t="str">
        <f>IFERROR(__xludf.DUMMYFUNCTION("""COMPUTED_VALUE"""),"Yes")</f>
        <v>Yes</v>
      </c>
      <c r="N113" t="str">
        <f>IFERROR(__xludf.DUMMYFUNCTION("""COMPUTED_VALUE"""),"Yes")</f>
        <v>Yes</v>
      </c>
      <c r="O113" t="str">
        <f>IFERROR(__xludf.DUMMYFUNCTION("""COMPUTED_VALUE"""),"Yes")</f>
        <v>Yes</v>
      </c>
      <c r="P113" t="str">
        <f>IFERROR(__xludf.DUMMYFUNCTION("""COMPUTED_VALUE"""),"Yes")</f>
        <v>Yes</v>
      </c>
      <c r="Q113" t="str">
        <f>IFERROR(__xludf.DUMMYFUNCTION("""COMPUTED_VALUE"""),"Yes")</f>
        <v>Yes</v>
      </c>
      <c r="R113" t="str">
        <f>IFERROR(__xludf.DUMMYFUNCTION("""COMPUTED_VALUE"""),"Somewhat easy")</f>
        <v>Somewhat easy</v>
      </c>
      <c r="S113" t="str">
        <f>IFERROR(__xludf.DUMMYFUNCTION("""COMPUTED_VALUE"""),"No")</f>
        <v>No</v>
      </c>
      <c r="T113" t="str">
        <f>IFERROR(__xludf.DUMMYFUNCTION("""COMPUTED_VALUE"""),"No")</f>
        <v>No</v>
      </c>
      <c r="U113" t="str">
        <f>IFERROR(__xludf.DUMMYFUNCTION("""COMPUTED_VALUE"""),"Some of them")</f>
        <v>Some of them</v>
      </c>
      <c r="V113" t="str">
        <f>IFERROR(__xludf.DUMMYFUNCTION("""COMPUTED_VALUE"""),"Yes")</f>
        <v>Yes</v>
      </c>
      <c r="W113" t="str">
        <f>IFERROR(__xludf.DUMMYFUNCTION("""COMPUTED_VALUE"""),"No")</f>
        <v>No</v>
      </c>
      <c r="X113" t="str">
        <f>IFERROR(__xludf.DUMMYFUNCTION("""COMPUTED_VALUE"""),"No")</f>
        <v>No</v>
      </c>
      <c r="Y113" t="str">
        <f>IFERROR(__xludf.DUMMYFUNCTION("""COMPUTED_VALUE"""),"Yes")</f>
        <v>Yes</v>
      </c>
      <c r="Z113" t="str">
        <f>IFERROR(__xludf.DUMMYFUNCTION("""COMPUTED_VALUE"""),"No")</f>
        <v>No</v>
      </c>
    </row>
    <row r="114">
      <c r="A114" s="4">
        <f>IFERROR(__xludf.DUMMYFUNCTION("""COMPUTED_VALUE"""),41878.54699625)</f>
        <v>41878.547</v>
      </c>
      <c r="B114">
        <f>IFERROR(__xludf.DUMMYFUNCTION("""COMPUTED_VALUE"""),32.0)</f>
        <v>32</v>
      </c>
      <c r="C114" t="str">
        <f>IFERROR(__xludf.DUMMYFUNCTION("""COMPUTED_VALUE"""),"F")</f>
        <v>F</v>
      </c>
      <c r="D114" t="str">
        <f>IFERROR(__xludf.DUMMYFUNCTION("""COMPUTED_VALUE"""),"United States")</f>
        <v>United States</v>
      </c>
      <c r="E114" t="str">
        <f>IFERROR(__xludf.DUMMYFUNCTION("""COMPUTED_VALUE"""),"TX")</f>
        <v>TX</v>
      </c>
      <c r="F114" t="str">
        <f>IFERROR(__xludf.DUMMYFUNCTION("""COMPUTED_VALUE"""),"No")</f>
        <v>No</v>
      </c>
      <c r="G114" t="str">
        <f>IFERROR(__xludf.DUMMYFUNCTION("""COMPUTED_VALUE"""),"Yes")</f>
        <v>Yes</v>
      </c>
      <c r="H114" t="str">
        <f>IFERROR(__xludf.DUMMYFUNCTION("""COMPUTED_VALUE"""),"Yes")</f>
        <v>Yes</v>
      </c>
      <c r="I114" t="str">
        <f>IFERROR(__xludf.DUMMYFUNCTION("""COMPUTED_VALUE"""),"Sometimes")</f>
        <v>Sometimes</v>
      </c>
      <c r="J114" t="str">
        <f>IFERROR(__xludf.DUMMYFUNCTION("""COMPUTED_VALUE"""),"6-25")</f>
        <v>6-25</v>
      </c>
      <c r="K114" t="str">
        <f>IFERROR(__xludf.DUMMYFUNCTION("""COMPUTED_VALUE"""),"No")</f>
        <v>No</v>
      </c>
      <c r="L114" t="str">
        <f>IFERROR(__xludf.DUMMYFUNCTION("""COMPUTED_VALUE"""),"Yes")</f>
        <v>Yes</v>
      </c>
      <c r="M114" t="str">
        <f>IFERROR(__xludf.DUMMYFUNCTION("""COMPUTED_VALUE"""),"Don't know")</f>
        <v>Don't know</v>
      </c>
      <c r="N114" t="str">
        <f>IFERROR(__xludf.DUMMYFUNCTION("""COMPUTED_VALUE"""),"No")</f>
        <v>No</v>
      </c>
      <c r="O114" t="str">
        <f>IFERROR(__xludf.DUMMYFUNCTION("""COMPUTED_VALUE"""),"No")</f>
        <v>No</v>
      </c>
      <c r="P114" t="str">
        <f>IFERROR(__xludf.DUMMYFUNCTION("""COMPUTED_VALUE"""),"No")</f>
        <v>No</v>
      </c>
      <c r="Q114" t="str">
        <f>IFERROR(__xludf.DUMMYFUNCTION("""COMPUTED_VALUE"""),"No")</f>
        <v>No</v>
      </c>
      <c r="R114" t="str">
        <f>IFERROR(__xludf.DUMMYFUNCTION("""COMPUTED_VALUE"""),"Don't know")</f>
        <v>Don't know</v>
      </c>
      <c r="S114" t="str">
        <f>IFERROR(__xludf.DUMMYFUNCTION("""COMPUTED_VALUE"""),"Yes")</f>
        <v>Yes</v>
      </c>
      <c r="T114" t="str">
        <f>IFERROR(__xludf.DUMMYFUNCTION("""COMPUTED_VALUE"""),"Maybe")</f>
        <v>Maybe</v>
      </c>
      <c r="U114" t="str">
        <f>IFERROR(__xludf.DUMMYFUNCTION("""COMPUTED_VALUE"""),"Some of them")</f>
        <v>Some of them</v>
      </c>
      <c r="V114" t="str">
        <f>IFERROR(__xludf.DUMMYFUNCTION("""COMPUTED_VALUE"""),"Some of them")</f>
        <v>Some of them</v>
      </c>
      <c r="W114" t="str">
        <f>IFERROR(__xludf.DUMMYFUNCTION("""COMPUTED_VALUE"""),"No")</f>
        <v>No</v>
      </c>
      <c r="X114" t="str">
        <f>IFERROR(__xludf.DUMMYFUNCTION("""COMPUTED_VALUE"""),"Maybe")</f>
        <v>Maybe</v>
      </c>
      <c r="Y114" t="str">
        <f>IFERROR(__xludf.DUMMYFUNCTION("""COMPUTED_VALUE"""),"No")</f>
        <v>No</v>
      </c>
      <c r="Z114" t="str">
        <f>IFERROR(__xludf.DUMMYFUNCTION("""COMPUTED_VALUE"""),"Yes")</f>
        <v>Yes</v>
      </c>
    </row>
    <row r="115">
      <c r="A115" s="4">
        <f>IFERROR(__xludf.DUMMYFUNCTION("""COMPUTED_VALUE"""),41878.54702037037)</f>
        <v>41878.54702</v>
      </c>
      <c r="B115">
        <f>IFERROR(__xludf.DUMMYFUNCTION("""COMPUTED_VALUE"""),32.0)</f>
        <v>32</v>
      </c>
      <c r="C115" t="str">
        <f>IFERROR(__xludf.DUMMYFUNCTION("""COMPUTED_VALUE"""),"f")</f>
        <v>f</v>
      </c>
      <c r="D115" t="str">
        <f>IFERROR(__xludf.DUMMYFUNCTION("""COMPUTED_VALUE"""),"United States")</f>
        <v>United States</v>
      </c>
      <c r="E115" t="str">
        <f>IFERROR(__xludf.DUMMYFUNCTION("""COMPUTED_VALUE"""),"MA")</f>
        <v>MA</v>
      </c>
      <c r="F115" t="str">
        <f>IFERROR(__xludf.DUMMYFUNCTION("""COMPUTED_VALUE"""),"No")</f>
        <v>No</v>
      </c>
      <c r="G115" t="str">
        <f>IFERROR(__xludf.DUMMYFUNCTION("""COMPUTED_VALUE"""),"No")</f>
        <v>No</v>
      </c>
      <c r="H115" t="str">
        <f>IFERROR(__xludf.DUMMYFUNCTION("""COMPUTED_VALUE"""),"Yes")</f>
        <v>Yes</v>
      </c>
      <c r="I115" t="str">
        <f>IFERROR(__xludf.DUMMYFUNCTION("""COMPUTED_VALUE"""),"Sometimes")</f>
        <v>Sometimes</v>
      </c>
      <c r="J115" t="str">
        <f>IFERROR(__xludf.DUMMYFUNCTION("""COMPUTED_VALUE"""),"100-500")</f>
        <v>100-500</v>
      </c>
      <c r="K115" t="str">
        <f>IFERROR(__xludf.DUMMYFUNCTION("""COMPUTED_VALUE"""),"No")</f>
        <v>No</v>
      </c>
      <c r="L115" t="str">
        <f>IFERROR(__xludf.DUMMYFUNCTION("""COMPUTED_VALUE"""),"No")</f>
        <v>No</v>
      </c>
      <c r="M115" t="str">
        <f>IFERROR(__xludf.DUMMYFUNCTION("""COMPUTED_VALUE"""),"Yes")</f>
        <v>Yes</v>
      </c>
      <c r="N115" t="str">
        <f>IFERROR(__xludf.DUMMYFUNCTION("""COMPUTED_VALUE"""),"Yes")</f>
        <v>Yes</v>
      </c>
      <c r="O115" t="str">
        <f>IFERROR(__xludf.DUMMYFUNCTION("""COMPUTED_VALUE"""),"Don't know")</f>
        <v>Don't know</v>
      </c>
      <c r="P115" t="str">
        <f>IFERROR(__xludf.DUMMYFUNCTION("""COMPUTED_VALUE"""),"Don't know")</f>
        <v>Don't know</v>
      </c>
      <c r="Q115" t="str">
        <f>IFERROR(__xludf.DUMMYFUNCTION("""COMPUTED_VALUE"""),"Yes")</f>
        <v>Yes</v>
      </c>
      <c r="R115" t="str">
        <f>IFERROR(__xludf.DUMMYFUNCTION("""COMPUTED_VALUE"""),"Very easy")</f>
        <v>Very easy</v>
      </c>
      <c r="S115" t="str">
        <f>IFERROR(__xludf.DUMMYFUNCTION("""COMPUTED_VALUE"""),"No")</f>
        <v>No</v>
      </c>
      <c r="T115" t="str">
        <f>IFERROR(__xludf.DUMMYFUNCTION("""COMPUTED_VALUE"""),"No")</f>
        <v>No</v>
      </c>
      <c r="U115" t="str">
        <f>IFERROR(__xludf.DUMMYFUNCTION("""COMPUTED_VALUE"""),"Yes")</f>
        <v>Yes</v>
      </c>
      <c r="V115" t="str">
        <f>IFERROR(__xludf.DUMMYFUNCTION("""COMPUTED_VALUE"""),"Yes")</f>
        <v>Yes</v>
      </c>
      <c r="W115" t="str">
        <f>IFERROR(__xludf.DUMMYFUNCTION("""COMPUTED_VALUE"""),"No")</f>
        <v>No</v>
      </c>
      <c r="X115" t="str">
        <f>IFERROR(__xludf.DUMMYFUNCTION("""COMPUTED_VALUE"""),"Yes")</f>
        <v>Yes</v>
      </c>
      <c r="Y115" t="str">
        <f>IFERROR(__xludf.DUMMYFUNCTION("""COMPUTED_VALUE"""),"Yes")</f>
        <v>Yes</v>
      </c>
      <c r="Z115" t="str">
        <f>IFERROR(__xludf.DUMMYFUNCTION("""COMPUTED_VALUE"""),"No")</f>
        <v>No</v>
      </c>
    </row>
    <row r="116">
      <c r="A116" s="4">
        <f>IFERROR(__xludf.DUMMYFUNCTION("""COMPUTED_VALUE"""),41878.548349490746)</f>
        <v>41878.54835</v>
      </c>
      <c r="B116">
        <f>IFERROR(__xludf.DUMMYFUNCTION("""COMPUTED_VALUE"""),29.0)</f>
        <v>29</v>
      </c>
      <c r="C116" t="str">
        <f>IFERROR(__xludf.DUMMYFUNCTION("""COMPUTED_VALUE"""),"F")</f>
        <v>F</v>
      </c>
      <c r="D116" t="str">
        <f>IFERROR(__xludf.DUMMYFUNCTION("""COMPUTED_VALUE"""),"United States")</f>
        <v>United States</v>
      </c>
      <c r="E116" t="str">
        <f>IFERROR(__xludf.DUMMYFUNCTION("""COMPUTED_VALUE"""),"NY")</f>
        <v>NY</v>
      </c>
      <c r="F116" t="str">
        <f>IFERROR(__xludf.DUMMYFUNCTION("""COMPUTED_VALUE"""),"No")</f>
        <v>No</v>
      </c>
      <c r="G116" t="str">
        <f>IFERROR(__xludf.DUMMYFUNCTION("""COMPUTED_VALUE"""),"No")</f>
        <v>No</v>
      </c>
      <c r="H116" t="str">
        <f>IFERROR(__xludf.DUMMYFUNCTION("""COMPUTED_VALUE"""),"Yes")</f>
        <v>Yes</v>
      </c>
      <c r="I116" t="str">
        <f>IFERROR(__xludf.DUMMYFUNCTION("""COMPUTED_VALUE"""),"Never")</f>
        <v>Never</v>
      </c>
      <c r="J116" t="str">
        <f>IFERROR(__xludf.DUMMYFUNCTION("""COMPUTED_VALUE"""),"500-1000")</f>
        <v>500-1000</v>
      </c>
      <c r="K116" t="str">
        <f>IFERROR(__xludf.DUMMYFUNCTION("""COMPUTED_VALUE"""),"No")</f>
        <v>No</v>
      </c>
      <c r="L116" t="str">
        <f>IFERROR(__xludf.DUMMYFUNCTION("""COMPUTED_VALUE"""),"No")</f>
        <v>No</v>
      </c>
      <c r="M116" t="str">
        <f>IFERROR(__xludf.DUMMYFUNCTION("""COMPUTED_VALUE"""),"Yes")</f>
        <v>Yes</v>
      </c>
      <c r="N116" t="str">
        <f>IFERROR(__xludf.DUMMYFUNCTION("""COMPUTED_VALUE"""),"No")</f>
        <v>No</v>
      </c>
      <c r="O116" t="str">
        <f>IFERROR(__xludf.DUMMYFUNCTION("""COMPUTED_VALUE"""),"No")</f>
        <v>No</v>
      </c>
      <c r="P116" t="str">
        <f>IFERROR(__xludf.DUMMYFUNCTION("""COMPUTED_VALUE"""),"Don't know")</f>
        <v>Don't know</v>
      </c>
      <c r="Q116" t="str">
        <f>IFERROR(__xludf.DUMMYFUNCTION("""COMPUTED_VALUE"""),"Don't know")</f>
        <v>Don't know</v>
      </c>
      <c r="R116" t="str">
        <f>IFERROR(__xludf.DUMMYFUNCTION("""COMPUTED_VALUE"""),"Somewhat difficult")</f>
        <v>Somewhat difficult</v>
      </c>
      <c r="S116" t="str">
        <f>IFERROR(__xludf.DUMMYFUNCTION("""COMPUTED_VALUE"""),"Maybe")</f>
        <v>Maybe</v>
      </c>
      <c r="T116" t="str">
        <f>IFERROR(__xludf.DUMMYFUNCTION("""COMPUTED_VALUE"""),"No")</f>
        <v>No</v>
      </c>
      <c r="U116" t="str">
        <f>IFERROR(__xludf.DUMMYFUNCTION("""COMPUTED_VALUE"""),"Some of them")</f>
        <v>Some of them</v>
      </c>
      <c r="V116" t="str">
        <f>IFERROR(__xludf.DUMMYFUNCTION("""COMPUTED_VALUE"""),"No")</f>
        <v>No</v>
      </c>
      <c r="W116" t="str">
        <f>IFERROR(__xludf.DUMMYFUNCTION("""COMPUTED_VALUE"""),"No")</f>
        <v>No</v>
      </c>
      <c r="X116" t="str">
        <f>IFERROR(__xludf.DUMMYFUNCTION("""COMPUTED_VALUE"""),"No")</f>
        <v>No</v>
      </c>
      <c r="Y116" t="str">
        <f>IFERROR(__xludf.DUMMYFUNCTION("""COMPUTED_VALUE"""),"Don't know")</f>
        <v>Don't know</v>
      </c>
      <c r="Z116" t="str">
        <f>IFERROR(__xludf.DUMMYFUNCTION("""COMPUTED_VALUE"""),"No")</f>
        <v>No</v>
      </c>
    </row>
    <row r="117">
      <c r="A117" s="4">
        <f>IFERROR(__xludf.DUMMYFUNCTION("""COMPUTED_VALUE"""),41878.54837074074)</f>
        <v>41878.54837</v>
      </c>
      <c r="B117">
        <f>IFERROR(__xludf.DUMMYFUNCTION("""COMPUTED_VALUE"""),41.0)</f>
        <v>41</v>
      </c>
      <c r="C117" t="str">
        <f>IFERROR(__xludf.DUMMYFUNCTION("""COMPUTED_VALUE"""),"Male (CIS)")</f>
        <v>Male (CIS)</v>
      </c>
      <c r="D117" t="str">
        <f>IFERROR(__xludf.DUMMYFUNCTION("""COMPUTED_VALUE"""),"United States")</f>
        <v>United States</v>
      </c>
      <c r="E117" t="str">
        <f>IFERROR(__xludf.DUMMYFUNCTION("""COMPUTED_VALUE"""),"VA")</f>
        <v>VA</v>
      </c>
      <c r="F117" t="str">
        <f>IFERROR(__xludf.DUMMYFUNCTION("""COMPUTED_VALUE"""),"No")</f>
        <v>No</v>
      </c>
      <c r="G117" t="str">
        <f>IFERROR(__xludf.DUMMYFUNCTION("""COMPUTED_VALUE"""),"No")</f>
        <v>No</v>
      </c>
      <c r="H117" t="str">
        <f>IFERROR(__xludf.DUMMYFUNCTION("""COMPUTED_VALUE"""),"No")</f>
        <v>No</v>
      </c>
      <c r="J117" t="str">
        <f>IFERROR(__xludf.DUMMYFUNCTION("""COMPUTED_VALUE"""),"26-100")</f>
        <v>26-100</v>
      </c>
      <c r="K117" t="str">
        <f>IFERROR(__xludf.DUMMYFUNCTION("""COMPUTED_VALUE"""),"No")</f>
        <v>No</v>
      </c>
      <c r="L117" t="str">
        <f>IFERROR(__xludf.DUMMYFUNCTION("""COMPUTED_VALUE"""),"Yes")</f>
        <v>Yes</v>
      </c>
      <c r="M117" t="str">
        <f>IFERROR(__xludf.DUMMYFUNCTION("""COMPUTED_VALUE"""),"Yes")</f>
        <v>Yes</v>
      </c>
      <c r="N117" t="str">
        <f>IFERROR(__xludf.DUMMYFUNCTION("""COMPUTED_VALUE"""),"Not sure")</f>
        <v>Not sure</v>
      </c>
      <c r="O117" t="str">
        <f>IFERROR(__xludf.DUMMYFUNCTION("""COMPUTED_VALUE"""),"No")</f>
        <v>No</v>
      </c>
      <c r="P117" t="str">
        <f>IFERROR(__xludf.DUMMYFUNCTION("""COMPUTED_VALUE"""),"No")</f>
        <v>No</v>
      </c>
      <c r="Q117" t="str">
        <f>IFERROR(__xludf.DUMMYFUNCTION("""COMPUTED_VALUE"""),"Don't know")</f>
        <v>Don't know</v>
      </c>
      <c r="R117" t="str">
        <f>IFERROR(__xludf.DUMMYFUNCTION("""COMPUTED_VALUE"""),"Very easy")</f>
        <v>Very easy</v>
      </c>
      <c r="S117" t="str">
        <f>IFERROR(__xludf.DUMMYFUNCTION("""COMPUTED_VALUE"""),"Yes")</f>
        <v>Yes</v>
      </c>
      <c r="T117" t="str">
        <f>IFERROR(__xludf.DUMMYFUNCTION("""COMPUTED_VALUE"""),"No")</f>
        <v>No</v>
      </c>
      <c r="U117" t="str">
        <f>IFERROR(__xludf.DUMMYFUNCTION("""COMPUTED_VALUE"""),"No")</f>
        <v>No</v>
      </c>
      <c r="V117" t="str">
        <f>IFERROR(__xludf.DUMMYFUNCTION("""COMPUTED_VALUE"""),"Some of them")</f>
        <v>Some of them</v>
      </c>
      <c r="W117" t="str">
        <f>IFERROR(__xludf.DUMMYFUNCTION("""COMPUTED_VALUE"""),"No")</f>
        <v>No</v>
      </c>
      <c r="X117" t="str">
        <f>IFERROR(__xludf.DUMMYFUNCTION("""COMPUTED_VALUE"""),"No")</f>
        <v>No</v>
      </c>
      <c r="Y117" t="str">
        <f>IFERROR(__xludf.DUMMYFUNCTION("""COMPUTED_VALUE"""),"Don't know")</f>
        <v>Don't know</v>
      </c>
      <c r="Z117" t="str">
        <f>IFERROR(__xludf.DUMMYFUNCTION("""COMPUTED_VALUE"""),"No")</f>
        <v>No</v>
      </c>
    </row>
    <row r="118">
      <c r="A118" s="4">
        <f>IFERROR(__xludf.DUMMYFUNCTION("""COMPUTED_VALUE"""),41878.5503624537)</f>
        <v>41878.55036</v>
      </c>
      <c r="B118">
        <f>IFERROR(__xludf.DUMMYFUNCTION("""COMPUTED_VALUE"""),34.0)</f>
        <v>34</v>
      </c>
      <c r="C118" t="str">
        <f>IFERROR(__xludf.DUMMYFUNCTION("""COMPUTED_VALUE"""),"female")</f>
        <v>female</v>
      </c>
      <c r="D118" t="str">
        <f>IFERROR(__xludf.DUMMYFUNCTION("""COMPUTED_VALUE"""),"United States")</f>
        <v>United States</v>
      </c>
      <c r="E118" t="str">
        <f>IFERROR(__xludf.DUMMYFUNCTION("""COMPUTED_VALUE"""),"WA")</f>
        <v>WA</v>
      </c>
      <c r="F118" t="str">
        <f>IFERROR(__xludf.DUMMYFUNCTION("""COMPUTED_VALUE"""),"No")</f>
        <v>No</v>
      </c>
      <c r="G118" t="str">
        <f>IFERROR(__xludf.DUMMYFUNCTION("""COMPUTED_VALUE"""),"No")</f>
        <v>No</v>
      </c>
      <c r="H118" t="str">
        <f>IFERROR(__xludf.DUMMYFUNCTION("""COMPUTED_VALUE"""),"No")</f>
        <v>No</v>
      </c>
      <c r="J118" t="str">
        <f>IFERROR(__xludf.DUMMYFUNCTION("""COMPUTED_VALUE"""),"6-25")</f>
        <v>6-25</v>
      </c>
      <c r="K118" t="str">
        <f>IFERROR(__xludf.DUMMYFUNCTION("""COMPUTED_VALUE"""),"No")</f>
        <v>No</v>
      </c>
      <c r="L118" t="str">
        <f>IFERROR(__xludf.DUMMYFUNCTION("""COMPUTED_VALUE"""),"Yes")</f>
        <v>Yes</v>
      </c>
      <c r="M118" t="str">
        <f>IFERROR(__xludf.DUMMYFUNCTION("""COMPUTED_VALUE"""),"Yes")</f>
        <v>Yes</v>
      </c>
      <c r="N118" t="str">
        <f>IFERROR(__xludf.DUMMYFUNCTION("""COMPUTED_VALUE"""),"No")</f>
        <v>No</v>
      </c>
      <c r="O118" t="str">
        <f>IFERROR(__xludf.DUMMYFUNCTION("""COMPUTED_VALUE"""),"No")</f>
        <v>No</v>
      </c>
      <c r="P118" t="str">
        <f>IFERROR(__xludf.DUMMYFUNCTION("""COMPUTED_VALUE"""),"No")</f>
        <v>No</v>
      </c>
      <c r="Q118" t="str">
        <f>IFERROR(__xludf.DUMMYFUNCTION("""COMPUTED_VALUE"""),"Don't know")</f>
        <v>Don't know</v>
      </c>
      <c r="R118" t="str">
        <f>IFERROR(__xludf.DUMMYFUNCTION("""COMPUTED_VALUE"""),"Somewhat easy")</f>
        <v>Somewhat easy</v>
      </c>
      <c r="S118" t="str">
        <f>IFERROR(__xludf.DUMMYFUNCTION("""COMPUTED_VALUE"""),"No")</f>
        <v>No</v>
      </c>
      <c r="T118" t="str">
        <f>IFERROR(__xludf.DUMMYFUNCTION("""COMPUTED_VALUE"""),"No")</f>
        <v>No</v>
      </c>
      <c r="U118" t="str">
        <f>IFERROR(__xludf.DUMMYFUNCTION("""COMPUTED_VALUE"""),"Yes")</f>
        <v>Yes</v>
      </c>
      <c r="V118" t="str">
        <f>IFERROR(__xludf.DUMMYFUNCTION("""COMPUTED_VALUE"""),"Yes")</f>
        <v>Yes</v>
      </c>
      <c r="W118" t="str">
        <f>IFERROR(__xludf.DUMMYFUNCTION("""COMPUTED_VALUE"""),"Maybe")</f>
        <v>Maybe</v>
      </c>
      <c r="X118" t="str">
        <f>IFERROR(__xludf.DUMMYFUNCTION("""COMPUTED_VALUE"""),"Maybe")</f>
        <v>Maybe</v>
      </c>
      <c r="Y118" t="str">
        <f>IFERROR(__xludf.DUMMYFUNCTION("""COMPUTED_VALUE"""),"Yes")</f>
        <v>Yes</v>
      </c>
      <c r="Z118" t="str">
        <f>IFERROR(__xludf.DUMMYFUNCTION("""COMPUTED_VALUE"""),"No")</f>
        <v>No</v>
      </c>
    </row>
    <row r="119">
      <c r="A119" s="4">
        <f>IFERROR(__xludf.DUMMYFUNCTION("""COMPUTED_VALUE"""),41878.55200241898)</f>
        <v>41878.552</v>
      </c>
      <c r="B119">
        <f>IFERROR(__xludf.DUMMYFUNCTION("""COMPUTED_VALUE"""),28.0)</f>
        <v>28</v>
      </c>
      <c r="C119" t="str">
        <f>IFERROR(__xludf.DUMMYFUNCTION("""COMPUTED_VALUE"""),"male")</f>
        <v>male</v>
      </c>
      <c r="D119" t="str">
        <f>IFERROR(__xludf.DUMMYFUNCTION("""COMPUTED_VALUE"""),"United States")</f>
        <v>United States</v>
      </c>
      <c r="E119" t="str">
        <f>IFERROR(__xludf.DUMMYFUNCTION("""COMPUTED_VALUE"""),"PA")</f>
        <v>PA</v>
      </c>
      <c r="F119" t="str">
        <f>IFERROR(__xludf.DUMMYFUNCTION("""COMPUTED_VALUE"""),"No")</f>
        <v>No</v>
      </c>
      <c r="G119" t="str">
        <f>IFERROR(__xludf.DUMMYFUNCTION("""COMPUTED_VALUE"""),"No")</f>
        <v>No</v>
      </c>
      <c r="H119" t="str">
        <f>IFERROR(__xludf.DUMMYFUNCTION("""COMPUTED_VALUE"""),"No")</f>
        <v>No</v>
      </c>
      <c r="I119" t="str">
        <f>IFERROR(__xludf.DUMMYFUNCTION("""COMPUTED_VALUE"""),"Rarely")</f>
        <v>Rarely</v>
      </c>
      <c r="J119" t="str">
        <f>IFERROR(__xludf.DUMMYFUNCTION("""COMPUTED_VALUE"""),"6-25")</f>
        <v>6-25</v>
      </c>
      <c r="K119" t="str">
        <f>IFERROR(__xludf.DUMMYFUNCTION("""COMPUTED_VALUE"""),"No")</f>
        <v>No</v>
      </c>
      <c r="L119" t="str">
        <f>IFERROR(__xludf.DUMMYFUNCTION("""COMPUTED_VALUE"""),"Yes")</f>
        <v>Yes</v>
      </c>
      <c r="M119" t="str">
        <f>IFERROR(__xludf.DUMMYFUNCTION("""COMPUTED_VALUE"""),"Don't know")</f>
        <v>Don't know</v>
      </c>
      <c r="N119" t="str">
        <f>IFERROR(__xludf.DUMMYFUNCTION("""COMPUTED_VALUE"""),"No")</f>
        <v>No</v>
      </c>
      <c r="O119" t="str">
        <f>IFERROR(__xludf.DUMMYFUNCTION("""COMPUTED_VALUE"""),"No")</f>
        <v>No</v>
      </c>
      <c r="P119" t="str">
        <f>IFERROR(__xludf.DUMMYFUNCTION("""COMPUTED_VALUE"""),"No")</f>
        <v>No</v>
      </c>
      <c r="Q119" t="str">
        <f>IFERROR(__xludf.DUMMYFUNCTION("""COMPUTED_VALUE"""),"Don't know")</f>
        <v>Don't know</v>
      </c>
      <c r="R119" t="str">
        <f>IFERROR(__xludf.DUMMYFUNCTION("""COMPUTED_VALUE"""),"Don't know")</f>
        <v>Don't know</v>
      </c>
      <c r="S119" t="str">
        <f>IFERROR(__xludf.DUMMYFUNCTION("""COMPUTED_VALUE"""),"No")</f>
        <v>No</v>
      </c>
      <c r="T119" t="str">
        <f>IFERROR(__xludf.DUMMYFUNCTION("""COMPUTED_VALUE"""),"No")</f>
        <v>No</v>
      </c>
      <c r="U119" t="str">
        <f>IFERROR(__xludf.DUMMYFUNCTION("""COMPUTED_VALUE"""),"Some of them")</f>
        <v>Some of them</v>
      </c>
      <c r="V119" t="str">
        <f>IFERROR(__xludf.DUMMYFUNCTION("""COMPUTED_VALUE"""),"Some of them")</f>
        <v>Some of them</v>
      </c>
      <c r="W119" t="str">
        <f>IFERROR(__xludf.DUMMYFUNCTION("""COMPUTED_VALUE"""),"No")</f>
        <v>No</v>
      </c>
      <c r="X119" t="str">
        <f>IFERROR(__xludf.DUMMYFUNCTION("""COMPUTED_VALUE"""),"Maybe")</f>
        <v>Maybe</v>
      </c>
      <c r="Y119" t="str">
        <f>IFERROR(__xludf.DUMMYFUNCTION("""COMPUTED_VALUE"""),"Don't know")</f>
        <v>Don't know</v>
      </c>
      <c r="Z119" t="str">
        <f>IFERROR(__xludf.DUMMYFUNCTION("""COMPUTED_VALUE"""),"No")</f>
        <v>No</v>
      </c>
    </row>
    <row r="120">
      <c r="A120" s="4">
        <f>IFERROR(__xludf.DUMMYFUNCTION("""COMPUTED_VALUE"""),41878.552304293975)</f>
        <v>41878.5523</v>
      </c>
      <c r="B120">
        <f>IFERROR(__xludf.DUMMYFUNCTION("""COMPUTED_VALUE"""),28.0)</f>
        <v>28</v>
      </c>
      <c r="C120" t="str">
        <f>IFERROR(__xludf.DUMMYFUNCTION("""COMPUTED_VALUE"""),"Male")</f>
        <v>Male</v>
      </c>
      <c r="D120" t="str">
        <f>IFERROR(__xludf.DUMMYFUNCTION("""COMPUTED_VALUE"""),"United States")</f>
        <v>United States</v>
      </c>
      <c r="E120" t="str">
        <f>IFERROR(__xludf.DUMMYFUNCTION("""COMPUTED_VALUE"""),"MI")</f>
        <v>MI</v>
      </c>
      <c r="F120" t="str">
        <f>IFERROR(__xludf.DUMMYFUNCTION("""COMPUTED_VALUE"""),"No")</f>
        <v>No</v>
      </c>
      <c r="G120" t="str">
        <f>IFERROR(__xludf.DUMMYFUNCTION("""COMPUTED_VALUE"""),"No")</f>
        <v>No</v>
      </c>
      <c r="H120" t="str">
        <f>IFERROR(__xludf.DUMMYFUNCTION("""COMPUTED_VALUE"""),"Yes")</f>
        <v>Yes</v>
      </c>
      <c r="I120" t="str">
        <f>IFERROR(__xludf.DUMMYFUNCTION("""COMPUTED_VALUE"""),"Sometimes")</f>
        <v>Sometimes</v>
      </c>
      <c r="J120" t="str">
        <f>IFERROR(__xludf.DUMMYFUNCTION("""COMPUTED_VALUE"""),"More than 1000")</f>
        <v>More than 1000</v>
      </c>
      <c r="K120" t="str">
        <f>IFERROR(__xludf.DUMMYFUNCTION("""COMPUTED_VALUE"""),"No")</f>
        <v>No</v>
      </c>
      <c r="L120" t="str">
        <f>IFERROR(__xludf.DUMMYFUNCTION("""COMPUTED_VALUE"""),"Yes")</f>
        <v>Yes</v>
      </c>
      <c r="M120" t="str">
        <f>IFERROR(__xludf.DUMMYFUNCTION("""COMPUTED_VALUE"""),"No")</f>
        <v>No</v>
      </c>
      <c r="N120" t="str">
        <f>IFERROR(__xludf.DUMMYFUNCTION("""COMPUTED_VALUE"""),"Yes")</f>
        <v>Yes</v>
      </c>
      <c r="O120" t="str">
        <f>IFERROR(__xludf.DUMMYFUNCTION("""COMPUTED_VALUE"""),"No")</f>
        <v>No</v>
      </c>
      <c r="P120" t="str">
        <f>IFERROR(__xludf.DUMMYFUNCTION("""COMPUTED_VALUE"""),"No")</f>
        <v>No</v>
      </c>
      <c r="Q120" t="str">
        <f>IFERROR(__xludf.DUMMYFUNCTION("""COMPUTED_VALUE"""),"Yes")</f>
        <v>Yes</v>
      </c>
      <c r="R120" t="str">
        <f>IFERROR(__xludf.DUMMYFUNCTION("""COMPUTED_VALUE"""),"Very difficult")</f>
        <v>Very difficult</v>
      </c>
      <c r="S120" t="str">
        <f>IFERROR(__xludf.DUMMYFUNCTION("""COMPUTED_VALUE"""),"Yes")</f>
        <v>Yes</v>
      </c>
      <c r="T120" t="str">
        <f>IFERROR(__xludf.DUMMYFUNCTION("""COMPUTED_VALUE"""),"No")</f>
        <v>No</v>
      </c>
      <c r="U120" t="str">
        <f>IFERROR(__xludf.DUMMYFUNCTION("""COMPUTED_VALUE"""),"No")</f>
        <v>No</v>
      </c>
      <c r="V120" t="str">
        <f>IFERROR(__xludf.DUMMYFUNCTION("""COMPUTED_VALUE"""),"Some of them")</f>
        <v>Some of them</v>
      </c>
      <c r="W120" t="str">
        <f>IFERROR(__xludf.DUMMYFUNCTION("""COMPUTED_VALUE"""),"No")</f>
        <v>No</v>
      </c>
      <c r="X120" t="str">
        <f>IFERROR(__xludf.DUMMYFUNCTION("""COMPUTED_VALUE"""),"No")</f>
        <v>No</v>
      </c>
      <c r="Y120" t="str">
        <f>IFERROR(__xludf.DUMMYFUNCTION("""COMPUTED_VALUE"""),"No")</f>
        <v>No</v>
      </c>
      <c r="Z120" t="str">
        <f>IFERROR(__xludf.DUMMYFUNCTION("""COMPUTED_VALUE"""),"No")</f>
        <v>No</v>
      </c>
    </row>
    <row r="121">
      <c r="A121" s="4">
        <f>IFERROR(__xludf.DUMMYFUNCTION("""COMPUTED_VALUE"""),41878.552383344904)</f>
        <v>41878.55238</v>
      </c>
      <c r="B121">
        <f>IFERROR(__xludf.DUMMYFUNCTION("""COMPUTED_VALUE"""),23.0)</f>
        <v>23</v>
      </c>
      <c r="C121" t="str">
        <f>IFERROR(__xludf.DUMMYFUNCTION("""COMPUTED_VALUE"""),"Male")</f>
        <v>Male</v>
      </c>
      <c r="D121" t="str">
        <f>IFERROR(__xludf.DUMMYFUNCTION("""COMPUTED_VALUE"""),"United States")</f>
        <v>United States</v>
      </c>
      <c r="E121" t="str">
        <f>IFERROR(__xludf.DUMMYFUNCTION("""COMPUTED_VALUE"""),"PA")</f>
        <v>PA</v>
      </c>
      <c r="F121" t="str">
        <f>IFERROR(__xludf.DUMMYFUNCTION("""COMPUTED_VALUE"""),"No")</f>
        <v>No</v>
      </c>
      <c r="G121" t="str">
        <f>IFERROR(__xludf.DUMMYFUNCTION("""COMPUTED_VALUE"""),"No")</f>
        <v>No</v>
      </c>
      <c r="H121" t="str">
        <f>IFERROR(__xludf.DUMMYFUNCTION("""COMPUTED_VALUE"""),"No")</f>
        <v>No</v>
      </c>
      <c r="I121" t="str">
        <f>IFERROR(__xludf.DUMMYFUNCTION("""COMPUTED_VALUE"""),"Never")</f>
        <v>Never</v>
      </c>
      <c r="J121" t="str">
        <f>IFERROR(__xludf.DUMMYFUNCTION("""COMPUTED_VALUE"""),"26-100")</f>
        <v>26-100</v>
      </c>
      <c r="K121" t="str">
        <f>IFERROR(__xludf.DUMMYFUNCTION("""COMPUTED_VALUE"""),"No")</f>
        <v>No</v>
      </c>
      <c r="L121" t="str">
        <f>IFERROR(__xludf.DUMMYFUNCTION("""COMPUTED_VALUE"""),"Yes")</f>
        <v>Yes</v>
      </c>
      <c r="M121" t="str">
        <f>IFERROR(__xludf.DUMMYFUNCTION("""COMPUTED_VALUE"""),"Don't know")</f>
        <v>Don't know</v>
      </c>
      <c r="N121" t="str">
        <f>IFERROR(__xludf.DUMMYFUNCTION("""COMPUTED_VALUE"""),"Not sure")</f>
        <v>Not sure</v>
      </c>
      <c r="O121" t="str">
        <f>IFERROR(__xludf.DUMMYFUNCTION("""COMPUTED_VALUE"""),"Don't know")</f>
        <v>Don't know</v>
      </c>
      <c r="P121" t="str">
        <f>IFERROR(__xludf.DUMMYFUNCTION("""COMPUTED_VALUE"""),"Don't know")</f>
        <v>Don't know</v>
      </c>
      <c r="Q121" t="str">
        <f>IFERROR(__xludf.DUMMYFUNCTION("""COMPUTED_VALUE"""),"Don't know")</f>
        <v>Don't know</v>
      </c>
      <c r="R121" t="str">
        <f>IFERROR(__xludf.DUMMYFUNCTION("""COMPUTED_VALUE"""),"Don't know")</f>
        <v>Don't know</v>
      </c>
      <c r="S121" t="str">
        <f>IFERROR(__xludf.DUMMYFUNCTION("""COMPUTED_VALUE"""),"No")</f>
        <v>No</v>
      </c>
      <c r="T121" t="str">
        <f>IFERROR(__xludf.DUMMYFUNCTION("""COMPUTED_VALUE"""),"No")</f>
        <v>No</v>
      </c>
      <c r="U121" t="str">
        <f>IFERROR(__xludf.DUMMYFUNCTION("""COMPUTED_VALUE"""),"No")</f>
        <v>No</v>
      </c>
      <c r="V121" t="str">
        <f>IFERROR(__xludf.DUMMYFUNCTION("""COMPUTED_VALUE"""),"Yes")</f>
        <v>Yes</v>
      </c>
      <c r="W121" t="str">
        <f>IFERROR(__xludf.DUMMYFUNCTION("""COMPUTED_VALUE"""),"No")</f>
        <v>No</v>
      </c>
      <c r="X121" t="str">
        <f>IFERROR(__xludf.DUMMYFUNCTION("""COMPUTED_VALUE"""),"Yes")</f>
        <v>Yes</v>
      </c>
      <c r="Y121" t="str">
        <f>IFERROR(__xludf.DUMMYFUNCTION("""COMPUTED_VALUE"""),"Yes")</f>
        <v>Yes</v>
      </c>
      <c r="Z121" t="str">
        <f>IFERROR(__xludf.DUMMYFUNCTION("""COMPUTED_VALUE"""),"No")</f>
        <v>No</v>
      </c>
    </row>
    <row r="122">
      <c r="A122" s="4">
        <f>IFERROR(__xludf.DUMMYFUNCTION("""COMPUTED_VALUE"""),41878.55438230324)</f>
        <v>41878.55438</v>
      </c>
      <c r="B122">
        <f>IFERROR(__xludf.DUMMYFUNCTION("""COMPUTED_VALUE"""),24.0)</f>
        <v>24</v>
      </c>
      <c r="C122" t="str">
        <f>IFERROR(__xludf.DUMMYFUNCTION("""COMPUTED_VALUE"""),"M")</f>
        <v>M</v>
      </c>
      <c r="D122" t="str">
        <f>IFERROR(__xludf.DUMMYFUNCTION("""COMPUTED_VALUE"""),"United States")</f>
        <v>United States</v>
      </c>
      <c r="E122" t="str">
        <f>IFERROR(__xludf.DUMMYFUNCTION("""COMPUTED_VALUE"""),"OR")</f>
        <v>OR</v>
      </c>
      <c r="F122" t="str">
        <f>IFERROR(__xludf.DUMMYFUNCTION("""COMPUTED_VALUE"""),"No")</f>
        <v>No</v>
      </c>
      <c r="G122" t="str">
        <f>IFERROR(__xludf.DUMMYFUNCTION("""COMPUTED_VALUE"""),"No")</f>
        <v>No</v>
      </c>
      <c r="H122" t="str">
        <f>IFERROR(__xludf.DUMMYFUNCTION("""COMPUTED_VALUE"""),"No")</f>
        <v>No</v>
      </c>
      <c r="J122" t="str">
        <f>IFERROR(__xludf.DUMMYFUNCTION("""COMPUTED_VALUE"""),"1-5")</f>
        <v>1-5</v>
      </c>
      <c r="K122" t="str">
        <f>IFERROR(__xludf.DUMMYFUNCTION("""COMPUTED_VALUE"""),"No")</f>
        <v>No</v>
      </c>
      <c r="L122" t="str">
        <f>IFERROR(__xludf.DUMMYFUNCTION("""COMPUTED_VALUE"""),"Yes")</f>
        <v>Yes</v>
      </c>
      <c r="M122" t="str">
        <f>IFERROR(__xludf.DUMMYFUNCTION("""COMPUTED_VALUE"""),"Don't know")</f>
        <v>Don't know</v>
      </c>
      <c r="N122" t="str">
        <f>IFERROR(__xludf.DUMMYFUNCTION("""COMPUTED_VALUE"""),"No")</f>
        <v>No</v>
      </c>
      <c r="O122" t="str">
        <f>IFERROR(__xludf.DUMMYFUNCTION("""COMPUTED_VALUE"""),"Don't know")</f>
        <v>Don't know</v>
      </c>
      <c r="P122" t="str">
        <f>IFERROR(__xludf.DUMMYFUNCTION("""COMPUTED_VALUE"""),"No")</f>
        <v>No</v>
      </c>
      <c r="Q122" t="str">
        <f>IFERROR(__xludf.DUMMYFUNCTION("""COMPUTED_VALUE"""),"Yes")</f>
        <v>Yes</v>
      </c>
      <c r="R122" t="str">
        <f>IFERROR(__xludf.DUMMYFUNCTION("""COMPUTED_VALUE"""),"Very easy")</f>
        <v>Very easy</v>
      </c>
      <c r="S122" t="str">
        <f>IFERROR(__xludf.DUMMYFUNCTION("""COMPUTED_VALUE"""),"No")</f>
        <v>No</v>
      </c>
      <c r="T122" t="str">
        <f>IFERROR(__xludf.DUMMYFUNCTION("""COMPUTED_VALUE"""),"No")</f>
        <v>No</v>
      </c>
      <c r="U122" t="str">
        <f>IFERROR(__xludf.DUMMYFUNCTION("""COMPUTED_VALUE"""),"Yes")</f>
        <v>Yes</v>
      </c>
      <c r="V122" t="str">
        <f>IFERROR(__xludf.DUMMYFUNCTION("""COMPUTED_VALUE"""),"Yes")</f>
        <v>Yes</v>
      </c>
      <c r="W122" t="str">
        <f>IFERROR(__xludf.DUMMYFUNCTION("""COMPUTED_VALUE"""),"Maybe")</f>
        <v>Maybe</v>
      </c>
      <c r="X122" t="str">
        <f>IFERROR(__xludf.DUMMYFUNCTION("""COMPUTED_VALUE"""),"Yes")</f>
        <v>Yes</v>
      </c>
      <c r="Y122" t="str">
        <f>IFERROR(__xludf.DUMMYFUNCTION("""COMPUTED_VALUE"""),"Yes")</f>
        <v>Yes</v>
      </c>
      <c r="Z122" t="str">
        <f>IFERROR(__xludf.DUMMYFUNCTION("""COMPUTED_VALUE"""),"No")</f>
        <v>No</v>
      </c>
    </row>
    <row r="123">
      <c r="A123" s="4">
        <f>IFERROR(__xludf.DUMMYFUNCTION("""COMPUTED_VALUE"""),41878.55468728009)</f>
        <v>41878.55469</v>
      </c>
      <c r="B123">
        <f>IFERROR(__xludf.DUMMYFUNCTION("""COMPUTED_VALUE"""),32.0)</f>
        <v>32</v>
      </c>
      <c r="C123" t="str">
        <f>IFERROR(__xludf.DUMMYFUNCTION("""COMPUTED_VALUE"""),"male")</f>
        <v>male</v>
      </c>
      <c r="D123" t="str">
        <f>IFERROR(__xludf.DUMMYFUNCTION("""COMPUTED_VALUE"""),"United States")</f>
        <v>United States</v>
      </c>
      <c r="E123" t="str">
        <f>IFERROR(__xludf.DUMMYFUNCTION("""COMPUTED_VALUE"""),"WA")</f>
        <v>WA</v>
      </c>
      <c r="F123" t="str">
        <f>IFERROR(__xludf.DUMMYFUNCTION("""COMPUTED_VALUE"""),"No")</f>
        <v>No</v>
      </c>
      <c r="G123" t="str">
        <f>IFERROR(__xludf.DUMMYFUNCTION("""COMPUTED_VALUE"""),"No")</f>
        <v>No</v>
      </c>
      <c r="H123" t="str">
        <f>IFERROR(__xludf.DUMMYFUNCTION("""COMPUTED_VALUE"""),"No")</f>
        <v>No</v>
      </c>
      <c r="I123" t="str">
        <f>IFERROR(__xludf.DUMMYFUNCTION("""COMPUTED_VALUE"""),"Rarely")</f>
        <v>Rarely</v>
      </c>
      <c r="J123" t="str">
        <f>IFERROR(__xludf.DUMMYFUNCTION("""COMPUTED_VALUE"""),"1-5")</f>
        <v>1-5</v>
      </c>
      <c r="K123" t="str">
        <f>IFERROR(__xludf.DUMMYFUNCTION("""COMPUTED_VALUE"""),"Yes")</f>
        <v>Yes</v>
      </c>
      <c r="L123" t="str">
        <f>IFERROR(__xludf.DUMMYFUNCTION("""COMPUTED_VALUE"""),"Yes")</f>
        <v>Yes</v>
      </c>
      <c r="M123" t="str">
        <f>IFERROR(__xludf.DUMMYFUNCTION("""COMPUTED_VALUE"""),"No")</f>
        <v>No</v>
      </c>
      <c r="N123" t="str">
        <f>IFERROR(__xludf.DUMMYFUNCTION("""COMPUTED_VALUE"""),"Yes")</f>
        <v>Yes</v>
      </c>
      <c r="O123" t="str">
        <f>IFERROR(__xludf.DUMMYFUNCTION("""COMPUTED_VALUE"""),"No")</f>
        <v>No</v>
      </c>
      <c r="P123" t="str">
        <f>IFERROR(__xludf.DUMMYFUNCTION("""COMPUTED_VALUE"""),"No")</f>
        <v>No</v>
      </c>
      <c r="Q123" t="str">
        <f>IFERROR(__xludf.DUMMYFUNCTION("""COMPUTED_VALUE"""),"Don't know")</f>
        <v>Don't know</v>
      </c>
      <c r="R123" t="str">
        <f>IFERROR(__xludf.DUMMYFUNCTION("""COMPUTED_VALUE"""),"Very difficult")</f>
        <v>Very difficult</v>
      </c>
      <c r="S123" t="str">
        <f>IFERROR(__xludf.DUMMYFUNCTION("""COMPUTED_VALUE"""),"No")</f>
        <v>No</v>
      </c>
      <c r="T123" t="str">
        <f>IFERROR(__xludf.DUMMYFUNCTION("""COMPUTED_VALUE"""),"No")</f>
        <v>No</v>
      </c>
      <c r="U123" t="str">
        <f>IFERROR(__xludf.DUMMYFUNCTION("""COMPUTED_VALUE"""),"Some of them")</f>
        <v>Some of them</v>
      </c>
      <c r="V123" t="str">
        <f>IFERROR(__xludf.DUMMYFUNCTION("""COMPUTED_VALUE"""),"Yes")</f>
        <v>Yes</v>
      </c>
      <c r="W123" t="str">
        <f>IFERROR(__xludf.DUMMYFUNCTION("""COMPUTED_VALUE"""),"No")</f>
        <v>No</v>
      </c>
      <c r="X123" t="str">
        <f>IFERROR(__xludf.DUMMYFUNCTION("""COMPUTED_VALUE"""),"Maybe")</f>
        <v>Maybe</v>
      </c>
      <c r="Y123" t="str">
        <f>IFERROR(__xludf.DUMMYFUNCTION("""COMPUTED_VALUE"""),"Yes")</f>
        <v>Yes</v>
      </c>
      <c r="Z123" t="str">
        <f>IFERROR(__xludf.DUMMYFUNCTION("""COMPUTED_VALUE"""),"No")</f>
        <v>No</v>
      </c>
    </row>
    <row r="124">
      <c r="A124" s="4">
        <f>IFERROR(__xludf.DUMMYFUNCTION("""COMPUTED_VALUE"""),41878.55626013889)</f>
        <v>41878.55626</v>
      </c>
      <c r="B124">
        <f>IFERROR(__xludf.DUMMYFUNCTION("""COMPUTED_VALUE"""),24.0)</f>
        <v>24</v>
      </c>
      <c r="C124" t="str">
        <f>IFERROR(__xludf.DUMMYFUNCTION("""COMPUTED_VALUE"""),"Male")</f>
        <v>Male</v>
      </c>
      <c r="D124" t="str">
        <f>IFERROR(__xludf.DUMMYFUNCTION("""COMPUTED_VALUE"""),"United States")</f>
        <v>United States</v>
      </c>
      <c r="E124" t="str">
        <f>IFERROR(__xludf.DUMMYFUNCTION("""COMPUTED_VALUE"""),"PA")</f>
        <v>PA</v>
      </c>
      <c r="F124" t="str">
        <f>IFERROR(__xludf.DUMMYFUNCTION("""COMPUTED_VALUE"""),"No")</f>
        <v>No</v>
      </c>
      <c r="G124" t="str">
        <f>IFERROR(__xludf.DUMMYFUNCTION("""COMPUTED_VALUE"""),"No")</f>
        <v>No</v>
      </c>
      <c r="H124" t="str">
        <f>IFERROR(__xludf.DUMMYFUNCTION("""COMPUTED_VALUE"""),"No")</f>
        <v>No</v>
      </c>
      <c r="I124" t="str">
        <f>IFERROR(__xludf.DUMMYFUNCTION("""COMPUTED_VALUE"""),"Never")</f>
        <v>Never</v>
      </c>
      <c r="J124" t="str">
        <f>IFERROR(__xludf.DUMMYFUNCTION("""COMPUTED_VALUE"""),"6-25")</f>
        <v>6-25</v>
      </c>
      <c r="K124" t="str">
        <f>IFERROR(__xludf.DUMMYFUNCTION("""COMPUTED_VALUE"""),"No")</f>
        <v>No</v>
      </c>
      <c r="L124" t="str">
        <f>IFERROR(__xludf.DUMMYFUNCTION("""COMPUTED_VALUE"""),"Yes")</f>
        <v>Yes</v>
      </c>
      <c r="M124" t="str">
        <f>IFERROR(__xludf.DUMMYFUNCTION("""COMPUTED_VALUE"""),"Yes")</f>
        <v>Yes</v>
      </c>
      <c r="N124" t="str">
        <f>IFERROR(__xludf.DUMMYFUNCTION("""COMPUTED_VALUE"""),"Not sure")</f>
        <v>Not sure</v>
      </c>
      <c r="O124" t="str">
        <f>IFERROR(__xludf.DUMMYFUNCTION("""COMPUTED_VALUE"""),"No")</f>
        <v>No</v>
      </c>
      <c r="P124" t="str">
        <f>IFERROR(__xludf.DUMMYFUNCTION("""COMPUTED_VALUE"""),"Don't know")</f>
        <v>Don't know</v>
      </c>
      <c r="Q124" t="str">
        <f>IFERROR(__xludf.DUMMYFUNCTION("""COMPUTED_VALUE"""),"Don't know")</f>
        <v>Don't know</v>
      </c>
      <c r="R124" t="str">
        <f>IFERROR(__xludf.DUMMYFUNCTION("""COMPUTED_VALUE"""),"Very easy")</f>
        <v>Very easy</v>
      </c>
      <c r="S124" t="str">
        <f>IFERROR(__xludf.DUMMYFUNCTION("""COMPUTED_VALUE"""),"Maybe")</f>
        <v>Maybe</v>
      </c>
      <c r="T124" t="str">
        <f>IFERROR(__xludf.DUMMYFUNCTION("""COMPUTED_VALUE"""),"No")</f>
        <v>No</v>
      </c>
      <c r="U124" t="str">
        <f>IFERROR(__xludf.DUMMYFUNCTION("""COMPUTED_VALUE"""),"Some of them")</f>
        <v>Some of them</v>
      </c>
      <c r="V124" t="str">
        <f>IFERROR(__xludf.DUMMYFUNCTION("""COMPUTED_VALUE"""),"No")</f>
        <v>No</v>
      </c>
      <c r="W124" t="str">
        <f>IFERROR(__xludf.DUMMYFUNCTION("""COMPUTED_VALUE"""),"Maybe")</f>
        <v>Maybe</v>
      </c>
      <c r="X124" t="str">
        <f>IFERROR(__xludf.DUMMYFUNCTION("""COMPUTED_VALUE"""),"Maybe")</f>
        <v>Maybe</v>
      </c>
      <c r="Y124" t="str">
        <f>IFERROR(__xludf.DUMMYFUNCTION("""COMPUTED_VALUE"""),"Yes")</f>
        <v>Yes</v>
      </c>
      <c r="Z124" t="str">
        <f>IFERROR(__xludf.DUMMYFUNCTION("""COMPUTED_VALUE"""),"No")</f>
        <v>No</v>
      </c>
    </row>
    <row r="125">
      <c r="A125" s="4">
        <f>IFERROR(__xludf.DUMMYFUNCTION("""COMPUTED_VALUE"""),41878.55751767361)</f>
        <v>41878.55752</v>
      </c>
      <c r="B125">
        <f>IFERROR(__xludf.DUMMYFUNCTION("""COMPUTED_VALUE"""),36.0)</f>
        <v>36</v>
      </c>
      <c r="C125" t="str">
        <f>IFERROR(__xludf.DUMMYFUNCTION("""COMPUTED_VALUE"""),"Male")</f>
        <v>Male</v>
      </c>
      <c r="D125" t="str">
        <f>IFERROR(__xludf.DUMMYFUNCTION("""COMPUTED_VALUE"""),"United States")</f>
        <v>United States</v>
      </c>
      <c r="E125" t="str">
        <f>IFERROR(__xludf.DUMMYFUNCTION("""COMPUTED_VALUE"""),"OH")</f>
        <v>OH</v>
      </c>
      <c r="F125" t="str">
        <f>IFERROR(__xludf.DUMMYFUNCTION("""COMPUTED_VALUE"""),"No")</f>
        <v>No</v>
      </c>
      <c r="G125" t="str">
        <f>IFERROR(__xludf.DUMMYFUNCTION("""COMPUTED_VALUE"""),"No")</f>
        <v>No</v>
      </c>
      <c r="H125" t="str">
        <f>IFERROR(__xludf.DUMMYFUNCTION("""COMPUTED_VALUE"""),"Yes")</f>
        <v>Yes</v>
      </c>
      <c r="I125" t="str">
        <f>IFERROR(__xludf.DUMMYFUNCTION("""COMPUTED_VALUE"""),"Sometimes")</f>
        <v>Sometimes</v>
      </c>
      <c r="J125" t="str">
        <f>IFERROR(__xludf.DUMMYFUNCTION("""COMPUTED_VALUE"""),"26-100")</f>
        <v>26-100</v>
      </c>
      <c r="K125" t="str">
        <f>IFERROR(__xludf.DUMMYFUNCTION("""COMPUTED_VALUE"""),"No")</f>
        <v>No</v>
      </c>
      <c r="L125" t="str">
        <f>IFERROR(__xludf.DUMMYFUNCTION("""COMPUTED_VALUE"""),"Yes")</f>
        <v>Yes</v>
      </c>
      <c r="M125" t="str">
        <f>IFERROR(__xludf.DUMMYFUNCTION("""COMPUTED_VALUE"""),"Yes")</f>
        <v>Yes</v>
      </c>
      <c r="N125" t="str">
        <f>IFERROR(__xludf.DUMMYFUNCTION("""COMPUTED_VALUE"""),"No")</f>
        <v>No</v>
      </c>
      <c r="O125" t="str">
        <f>IFERROR(__xludf.DUMMYFUNCTION("""COMPUTED_VALUE"""),"No")</f>
        <v>No</v>
      </c>
      <c r="P125" t="str">
        <f>IFERROR(__xludf.DUMMYFUNCTION("""COMPUTED_VALUE"""),"Yes")</f>
        <v>Yes</v>
      </c>
      <c r="Q125" t="str">
        <f>IFERROR(__xludf.DUMMYFUNCTION("""COMPUTED_VALUE"""),"Don't know")</f>
        <v>Don't know</v>
      </c>
      <c r="R125" t="str">
        <f>IFERROR(__xludf.DUMMYFUNCTION("""COMPUTED_VALUE"""),"Don't know")</f>
        <v>Don't know</v>
      </c>
      <c r="S125" t="str">
        <f>IFERROR(__xludf.DUMMYFUNCTION("""COMPUTED_VALUE"""),"Maybe")</f>
        <v>Maybe</v>
      </c>
      <c r="T125" t="str">
        <f>IFERROR(__xludf.DUMMYFUNCTION("""COMPUTED_VALUE"""),"No")</f>
        <v>No</v>
      </c>
      <c r="U125" t="str">
        <f>IFERROR(__xludf.DUMMYFUNCTION("""COMPUTED_VALUE"""),"Some of them")</f>
        <v>Some of them</v>
      </c>
      <c r="V125" t="str">
        <f>IFERROR(__xludf.DUMMYFUNCTION("""COMPUTED_VALUE"""),"Some of them")</f>
        <v>Some of them</v>
      </c>
      <c r="W125" t="str">
        <f>IFERROR(__xludf.DUMMYFUNCTION("""COMPUTED_VALUE"""),"No")</f>
        <v>No</v>
      </c>
      <c r="X125" t="str">
        <f>IFERROR(__xludf.DUMMYFUNCTION("""COMPUTED_VALUE"""),"Maybe")</f>
        <v>Maybe</v>
      </c>
      <c r="Y125" t="str">
        <f>IFERROR(__xludf.DUMMYFUNCTION("""COMPUTED_VALUE"""),"Don't know")</f>
        <v>Don't know</v>
      </c>
      <c r="Z125" t="str">
        <f>IFERROR(__xludf.DUMMYFUNCTION("""COMPUTED_VALUE"""),"Yes")</f>
        <v>Yes</v>
      </c>
    </row>
    <row r="126">
      <c r="A126" s="4">
        <f>IFERROR(__xludf.DUMMYFUNCTION("""COMPUTED_VALUE"""),41878.55808944444)</f>
        <v>41878.55809</v>
      </c>
      <c r="B126">
        <f>IFERROR(__xludf.DUMMYFUNCTION("""COMPUTED_VALUE"""),41.0)</f>
        <v>41</v>
      </c>
      <c r="C126" t="str">
        <f>IFERROR(__xludf.DUMMYFUNCTION("""COMPUTED_VALUE"""),"Male")</f>
        <v>Male</v>
      </c>
      <c r="D126" t="str">
        <f>IFERROR(__xludf.DUMMYFUNCTION("""COMPUTED_VALUE"""),"United States")</f>
        <v>United States</v>
      </c>
      <c r="E126" t="str">
        <f>IFERROR(__xludf.DUMMYFUNCTION("""COMPUTED_VALUE"""),"TX")</f>
        <v>TX</v>
      </c>
      <c r="F126" t="str">
        <f>IFERROR(__xludf.DUMMYFUNCTION("""COMPUTED_VALUE"""),"No")</f>
        <v>No</v>
      </c>
      <c r="G126" t="str">
        <f>IFERROR(__xludf.DUMMYFUNCTION("""COMPUTED_VALUE"""),"No")</f>
        <v>No</v>
      </c>
      <c r="H126" t="str">
        <f>IFERROR(__xludf.DUMMYFUNCTION("""COMPUTED_VALUE"""),"Yes")</f>
        <v>Yes</v>
      </c>
      <c r="I126" t="str">
        <f>IFERROR(__xludf.DUMMYFUNCTION("""COMPUTED_VALUE"""),"Rarely")</f>
        <v>Rarely</v>
      </c>
      <c r="J126" t="str">
        <f>IFERROR(__xludf.DUMMYFUNCTION("""COMPUTED_VALUE"""),"500-1000")</f>
        <v>500-1000</v>
      </c>
      <c r="K126" t="str">
        <f>IFERROR(__xludf.DUMMYFUNCTION("""COMPUTED_VALUE"""),"Yes")</f>
        <v>Yes</v>
      </c>
      <c r="L126" t="str">
        <f>IFERROR(__xludf.DUMMYFUNCTION("""COMPUTED_VALUE"""),"Yes")</f>
        <v>Yes</v>
      </c>
      <c r="M126" t="str">
        <f>IFERROR(__xludf.DUMMYFUNCTION("""COMPUTED_VALUE"""),"Yes")</f>
        <v>Yes</v>
      </c>
      <c r="N126" t="str">
        <f>IFERROR(__xludf.DUMMYFUNCTION("""COMPUTED_VALUE"""),"Yes")</f>
        <v>Yes</v>
      </c>
      <c r="O126" t="str">
        <f>IFERROR(__xludf.DUMMYFUNCTION("""COMPUTED_VALUE"""),"No")</f>
        <v>No</v>
      </c>
      <c r="P126" t="str">
        <f>IFERROR(__xludf.DUMMYFUNCTION("""COMPUTED_VALUE"""),"Don't know")</f>
        <v>Don't know</v>
      </c>
      <c r="Q126" t="str">
        <f>IFERROR(__xludf.DUMMYFUNCTION("""COMPUTED_VALUE"""),"Don't know")</f>
        <v>Don't know</v>
      </c>
      <c r="R126" t="str">
        <f>IFERROR(__xludf.DUMMYFUNCTION("""COMPUTED_VALUE"""),"Don't know")</f>
        <v>Don't know</v>
      </c>
      <c r="S126" t="str">
        <f>IFERROR(__xludf.DUMMYFUNCTION("""COMPUTED_VALUE"""),"Maybe")</f>
        <v>Maybe</v>
      </c>
      <c r="T126" t="str">
        <f>IFERROR(__xludf.DUMMYFUNCTION("""COMPUTED_VALUE"""),"Maybe")</f>
        <v>Maybe</v>
      </c>
      <c r="U126" t="str">
        <f>IFERROR(__xludf.DUMMYFUNCTION("""COMPUTED_VALUE"""),"Some of them")</f>
        <v>Some of them</v>
      </c>
      <c r="V126" t="str">
        <f>IFERROR(__xludf.DUMMYFUNCTION("""COMPUTED_VALUE"""),"No")</f>
        <v>No</v>
      </c>
      <c r="W126" t="str">
        <f>IFERROR(__xludf.DUMMYFUNCTION("""COMPUTED_VALUE"""),"Maybe")</f>
        <v>Maybe</v>
      </c>
      <c r="X126" t="str">
        <f>IFERROR(__xludf.DUMMYFUNCTION("""COMPUTED_VALUE"""),"Maybe")</f>
        <v>Maybe</v>
      </c>
      <c r="Y126" t="str">
        <f>IFERROR(__xludf.DUMMYFUNCTION("""COMPUTED_VALUE"""),"No")</f>
        <v>No</v>
      </c>
      <c r="Z126" t="str">
        <f>IFERROR(__xludf.DUMMYFUNCTION("""COMPUTED_VALUE"""),"No")</f>
        <v>No</v>
      </c>
    </row>
    <row r="127">
      <c r="A127" s="4">
        <f>IFERROR(__xludf.DUMMYFUNCTION("""COMPUTED_VALUE"""),41878.55900339121)</f>
        <v>41878.559</v>
      </c>
      <c r="B127">
        <f>IFERROR(__xludf.DUMMYFUNCTION("""COMPUTED_VALUE"""),38.0)</f>
        <v>38</v>
      </c>
      <c r="C127" t="str">
        <f>IFERROR(__xludf.DUMMYFUNCTION("""COMPUTED_VALUE"""),"Male")</f>
        <v>Male</v>
      </c>
      <c r="D127" t="str">
        <f>IFERROR(__xludf.DUMMYFUNCTION("""COMPUTED_VALUE"""),"United States")</f>
        <v>United States</v>
      </c>
      <c r="E127" t="str">
        <f>IFERROR(__xludf.DUMMYFUNCTION("""COMPUTED_VALUE"""),"NH")</f>
        <v>NH</v>
      </c>
      <c r="F127" t="str">
        <f>IFERROR(__xludf.DUMMYFUNCTION("""COMPUTED_VALUE"""),"No")</f>
        <v>No</v>
      </c>
      <c r="G127" t="str">
        <f>IFERROR(__xludf.DUMMYFUNCTION("""COMPUTED_VALUE"""),"No")</f>
        <v>No</v>
      </c>
      <c r="H127" t="str">
        <f>IFERROR(__xludf.DUMMYFUNCTION("""COMPUTED_VALUE"""),"No")</f>
        <v>No</v>
      </c>
      <c r="I127" t="str">
        <f>IFERROR(__xludf.DUMMYFUNCTION("""COMPUTED_VALUE"""),"Sometimes")</f>
        <v>Sometimes</v>
      </c>
      <c r="J127" t="str">
        <f>IFERROR(__xludf.DUMMYFUNCTION("""COMPUTED_VALUE"""),"26-100")</f>
        <v>26-100</v>
      </c>
      <c r="K127" t="str">
        <f>IFERROR(__xludf.DUMMYFUNCTION("""COMPUTED_VALUE"""),"Yes")</f>
        <v>Yes</v>
      </c>
      <c r="L127" t="str">
        <f>IFERROR(__xludf.DUMMYFUNCTION("""COMPUTED_VALUE"""),"Yes")</f>
        <v>Yes</v>
      </c>
      <c r="M127" t="str">
        <f>IFERROR(__xludf.DUMMYFUNCTION("""COMPUTED_VALUE"""),"Don't know")</f>
        <v>Don't know</v>
      </c>
      <c r="N127" t="str">
        <f>IFERROR(__xludf.DUMMYFUNCTION("""COMPUTED_VALUE"""),"Not sure")</f>
        <v>Not sure</v>
      </c>
      <c r="O127" t="str">
        <f>IFERROR(__xludf.DUMMYFUNCTION("""COMPUTED_VALUE"""),"No")</f>
        <v>No</v>
      </c>
      <c r="P127" t="str">
        <f>IFERROR(__xludf.DUMMYFUNCTION("""COMPUTED_VALUE"""),"Don't know")</f>
        <v>Don't know</v>
      </c>
      <c r="Q127" t="str">
        <f>IFERROR(__xludf.DUMMYFUNCTION("""COMPUTED_VALUE"""),"Don't know")</f>
        <v>Don't know</v>
      </c>
      <c r="R127" t="str">
        <f>IFERROR(__xludf.DUMMYFUNCTION("""COMPUTED_VALUE"""),"Don't know")</f>
        <v>Don't know</v>
      </c>
      <c r="S127" t="str">
        <f>IFERROR(__xludf.DUMMYFUNCTION("""COMPUTED_VALUE"""),"Maybe")</f>
        <v>Maybe</v>
      </c>
      <c r="T127" t="str">
        <f>IFERROR(__xludf.DUMMYFUNCTION("""COMPUTED_VALUE"""),"Maybe")</f>
        <v>Maybe</v>
      </c>
      <c r="U127" t="str">
        <f>IFERROR(__xludf.DUMMYFUNCTION("""COMPUTED_VALUE"""),"Some of them")</f>
        <v>Some of them</v>
      </c>
      <c r="V127" t="str">
        <f>IFERROR(__xludf.DUMMYFUNCTION("""COMPUTED_VALUE"""),"Yes")</f>
        <v>Yes</v>
      </c>
      <c r="W127" t="str">
        <f>IFERROR(__xludf.DUMMYFUNCTION("""COMPUTED_VALUE"""),"No")</f>
        <v>No</v>
      </c>
      <c r="X127" t="str">
        <f>IFERROR(__xludf.DUMMYFUNCTION("""COMPUTED_VALUE"""),"Maybe")</f>
        <v>Maybe</v>
      </c>
      <c r="Y127" t="str">
        <f>IFERROR(__xludf.DUMMYFUNCTION("""COMPUTED_VALUE"""),"No")</f>
        <v>No</v>
      </c>
      <c r="Z127" t="str">
        <f>IFERROR(__xludf.DUMMYFUNCTION("""COMPUTED_VALUE"""),"No")</f>
        <v>No</v>
      </c>
    </row>
    <row r="128">
      <c r="A128" s="4">
        <f>IFERROR(__xludf.DUMMYFUNCTION("""COMPUTED_VALUE"""),41878.56246988426)</f>
        <v>41878.56247</v>
      </c>
      <c r="B128">
        <f>IFERROR(__xludf.DUMMYFUNCTION("""COMPUTED_VALUE"""),37.0)</f>
        <v>37</v>
      </c>
      <c r="C128" t="str">
        <f>IFERROR(__xludf.DUMMYFUNCTION("""COMPUTED_VALUE"""),"F")</f>
        <v>F</v>
      </c>
      <c r="D128" t="str">
        <f>IFERROR(__xludf.DUMMYFUNCTION("""COMPUTED_VALUE"""),"United States")</f>
        <v>United States</v>
      </c>
      <c r="E128" t="str">
        <f>IFERROR(__xludf.DUMMYFUNCTION("""COMPUTED_VALUE"""),"NC")</f>
        <v>NC</v>
      </c>
      <c r="F128" t="str">
        <f>IFERROR(__xludf.DUMMYFUNCTION("""COMPUTED_VALUE"""),"No")</f>
        <v>No</v>
      </c>
      <c r="G128" t="str">
        <f>IFERROR(__xludf.DUMMYFUNCTION("""COMPUTED_VALUE"""),"Yes")</f>
        <v>Yes</v>
      </c>
      <c r="H128" t="str">
        <f>IFERROR(__xludf.DUMMYFUNCTION("""COMPUTED_VALUE"""),"Yes")</f>
        <v>Yes</v>
      </c>
      <c r="I128" t="str">
        <f>IFERROR(__xludf.DUMMYFUNCTION("""COMPUTED_VALUE"""),"Sometimes")</f>
        <v>Sometimes</v>
      </c>
      <c r="J128" t="str">
        <f>IFERROR(__xludf.DUMMYFUNCTION("""COMPUTED_VALUE"""),"More than 1000")</f>
        <v>More than 1000</v>
      </c>
      <c r="K128" t="str">
        <f>IFERROR(__xludf.DUMMYFUNCTION("""COMPUTED_VALUE"""),"No")</f>
        <v>No</v>
      </c>
      <c r="L128" t="str">
        <f>IFERROR(__xludf.DUMMYFUNCTION("""COMPUTED_VALUE"""),"No")</f>
        <v>No</v>
      </c>
      <c r="M128" t="str">
        <f>IFERROR(__xludf.DUMMYFUNCTION("""COMPUTED_VALUE"""),"Yes")</f>
        <v>Yes</v>
      </c>
      <c r="N128" t="str">
        <f>IFERROR(__xludf.DUMMYFUNCTION("""COMPUTED_VALUE"""),"Yes")</f>
        <v>Yes</v>
      </c>
      <c r="O128" t="str">
        <f>IFERROR(__xludf.DUMMYFUNCTION("""COMPUTED_VALUE"""),"Yes")</f>
        <v>Yes</v>
      </c>
      <c r="P128" t="str">
        <f>IFERROR(__xludf.DUMMYFUNCTION("""COMPUTED_VALUE"""),"Yes")</f>
        <v>Yes</v>
      </c>
      <c r="Q128" t="str">
        <f>IFERROR(__xludf.DUMMYFUNCTION("""COMPUTED_VALUE"""),"Yes")</f>
        <v>Yes</v>
      </c>
      <c r="R128" t="str">
        <f>IFERROR(__xludf.DUMMYFUNCTION("""COMPUTED_VALUE"""),"Somewhat easy")</f>
        <v>Somewhat easy</v>
      </c>
      <c r="S128" t="str">
        <f>IFERROR(__xludf.DUMMYFUNCTION("""COMPUTED_VALUE"""),"No")</f>
        <v>No</v>
      </c>
      <c r="T128" t="str">
        <f>IFERROR(__xludf.DUMMYFUNCTION("""COMPUTED_VALUE"""),"No")</f>
        <v>No</v>
      </c>
      <c r="U128" t="str">
        <f>IFERROR(__xludf.DUMMYFUNCTION("""COMPUTED_VALUE"""),"Some of them")</f>
        <v>Some of them</v>
      </c>
      <c r="V128" t="str">
        <f>IFERROR(__xludf.DUMMYFUNCTION("""COMPUTED_VALUE"""),"Some of them")</f>
        <v>Some of them</v>
      </c>
      <c r="W128" t="str">
        <f>IFERROR(__xludf.DUMMYFUNCTION("""COMPUTED_VALUE"""),"No")</f>
        <v>No</v>
      </c>
      <c r="X128" t="str">
        <f>IFERROR(__xludf.DUMMYFUNCTION("""COMPUTED_VALUE"""),"Maybe")</f>
        <v>Maybe</v>
      </c>
      <c r="Y128" t="str">
        <f>IFERROR(__xludf.DUMMYFUNCTION("""COMPUTED_VALUE"""),"Yes")</f>
        <v>Yes</v>
      </c>
      <c r="Z128" t="str">
        <f>IFERROR(__xludf.DUMMYFUNCTION("""COMPUTED_VALUE"""),"No")</f>
        <v>No</v>
      </c>
    </row>
    <row r="129">
      <c r="A129" s="4">
        <f>IFERROR(__xludf.DUMMYFUNCTION("""COMPUTED_VALUE"""),41878.564248807874)</f>
        <v>41878.56425</v>
      </c>
      <c r="B129">
        <f>IFERROR(__xludf.DUMMYFUNCTION("""COMPUTED_VALUE"""),34.0)</f>
        <v>34</v>
      </c>
      <c r="C129" t="str">
        <f>IFERROR(__xludf.DUMMYFUNCTION("""COMPUTED_VALUE"""),"male")</f>
        <v>male</v>
      </c>
      <c r="D129" t="str">
        <f>IFERROR(__xludf.DUMMYFUNCTION("""COMPUTED_VALUE"""),"United States")</f>
        <v>United States</v>
      </c>
      <c r="E129" t="str">
        <f>IFERROR(__xludf.DUMMYFUNCTION("""COMPUTED_VALUE"""),"FL")</f>
        <v>FL</v>
      </c>
      <c r="F129" t="str">
        <f>IFERROR(__xludf.DUMMYFUNCTION("""COMPUTED_VALUE"""),"No")</f>
        <v>No</v>
      </c>
      <c r="G129" t="str">
        <f>IFERROR(__xludf.DUMMYFUNCTION("""COMPUTED_VALUE"""),"Yes")</f>
        <v>Yes</v>
      </c>
      <c r="H129" t="str">
        <f>IFERROR(__xludf.DUMMYFUNCTION("""COMPUTED_VALUE"""),"Yes")</f>
        <v>Yes</v>
      </c>
      <c r="I129" t="str">
        <f>IFERROR(__xludf.DUMMYFUNCTION("""COMPUTED_VALUE"""),"Sometimes")</f>
        <v>Sometimes</v>
      </c>
      <c r="J129" t="str">
        <f>IFERROR(__xludf.DUMMYFUNCTION("""COMPUTED_VALUE"""),"1-5")</f>
        <v>1-5</v>
      </c>
      <c r="K129" t="str">
        <f>IFERROR(__xludf.DUMMYFUNCTION("""COMPUTED_VALUE"""),"No")</f>
        <v>No</v>
      </c>
      <c r="L129" t="str">
        <f>IFERROR(__xludf.DUMMYFUNCTION("""COMPUTED_VALUE"""),"Yes")</f>
        <v>Yes</v>
      </c>
      <c r="M129" t="str">
        <f>IFERROR(__xludf.DUMMYFUNCTION("""COMPUTED_VALUE"""),"No")</f>
        <v>No</v>
      </c>
      <c r="N129" t="str">
        <f>IFERROR(__xludf.DUMMYFUNCTION("""COMPUTED_VALUE"""),"No")</f>
        <v>No</v>
      </c>
      <c r="O129" t="str">
        <f>IFERROR(__xludf.DUMMYFUNCTION("""COMPUTED_VALUE"""),"No")</f>
        <v>No</v>
      </c>
      <c r="P129" t="str">
        <f>IFERROR(__xludf.DUMMYFUNCTION("""COMPUTED_VALUE"""),"No")</f>
        <v>No</v>
      </c>
      <c r="Q129" t="str">
        <f>IFERROR(__xludf.DUMMYFUNCTION("""COMPUTED_VALUE"""),"Don't know")</f>
        <v>Don't know</v>
      </c>
      <c r="R129" t="str">
        <f>IFERROR(__xludf.DUMMYFUNCTION("""COMPUTED_VALUE"""),"Somewhat difficult")</f>
        <v>Somewhat difficult</v>
      </c>
      <c r="S129" t="str">
        <f>IFERROR(__xludf.DUMMYFUNCTION("""COMPUTED_VALUE"""),"Maybe")</f>
        <v>Maybe</v>
      </c>
      <c r="T129" t="str">
        <f>IFERROR(__xludf.DUMMYFUNCTION("""COMPUTED_VALUE"""),"No")</f>
        <v>No</v>
      </c>
      <c r="U129" t="str">
        <f>IFERROR(__xludf.DUMMYFUNCTION("""COMPUTED_VALUE"""),"Some of them")</f>
        <v>Some of them</v>
      </c>
      <c r="V129" t="str">
        <f>IFERROR(__xludf.DUMMYFUNCTION("""COMPUTED_VALUE"""),"Some of them")</f>
        <v>Some of them</v>
      </c>
      <c r="W129" t="str">
        <f>IFERROR(__xludf.DUMMYFUNCTION("""COMPUTED_VALUE"""),"No")</f>
        <v>No</v>
      </c>
      <c r="X129" t="str">
        <f>IFERROR(__xludf.DUMMYFUNCTION("""COMPUTED_VALUE"""),"Maybe")</f>
        <v>Maybe</v>
      </c>
      <c r="Y129" t="str">
        <f>IFERROR(__xludf.DUMMYFUNCTION("""COMPUTED_VALUE"""),"No")</f>
        <v>No</v>
      </c>
      <c r="Z129" t="str">
        <f>IFERROR(__xludf.DUMMYFUNCTION("""COMPUTED_VALUE"""),"Yes")</f>
        <v>Yes</v>
      </c>
    </row>
    <row r="130">
      <c r="A130" s="4">
        <f>IFERROR(__xludf.DUMMYFUNCTION("""COMPUTED_VALUE"""),41878.56444979167)</f>
        <v>41878.56445</v>
      </c>
      <c r="B130">
        <f>IFERROR(__xludf.DUMMYFUNCTION("""COMPUTED_VALUE"""),33.0)</f>
        <v>33</v>
      </c>
      <c r="C130" t="str">
        <f>IFERROR(__xludf.DUMMYFUNCTION("""COMPUTED_VALUE"""),"M")</f>
        <v>M</v>
      </c>
      <c r="D130" t="str">
        <f>IFERROR(__xludf.DUMMYFUNCTION("""COMPUTED_VALUE"""),"United States")</f>
        <v>United States</v>
      </c>
      <c r="E130" t="str">
        <f>IFERROR(__xludf.DUMMYFUNCTION("""COMPUTED_VALUE"""),"CA")</f>
        <v>CA</v>
      </c>
      <c r="F130" t="str">
        <f>IFERROR(__xludf.DUMMYFUNCTION("""COMPUTED_VALUE"""),"No")</f>
        <v>No</v>
      </c>
      <c r="G130" t="str">
        <f>IFERROR(__xludf.DUMMYFUNCTION("""COMPUTED_VALUE"""),"Yes")</f>
        <v>Yes</v>
      </c>
      <c r="H130" t="str">
        <f>IFERROR(__xludf.DUMMYFUNCTION("""COMPUTED_VALUE"""),"Yes")</f>
        <v>Yes</v>
      </c>
      <c r="I130" t="str">
        <f>IFERROR(__xludf.DUMMYFUNCTION("""COMPUTED_VALUE"""),"Sometimes")</f>
        <v>Sometimes</v>
      </c>
      <c r="J130" t="str">
        <f>IFERROR(__xludf.DUMMYFUNCTION("""COMPUTED_VALUE"""),"26-100")</f>
        <v>26-100</v>
      </c>
      <c r="K130" t="str">
        <f>IFERROR(__xludf.DUMMYFUNCTION("""COMPUTED_VALUE"""),"No")</f>
        <v>No</v>
      </c>
      <c r="L130" t="str">
        <f>IFERROR(__xludf.DUMMYFUNCTION("""COMPUTED_VALUE"""),"Yes")</f>
        <v>Yes</v>
      </c>
      <c r="M130" t="str">
        <f>IFERROR(__xludf.DUMMYFUNCTION("""COMPUTED_VALUE"""),"Yes")</f>
        <v>Yes</v>
      </c>
      <c r="N130" t="str">
        <f>IFERROR(__xludf.DUMMYFUNCTION("""COMPUTED_VALUE"""),"Yes")</f>
        <v>Yes</v>
      </c>
      <c r="O130" t="str">
        <f>IFERROR(__xludf.DUMMYFUNCTION("""COMPUTED_VALUE"""),"Yes")</f>
        <v>Yes</v>
      </c>
      <c r="P130" t="str">
        <f>IFERROR(__xludf.DUMMYFUNCTION("""COMPUTED_VALUE"""),"Yes")</f>
        <v>Yes</v>
      </c>
      <c r="Q130" t="str">
        <f>IFERROR(__xludf.DUMMYFUNCTION("""COMPUTED_VALUE"""),"Yes")</f>
        <v>Yes</v>
      </c>
      <c r="R130" t="str">
        <f>IFERROR(__xludf.DUMMYFUNCTION("""COMPUTED_VALUE"""),"Somewhat easy")</f>
        <v>Somewhat easy</v>
      </c>
      <c r="S130" t="str">
        <f>IFERROR(__xludf.DUMMYFUNCTION("""COMPUTED_VALUE"""),"No")</f>
        <v>No</v>
      </c>
      <c r="T130" t="str">
        <f>IFERROR(__xludf.DUMMYFUNCTION("""COMPUTED_VALUE"""),"No")</f>
        <v>No</v>
      </c>
      <c r="U130" t="str">
        <f>IFERROR(__xludf.DUMMYFUNCTION("""COMPUTED_VALUE"""),"Some of them")</f>
        <v>Some of them</v>
      </c>
      <c r="V130" t="str">
        <f>IFERROR(__xludf.DUMMYFUNCTION("""COMPUTED_VALUE"""),"Yes")</f>
        <v>Yes</v>
      </c>
      <c r="W130" t="str">
        <f>IFERROR(__xludf.DUMMYFUNCTION("""COMPUTED_VALUE"""),"No")</f>
        <v>No</v>
      </c>
      <c r="X130" t="str">
        <f>IFERROR(__xludf.DUMMYFUNCTION("""COMPUTED_VALUE"""),"No")</f>
        <v>No</v>
      </c>
      <c r="Y130" t="str">
        <f>IFERROR(__xludf.DUMMYFUNCTION("""COMPUTED_VALUE"""),"Don't know")</f>
        <v>Don't know</v>
      </c>
      <c r="Z130" t="str">
        <f>IFERROR(__xludf.DUMMYFUNCTION("""COMPUTED_VALUE"""),"No")</f>
        <v>No</v>
      </c>
    </row>
    <row r="131">
      <c r="A131" s="4">
        <f>IFERROR(__xludf.DUMMYFUNCTION("""COMPUTED_VALUE"""),41878.565316886576)</f>
        <v>41878.56532</v>
      </c>
      <c r="B131">
        <f>IFERROR(__xludf.DUMMYFUNCTION("""COMPUTED_VALUE"""),27.0)</f>
        <v>27</v>
      </c>
      <c r="C131" t="str">
        <f>IFERROR(__xludf.DUMMYFUNCTION("""COMPUTED_VALUE"""),"Male")</f>
        <v>Male</v>
      </c>
      <c r="D131" t="str">
        <f>IFERROR(__xludf.DUMMYFUNCTION("""COMPUTED_VALUE"""),"United States")</f>
        <v>United States</v>
      </c>
      <c r="E131" t="str">
        <f>IFERROR(__xludf.DUMMYFUNCTION("""COMPUTED_VALUE"""),"GA")</f>
        <v>GA</v>
      </c>
      <c r="F131" t="str">
        <f>IFERROR(__xludf.DUMMYFUNCTION("""COMPUTED_VALUE"""),"No")</f>
        <v>No</v>
      </c>
      <c r="G131" t="str">
        <f>IFERROR(__xludf.DUMMYFUNCTION("""COMPUTED_VALUE"""),"No")</f>
        <v>No</v>
      </c>
      <c r="H131" t="str">
        <f>IFERROR(__xludf.DUMMYFUNCTION("""COMPUTED_VALUE"""),"No")</f>
        <v>No</v>
      </c>
      <c r="I131" t="str">
        <f>IFERROR(__xludf.DUMMYFUNCTION("""COMPUTED_VALUE"""),"Never")</f>
        <v>Never</v>
      </c>
      <c r="J131" t="str">
        <f>IFERROR(__xludf.DUMMYFUNCTION("""COMPUTED_VALUE"""),"More than 1000")</f>
        <v>More than 1000</v>
      </c>
      <c r="K131" t="str">
        <f>IFERROR(__xludf.DUMMYFUNCTION("""COMPUTED_VALUE"""),"Yes")</f>
        <v>Yes</v>
      </c>
      <c r="L131" t="str">
        <f>IFERROR(__xludf.DUMMYFUNCTION("""COMPUTED_VALUE"""),"Yes")</f>
        <v>Yes</v>
      </c>
      <c r="M131" t="str">
        <f>IFERROR(__xludf.DUMMYFUNCTION("""COMPUTED_VALUE"""),"Yes")</f>
        <v>Yes</v>
      </c>
      <c r="N131" t="str">
        <f>IFERROR(__xludf.DUMMYFUNCTION("""COMPUTED_VALUE"""),"Yes")</f>
        <v>Yes</v>
      </c>
      <c r="O131" t="str">
        <f>IFERROR(__xludf.DUMMYFUNCTION("""COMPUTED_VALUE"""),"Don't know")</f>
        <v>Don't know</v>
      </c>
      <c r="P131" t="str">
        <f>IFERROR(__xludf.DUMMYFUNCTION("""COMPUTED_VALUE"""),"Don't know")</f>
        <v>Don't know</v>
      </c>
      <c r="Q131" t="str">
        <f>IFERROR(__xludf.DUMMYFUNCTION("""COMPUTED_VALUE"""),"Yes")</f>
        <v>Yes</v>
      </c>
      <c r="R131" t="str">
        <f>IFERROR(__xludf.DUMMYFUNCTION("""COMPUTED_VALUE"""),"Somewhat easy")</f>
        <v>Somewhat easy</v>
      </c>
      <c r="S131" t="str">
        <f>IFERROR(__xludf.DUMMYFUNCTION("""COMPUTED_VALUE"""),"No")</f>
        <v>No</v>
      </c>
      <c r="T131" t="str">
        <f>IFERROR(__xludf.DUMMYFUNCTION("""COMPUTED_VALUE"""),"No")</f>
        <v>No</v>
      </c>
      <c r="U131" t="str">
        <f>IFERROR(__xludf.DUMMYFUNCTION("""COMPUTED_VALUE"""),"Some of them")</f>
        <v>Some of them</v>
      </c>
      <c r="V131" t="str">
        <f>IFERROR(__xludf.DUMMYFUNCTION("""COMPUTED_VALUE"""),"Yes")</f>
        <v>Yes</v>
      </c>
      <c r="W131" t="str">
        <f>IFERROR(__xludf.DUMMYFUNCTION("""COMPUTED_VALUE"""),"Maybe")</f>
        <v>Maybe</v>
      </c>
      <c r="X131" t="str">
        <f>IFERROR(__xludf.DUMMYFUNCTION("""COMPUTED_VALUE"""),"Maybe")</f>
        <v>Maybe</v>
      </c>
      <c r="Y131" t="str">
        <f>IFERROR(__xludf.DUMMYFUNCTION("""COMPUTED_VALUE"""),"Yes")</f>
        <v>Yes</v>
      </c>
      <c r="Z131" t="str">
        <f>IFERROR(__xludf.DUMMYFUNCTION("""COMPUTED_VALUE"""),"No")</f>
        <v>No</v>
      </c>
    </row>
    <row r="132">
      <c r="A132" s="4">
        <f>IFERROR(__xludf.DUMMYFUNCTION("""COMPUTED_VALUE"""),41878.56624163195)</f>
        <v>41878.56624</v>
      </c>
      <c r="B132">
        <f>IFERROR(__xludf.DUMMYFUNCTION("""COMPUTED_VALUE"""),40.0)</f>
        <v>40</v>
      </c>
      <c r="C132" t="str">
        <f>IFERROR(__xludf.DUMMYFUNCTION("""COMPUTED_VALUE"""),"M")</f>
        <v>M</v>
      </c>
      <c r="D132" t="str">
        <f>IFERROR(__xludf.DUMMYFUNCTION("""COMPUTED_VALUE"""),"United States")</f>
        <v>United States</v>
      </c>
      <c r="E132" t="str">
        <f>IFERROR(__xludf.DUMMYFUNCTION("""COMPUTED_VALUE"""),"OH")</f>
        <v>OH</v>
      </c>
      <c r="F132" t="str">
        <f>IFERROR(__xludf.DUMMYFUNCTION("""COMPUTED_VALUE"""),"No")</f>
        <v>No</v>
      </c>
      <c r="G132" t="str">
        <f>IFERROR(__xludf.DUMMYFUNCTION("""COMPUTED_VALUE"""),"No")</f>
        <v>No</v>
      </c>
      <c r="H132" t="str">
        <f>IFERROR(__xludf.DUMMYFUNCTION("""COMPUTED_VALUE"""),"Yes")</f>
        <v>Yes</v>
      </c>
      <c r="I132" t="str">
        <f>IFERROR(__xludf.DUMMYFUNCTION("""COMPUTED_VALUE"""),"Sometimes")</f>
        <v>Sometimes</v>
      </c>
      <c r="J132" t="str">
        <f>IFERROR(__xludf.DUMMYFUNCTION("""COMPUTED_VALUE"""),"More than 1000")</f>
        <v>More than 1000</v>
      </c>
      <c r="K132" t="str">
        <f>IFERROR(__xludf.DUMMYFUNCTION("""COMPUTED_VALUE"""),"Yes")</f>
        <v>Yes</v>
      </c>
      <c r="L132" t="str">
        <f>IFERROR(__xludf.DUMMYFUNCTION("""COMPUTED_VALUE"""),"Yes")</f>
        <v>Yes</v>
      </c>
      <c r="M132" t="str">
        <f>IFERROR(__xludf.DUMMYFUNCTION("""COMPUTED_VALUE"""),"Yes")</f>
        <v>Yes</v>
      </c>
      <c r="N132" t="str">
        <f>IFERROR(__xludf.DUMMYFUNCTION("""COMPUTED_VALUE"""),"Yes")</f>
        <v>Yes</v>
      </c>
      <c r="O132" t="str">
        <f>IFERROR(__xludf.DUMMYFUNCTION("""COMPUTED_VALUE"""),"Yes")</f>
        <v>Yes</v>
      </c>
      <c r="P132" t="str">
        <f>IFERROR(__xludf.DUMMYFUNCTION("""COMPUTED_VALUE"""),"Yes")</f>
        <v>Yes</v>
      </c>
      <c r="Q132" t="str">
        <f>IFERROR(__xludf.DUMMYFUNCTION("""COMPUTED_VALUE"""),"Yes")</f>
        <v>Yes</v>
      </c>
      <c r="R132" t="str">
        <f>IFERROR(__xludf.DUMMYFUNCTION("""COMPUTED_VALUE"""),"Don't know")</f>
        <v>Don't know</v>
      </c>
      <c r="S132" t="str">
        <f>IFERROR(__xludf.DUMMYFUNCTION("""COMPUTED_VALUE"""),"Yes")</f>
        <v>Yes</v>
      </c>
      <c r="T132" t="str">
        <f>IFERROR(__xludf.DUMMYFUNCTION("""COMPUTED_VALUE"""),"Maybe")</f>
        <v>Maybe</v>
      </c>
      <c r="U132" t="str">
        <f>IFERROR(__xludf.DUMMYFUNCTION("""COMPUTED_VALUE"""),"No")</f>
        <v>No</v>
      </c>
      <c r="V132" t="str">
        <f>IFERROR(__xludf.DUMMYFUNCTION("""COMPUTED_VALUE"""),"No")</f>
        <v>No</v>
      </c>
      <c r="W132" t="str">
        <f>IFERROR(__xludf.DUMMYFUNCTION("""COMPUTED_VALUE"""),"No")</f>
        <v>No</v>
      </c>
      <c r="X132" t="str">
        <f>IFERROR(__xludf.DUMMYFUNCTION("""COMPUTED_VALUE"""),"Maybe")</f>
        <v>Maybe</v>
      </c>
      <c r="Y132" t="str">
        <f>IFERROR(__xludf.DUMMYFUNCTION("""COMPUTED_VALUE"""),"No")</f>
        <v>No</v>
      </c>
      <c r="Z132" t="str">
        <f>IFERROR(__xludf.DUMMYFUNCTION("""COMPUTED_VALUE"""),"Yes")</f>
        <v>Yes</v>
      </c>
    </row>
    <row r="133">
      <c r="A133" s="4">
        <f>IFERROR(__xludf.DUMMYFUNCTION("""COMPUTED_VALUE"""),41878.566442083335)</f>
        <v>41878.56644</v>
      </c>
      <c r="B133">
        <f>IFERROR(__xludf.DUMMYFUNCTION("""COMPUTED_VALUE"""),21.0)</f>
        <v>21</v>
      </c>
      <c r="C133" t="str">
        <f>IFERROR(__xludf.DUMMYFUNCTION("""COMPUTED_VALUE"""),"Male")</f>
        <v>Male</v>
      </c>
      <c r="D133" t="str">
        <f>IFERROR(__xludf.DUMMYFUNCTION("""COMPUTED_VALUE"""),"United States")</f>
        <v>United States</v>
      </c>
      <c r="E133" t="str">
        <f>IFERROR(__xludf.DUMMYFUNCTION("""COMPUTED_VALUE"""),"KY")</f>
        <v>KY</v>
      </c>
      <c r="F133" t="str">
        <f>IFERROR(__xludf.DUMMYFUNCTION("""COMPUTED_VALUE"""),"No")</f>
        <v>No</v>
      </c>
      <c r="G133" t="str">
        <f>IFERROR(__xludf.DUMMYFUNCTION("""COMPUTED_VALUE"""),"No")</f>
        <v>No</v>
      </c>
      <c r="H133" t="str">
        <f>IFERROR(__xludf.DUMMYFUNCTION("""COMPUTED_VALUE"""),"Yes")</f>
        <v>Yes</v>
      </c>
      <c r="I133" t="str">
        <f>IFERROR(__xludf.DUMMYFUNCTION("""COMPUTED_VALUE"""),"Often")</f>
        <v>Often</v>
      </c>
      <c r="J133" t="str">
        <f>IFERROR(__xludf.DUMMYFUNCTION("""COMPUTED_VALUE"""),"6-25")</f>
        <v>6-25</v>
      </c>
      <c r="K133" t="str">
        <f>IFERROR(__xludf.DUMMYFUNCTION("""COMPUTED_VALUE"""),"No")</f>
        <v>No</v>
      </c>
      <c r="L133" t="str">
        <f>IFERROR(__xludf.DUMMYFUNCTION("""COMPUTED_VALUE"""),"No")</f>
        <v>No</v>
      </c>
      <c r="M133" t="str">
        <f>IFERROR(__xludf.DUMMYFUNCTION("""COMPUTED_VALUE"""),"Don't know")</f>
        <v>Don't know</v>
      </c>
      <c r="N133" t="str">
        <f>IFERROR(__xludf.DUMMYFUNCTION("""COMPUTED_VALUE"""),"No")</f>
        <v>No</v>
      </c>
      <c r="O133" t="str">
        <f>IFERROR(__xludf.DUMMYFUNCTION("""COMPUTED_VALUE"""),"No")</f>
        <v>No</v>
      </c>
      <c r="P133" t="str">
        <f>IFERROR(__xludf.DUMMYFUNCTION("""COMPUTED_VALUE"""),"Don't know")</f>
        <v>Don't know</v>
      </c>
      <c r="Q133" t="str">
        <f>IFERROR(__xludf.DUMMYFUNCTION("""COMPUTED_VALUE"""),"Don't know")</f>
        <v>Don't know</v>
      </c>
      <c r="R133" t="str">
        <f>IFERROR(__xludf.DUMMYFUNCTION("""COMPUTED_VALUE"""),"Don't know")</f>
        <v>Don't know</v>
      </c>
      <c r="S133" t="str">
        <f>IFERROR(__xludf.DUMMYFUNCTION("""COMPUTED_VALUE"""),"Maybe")</f>
        <v>Maybe</v>
      </c>
      <c r="T133" t="str">
        <f>IFERROR(__xludf.DUMMYFUNCTION("""COMPUTED_VALUE"""),"No")</f>
        <v>No</v>
      </c>
      <c r="U133" t="str">
        <f>IFERROR(__xludf.DUMMYFUNCTION("""COMPUTED_VALUE"""),"No")</f>
        <v>No</v>
      </c>
      <c r="V133" t="str">
        <f>IFERROR(__xludf.DUMMYFUNCTION("""COMPUTED_VALUE"""),"No")</f>
        <v>No</v>
      </c>
      <c r="W133" t="str">
        <f>IFERROR(__xludf.DUMMYFUNCTION("""COMPUTED_VALUE"""),"No")</f>
        <v>No</v>
      </c>
      <c r="X133" t="str">
        <f>IFERROR(__xludf.DUMMYFUNCTION("""COMPUTED_VALUE"""),"Maybe")</f>
        <v>Maybe</v>
      </c>
      <c r="Y133" t="str">
        <f>IFERROR(__xludf.DUMMYFUNCTION("""COMPUTED_VALUE"""),"Don't know")</f>
        <v>Don't know</v>
      </c>
      <c r="Z133" t="str">
        <f>IFERROR(__xludf.DUMMYFUNCTION("""COMPUTED_VALUE"""),"No")</f>
        <v>No</v>
      </c>
    </row>
    <row r="134">
      <c r="A134" s="4">
        <f>IFERROR(__xludf.DUMMYFUNCTION("""COMPUTED_VALUE"""),41878.56790616898)</f>
        <v>41878.56791</v>
      </c>
      <c r="B134">
        <f>IFERROR(__xludf.DUMMYFUNCTION("""COMPUTED_VALUE"""),32.0)</f>
        <v>32</v>
      </c>
      <c r="C134" t="str">
        <f>IFERROR(__xludf.DUMMYFUNCTION("""COMPUTED_VALUE"""),"M")</f>
        <v>M</v>
      </c>
      <c r="D134" t="str">
        <f>IFERROR(__xludf.DUMMYFUNCTION("""COMPUTED_VALUE"""),"United States")</f>
        <v>United States</v>
      </c>
      <c r="E134" t="str">
        <f>IFERROR(__xludf.DUMMYFUNCTION("""COMPUTED_VALUE"""),"NC")</f>
        <v>NC</v>
      </c>
      <c r="F134" t="str">
        <f>IFERROR(__xludf.DUMMYFUNCTION("""COMPUTED_VALUE"""),"No")</f>
        <v>No</v>
      </c>
      <c r="G134" t="str">
        <f>IFERROR(__xludf.DUMMYFUNCTION("""COMPUTED_VALUE"""),"Yes")</f>
        <v>Yes</v>
      </c>
      <c r="H134" t="str">
        <f>IFERROR(__xludf.DUMMYFUNCTION("""COMPUTED_VALUE"""),"Yes")</f>
        <v>Yes</v>
      </c>
      <c r="I134" t="str">
        <f>IFERROR(__xludf.DUMMYFUNCTION("""COMPUTED_VALUE"""),"Sometimes")</f>
        <v>Sometimes</v>
      </c>
      <c r="J134" t="str">
        <f>IFERROR(__xludf.DUMMYFUNCTION("""COMPUTED_VALUE"""),"1-5")</f>
        <v>1-5</v>
      </c>
      <c r="K134" t="str">
        <f>IFERROR(__xludf.DUMMYFUNCTION("""COMPUTED_VALUE"""),"Yes")</f>
        <v>Yes</v>
      </c>
      <c r="L134" t="str">
        <f>IFERROR(__xludf.DUMMYFUNCTION("""COMPUTED_VALUE"""),"Yes")</f>
        <v>Yes</v>
      </c>
      <c r="M134" t="str">
        <f>IFERROR(__xludf.DUMMYFUNCTION("""COMPUTED_VALUE"""),"No")</f>
        <v>No</v>
      </c>
      <c r="N134" t="str">
        <f>IFERROR(__xludf.DUMMYFUNCTION("""COMPUTED_VALUE"""),"No")</f>
        <v>No</v>
      </c>
      <c r="O134" t="str">
        <f>IFERROR(__xludf.DUMMYFUNCTION("""COMPUTED_VALUE"""),"No")</f>
        <v>No</v>
      </c>
      <c r="P134" t="str">
        <f>IFERROR(__xludf.DUMMYFUNCTION("""COMPUTED_VALUE"""),"No")</f>
        <v>No</v>
      </c>
      <c r="Q134" t="str">
        <f>IFERROR(__xludf.DUMMYFUNCTION("""COMPUTED_VALUE"""),"Don't know")</f>
        <v>Don't know</v>
      </c>
      <c r="R134" t="str">
        <f>IFERROR(__xludf.DUMMYFUNCTION("""COMPUTED_VALUE"""),"Don't know")</f>
        <v>Don't know</v>
      </c>
      <c r="S134" t="str">
        <f>IFERROR(__xludf.DUMMYFUNCTION("""COMPUTED_VALUE"""),"Maybe")</f>
        <v>Maybe</v>
      </c>
      <c r="T134" t="str">
        <f>IFERROR(__xludf.DUMMYFUNCTION("""COMPUTED_VALUE"""),"No")</f>
        <v>No</v>
      </c>
      <c r="U134" t="str">
        <f>IFERROR(__xludf.DUMMYFUNCTION("""COMPUTED_VALUE"""),"Yes")</f>
        <v>Yes</v>
      </c>
      <c r="V134" t="str">
        <f>IFERROR(__xludf.DUMMYFUNCTION("""COMPUTED_VALUE"""),"Yes")</f>
        <v>Yes</v>
      </c>
      <c r="W134" t="str">
        <f>IFERROR(__xludf.DUMMYFUNCTION("""COMPUTED_VALUE"""),"No")</f>
        <v>No</v>
      </c>
      <c r="X134" t="str">
        <f>IFERROR(__xludf.DUMMYFUNCTION("""COMPUTED_VALUE"""),"Yes")</f>
        <v>Yes</v>
      </c>
      <c r="Y134" t="str">
        <f>IFERROR(__xludf.DUMMYFUNCTION("""COMPUTED_VALUE"""),"Don't know")</f>
        <v>Don't know</v>
      </c>
      <c r="Z134" t="str">
        <f>IFERROR(__xludf.DUMMYFUNCTION("""COMPUTED_VALUE"""),"No")</f>
        <v>No</v>
      </c>
    </row>
    <row r="135">
      <c r="A135" s="4">
        <f>IFERROR(__xludf.DUMMYFUNCTION("""COMPUTED_VALUE"""),41878.568252893514)</f>
        <v>41878.56825</v>
      </c>
      <c r="B135">
        <f>IFERROR(__xludf.DUMMYFUNCTION("""COMPUTED_VALUE"""),29.0)</f>
        <v>29</v>
      </c>
      <c r="C135" t="str">
        <f>IFERROR(__xludf.DUMMYFUNCTION("""COMPUTED_VALUE"""),"f")</f>
        <v>f</v>
      </c>
      <c r="D135" t="str">
        <f>IFERROR(__xludf.DUMMYFUNCTION("""COMPUTED_VALUE"""),"United States")</f>
        <v>United States</v>
      </c>
      <c r="E135" t="str">
        <f>IFERROR(__xludf.DUMMYFUNCTION("""COMPUTED_VALUE"""),"NY")</f>
        <v>NY</v>
      </c>
      <c r="F135" t="str">
        <f>IFERROR(__xludf.DUMMYFUNCTION("""COMPUTED_VALUE"""),"No")</f>
        <v>No</v>
      </c>
      <c r="G135" t="str">
        <f>IFERROR(__xludf.DUMMYFUNCTION("""COMPUTED_VALUE"""),"Yes")</f>
        <v>Yes</v>
      </c>
      <c r="H135" t="str">
        <f>IFERROR(__xludf.DUMMYFUNCTION("""COMPUTED_VALUE"""),"Yes")</f>
        <v>Yes</v>
      </c>
      <c r="I135" t="str">
        <f>IFERROR(__xludf.DUMMYFUNCTION("""COMPUTED_VALUE"""),"Rarely")</f>
        <v>Rarely</v>
      </c>
      <c r="J135" t="str">
        <f>IFERROR(__xludf.DUMMYFUNCTION("""COMPUTED_VALUE"""),"500-1000")</f>
        <v>500-1000</v>
      </c>
      <c r="K135" t="str">
        <f>IFERROR(__xludf.DUMMYFUNCTION("""COMPUTED_VALUE"""),"Yes")</f>
        <v>Yes</v>
      </c>
      <c r="L135" t="str">
        <f>IFERROR(__xludf.DUMMYFUNCTION("""COMPUTED_VALUE"""),"No")</f>
        <v>No</v>
      </c>
      <c r="M135" t="str">
        <f>IFERROR(__xludf.DUMMYFUNCTION("""COMPUTED_VALUE"""),"Yes")</f>
        <v>Yes</v>
      </c>
      <c r="N135" t="str">
        <f>IFERROR(__xludf.DUMMYFUNCTION("""COMPUTED_VALUE"""),"Yes")</f>
        <v>Yes</v>
      </c>
      <c r="O135" t="str">
        <f>IFERROR(__xludf.DUMMYFUNCTION("""COMPUTED_VALUE"""),"Yes")</f>
        <v>Yes</v>
      </c>
      <c r="P135" t="str">
        <f>IFERROR(__xludf.DUMMYFUNCTION("""COMPUTED_VALUE"""),"Don't know")</f>
        <v>Don't know</v>
      </c>
      <c r="Q135" t="str">
        <f>IFERROR(__xludf.DUMMYFUNCTION("""COMPUTED_VALUE"""),"Yes")</f>
        <v>Yes</v>
      </c>
      <c r="R135" t="str">
        <f>IFERROR(__xludf.DUMMYFUNCTION("""COMPUTED_VALUE"""),"Don't know")</f>
        <v>Don't know</v>
      </c>
      <c r="S135" t="str">
        <f>IFERROR(__xludf.DUMMYFUNCTION("""COMPUTED_VALUE"""),"Maybe")</f>
        <v>Maybe</v>
      </c>
      <c r="T135" t="str">
        <f>IFERROR(__xludf.DUMMYFUNCTION("""COMPUTED_VALUE"""),"No")</f>
        <v>No</v>
      </c>
      <c r="U135" t="str">
        <f>IFERROR(__xludf.DUMMYFUNCTION("""COMPUTED_VALUE"""),"Some of them")</f>
        <v>Some of them</v>
      </c>
      <c r="V135" t="str">
        <f>IFERROR(__xludf.DUMMYFUNCTION("""COMPUTED_VALUE"""),"No")</f>
        <v>No</v>
      </c>
      <c r="W135" t="str">
        <f>IFERROR(__xludf.DUMMYFUNCTION("""COMPUTED_VALUE"""),"Maybe")</f>
        <v>Maybe</v>
      </c>
      <c r="X135" t="str">
        <f>IFERROR(__xludf.DUMMYFUNCTION("""COMPUTED_VALUE"""),"Yes")</f>
        <v>Yes</v>
      </c>
      <c r="Y135" t="str">
        <f>IFERROR(__xludf.DUMMYFUNCTION("""COMPUTED_VALUE"""),"Don't know")</f>
        <v>Don't know</v>
      </c>
      <c r="Z135" t="str">
        <f>IFERROR(__xludf.DUMMYFUNCTION("""COMPUTED_VALUE"""),"No")</f>
        <v>No</v>
      </c>
    </row>
    <row r="136">
      <c r="A136" s="4">
        <f>IFERROR(__xludf.DUMMYFUNCTION("""COMPUTED_VALUE"""),41878.568750266204)</f>
        <v>41878.56875</v>
      </c>
      <c r="B136">
        <f>IFERROR(__xludf.DUMMYFUNCTION("""COMPUTED_VALUE"""),23.0)</f>
        <v>23</v>
      </c>
      <c r="C136" t="str">
        <f>IFERROR(__xludf.DUMMYFUNCTION("""COMPUTED_VALUE"""),"Male")</f>
        <v>Male</v>
      </c>
      <c r="D136" t="str">
        <f>IFERROR(__xludf.DUMMYFUNCTION("""COMPUTED_VALUE"""),"United States")</f>
        <v>United States</v>
      </c>
      <c r="E136" t="str">
        <f>IFERROR(__xludf.DUMMYFUNCTION("""COMPUTED_VALUE"""),"AL")</f>
        <v>AL</v>
      </c>
      <c r="F136" t="str">
        <f>IFERROR(__xludf.DUMMYFUNCTION("""COMPUTED_VALUE"""),"No")</f>
        <v>No</v>
      </c>
      <c r="G136" t="str">
        <f>IFERROR(__xludf.DUMMYFUNCTION("""COMPUTED_VALUE"""),"Yes")</f>
        <v>Yes</v>
      </c>
      <c r="H136" t="str">
        <f>IFERROR(__xludf.DUMMYFUNCTION("""COMPUTED_VALUE"""),"Yes")</f>
        <v>Yes</v>
      </c>
      <c r="I136" t="str">
        <f>IFERROR(__xludf.DUMMYFUNCTION("""COMPUTED_VALUE"""),"Sometimes")</f>
        <v>Sometimes</v>
      </c>
      <c r="J136" t="str">
        <f>IFERROR(__xludf.DUMMYFUNCTION("""COMPUTED_VALUE"""),"26-100")</f>
        <v>26-100</v>
      </c>
      <c r="K136" t="str">
        <f>IFERROR(__xludf.DUMMYFUNCTION("""COMPUTED_VALUE"""),"Yes")</f>
        <v>Yes</v>
      </c>
      <c r="L136" t="str">
        <f>IFERROR(__xludf.DUMMYFUNCTION("""COMPUTED_VALUE"""),"No")</f>
        <v>No</v>
      </c>
      <c r="M136" t="str">
        <f>IFERROR(__xludf.DUMMYFUNCTION("""COMPUTED_VALUE"""),"Don't know")</f>
        <v>Don't know</v>
      </c>
      <c r="N136" t="str">
        <f>IFERROR(__xludf.DUMMYFUNCTION("""COMPUTED_VALUE"""),"No")</f>
        <v>No</v>
      </c>
      <c r="O136" t="str">
        <f>IFERROR(__xludf.DUMMYFUNCTION("""COMPUTED_VALUE"""),"No")</f>
        <v>No</v>
      </c>
      <c r="P136" t="str">
        <f>IFERROR(__xludf.DUMMYFUNCTION("""COMPUTED_VALUE"""),"Don't know")</f>
        <v>Don't know</v>
      </c>
      <c r="Q136" t="str">
        <f>IFERROR(__xludf.DUMMYFUNCTION("""COMPUTED_VALUE"""),"Yes")</f>
        <v>Yes</v>
      </c>
      <c r="R136" t="str">
        <f>IFERROR(__xludf.DUMMYFUNCTION("""COMPUTED_VALUE"""),"Somewhat easy")</f>
        <v>Somewhat easy</v>
      </c>
      <c r="S136" t="str">
        <f>IFERROR(__xludf.DUMMYFUNCTION("""COMPUTED_VALUE"""),"Maybe")</f>
        <v>Maybe</v>
      </c>
      <c r="T136" t="str">
        <f>IFERROR(__xludf.DUMMYFUNCTION("""COMPUTED_VALUE"""),"No")</f>
        <v>No</v>
      </c>
      <c r="U136" t="str">
        <f>IFERROR(__xludf.DUMMYFUNCTION("""COMPUTED_VALUE"""),"Some of them")</f>
        <v>Some of them</v>
      </c>
      <c r="V136" t="str">
        <f>IFERROR(__xludf.DUMMYFUNCTION("""COMPUTED_VALUE"""),"Some of them")</f>
        <v>Some of them</v>
      </c>
      <c r="W136" t="str">
        <f>IFERROR(__xludf.DUMMYFUNCTION("""COMPUTED_VALUE"""),"No")</f>
        <v>No</v>
      </c>
      <c r="X136" t="str">
        <f>IFERROR(__xludf.DUMMYFUNCTION("""COMPUTED_VALUE"""),"Yes")</f>
        <v>Yes</v>
      </c>
      <c r="Y136" t="str">
        <f>IFERROR(__xludf.DUMMYFUNCTION("""COMPUTED_VALUE"""),"Yes")</f>
        <v>Yes</v>
      </c>
      <c r="Z136" t="str">
        <f>IFERROR(__xludf.DUMMYFUNCTION("""COMPUTED_VALUE"""),"No")</f>
        <v>No</v>
      </c>
    </row>
    <row r="137">
      <c r="A137" s="4">
        <f>IFERROR(__xludf.DUMMYFUNCTION("""COMPUTED_VALUE"""),41878.570116724535)</f>
        <v>41878.57012</v>
      </c>
      <c r="B137">
        <f>IFERROR(__xludf.DUMMYFUNCTION("""COMPUTED_VALUE"""),28.0)</f>
        <v>28</v>
      </c>
      <c r="C137" t="str">
        <f>IFERROR(__xludf.DUMMYFUNCTION("""COMPUTED_VALUE"""),"Male")</f>
        <v>Male</v>
      </c>
      <c r="D137" t="str">
        <f>IFERROR(__xludf.DUMMYFUNCTION("""COMPUTED_VALUE"""),"United States")</f>
        <v>United States</v>
      </c>
      <c r="E137" t="str">
        <f>IFERROR(__xludf.DUMMYFUNCTION("""COMPUTED_VALUE"""),"GA")</f>
        <v>GA</v>
      </c>
      <c r="F137" t="str">
        <f>IFERROR(__xludf.DUMMYFUNCTION("""COMPUTED_VALUE"""),"No")</f>
        <v>No</v>
      </c>
      <c r="G137" t="str">
        <f>IFERROR(__xludf.DUMMYFUNCTION("""COMPUTED_VALUE"""),"Yes")</f>
        <v>Yes</v>
      </c>
      <c r="H137" t="str">
        <f>IFERROR(__xludf.DUMMYFUNCTION("""COMPUTED_VALUE"""),"No")</f>
        <v>No</v>
      </c>
      <c r="J137" t="str">
        <f>IFERROR(__xludf.DUMMYFUNCTION("""COMPUTED_VALUE"""),"100-500")</f>
        <v>100-500</v>
      </c>
      <c r="K137" t="str">
        <f>IFERROR(__xludf.DUMMYFUNCTION("""COMPUTED_VALUE"""),"No")</f>
        <v>No</v>
      </c>
      <c r="L137" t="str">
        <f>IFERROR(__xludf.DUMMYFUNCTION("""COMPUTED_VALUE"""),"Yes")</f>
        <v>Yes</v>
      </c>
      <c r="M137" t="str">
        <f>IFERROR(__xludf.DUMMYFUNCTION("""COMPUTED_VALUE"""),"Yes")</f>
        <v>Yes</v>
      </c>
      <c r="N137" t="str">
        <f>IFERROR(__xludf.DUMMYFUNCTION("""COMPUTED_VALUE"""),"No")</f>
        <v>No</v>
      </c>
      <c r="O137" t="str">
        <f>IFERROR(__xludf.DUMMYFUNCTION("""COMPUTED_VALUE"""),"No")</f>
        <v>No</v>
      </c>
      <c r="P137" t="str">
        <f>IFERROR(__xludf.DUMMYFUNCTION("""COMPUTED_VALUE"""),"Don't know")</f>
        <v>Don't know</v>
      </c>
      <c r="Q137" t="str">
        <f>IFERROR(__xludf.DUMMYFUNCTION("""COMPUTED_VALUE"""),"Yes")</f>
        <v>Yes</v>
      </c>
      <c r="R137" t="str">
        <f>IFERROR(__xludf.DUMMYFUNCTION("""COMPUTED_VALUE"""),"Somewhat easy")</f>
        <v>Somewhat easy</v>
      </c>
      <c r="S137" t="str">
        <f>IFERROR(__xludf.DUMMYFUNCTION("""COMPUTED_VALUE"""),"No")</f>
        <v>No</v>
      </c>
      <c r="T137" t="str">
        <f>IFERROR(__xludf.DUMMYFUNCTION("""COMPUTED_VALUE"""),"No")</f>
        <v>No</v>
      </c>
      <c r="U137" t="str">
        <f>IFERROR(__xludf.DUMMYFUNCTION("""COMPUTED_VALUE"""),"Some of them")</f>
        <v>Some of them</v>
      </c>
      <c r="V137" t="str">
        <f>IFERROR(__xludf.DUMMYFUNCTION("""COMPUTED_VALUE"""),"Yes")</f>
        <v>Yes</v>
      </c>
      <c r="W137" t="str">
        <f>IFERROR(__xludf.DUMMYFUNCTION("""COMPUTED_VALUE"""),"No")</f>
        <v>No</v>
      </c>
      <c r="X137" t="str">
        <f>IFERROR(__xludf.DUMMYFUNCTION("""COMPUTED_VALUE"""),"Maybe")</f>
        <v>Maybe</v>
      </c>
      <c r="Y137" t="str">
        <f>IFERROR(__xludf.DUMMYFUNCTION("""COMPUTED_VALUE"""),"Yes")</f>
        <v>Yes</v>
      </c>
      <c r="Z137" t="str">
        <f>IFERROR(__xludf.DUMMYFUNCTION("""COMPUTED_VALUE"""),"Yes")</f>
        <v>Yes</v>
      </c>
    </row>
    <row r="138">
      <c r="A138" s="4">
        <f>IFERROR(__xludf.DUMMYFUNCTION("""COMPUTED_VALUE"""),41878.57127912037)</f>
        <v>41878.57128</v>
      </c>
      <c r="B138">
        <f>IFERROR(__xludf.DUMMYFUNCTION("""COMPUTED_VALUE"""),31.0)</f>
        <v>31</v>
      </c>
      <c r="C138" t="str">
        <f>IFERROR(__xludf.DUMMYFUNCTION("""COMPUTED_VALUE"""),"male")</f>
        <v>male</v>
      </c>
      <c r="D138" t="str">
        <f>IFERROR(__xludf.DUMMYFUNCTION("""COMPUTED_VALUE"""),"United States")</f>
        <v>United States</v>
      </c>
      <c r="E138" t="str">
        <f>IFERROR(__xludf.DUMMYFUNCTION("""COMPUTED_VALUE"""),"CA")</f>
        <v>CA</v>
      </c>
      <c r="F138" t="str">
        <f>IFERROR(__xludf.DUMMYFUNCTION("""COMPUTED_VALUE"""),"No")</f>
        <v>No</v>
      </c>
      <c r="G138" t="str">
        <f>IFERROR(__xludf.DUMMYFUNCTION("""COMPUTED_VALUE"""),"Yes")</f>
        <v>Yes</v>
      </c>
      <c r="H138" t="str">
        <f>IFERROR(__xludf.DUMMYFUNCTION("""COMPUTED_VALUE"""),"Yes")</f>
        <v>Yes</v>
      </c>
      <c r="I138" t="str">
        <f>IFERROR(__xludf.DUMMYFUNCTION("""COMPUTED_VALUE"""),"Rarely")</f>
        <v>Rarely</v>
      </c>
      <c r="J138" t="str">
        <f>IFERROR(__xludf.DUMMYFUNCTION("""COMPUTED_VALUE"""),"100-500")</f>
        <v>100-500</v>
      </c>
      <c r="K138" t="str">
        <f>IFERROR(__xludf.DUMMYFUNCTION("""COMPUTED_VALUE"""),"Yes")</f>
        <v>Yes</v>
      </c>
      <c r="L138" t="str">
        <f>IFERROR(__xludf.DUMMYFUNCTION("""COMPUTED_VALUE"""),"Yes")</f>
        <v>Yes</v>
      </c>
      <c r="M138" t="str">
        <f>IFERROR(__xludf.DUMMYFUNCTION("""COMPUTED_VALUE"""),"Yes")</f>
        <v>Yes</v>
      </c>
      <c r="N138" t="str">
        <f>IFERROR(__xludf.DUMMYFUNCTION("""COMPUTED_VALUE"""),"Yes")</f>
        <v>Yes</v>
      </c>
      <c r="O138" t="str">
        <f>IFERROR(__xludf.DUMMYFUNCTION("""COMPUTED_VALUE"""),"Yes")</f>
        <v>Yes</v>
      </c>
      <c r="P138" t="str">
        <f>IFERROR(__xludf.DUMMYFUNCTION("""COMPUTED_VALUE"""),"Don't know")</f>
        <v>Don't know</v>
      </c>
      <c r="Q138" t="str">
        <f>IFERROR(__xludf.DUMMYFUNCTION("""COMPUTED_VALUE"""),"Yes")</f>
        <v>Yes</v>
      </c>
      <c r="R138" t="str">
        <f>IFERROR(__xludf.DUMMYFUNCTION("""COMPUTED_VALUE"""),"Very easy")</f>
        <v>Very easy</v>
      </c>
      <c r="S138" t="str">
        <f>IFERROR(__xludf.DUMMYFUNCTION("""COMPUTED_VALUE"""),"No")</f>
        <v>No</v>
      </c>
      <c r="T138" t="str">
        <f>IFERROR(__xludf.DUMMYFUNCTION("""COMPUTED_VALUE"""),"No")</f>
        <v>No</v>
      </c>
      <c r="U138" t="str">
        <f>IFERROR(__xludf.DUMMYFUNCTION("""COMPUTED_VALUE"""),"Some of them")</f>
        <v>Some of them</v>
      </c>
      <c r="V138" t="str">
        <f>IFERROR(__xludf.DUMMYFUNCTION("""COMPUTED_VALUE"""),"Yes")</f>
        <v>Yes</v>
      </c>
      <c r="W138" t="str">
        <f>IFERROR(__xludf.DUMMYFUNCTION("""COMPUTED_VALUE"""),"No")</f>
        <v>No</v>
      </c>
      <c r="X138" t="str">
        <f>IFERROR(__xludf.DUMMYFUNCTION("""COMPUTED_VALUE"""),"Maybe")</f>
        <v>Maybe</v>
      </c>
      <c r="Y138" t="str">
        <f>IFERROR(__xludf.DUMMYFUNCTION("""COMPUTED_VALUE"""),"Yes")</f>
        <v>Yes</v>
      </c>
      <c r="Z138" t="str">
        <f>IFERROR(__xludf.DUMMYFUNCTION("""COMPUTED_VALUE"""),"No")</f>
        <v>No</v>
      </c>
    </row>
    <row r="139">
      <c r="A139" s="4">
        <f>IFERROR(__xludf.DUMMYFUNCTION("""COMPUTED_VALUE"""),41878.57276699074)</f>
        <v>41878.57277</v>
      </c>
      <c r="B139">
        <f>IFERROR(__xludf.DUMMYFUNCTION("""COMPUTED_VALUE"""),24.0)</f>
        <v>24</v>
      </c>
      <c r="C139" t="str">
        <f>IFERROR(__xludf.DUMMYFUNCTION("""COMPUTED_VALUE"""),"Male")</f>
        <v>Male</v>
      </c>
      <c r="D139" t="str">
        <f>IFERROR(__xludf.DUMMYFUNCTION("""COMPUTED_VALUE"""),"United States")</f>
        <v>United States</v>
      </c>
      <c r="E139" t="str">
        <f>IFERROR(__xludf.DUMMYFUNCTION("""COMPUTED_VALUE"""),"VA")</f>
        <v>VA</v>
      </c>
      <c r="F139" t="str">
        <f>IFERROR(__xludf.DUMMYFUNCTION("""COMPUTED_VALUE"""),"No")</f>
        <v>No</v>
      </c>
      <c r="G139" t="str">
        <f>IFERROR(__xludf.DUMMYFUNCTION("""COMPUTED_VALUE"""),"No")</f>
        <v>No</v>
      </c>
      <c r="H139" t="str">
        <f>IFERROR(__xludf.DUMMYFUNCTION("""COMPUTED_VALUE"""),"No")</f>
        <v>No</v>
      </c>
      <c r="I139" t="str">
        <f>IFERROR(__xludf.DUMMYFUNCTION("""COMPUTED_VALUE"""),"Sometimes")</f>
        <v>Sometimes</v>
      </c>
      <c r="J139" t="str">
        <f>IFERROR(__xludf.DUMMYFUNCTION("""COMPUTED_VALUE"""),"6-25")</f>
        <v>6-25</v>
      </c>
      <c r="K139" t="str">
        <f>IFERROR(__xludf.DUMMYFUNCTION("""COMPUTED_VALUE"""),"No")</f>
        <v>No</v>
      </c>
      <c r="L139" t="str">
        <f>IFERROR(__xludf.DUMMYFUNCTION("""COMPUTED_VALUE"""),"Yes")</f>
        <v>Yes</v>
      </c>
      <c r="M139" t="str">
        <f>IFERROR(__xludf.DUMMYFUNCTION("""COMPUTED_VALUE"""),"Don't know")</f>
        <v>Don't know</v>
      </c>
      <c r="N139" t="str">
        <f>IFERROR(__xludf.DUMMYFUNCTION("""COMPUTED_VALUE"""),"No")</f>
        <v>No</v>
      </c>
      <c r="O139" t="str">
        <f>IFERROR(__xludf.DUMMYFUNCTION("""COMPUTED_VALUE"""),"Don't know")</f>
        <v>Don't know</v>
      </c>
      <c r="P139" t="str">
        <f>IFERROR(__xludf.DUMMYFUNCTION("""COMPUTED_VALUE"""),"Don't know")</f>
        <v>Don't know</v>
      </c>
      <c r="Q139" t="str">
        <f>IFERROR(__xludf.DUMMYFUNCTION("""COMPUTED_VALUE"""),"Don't know")</f>
        <v>Don't know</v>
      </c>
      <c r="R139" t="str">
        <f>IFERROR(__xludf.DUMMYFUNCTION("""COMPUTED_VALUE"""),"Don't know")</f>
        <v>Don't know</v>
      </c>
      <c r="S139" t="str">
        <f>IFERROR(__xludf.DUMMYFUNCTION("""COMPUTED_VALUE"""),"No")</f>
        <v>No</v>
      </c>
      <c r="T139" t="str">
        <f>IFERROR(__xludf.DUMMYFUNCTION("""COMPUTED_VALUE"""),"No")</f>
        <v>No</v>
      </c>
      <c r="U139" t="str">
        <f>IFERROR(__xludf.DUMMYFUNCTION("""COMPUTED_VALUE"""),"Yes")</f>
        <v>Yes</v>
      </c>
      <c r="V139" t="str">
        <f>IFERROR(__xludf.DUMMYFUNCTION("""COMPUTED_VALUE"""),"Yes")</f>
        <v>Yes</v>
      </c>
      <c r="W139" t="str">
        <f>IFERROR(__xludf.DUMMYFUNCTION("""COMPUTED_VALUE"""),"Maybe")</f>
        <v>Maybe</v>
      </c>
      <c r="X139" t="str">
        <f>IFERROR(__xludf.DUMMYFUNCTION("""COMPUTED_VALUE"""),"Maybe")</f>
        <v>Maybe</v>
      </c>
      <c r="Y139" t="str">
        <f>IFERROR(__xludf.DUMMYFUNCTION("""COMPUTED_VALUE"""),"Don't know")</f>
        <v>Don't know</v>
      </c>
      <c r="Z139" t="str">
        <f>IFERROR(__xludf.DUMMYFUNCTION("""COMPUTED_VALUE"""),"No")</f>
        <v>No</v>
      </c>
    </row>
    <row r="140">
      <c r="A140" s="4">
        <f>IFERROR(__xludf.DUMMYFUNCTION("""COMPUTED_VALUE"""),41878.57462484954)</f>
        <v>41878.57462</v>
      </c>
      <c r="B140">
        <f>IFERROR(__xludf.DUMMYFUNCTION("""COMPUTED_VALUE"""),42.0)</f>
        <v>42</v>
      </c>
      <c r="C140" t="str">
        <f>IFERROR(__xludf.DUMMYFUNCTION("""COMPUTED_VALUE"""),"Male")</f>
        <v>Male</v>
      </c>
      <c r="D140" t="str">
        <f>IFERROR(__xludf.DUMMYFUNCTION("""COMPUTED_VALUE"""),"United States")</f>
        <v>United States</v>
      </c>
      <c r="E140" t="str">
        <f>IFERROR(__xludf.DUMMYFUNCTION("""COMPUTED_VALUE"""),"WA")</f>
        <v>WA</v>
      </c>
      <c r="F140" t="str">
        <f>IFERROR(__xludf.DUMMYFUNCTION("""COMPUTED_VALUE"""),"No")</f>
        <v>No</v>
      </c>
      <c r="G140" t="str">
        <f>IFERROR(__xludf.DUMMYFUNCTION("""COMPUTED_VALUE"""),"No")</f>
        <v>No</v>
      </c>
      <c r="H140" t="str">
        <f>IFERROR(__xludf.DUMMYFUNCTION("""COMPUTED_VALUE"""),"No")</f>
        <v>No</v>
      </c>
      <c r="I140" t="str">
        <f>IFERROR(__xludf.DUMMYFUNCTION("""COMPUTED_VALUE"""),"Never")</f>
        <v>Never</v>
      </c>
      <c r="J140" t="str">
        <f>IFERROR(__xludf.DUMMYFUNCTION("""COMPUTED_VALUE"""),"6-25")</f>
        <v>6-25</v>
      </c>
      <c r="K140" t="str">
        <f>IFERROR(__xludf.DUMMYFUNCTION("""COMPUTED_VALUE"""),"Yes")</f>
        <v>Yes</v>
      </c>
      <c r="L140" t="str">
        <f>IFERROR(__xludf.DUMMYFUNCTION("""COMPUTED_VALUE"""),"Yes")</f>
        <v>Yes</v>
      </c>
      <c r="M140" t="str">
        <f>IFERROR(__xludf.DUMMYFUNCTION("""COMPUTED_VALUE"""),"No")</f>
        <v>No</v>
      </c>
      <c r="N140" t="str">
        <f>IFERROR(__xludf.DUMMYFUNCTION("""COMPUTED_VALUE"""),"Yes")</f>
        <v>Yes</v>
      </c>
      <c r="O140" t="str">
        <f>IFERROR(__xludf.DUMMYFUNCTION("""COMPUTED_VALUE"""),"No")</f>
        <v>No</v>
      </c>
      <c r="P140" t="str">
        <f>IFERROR(__xludf.DUMMYFUNCTION("""COMPUTED_VALUE"""),"Yes")</f>
        <v>Yes</v>
      </c>
      <c r="Q140" t="str">
        <f>IFERROR(__xludf.DUMMYFUNCTION("""COMPUTED_VALUE"""),"Don't know")</f>
        <v>Don't know</v>
      </c>
      <c r="R140" t="str">
        <f>IFERROR(__xludf.DUMMYFUNCTION("""COMPUTED_VALUE"""),"Somewhat easy")</f>
        <v>Somewhat easy</v>
      </c>
      <c r="S140" t="str">
        <f>IFERROR(__xludf.DUMMYFUNCTION("""COMPUTED_VALUE"""),"No")</f>
        <v>No</v>
      </c>
      <c r="T140" t="str">
        <f>IFERROR(__xludf.DUMMYFUNCTION("""COMPUTED_VALUE"""),"No")</f>
        <v>No</v>
      </c>
      <c r="U140" t="str">
        <f>IFERROR(__xludf.DUMMYFUNCTION("""COMPUTED_VALUE"""),"Some of them")</f>
        <v>Some of them</v>
      </c>
      <c r="V140" t="str">
        <f>IFERROR(__xludf.DUMMYFUNCTION("""COMPUTED_VALUE"""),"Yes")</f>
        <v>Yes</v>
      </c>
      <c r="W140" t="str">
        <f>IFERROR(__xludf.DUMMYFUNCTION("""COMPUTED_VALUE"""),"No")</f>
        <v>No</v>
      </c>
      <c r="X140" t="str">
        <f>IFERROR(__xludf.DUMMYFUNCTION("""COMPUTED_VALUE"""),"No")</f>
        <v>No</v>
      </c>
      <c r="Y140" t="str">
        <f>IFERROR(__xludf.DUMMYFUNCTION("""COMPUTED_VALUE"""),"Yes")</f>
        <v>Yes</v>
      </c>
      <c r="Z140" t="str">
        <f>IFERROR(__xludf.DUMMYFUNCTION("""COMPUTED_VALUE"""),"No")</f>
        <v>No</v>
      </c>
    </row>
    <row r="141">
      <c r="A141" s="4">
        <f>IFERROR(__xludf.DUMMYFUNCTION("""COMPUTED_VALUE"""),41878.57607141203)</f>
        <v>41878.57607</v>
      </c>
      <c r="B141">
        <f>IFERROR(__xludf.DUMMYFUNCTION("""COMPUTED_VALUE"""),27.0)</f>
        <v>27</v>
      </c>
      <c r="C141" t="str">
        <f>IFERROR(__xludf.DUMMYFUNCTION("""COMPUTED_VALUE"""),"Female")</f>
        <v>Female</v>
      </c>
      <c r="D141" t="str">
        <f>IFERROR(__xludf.DUMMYFUNCTION("""COMPUTED_VALUE"""),"United States")</f>
        <v>United States</v>
      </c>
      <c r="E141" t="str">
        <f>IFERROR(__xludf.DUMMYFUNCTION("""COMPUTED_VALUE"""),"TX")</f>
        <v>TX</v>
      </c>
      <c r="F141" t="str">
        <f>IFERROR(__xludf.DUMMYFUNCTION("""COMPUTED_VALUE"""),"No")</f>
        <v>No</v>
      </c>
      <c r="G141" t="str">
        <f>IFERROR(__xludf.DUMMYFUNCTION("""COMPUTED_VALUE"""),"No")</f>
        <v>No</v>
      </c>
      <c r="H141" t="str">
        <f>IFERROR(__xludf.DUMMYFUNCTION("""COMPUTED_VALUE"""),"Yes")</f>
        <v>Yes</v>
      </c>
      <c r="I141" t="str">
        <f>IFERROR(__xludf.DUMMYFUNCTION("""COMPUTED_VALUE"""),"Rarely")</f>
        <v>Rarely</v>
      </c>
      <c r="J141" t="str">
        <f>IFERROR(__xludf.DUMMYFUNCTION("""COMPUTED_VALUE"""),"6-25")</f>
        <v>6-25</v>
      </c>
      <c r="K141" t="str">
        <f>IFERROR(__xludf.DUMMYFUNCTION("""COMPUTED_VALUE"""),"No")</f>
        <v>No</v>
      </c>
      <c r="L141" t="str">
        <f>IFERROR(__xludf.DUMMYFUNCTION("""COMPUTED_VALUE"""),"Yes")</f>
        <v>Yes</v>
      </c>
      <c r="M141" t="str">
        <f>IFERROR(__xludf.DUMMYFUNCTION("""COMPUTED_VALUE"""),"Yes")</f>
        <v>Yes</v>
      </c>
      <c r="N141" t="str">
        <f>IFERROR(__xludf.DUMMYFUNCTION("""COMPUTED_VALUE"""),"No")</f>
        <v>No</v>
      </c>
      <c r="O141" t="str">
        <f>IFERROR(__xludf.DUMMYFUNCTION("""COMPUTED_VALUE"""),"No")</f>
        <v>No</v>
      </c>
      <c r="P141" t="str">
        <f>IFERROR(__xludf.DUMMYFUNCTION("""COMPUTED_VALUE"""),"No")</f>
        <v>No</v>
      </c>
      <c r="Q141" t="str">
        <f>IFERROR(__xludf.DUMMYFUNCTION("""COMPUTED_VALUE"""),"Yes")</f>
        <v>Yes</v>
      </c>
      <c r="R141" t="str">
        <f>IFERROR(__xludf.DUMMYFUNCTION("""COMPUTED_VALUE"""),"Don't know")</f>
        <v>Don't know</v>
      </c>
      <c r="S141" t="str">
        <f>IFERROR(__xludf.DUMMYFUNCTION("""COMPUTED_VALUE"""),"Maybe")</f>
        <v>Maybe</v>
      </c>
      <c r="T141" t="str">
        <f>IFERROR(__xludf.DUMMYFUNCTION("""COMPUTED_VALUE"""),"Maybe")</f>
        <v>Maybe</v>
      </c>
      <c r="U141" t="str">
        <f>IFERROR(__xludf.DUMMYFUNCTION("""COMPUTED_VALUE"""),"Yes")</f>
        <v>Yes</v>
      </c>
      <c r="V141" t="str">
        <f>IFERROR(__xludf.DUMMYFUNCTION("""COMPUTED_VALUE"""),"No")</f>
        <v>No</v>
      </c>
      <c r="W141" t="str">
        <f>IFERROR(__xludf.DUMMYFUNCTION("""COMPUTED_VALUE"""),"No")</f>
        <v>No</v>
      </c>
      <c r="X141" t="str">
        <f>IFERROR(__xludf.DUMMYFUNCTION("""COMPUTED_VALUE"""),"Maybe")</f>
        <v>Maybe</v>
      </c>
      <c r="Y141" t="str">
        <f>IFERROR(__xludf.DUMMYFUNCTION("""COMPUTED_VALUE"""),"Don't know")</f>
        <v>Don't know</v>
      </c>
      <c r="Z141" t="str">
        <f>IFERROR(__xludf.DUMMYFUNCTION("""COMPUTED_VALUE"""),"No")</f>
        <v>No</v>
      </c>
    </row>
    <row r="142">
      <c r="A142" s="4">
        <f>IFERROR(__xludf.DUMMYFUNCTION("""COMPUTED_VALUE"""),41878.57844603009)</f>
        <v>41878.57845</v>
      </c>
      <c r="B142">
        <f>IFERROR(__xludf.DUMMYFUNCTION("""COMPUTED_VALUE"""),30.0)</f>
        <v>30</v>
      </c>
      <c r="C142" t="str">
        <f>IFERROR(__xludf.DUMMYFUNCTION("""COMPUTED_VALUE"""),"Male")</f>
        <v>Male</v>
      </c>
      <c r="D142" t="str">
        <f>IFERROR(__xludf.DUMMYFUNCTION("""COMPUTED_VALUE"""),"United States")</f>
        <v>United States</v>
      </c>
      <c r="E142" t="str">
        <f>IFERROR(__xludf.DUMMYFUNCTION("""COMPUTED_VALUE"""),"FL")</f>
        <v>FL</v>
      </c>
      <c r="F142" t="str">
        <f>IFERROR(__xludf.DUMMYFUNCTION("""COMPUTED_VALUE"""),"No")</f>
        <v>No</v>
      </c>
      <c r="G142" t="str">
        <f>IFERROR(__xludf.DUMMYFUNCTION("""COMPUTED_VALUE"""),"No")</f>
        <v>No</v>
      </c>
      <c r="H142" t="str">
        <f>IFERROR(__xludf.DUMMYFUNCTION("""COMPUTED_VALUE"""),"Yes")</f>
        <v>Yes</v>
      </c>
      <c r="I142" t="str">
        <f>IFERROR(__xludf.DUMMYFUNCTION("""COMPUTED_VALUE"""),"Sometimes")</f>
        <v>Sometimes</v>
      </c>
      <c r="J142" t="str">
        <f>IFERROR(__xludf.DUMMYFUNCTION("""COMPUTED_VALUE"""),"100-500")</f>
        <v>100-500</v>
      </c>
      <c r="K142" t="str">
        <f>IFERROR(__xludf.DUMMYFUNCTION("""COMPUTED_VALUE"""),"Yes")</f>
        <v>Yes</v>
      </c>
      <c r="L142" t="str">
        <f>IFERROR(__xludf.DUMMYFUNCTION("""COMPUTED_VALUE"""),"Yes")</f>
        <v>Yes</v>
      </c>
      <c r="M142" t="str">
        <f>IFERROR(__xludf.DUMMYFUNCTION("""COMPUTED_VALUE"""),"Yes")</f>
        <v>Yes</v>
      </c>
      <c r="N142" t="str">
        <f>IFERROR(__xludf.DUMMYFUNCTION("""COMPUTED_VALUE"""),"Yes")</f>
        <v>Yes</v>
      </c>
      <c r="O142" t="str">
        <f>IFERROR(__xludf.DUMMYFUNCTION("""COMPUTED_VALUE"""),"No")</f>
        <v>No</v>
      </c>
      <c r="P142" t="str">
        <f>IFERROR(__xludf.DUMMYFUNCTION("""COMPUTED_VALUE"""),"Yes")</f>
        <v>Yes</v>
      </c>
      <c r="Q142" t="str">
        <f>IFERROR(__xludf.DUMMYFUNCTION("""COMPUTED_VALUE"""),"Yes")</f>
        <v>Yes</v>
      </c>
      <c r="R142" t="str">
        <f>IFERROR(__xludf.DUMMYFUNCTION("""COMPUTED_VALUE"""),"Don't know")</f>
        <v>Don't know</v>
      </c>
      <c r="S142" t="str">
        <f>IFERROR(__xludf.DUMMYFUNCTION("""COMPUTED_VALUE"""),"No")</f>
        <v>No</v>
      </c>
      <c r="T142" t="str">
        <f>IFERROR(__xludf.DUMMYFUNCTION("""COMPUTED_VALUE"""),"No")</f>
        <v>No</v>
      </c>
      <c r="U142" t="str">
        <f>IFERROR(__xludf.DUMMYFUNCTION("""COMPUTED_VALUE"""),"Yes")</f>
        <v>Yes</v>
      </c>
      <c r="V142" t="str">
        <f>IFERROR(__xludf.DUMMYFUNCTION("""COMPUTED_VALUE"""),"Yes")</f>
        <v>Yes</v>
      </c>
      <c r="W142" t="str">
        <f>IFERROR(__xludf.DUMMYFUNCTION("""COMPUTED_VALUE"""),"Maybe")</f>
        <v>Maybe</v>
      </c>
      <c r="X142" t="str">
        <f>IFERROR(__xludf.DUMMYFUNCTION("""COMPUTED_VALUE"""),"No")</f>
        <v>No</v>
      </c>
      <c r="Y142" t="str">
        <f>IFERROR(__xludf.DUMMYFUNCTION("""COMPUTED_VALUE"""),"Yes")</f>
        <v>Yes</v>
      </c>
      <c r="Z142" t="str">
        <f>IFERROR(__xludf.DUMMYFUNCTION("""COMPUTED_VALUE"""),"No")</f>
        <v>No</v>
      </c>
    </row>
    <row r="143">
      <c r="A143" s="4">
        <f>IFERROR(__xludf.DUMMYFUNCTION("""COMPUTED_VALUE"""),41878.57906568287)</f>
        <v>41878.57907</v>
      </c>
      <c r="B143">
        <f>IFERROR(__xludf.DUMMYFUNCTION("""COMPUTED_VALUE"""),32.0)</f>
        <v>32</v>
      </c>
      <c r="C143" t="str">
        <f>IFERROR(__xludf.DUMMYFUNCTION("""COMPUTED_VALUE"""),"male")</f>
        <v>male</v>
      </c>
      <c r="D143" t="str">
        <f>IFERROR(__xludf.DUMMYFUNCTION("""COMPUTED_VALUE"""),"United States")</f>
        <v>United States</v>
      </c>
      <c r="E143" t="str">
        <f>IFERROR(__xludf.DUMMYFUNCTION("""COMPUTED_VALUE"""),"NV")</f>
        <v>NV</v>
      </c>
      <c r="F143" t="str">
        <f>IFERROR(__xludf.DUMMYFUNCTION("""COMPUTED_VALUE"""),"No")</f>
        <v>No</v>
      </c>
      <c r="G143" t="str">
        <f>IFERROR(__xludf.DUMMYFUNCTION("""COMPUTED_VALUE"""),"No")</f>
        <v>No</v>
      </c>
      <c r="H143" t="str">
        <f>IFERROR(__xludf.DUMMYFUNCTION("""COMPUTED_VALUE"""),"No")</f>
        <v>No</v>
      </c>
      <c r="J143" t="str">
        <f>IFERROR(__xludf.DUMMYFUNCTION("""COMPUTED_VALUE"""),"6-25")</f>
        <v>6-25</v>
      </c>
      <c r="K143" t="str">
        <f>IFERROR(__xludf.DUMMYFUNCTION("""COMPUTED_VALUE"""),"No")</f>
        <v>No</v>
      </c>
      <c r="L143" t="str">
        <f>IFERROR(__xludf.DUMMYFUNCTION("""COMPUTED_VALUE"""),"Yes")</f>
        <v>Yes</v>
      </c>
      <c r="M143" t="str">
        <f>IFERROR(__xludf.DUMMYFUNCTION("""COMPUTED_VALUE"""),"No")</f>
        <v>No</v>
      </c>
      <c r="N143" t="str">
        <f>IFERROR(__xludf.DUMMYFUNCTION("""COMPUTED_VALUE"""),"Yes")</f>
        <v>Yes</v>
      </c>
      <c r="O143" t="str">
        <f>IFERROR(__xludf.DUMMYFUNCTION("""COMPUTED_VALUE"""),"No")</f>
        <v>No</v>
      </c>
      <c r="P143" t="str">
        <f>IFERROR(__xludf.DUMMYFUNCTION("""COMPUTED_VALUE"""),"Don't know")</f>
        <v>Don't know</v>
      </c>
      <c r="Q143" t="str">
        <f>IFERROR(__xludf.DUMMYFUNCTION("""COMPUTED_VALUE"""),"Don't know")</f>
        <v>Don't know</v>
      </c>
      <c r="R143" t="str">
        <f>IFERROR(__xludf.DUMMYFUNCTION("""COMPUTED_VALUE"""),"Very easy")</f>
        <v>Very easy</v>
      </c>
      <c r="S143" t="str">
        <f>IFERROR(__xludf.DUMMYFUNCTION("""COMPUTED_VALUE"""),"No")</f>
        <v>No</v>
      </c>
      <c r="T143" t="str">
        <f>IFERROR(__xludf.DUMMYFUNCTION("""COMPUTED_VALUE"""),"No")</f>
        <v>No</v>
      </c>
      <c r="U143" t="str">
        <f>IFERROR(__xludf.DUMMYFUNCTION("""COMPUTED_VALUE"""),"Some of them")</f>
        <v>Some of them</v>
      </c>
      <c r="V143" t="str">
        <f>IFERROR(__xludf.DUMMYFUNCTION("""COMPUTED_VALUE"""),"Yes")</f>
        <v>Yes</v>
      </c>
      <c r="W143" t="str">
        <f>IFERROR(__xludf.DUMMYFUNCTION("""COMPUTED_VALUE"""),"No")</f>
        <v>No</v>
      </c>
      <c r="X143" t="str">
        <f>IFERROR(__xludf.DUMMYFUNCTION("""COMPUTED_VALUE"""),"Maybe")</f>
        <v>Maybe</v>
      </c>
      <c r="Y143" t="str">
        <f>IFERROR(__xludf.DUMMYFUNCTION("""COMPUTED_VALUE"""),"Don't know")</f>
        <v>Don't know</v>
      </c>
      <c r="Z143" t="str">
        <f>IFERROR(__xludf.DUMMYFUNCTION("""COMPUTED_VALUE"""),"No")</f>
        <v>No</v>
      </c>
    </row>
    <row r="144">
      <c r="A144" s="4">
        <f>IFERROR(__xludf.DUMMYFUNCTION("""COMPUTED_VALUE"""),41878.57917561342)</f>
        <v>41878.57918</v>
      </c>
      <c r="B144">
        <f>IFERROR(__xludf.DUMMYFUNCTION("""COMPUTED_VALUE"""),41.0)</f>
        <v>41</v>
      </c>
      <c r="C144" t="str">
        <f>IFERROR(__xludf.DUMMYFUNCTION("""COMPUTED_VALUE"""),"Male")</f>
        <v>Male</v>
      </c>
      <c r="D144" t="str">
        <f>IFERROR(__xludf.DUMMYFUNCTION("""COMPUTED_VALUE"""),"United States")</f>
        <v>United States</v>
      </c>
      <c r="E144" t="str">
        <f>IFERROR(__xludf.DUMMYFUNCTION("""COMPUTED_VALUE"""),"AL")</f>
        <v>AL</v>
      </c>
      <c r="F144" t="str">
        <f>IFERROR(__xludf.DUMMYFUNCTION("""COMPUTED_VALUE"""),"No")</f>
        <v>No</v>
      </c>
      <c r="G144" t="str">
        <f>IFERROR(__xludf.DUMMYFUNCTION("""COMPUTED_VALUE"""),"No")</f>
        <v>No</v>
      </c>
      <c r="H144" t="str">
        <f>IFERROR(__xludf.DUMMYFUNCTION("""COMPUTED_VALUE"""),"Yes")</f>
        <v>Yes</v>
      </c>
      <c r="I144" t="str">
        <f>IFERROR(__xludf.DUMMYFUNCTION("""COMPUTED_VALUE"""),"Sometimes")</f>
        <v>Sometimes</v>
      </c>
      <c r="J144" t="str">
        <f>IFERROR(__xludf.DUMMYFUNCTION("""COMPUTED_VALUE"""),"26-100")</f>
        <v>26-100</v>
      </c>
      <c r="K144" t="str">
        <f>IFERROR(__xludf.DUMMYFUNCTION("""COMPUTED_VALUE"""),"Yes")</f>
        <v>Yes</v>
      </c>
      <c r="L144" t="str">
        <f>IFERROR(__xludf.DUMMYFUNCTION("""COMPUTED_VALUE"""),"Yes")</f>
        <v>Yes</v>
      </c>
      <c r="M144" t="str">
        <f>IFERROR(__xludf.DUMMYFUNCTION("""COMPUTED_VALUE"""),"Yes")</f>
        <v>Yes</v>
      </c>
      <c r="N144" t="str">
        <f>IFERROR(__xludf.DUMMYFUNCTION("""COMPUTED_VALUE"""),"Yes")</f>
        <v>Yes</v>
      </c>
      <c r="O144" t="str">
        <f>IFERROR(__xludf.DUMMYFUNCTION("""COMPUTED_VALUE"""),"Don't know")</f>
        <v>Don't know</v>
      </c>
      <c r="P144" t="str">
        <f>IFERROR(__xludf.DUMMYFUNCTION("""COMPUTED_VALUE"""),"No")</f>
        <v>No</v>
      </c>
      <c r="Q144" t="str">
        <f>IFERROR(__xludf.DUMMYFUNCTION("""COMPUTED_VALUE"""),"Don't know")</f>
        <v>Don't know</v>
      </c>
      <c r="R144" t="str">
        <f>IFERROR(__xludf.DUMMYFUNCTION("""COMPUTED_VALUE"""),"Very easy")</f>
        <v>Very easy</v>
      </c>
      <c r="S144" t="str">
        <f>IFERROR(__xludf.DUMMYFUNCTION("""COMPUTED_VALUE"""),"No")</f>
        <v>No</v>
      </c>
      <c r="T144" t="str">
        <f>IFERROR(__xludf.DUMMYFUNCTION("""COMPUTED_VALUE"""),"No")</f>
        <v>No</v>
      </c>
      <c r="U144" t="str">
        <f>IFERROR(__xludf.DUMMYFUNCTION("""COMPUTED_VALUE"""),"Yes")</f>
        <v>Yes</v>
      </c>
      <c r="V144" t="str">
        <f>IFERROR(__xludf.DUMMYFUNCTION("""COMPUTED_VALUE"""),"Yes")</f>
        <v>Yes</v>
      </c>
      <c r="W144" t="str">
        <f>IFERROR(__xludf.DUMMYFUNCTION("""COMPUTED_VALUE"""),"Yes")</f>
        <v>Yes</v>
      </c>
      <c r="X144" t="str">
        <f>IFERROR(__xludf.DUMMYFUNCTION("""COMPUTED_VALUE"""),"Yes")</f>
        <v>Yes</v>
      </c>
      <c r="Y144" t="str">
        <f>IFERROR(__xludf.DUMMYFUNCTION("""COMPUTED_VALUE"""),"Yes")</f>
        <v>Yes</v>
      </c>
      <c r="Z144" t="str">
        <f>IFERROR(__xludf.DUMMYFUNCTION("""COMPUTED_VALUE"""),"No")</f>
        <v>No</v>
      </c>
    </row>
    <row r="145">
      <c r="A145" s="4">
        <f>IFERROR(__xludf.DUMMYFUNCTION("""COMPUTED_VALUE"""),41878.580050219905)</f>
        <v>41878.58005</v>
      </c>
      <c r="B145">
        <f>IFERROR(__xludf.DUMMYFUNCTION("""COMPUTED_VALUE"""),37.0)</f>
        <v>37</v>
      </c>
      <c r="C145" t="str">
        <f>IFERROR(__xludf.DUMMYFUNCTION("""COMPUTED_VALUE"""),"Female")</f>
        <v>Female</v>
      </c>
      <c r="D145" t="str">
        <f>IFERROR(__xludf.DUMMYFUNCTION("""COMPUTED_VALUE"""),"United States")</f>
        <v>United States</v>
      </c>
      <c r="E145" t="str">
        <f>IFERROR(__xludf.DUMMYFUNCTION("""COMPUTED_VALUE"""),"CA")</f>
        <v>CA</v>
      </c>
      <c r="F145" t="str">
        <f>IFERROR(__xludf.DUMMYFUNCTION("""COMPUTED_VALUE"""),"No")</f>
        <v>No</v>
      </c>
      <c r="G145" t="str">
        <f>IFERROR(__xludf.DUMMYFUNCTION("""COMPUTED_VALUE"""),"Yes")</f>
        <v>Yes</v>
      </c>
      <c r="H145" t="str">
        <f>IFERROR(__xludf.DUMMYFUNCTION("""COMPUTED_VALUE"""),"Yes")</f>
        <v>Yes</v>
      </c>
      <c r="I145" t="str">
        <f>IFERROR(__xludf.DUMMYFUNCTION("""COMPUTED_VALUE"""),"Often")</f>
        <v>Often</v>
      </c>
      <c r="J145" t="str">
        <f>IFERROR(__xludf.DUMMYFUNCTION("""COMPUTED_VALUE"""),"26-100")</f>
        <v>26-100</v>
      </c>
      <c r="K145" t="str">
        <f>IFERROR(__xludf.DUMMYFUNCTION("""COMPUTED_VALUE"""),"No")</f>
        <v>No</v>
      </c>
      <c r="L145" t="str">
        <f>IFERROR(__xludf.DUMMYFUNCTION("""COMPUTED_VALUE"""),"Yes")</f>
        <v>Yes</v>
      </c>
      <c r="M145" t="str">
        <f>IFERROR(__xludf.DUMMYFUNCTION("""COMPUTED_VALUE"""),"Yes")</f>
        <v>Yes</v>
      </c>
      <c r="N145" t="str">
        <f>IFERROR(__xludf.DUMMYFUNCTION("""COMPUTED_VALUE"""),"Yes")</f>
        <v>Yes</v>
      </c>
      <c r="O145" t="str">
        <f>IFERROR(__xludf.DUMMYFUNCTION("""COMPUTED_VALUE"""),"No")</f>
        <v>No</v>
      </c>
      <c r="P145" t="str">
        <f>IFERROR(__xludf.DUMMYFUNCTION("""COMPUTED_VALUE"""),"No")</f>
        <v>No</v>
      </c>
      <c r="Q145" t="str">
        <f>IFERROR(__xludf.DUMMYFUNCTION("""COMPUTED_VALUE"""),"Yes")</f>
        <v>Yes</v>
      </c>
      <c r="R145" t="str">
        <f>IFERROR(__xludf.DUMMYFUNCTION("""COMPUTED_VALUE"""),"Don't know")</f>
        <v>Don't know</v>
      </c>
      <c r="S145" t="str">
        <f>IFERROR(__xludf.DUMMYFUNCTION("""COMPUTED_VALUE"""),"Maybe")</f>
        <v>Maybe</v>
      </c>
      <c r="T145" t="str">
        <f>IFERROR(__xludf.DUMMYFUNCTION("""COMPUTED_VALUE"""),"No")</f>
        <v>No</v>
      </c>
      <c r="U145" t="str">
        <f>IFERROR(__xludf.DUMMYFUNCTION("""COMPUTED_VALUE"""),"Some of them")</f>
        <v>Some of them</v>
      </c>
      <c r="V145" t="str">
        <f>IFERROR(__xludf.DUMMYFUNCTION("""COMPUTED_VALUE"""),"Some of them")</f>
        <v>Some of them</v>
      </c>
      <c r="W145" t="str">
        <f>IFERROR(__xludf.DUMMYFUNCTION("""COMPUTED_VALUE"""),"No")</f>
        <v>No</v>
      </c>
      <c r="X145" t="str">
        <f>IFERROR(__xludf.DUMMYFUNCTION("""COMPUTED_VALUE"""),"Yes")</f>
        <v>Yes</v>
      </c>
      <c r="Y145" t="str">
        <f>IFERROR(__xludf.DUMMYFUNCTION("""COMPUTED_VALUE"""),"Don't know")</f>
        <v>Don't know</v>
      </c>
      <c r="Z145" t="str">
        <f>IFERROR(__xludf.DUMMYFUNCTION("""COMPUTED_VALUE"""),"No")</f>
        <v>No</v>
      </c>
    </row>
    <row r="146">
      <c r="A146" s="4">
        <f>IFERROR(__xludf.DUMMYFUNCTION("""COMPUTED_VALUE"""),41878.58012017361)</f>
        <v>41878.58012</v>
      </c>
      <c r="B146">
        <f>IFERROR(__xludf.DUMMYFUNCTION("""COMPUTED_VALUE"""),32.0)</f>
        <v>32</v>
      </c>
      <c r="C146" t="str">
        <f>IFERROR(__xludf.DUMMYFUNCTION("""COMPUTED_VALUE"""),"Male")</f>
        <v>Male</v>
      </c>
      <c r="D146" t="str">
        <f>IFERROR(__xludf.DUMMYFUNCTION("""COMPUTED_VALUE"""),"United States")</f>
        <v>United States</v>
      </c>
      <c r="E146" t="str">
        <f>IFERROR(__xludf.DUMMYFUNCTION("""COMPUTED_VALUE"""),"CO")</f>
        <v>CO</v>
      </c>
      <c r="F146" t="str">
        <f>IFERROR(__xludf.DUMMYFUNCTION("""COMPUTED_VALUE"""),"No")</f>
        <v>No</v>
      </c>
      <c r="G146" t="str">
        <f>IFERROR(__xludf.DUMMYFUNCTION("""COMPUTED_VALUE"""),"No")</f>
        <v>No</v>
      </c>
      <c r="H146" t="str">
        <f>IFERROR(__xludf.DUMMYFUNCTION("""COMPUTED_VALUE"""),"No")</f>
        <v>No</v>
      </c>
      <c r="I146" t="str">
        <f>IFERROR(__xludf.DUMMYFUNCTION("""COMPUTED_VALUE"""),"Never")</f>
        <v>Never</v>
      </c>
      <c r="J146" t="str">
        <f>IFERROR(__xludf.DUMMYFUNCTION("""COMPUTED_VALUE"""),"6-25")</f>
        <v>6-25</v>
      </c>
      <c r="K146" t="str">
        <f>IFERROR(__xludf.DUMMYFUNCTION("""COMPUTED_VALUE"""),"Yes")</f>
        <v>Yes</v>
      </c>
      <c r="L146" t="str">
        <f>IFERROR(__xludf.DUMMYFUNCTION("""COMPUTED_VALUE"""),"Yes")</f>
        <v>Yes</v>
      </c>
      <c r="M146" t="str">
        <f>IFERROR(__xludf.DUMMYFUNCTION("""COMPUTED_VALUE"""),"No")</f>
        <v>No</v>
      </c>
      <c r="N146" t="str">
        <f>IFERROR(__xludf.DUMMYFUNCTION("""COMPUTED_VALUE"""),"No")</f>
        <v>No</v>
      </c>
      <c r="O146" t="str">
        <f>IFERROR(__xludf.DUMMYFUNCTION("""COMPUTED_VALUE"""),"No")</f>
        <v>No</v>
      </c>
      <c r="P146" t="str">
        <f>IFERROR(__xludf.DUMMYFUNCTION("""COMPUTED_VALUE"""),"No")</f>
        <v>No</v>
      </c>
      <c r="Q146" t="str">
        <f>IFERROR(__xludf.DUMMYFUNCTION("""COMPUTED_VALUE"""),"Don't know")</f>
        <v>Don't know</v>
      </c>
      <c r="R146" t="str">
        <f>IFERROR(__xludf.DUMMYFUNCTION("""COMPUTED_VALUE"""),"Very easy")</f>
        <v>Very easy</v>
      </c>
      <c r="S146" t="str">
        <f>IFERROR(__xludf.DUMMYFUNCTION("""COMPUTED_VALUE"""),"No")</f>
        <v>No</v>
      </c>
      <c r="T146" t="str">
        <f>IFERROR(__xludf.DUMMYFUNCTION("""COMPUTED_VALUE"""),"No")</f>
        <v>No</v>
      </c>
      <c r="U146" t="str">
        <f>IFERROR(__xludf.DUMMYFUNCTION("""COMPUTED_VALUE"""),"Yes")</f>
        <v>Yes</v>
      </c>
      <c r="V146" t="str">
        <f>IFERROR(__xludf.DUMMYFUNCTION("""COMPUTED_VALUE"""),"Yes")</f>
        <v>Yes</v>
      </c>
      <c r="W146" t="str">
        <f>IFERROR(__xludf.DUMMYFUNCTION("""COMPUTED_VALUE"""),"No")</f>
        <v>No</v>
      </c>
      <c r="X146" t="str">
        <f>IFERROR(__xludf.DUMMYFUNCTION("""COMPUTED_VALUE"""),"No")</f>
        <v>No</v>
      </c>
      <c r="Y146" t="str">
        <f>IFERROR(__xludf.DUMMYFUNCTION("""COMPUTED_VALUE"""),"Don't know")</f>
        <v>Don't know</v>
      </c>
      <c r="Z146" t="str">
        <f>IFERROR(__xludf.DUMMYFUNCTION("""COMPUTED_VALUE"""),"No")</f>
        <v>No</v>
      </c>
    </row>
    <row r="147">
      <c r="A147" s="4">
        <f>IFERROR(__xludf.DUMMYFUNCTION("""COMPUTED_VALUE"""),41878.58087024306)</f>
        <v>41878.58087</v>
      </c>
      <c r="B147">
        <f>IFERROR(__xludf.DUMMYFUNCTION("""COMPUTED_VALUE"""),23.0)</f>
        <v>23</v>
      </c>
      <c r="C147" t="str">
        <f>IFERROR(__xludf.DUMMYFUNCTION("""COMPUTED_VALUE"""),"female")</f>
        <v>female</v>
      </c>
      <c r="D147" t="str">
        <f>IFERROR(__xludf.DUMMYFUNCTION("""COMPUTED_VALUE"""),"United States")</f>
        <v>United States</v>
      </c>
      <c r="E147" t="str">
        <f>IFERROR(__xludf.DUMMYFUNCTION("""COMPUTED_VALUE"""),"MN")</f>
        <v>MN</v>
      </c>
      <c r="F147" t="str">
        <f>IFERROR(__xludf.DUMMYFUNCTION("""COMPUTED_VALUE"""),"No")</f>
        <v>No</v>
      </c>
      <c r="G147" t="str">
        <f>IFERROR(__xludf.DUMMYFUNCTION("""COMPUTED_VALUE"""),"Yes")</f>
        <v>Yes</v>
      </c>
      <c r="H147" t="str">
        <f>IFERROR(__xludf.DUMMYFUNCTION("""COMPUTED_VALUE"""),"Yes")</f>
        <v>Yes</v>
      </c>
      <c r="I147" t="str">
        <f>IFERROR(__xludf.DUMMYFUNCTION("""COMPUTED_VALUE"""),"Never")</f>
        <v>Never</v>
      </c>
      <c r="J147" t="str">
        <f>IFERROR(__xludf.DUMMYFUNCTION("""COMPUTED_VALUE"""),"100-500")</f>
        <v>100-500</v>
      </c>
      <c r="K147" t="str">
        <f>IFERROR(__xludf.DUMMYFUNCTION("""COMPUTED_VALUE"""),"No")</f>
        <v>No</v>
      </c>
      <c r="L147" t="str">
        <f>IFERROR(__xludf.DUMMYFUNCTION("""COMPUTED_VALUE"""),"No")</f>
        <v>No</v>
      </c>
      <c r="M147" t="str">
        <f>IFERROR(__xludf.DUMMYFUNCTION("""COMPUTED_VALUE"""),"Yes")</f>
        <v>Yes</v>
      </c>
      <c r="N147" t="str">
        <f>IFERROR(__xludf.DUMMYFUNCTION("""COMPUTED_VALUE"""),"No")</f>
        <v>No</v>
      </c>
      <c r="O147" t="str">
        <f>IFERROR(__xludf.DUMMYFUNCTION("""COMPUTED_VALUE"""),"Don't know")</f>
        <v>Don't know</v>
      </c>
      <c r="P147" t="str">
        <f>IFERROR(__xludf.DUMMYFUNCTION("""COMPUTED_VALUE"""),"Don't know")</f>
        <v>Don't know</v>
      </c>
      <c r="Q147" t="str">
        <f>IFERROR(__xludf.DUMMYFUNCTION("""COMPUTED_VALUE"""),"Yes")</f>
        <v>Yes</v>
      </c>
      <c r="R147" t="str">
        <f>IFERROR(__xludf.DUMMYFUNCTION("""COMPUTED_VALUE"""),"Don't know")</f>
        <v>Don't know</v>
      </c>
      <c r="S147" t="str">
        <f>IFERROR(__xludf.DUMMYFUNCTION("""COMPUTED_VALUE"""),"No")</f>
        <v>No</v>
      </c>
      <c r="T147" t="str">
        <f>IFERROR(__xludf.DUMMYFUNCTION("""COMPUTED_VALUE"""),"No")</f>
        <v>No</v>
      </c>
      <c r="U147" t="str">
        <f>IFERROR(__xludf.DUMMYFUNCTION("""COMPUTED_VALUE"""),"Some of them")</f>
        <v>Some of them</v>
      </c>
      <c r="V147" t="str">
        <f>IFERROR(__xludf.DUMMYFUNCTION("""COMPUTED_VALUE"""),"Yes")</f>
        <v>Yes</v>
      </c>
      <c r="W147" t="str">
        <f>IFERROR(__xludf.DUMMYFUNCTION("""COMPUTED_VALUE"""),"Maybe")</f>
        <v>Maybe</v>
      </c>
      <c r="X147" t="str">
        <f>IFERROR(__xludf.DUMMYFUNCTION("""COMPUTED_VALUE"""),"Maybe")</f>
        <v>Maybe</v>
      </c>
      <c r="Y147" t="str">
        <f>IFERROR(__xludf.DUMMYFUNCTION("""COMPUTED_VALUE"""),"Yes")</f>
        <v>Yes</v>
      </c>
      <c r="Z147" t="str">
        <f>IFERROR(__xludf.DUMMYFUNCTION("""COMPUTED_VALUE"""),"No")</f>
        <v>No</v>
      </c>
    </row>
    <row r="148">
      <c r="A148" s="4">
        <f>IFERROR(__xludf.DUMMYFUNCTION("""COMPUTED_VALUE"""),41878.580962106484)</f>
        <v>41878.58096</v>
      </c>
      <c r="B148">
        <f>IFERROR(__xludf.DUMMYFUNCTION("""COMPUTED_VALUE"""),30.0)</f>
        <v>30</v>
      </c>
      <c r="C148" t="str">
        <f>IFERROR(__xludf.DUMMYFUNCTION("""COMPUTED_VALUE"""),"Male")</f>
        <v>Male</v>
      </c>
      <c r="D148" t="str">
        <f>IFERROR(__xludf.DUMMYFUNCTION("""COMPUTED_VALUE"""),"United States")</f>
        <v>United States</v>
      </c>
      <c r="E148" t="str">
        <f>IFERROR(__xludf.DUMMYFUNCTION("""COMPUTED_VALUE"""),"NJ")</f>
        <v>NJ</v>
      </c>
      <c r="F148" t="str">
        <f>IFERROR(__xludf.DUMMYFUNCTION("""COMPUTED_VALUE"""),"No")</f>
        <v>No</v>
      </c>
      <c r="G148" t="str">
        <f>IFERROR(__xludf.DUMMYFUNCTION("""COMPUTED_VALUE"""),"No")</f>
        <v>No</v>
      </c>
      <c r="H148" t="str">
        <f>IFERROR(__xludf.DUMMYFUNCTION("""COMPUTED_VALUE"""),"No")</f>
        <v>No</v>
      </c>
      <c r="J148" t="str">
        <f>IFERROR(__xludf.DUMMYFUNCTION("""COMPUTED_VALUE"""),"More than 1000")</f>
        <v>More than 1000</v>
      </c>
      <c r="K148" t="str">
        <f>IFERROR(__xludf.DUMMYFUNCTION("""COMPUTED_VALUE"""),"No")</f>
        <v>No</v>
      </c>
      <c r="L148" t="str">
        <f>IFERROR(__xludf.DUMMYFUNCTION("""COMPUTED_VALUE"""),"Yes")</f>
        <v>Yes</v>
      </c>
      <c r="M148" t="str">
        <f>IFERROR(__xludf.DUMMYFUNCTION("""COMPUTED_VALUE"""),"Yes")</f>
        <v>Yes</v>
      </c>
      <c r="N148" t="str">
        <f>IFERROR(__xludf.DUMMYFUNCTION("""COMPUTED_VALUE"""),"Yes")</f>
        <v>Yes</v>
      </c>
      <c r="O148" t="str">
        <f>IFERROR(__xludf.DUMMYFUNCTION("""COMPUTED_VALUE"""),"Yes")</f>
        <v>Yes</v>
      </c>
      <c r="P148" t="str">
        <f>IFERROR(__xludf.DUMMYFUNCTION("""COMPUTED_VALUE"""),"Yes")</f>
        <v>Yes</v>
      </c>
      <c r="Q148" t="str">
        <f>IFERROR(__xludf.DUMMYFUNCTION("""COMPUTED_VALUE"""),"Yes")</f>
        <v>Yes</v>
      </c>
      <c r="R148" t="str">
        <f>IFERROR(__xludf.DUMMYFUNCTION("""COMPUTED_VALUE"""),"Very easy")</f>
        <v>Very easy</v>
      </c>
      <c r="S148" t="str">
        <f>IFERROR(__xludf.DUMMYFUNCTION("""COMPUTED_VALUE"""),"No")</f>
        <v>No</v>
      </c>
      <c r="T148" t="str">
        <f>IFERROR(__xludf.DUMMYFUNCTION("""COMPUTED_VALUE"""),"No")</f>
        <v>No</v>
      </c>
      <c r="U148" t="str">
        <f>IFERROR(__xludf.DUMMYFUNCTION("""COMPUTED_VALUE"""),"Some of them")</f>
        <v>Some of them</v>
      </c>
      <c r="V148" t="str">
        <f>IFERROR(__xludf.DUMMYFUNCTION("""COMPUTED_VALUE"""),"Yes")</f>
        <v>Yes</v>
      </c>
      <c r="W148" t="str">
        <f>IFERROR(__xludf.DUMMYFUNCTION("""COMPUTED_VALUE"""),"No")</f>
        <v>No</v>
      </c>
      <c r="X148" t="str">
        <f>IFERROR(__xludf.DUMMYFUNCTION("""COMPUTED_VALUE"""),"No")</f>
        <v>No</v>
      </c>
      <c r="Y148" t="str">
        <f>IFERROR(__xludf.DUMMYFUNCTION("""COMPUTED_VALUE"""),"Yes")</f>
        <v>Yes</v>
      </c>
      <c r="Z148" t="str">
        <f>IFERROR(__xludf.DUMMYFUNCTION("""COMPUTED_VALUE"""),"No")</f>
        <v>No</v>
      </c>
    </row>
    <row r="149">
      <c r="A149" s="4">
        <f>IFERROR(__xludf.DUMMYFUNCTION("""COMPUTED_VALUE"""),41878.583052222224)</f>
        <v>41878.58305</v>
      </c>
      <c r="B149">
        <f>IFERROR(__xludf.DUMMYFUNCTION("""COMPUTED_VALUE"""),38.0)</f>
        <v>38</v>
      </c>
      <c r="C149" t="str">
        <f>IFERROR(__xludf.DUMMYFUNCTION("""COMPUTED_VALUE"""),"Male")</f>
        <v>Male</v>
      </c>
      <c r="D149" t="str">
        <f>IFERROR(__xludf.DUMMYFUNCTION("""COMPUTED_VALUE"""),"United States")</f>
        <v>United States</v>
      </c>
      <c r="E149" t="str">
        <f>IFERROR(__xludf.DUMMYFUNCTION("""COMPUTED_VALUE"""),"PA")</f>
        <v>PA</v>
      </c>
      <c r="F149" t="str">
        <f>IFERROR(__xludf.DUMMYFUNCTION("""COMPUTED_VALUE"""),"No")</f>
        <v>No</v>
      </c>
      <c r="G149" t="str">
        <f>IFERROR(__xludf.DUMMYFUNCTION("""COMPUTED_VALUE"""),"No")</f>
        <v>No</v>
      </c>
      <c r="H149" t="str">
        <f>IFERROR(__xludf.DUMMYFUNCTION("""COMPUTED_VALUE"""),"Yes")</f>
        <v>Yes</v>
      </c>
      <c r="I149" t="str">
        <f>IFERROR(__xludf.DUMMYFUNCTION("""COMPUTED_VALUE"""),"Rarely")</f>
        <v>Rarely</v>
      </c>
      <c r="J149" t="str">
        <f>IFERROR(__xludf.DUMMYFUNCTION("""COMPUTED_VALUE"""),"26-100")</f>
        <v>26-100</v>
      </c>
      <c r="K149" t="str">
        <f>IFERROR(__xludf.DUMMYFUNCTION("""COMPUTED_VALUE"""),"Yes")</f>
        <v>Yes</v>
      </c>
      <c r="L149" t="str">
        <f>IFERROR(__xludf.DUMMYFUNCTION("""COMPUTED_VALUE"""),"Yes")</f>
        <v>Yes</v>
      </c>
      <c r="M149" t="str">
        <f>IFERROR(__xludf.DUMMYFUNCTION("""COMPUTED_VALUE"""),"Yes")</f>
        <v>Yes</v>
      </c>
      <c r="N149" t="str">
        <f>IFERROR(__xludf.DUMMYFUNCTION("""COMPUTED_VALUE"""),"No")</f>
        <v>No</v>
      </c>
      <c r="O149" t="str">
        <f>IFERROR(__xludf.DUMMYFUNCTION("""COMPUTED_VALUE"""),"No")</f>
        <v>No</v>
      </c>
      <c r="P149" t="str">
        <f>IFERROR(__xludf.DUMMYFUNCTION("""COMPUTED_VALUE"""),"No")</f>
        <v>No</v>
      </c>
      <c r="Q149" t="str">
        <f>IFERROR(__xludf.DUMMYFUNCTION("""COMPUTED_VALUE"""),"Don't know")</f>
        <v>Don't know</v>
      </c>
      <c r="R149" t="str">
        <f>IFERROR(__xludf.DUMMYFUNCTION("""COMPUTED_VALUE"""),"Don't know")</f>
        <v>Don't know</v>
      </c>
      <c r="S149" t="str">
        <f>IFERROR(__xludf.DUMMYFUNCTION("""COMPUTED_VALUE"""),"Yes")</f>
        <v>Yes</v>
      </c>
      <c r="T149" t="str">
        <f>IFERROR(__xludf.DUMMYFUNCTION("""COMPUTED_VALUE"""),"No")</f>
        <v>No</v>
      </c>
      <c r="U149" t="str">
        <f>IFERROR(__xludf.DUMMYFUNCTION("""COMPUTED_VALUE"""),"No")</f>
        <v>No</v>
      </c>
      <c r="V149" t="str">
        <f>IFERROR(__xludf.DUMMYFUNCTION("""COMPUTED_VALUE"""),"No")</f>
        <v>No</v>
      </c>
      <c r="W149" t="str">
        <f>IFERROR(__xludf.DUMMYFUNCTION("""COMPUTED_VALUE"""),"No")</f>
        <v>No</v>
      </c>
      <c r="X149" t="str">
        <f>IFERROR(__xludf.DUMMYFUNCTION("""COMPUTED_VALUE"""),"Maybe")</f>
        <v>Maybe</v>
      </c>
      <c r="Y149" t="str">
        <f>IFERROR(__xludf.DUMMYFUNCTION("""COMPUTED_VALUE"""),"No")</f>
        <v>No</v>
      </c>
      <c r="Z149" t="str">
        <f>IFERROR(__xludf.DUMMYFUNCTION("""COMPUTED_VALUE"""),"No")</f>
        <v>No</v>
      </c>
    </row>
    <row r="150">
      <c r="A150" s="4">
        <f>IFERROR(__xludf.DUMMYFUNCTION("""COMPUTED_VALUE"""),41878.58444009259)</f>
        <v>41878.58444</v>
      </c>
      <c r="B150">
        <f>IFERROR(__xludf.DUMMYFUNCTION("""COMPUTED_VALUE"""),34.0)</f>
        <v>34</v>
      </c>
      <c r="C150" t="str">
        <f>IFERROR(__xludf.DUMMYFUNCTION("""COMPUTED_VALUE"""),"male")</f>
        <v>male</v>
      </c>
      <c r="D150" t="str">
        <f>IFERROR(__xludf.DUMMYFUNCTION("""COMPUTED_VALUE"""),"United States")</f>
        <v>United States</v>
      </c>
      <c r="E150" t="str">
        <f>IFERROR(__xludf.DUMMYFUNCTION("""COMPUTED_VALUE"""),"MO")</f>
        <v>MO</v>
      </c>
      <c r="F150" t="str">
        <f>IFERROR(__xludf.DUMMYFUNCTION("""COMPUTED_VALUE"""),"No")</f>
        <v>No</v>
      </c>
      <c r="G150" t="str">
        <f>IFERROR(__xludf.DUMMYFUNCTION("""COMPUTED_VALUE"""),"No")</f>
        <v>No</v>
      </c>
      <c r="H150" t="str">
        <f>IFERROR(__xludf.DUMMYFUNCTION("""COMPUTED_VALUE"""),"No")</f>
        <v>No</v>
      </c>
      <c r="J150" t="str">
        <f>IFERROR(__xludf.DUMMYFUNCTION("""COMPUTED_VALUE"""),"26-100")</f>
        <v>26-100</v>
      </c>
      <c r="K150" t="str">
        <f>IFERROR(__xludf.DUMMYFUNCTION("""COMPUTED_VALUE"""),"No")</f>
        <v>No</v>
      </c>
      <c r="L150" t="str">
        <f>IFERROR(__xludf.DUMMYFUNCTION("""COMPUTED_VALUE"""),"No")</f>
        <v>No</v>
      </c>
      <c r="M150" t="str">
        <f>IFERROR(__xludf.DUMMYFUNCTION("""COMPUTED_VALUE"""),"Yes")</f>
        <v>Yes</v>
      </c>
      <c r="N150" t="str">
        <f>IFERROR(__xludf.DUMMYFUNCTION("""COMPUTED_VALUE"""),"No")</f>
        <v>No</v>
      </c>
      <c r="O150" t="str">
        <f>IFERROR(__xludf.DUMMYFUNCTION("""COMPUTED_VALUE"""),"No")</f>
        <v>No</v>
      </c>
      <c r="P150" t="str">
        <f>IFERROR(__xludf.DUMMYFUNCTION("""COMPUTED_VALUE"""),"No")</f>
        <v>No</v>
      </c>
      <c r="Q150" t="str">
        <f>IFERROR(__xludf.DUMMYFUNCTION("""COMPUTED_VALUE"""),"Don't know")</f>
        <v>Don't know</v>
      </c>
      <c r="R150" t="str">
        <f>IFERROR(__xludf.DUMMYFUNCTION("""COMPUTED_VALUE"""),"Don't know")</f>
        <v>Don't know</v>
      </c>
      <c r="S150" t="str">
        <f>IFERROR(__xludf.DUMMYFUNCTION("""COMPUTED_VALUE"""),"Maybe")</f>
        <v>Maybe</v>
      </c>
      <c r="T150" t="str">
        <f>IFERROR(__xludf.DUMMYFUNCTION("""COMPUTED_VALUE"""),"No")</f>
        <v>No</v>
      </c>
      <c r="U150" t="str">
        <f>IFERROR(__xludf.DUMMYFUNCTION("""COMPUTED_VALUE"""),"Some of them")</f>
        <v>Some of them</v>
      </c>
      <c r="V150" t="str">
        <f>IFERROR(__xludf.DUMMYFUNCTION("""COMPUTED_VALUE"""),"No")</f>
        <v>No</v>
      </c>
      <c r="W150" t="str">
        <f>IFERROR(__xludf.DUMMYFUNCTION("""COMPUTED_VALUE"""),"No")</f>
        <v>No</v>
      </c>
      <c r="X150" t="str">
        <f>IFERROR(__xludf.DUMMYFUNCTION("""COMPUTED_VALUE"""),"No")</f>
        <v>No</v>
      </c>
      <c r="Y150" t="str">
        <f>IFERROR(__xludf.DUMMYFUNCTION("""COMPUTED_VALUE"""),"Don't know")</f>
        <v>Don't know</v>
      </c>
      <c r="Z150" t="str">
        <f>IFERROR(__xludf.DUMMYFUNCTION("""COMPUTED_VALUE"""),"No")</f>
        <v>No</v>
      </c>
    </row>
    <row r="151">
      <c r="A151" s="4">
        <f>IFERROR(__xludf.DUMMYFUNCTION("""COMPUTED_VALUE"""),41878.58560341435)</f>
        <v>41878.5856</v>
      </c>
      <c r="B151">
        <f>IFERROR(__xludf.DUMMYFUNCTION("""COMPUTED_VALUE"""),28.0)</f>
        <v>28</v>
      </c>
      <c r="C151" t="str">
        <f>IFERROR(__xludf.DUMMYFUNCTION("""COMPUTED_VALUE"""),"male")</f>
        <v>male</v>
      </c>
      <c r="D151" t="str">
        <f>IFERROR(__xludf.DUMMYFUNCTION("""COMPUTED_VALUE"""),"United States")</f>
        <v>United States</v>
      </c>
      <c r="E151" t="str">
        <f>IFERROR(__xludf.DUMMYFUNCTION("""COMPUTED_VALUE"""),"MN")</f>
        <v>MN</v>
      </c>
      <c r="F151" t="str">
        <f>IFERROR(__xludf.DUMMYFUNCTION("""COMPUTED_VALUE"""),"No")</f>
        <v>No</v>
      </c>
      <c r="G151" t="str">
        <f>IFERROR(__xludf.DUMMYFUNCTION("""COMPUTED_VALUE"""),"No")</f>
        <v>No</v>
      </c>
      <c r="H151" t="str">
        <f>IFERROR(__xludf.DUMMYFUNCTION("""COMPUTED_VALUE"""),"Yes")</f>
        <v>Yes</v>
      </c>
      <c r="I151" t="str">
        <f>IFERROR(__xludf.DUMMYFUNCTION("""COMPUTED_VALUE"""),"Rarely")</f>
        <v>Rarely</v>
      </c>
      <c r="J151" t="str">
        <f>IFERROR(__xludf.DUMMYFUNCTION("""COMPUTED_VALUE"""),"100-500")</f>
        <v>100-500</v>
      </c>
      <c r="K151" t="str">
        <f>IFERROR(__xludf.DUMMYFUNCTION("""COMPUTED_VALUE"""),"No")</f>
        <v>No</v>
      </c>
      <c r="L151" t="str">
        <f>IFERROR(__xludf.DUMMYFUNCTION("""COMPUTED_VALUE"""),"No")</f>
        <v>No</v>
      </c>
      <c r="M151" t="str">
        <f>IFERROR(__xludf.DUMMYFUNCTION("""COMPUTED_VALUE"""),"Yes")</f>
        <v>Yes</v>
      </c>
      <c r="N151" t="str">
        <f>IFERROR(__xludf.DUMMYFUNCTION("""COMPUTED_VALUE"""),"Yes")</f>
        <v>Yes</v>
      </c>
      <c r="O151" t="str">
        <f>IFERROR(__xludf.DUMMYFUNCTION("""COMPUTED_VALUE"""),"Yes")</f>
        <v>Yes</v>
      </c>
      <c r="P151" t="str">
        <f>IFERROR(__xludf.DUMMYFUNCTION("""COMPUTED_VALUE"""),"Don't know")</f>
        <v>Don't know</v>
      </c>
      <c r="Q151" t="str">
        <f>IFERROR(__xludf.DUMMYFUNCTION("""COMPUTED_VALUE"""),"Don't know")</f>
        <v>Don't know</v>
      </c>
      <c r="R151" t="str">
        <f>IFERROR(__xludf.DUMMYFUNCTION("""COMPUTED_VALUE"""),"Very easy")</f>
        <v>Very easy</v>
      </c>
      <c r="S151" t="str">
        <f>IFERROR(__xludf.DUMMYFUNCTION("""COMPUTED_VALUE"""),"Maybe")</f>
        <v>Maybe</v>
      </c>
      <c r="T151" t="str">
        <f>IFERROR(__xludf.DUMMYFUNCTION("""COMPUTED_VALUE"""),"No")</f>
        <v>No</v>
      </c>
      <c r="U151" t="str">
        <f>IFERROR(__xludf.DUMMYFUNCTION("""COMPUTED_VALUE"""),"Some of them")</f>
        <v>Some of them</v>
      </c>
      <c r="V151" t="str">
        <f>IFERROR(__xludf.DUMMYFUNCTION("""COMPUTED_VALUE"""),"Some of them")</f>
        <v>Some of them</v>
      </c>
      <c r="W151" t="str">
        <f>IFERROR(__xludf.DUMMYFUNCTION("""COMPUTED_VALUE"""),"No")</f>
        <v>No</v>
      </c>
      <c r="X151" t="str">
        <f>IFERROR(__xludf.DUMMYFUNCTION("""COMPUTED_VALUE"""),"No")</f>
        <v>No</v>
      </c>
      <c r="Y151" t="str">
        <f>IFERROR(__xludf.DUMMYFUNCTION("""COMPUTED_VALUE"""),"Yes")</f>
        <v>Yes</v>
      </c>
      <c r="Z151" t="str">
        <f>IFERROR(__xludf.DUMMYFUNCTION("""COMPUTED_VALUE"""),"No")</f>
        <v>No</v>
      </c>
    </row>
    <row r="152">
      <c r="A152" s="4">
        <f>IFERROR(__xludf.DUMMYFUNCTION("""COMPUTED_VALUE"""),41878.58604216435)</f>
        <v>41878.58604</v>
      </c>
      <c r="B152">
        <f>IFERROR(__xludf.DUMMYFUNCTION("""COMPUTED_VALUE"""),23.0)</f>
        <v>23</v>
      </c>
      <c r="C152" t="str">
        <f>IFERROR(__xludf.DUMMYFUNCTION("""COMPUTED_VALUE"""),"Male")</f>
        <v>Male</v>
      </c>
      <c r="D152" t="str">
        <f>IFERROR(__xludf.DUMMYFUNCTION("""COMPUTED_VALUE"""),"United States")</f>
        <v>United States</v>
      </c>
      <c r="E152" t="str">
        <f>IFERROR(__xludf.DUMMYFUNCTION("""COMPUTED_VALUE"""),"PA")</f>
        <v>PA</v>
      </c>
      <c r="F152" t="str">
        <f>IFERROR(__xludf.DUMMYFUNCTION("""COMPUTED_VALUE"""),"No")</f>
        <v>No</v>
      </c>
      <c r="G152" t="str">
        <f>IFERROR(__xludf.DUMMYFUNCTION("""COMPUTED_VALUE"""),"Yes")</f>
        <v>Yes</v>
      </c>
      <c r="H152" t="str">
        <f>IFERROR(__xludf.DUMMYFUNCTION("""COMPUTED_VALUE"""),"No")</f>
        <v>No</v>
      </c>
      <c r="I152" t="str">
        <f>IFERROR(__xludf.DUMMYFUNCTION("""COMPUTED_VALUE"""),"Sometimes")</f>
        <v>Sometimes</v>
      </c>
      <c r="J152" t="str">
        <f>IFERROR(__xludf.DUMMYFUNCTION("""COMPUTED_VALUE"""),"100-500")</f>
        <v>100-500</v>
      </c>
      <c r="K152" t="str">
        <f>IFERROR(__xludf.DUMMYFUNCTION("""COMPUTED_VALUE"""),"No")</f>
        <v>No</v>
      </c>
      <c r="L152" t="str">
        <f>IFERROR(__xludf.DUMMYFUNCTION("""COMPUTED_VALUE"""),"Yes")</f>
        <v>Yes</v>
      </c>
      <c r="M152" t="str">
        <f>IFERROR(__xludf.DUMMYFUNCTION("""COMPUTED_VALUE"""),"Don't know")</f>
        <v>Don't know</v>
      </c>
      <c r="N152" t="str">
        <f>IFERROR(__xludf.DUMMYFUNCTION("""COMPUTED_VALUE"""),"No")</f>
        <v>No</v>
      </c>
      <c r="O152" t="str">
        <f>IFERROR(__xludf.DUMMYFUNCTION("""COMPUTED_VALUE"""),"No")</f>
        <v>No</v>
      </c>
      <c r="P152" t="str">
        <f>IFERROR(__xludf.DUMMYFUNCTION("""COMPUTED_VALUE"""),"Don't know")</f>
        <v>Don't know</v>
      </c>
      <c r="Q152" t="str">
        <f>IFERROR(__xludf.DUMMYFUNCTION("""COMPUTED_VALUE"""),"Don't know")</f>
        <v>Don't know</v>
      </c>
      <c r="R152" t="str">
        <f>IFERROR(__xludf.DUMMYFUNCTION("""COMPUTED_VALUE"""),"Don't know")</f>
        <v>Don't know</v>
      </c>
      <c r="S152" t="str">
        <f>IFERROR(__xludf.DUMMYFUNCTION("""COMPUTED_VALUE"""),"Maybe")</f>
        <v>Maybe</v>
      </c>
      <c r="T152" t="str">
        <f>IFERROR(__xludf.DUMMYFUNCTION("""COMPUTED_VALUE"""),"No")</f>
        <v>No</v>
      </c>
      <c r="U152" t="str">
        <f>IFERROR(__xludf.DUMMYFUNCTION("""COMPUTED_VALUE"""),"Some of them")</f>
        <v>Some of them</v>
      </c>
      <c r="V152" t="str">
        <f>IFERROR(__xludf.DUMMYFUNCTION("""COMPUTED_VALUE"""),"No")</f>
        <v>No</v>
      </c>
      <c r="W152" t="str">
        <f>IFERROR(__xludf.DUMMYFUNCTION("""COMPUTED_VALUE"""),"No")</f>
        <v>No</v>
      </c>
      <c r="X152" t="str">
        <f>IFERROR(__xludf.DUMMYFUNCTION("""COMPUTED_VALUE"""),"Maybe")</f>
        <v>Maybe</v>
      </c>
      <c r="Y152" t="str">
        <f>IFERROR(__xludf.DUMMYFUNCTION("""COMPUTED_VALUE"""),"No")</f>
        <v>No</v>
      </c>
      <c r="Z152" t="str">
        <f>IFERROR(__xludf.DUMMYFUNCTION("""COMPUTED_VALUE"""),"No")</f>
        <v>No</v>
      </c>
    </row>
    <row r="153">
      <c r="A153" s="4">
        <f>IFERROR(__xludf.DUMMYFUNCTION("""COMPUTED_VALUE"""),41878.59045949074)</f>
        <v>41878.59046</v>
      </c>
      <c r="B153">
        <f>IFERROR(__xludf.DUMMYFUNCTION("""COMPUTED_VALUE"""),18.0)</f>
        <v>18</v>
      </c>
      <c r="C153" t="str">
        <f>IFERROR(__xludf.DUMMYFUNCTION("""COMPUTED_VALUE"""),"male")</f>
        <v>male</v>
      </c>
      <c r="D153" t="str">
        <f>IFERROR(__xludf.DUMMYFUNCTION("""COMPUTED_VALUE"""),"United States")</f>
        <v>United States</v>
      </c>
      <c r="E153" t="str">
        <f>IFERROR(__xludf.DUMMYFUNCTION("""COMPUTED_VALUE"""),"TX")</f>
        <v>TX</v>
      </c>
      <c r="F153" t="str">
        <f>IFERROR(__xludf.DUMMYFUNCTION("""COMPUTED_VALUE"""),"No")</f>
        <v>No</v>
      </c>
      <c r="G153" t="str">
        <f>IFERROR(__xludf.DUMMYFUNCTION("""COMPUTED_VALUE"""),"No")</f>
        <v>No</v>
      </c>
      <c r="H153" t="str">
        <f>IFERROR(__xludf.DUMMYFUNCTION("""COMPUTED_VALUE"""),"Yes")</f>
        <v>Yes</v>
      </c>
      <c r="I153" t="str">
        <f>IFERROR(__xludf.DUMMYFUNCTION("""COMPUTED_VALUE"""),"Sometimes")</f>
        <v>Sometimes</v>
      </c>
      <c r="J153" t="str">
        <f>IFERROR(__xludf.DUMMYFUNCTION("""COMPUTED_VALUE"""),"6-25")</f>
        <v>6-25</v>
      </c>
      <c r="K153" t="str">
        <f>IFERROR(__xludf.DUMMYFUNCTION("""COMPUTED_VALUE"""),"No")</f>
        <v>No</v>
      </c>
      <c r="L153" t="str">
        <f>IFERROR(__xludf.DUMMYFUNCTION("""COMPUTED_VALUE"""),"Yes")</f>
        <v>Yes</v>
      </c>
      <c r="M153" t="str">
        <f>IFERROR(__xludf.DUMMYFUNCTION("""COMPUTED_VALUE"""),"Don't know")</f>
        <v>Don't know</v>
      </c>
      <c r="N153" t="str">
        <f>IFERROR(__xludf.DUMMYFUNCTION("""COMPUTED_VALUE"""),"No")</f>
        <v>No</v>
      </c>
      <c r="O153" t="str">
        <f>IFERROR(__xludf.DUMMYFUNCTION("""COMPUTED_VALUE"""),"No")</f>
        <v>No</v>
      </c>
      <c r="P153" t="str">
        <f>IFERROR(__xludf.DUMMYFUNCTION("""COMPUTED_VALUE"""),"Don't know")</f>
        <v>Don't know</v>
      </c>
      <c r="Q153" t="str">
        <f>IFERROR(__xludf.DUMMYFUNCTION("""COMPUTED_VALUE"""),"Don't know")</f>
        <v>Don't know</v>
      </c>
      <c r="R153" t="str">
        <f>IFERROR(__xludf.DUMMYFUNCTION("""COMPUTED_VALUE"""),"Don't know")</f>
        <v>Don't know</v>
      </c>
      <c r="S153" t="str">
        <f>IFERROR(__xludf.DUMMYFUNCTION("""COMPUTED_VALUE"""),"Yes")</f>
        <v>Yes</v>
      </c>
      <c r="T153" t="str">
        <f>IFERROR(__xludf.DUMMYFUNCTION("""COMPUTED_VALUE"""),"No")</f>
        <v>No</v>
      </c>
      <c r="U153" t="str">
        <f>IFERROR(__xludf.DUMMYFUNCTION("""COMPUTED_VALUE"""),"No")</f>
        <v>No</v>
      </c>
      <c r="V153" t="str">
        <f>IFERROR(__xludf.DUMMYFUNCTION("""COMPUTED_VALUE"""),"No")</f>
        <v>No</v>
      </c>
      <c r="W153" t="str">
        <f>IFERROR(__xludf.DUMMYFUNCTION("""COMPUTED_VALUE"""),"No")</f>
        <v>No</v>
      </c>
      <c r="X153" t="str">
        <f>IFERROR(__xludf.DUMMYFUNCTION("""COMPUTED_VALUE"""),"Maybe")</f>
        <v>Maybe</v>
      </c>
      <c r="Y153" t="str">
        <f>IFERROR(__xludf.DUMMYFUNCTION("""COMPUTED_VALUE"""),"Don't know")</f>
        <v>Don't know</v>
      </c>
      <c r="Z153" t="str">
        <f>IFERROR(__xludf.DUMMYFUNCTION("""COMPUTED_VALUE"""),"No")</f>
        <v>No</v>
      </c>
    </row>
    <row r="154">
      <c r="A154" s="4">
        <f>IFERROR(__xludf.DUMMYFUNCTION("""COMPUTED_VALUE"""),41878.59082640046)</f>
        <v>41878.59083</v>
      </c>
      <c r="B154">
        <f>IFERROR(__xludf.DUMMYFUNCTION("""COMPUTED_VALUE"""),35.0)</f>
        <v>35</v>
      </c>
      <c r="C154" t="str">
        <f>IFERROR(__xludf.DUMMYFUNCTION("""COMPUTED_VALUE"""),"male")</f>
        <v>male</v>
      </c>
      <c r="D154" t="str">
        <f>IFERROR(__xludf.DUMMYFUNCTION("""COMPUTED_VALUE"""),"United States")</f>
        <v>United States</v>
      </c>
      <c r="E154" t="str">
        <f>IFERROR(__xludf.DUMMYFUNCTION("""COMPUTED_VALUE"""),"NY")</f>
        <v>NY</v>
      </c>
      <c r="F154" t="str">
        <f>IFERROR(__xludf.DUMMYFUNCTION("""COMPUTED_VALUE"""),"No")</f>
        <v>No</v>
      </c>
      <c r="G154" t="str">
        <f>IFERROR(__xludf.DUMMYFUNCTION("""COMPUTED_VALUE"""),"Yes")</f>
        <v>Yes</v>
      </c>
      <c r="H154" t="str">
        <f>IFERROR(__xludf.DUMMYFUNCTION("""COMPUTED_VALUE"""),"Yes")</f>
        <v>Yes</v>
      </c>
      <c r="I154" t="str">
        <f>IFERROR(__xludf.DUMMYFUNCTION("""COMPUTED_VALUE"""),"Sometimes")</f>
        <v>Sometimes</v>
      </c>
      <c r="J154" t="str">
        <f>IFERROR(__xludf.DUMMYFUNCTION("""COMPUTED_VALUE"""),"26-100")</f>
        <v>26-100</v>
      </c>
      <c r="K154" t="str">
        <f>IFERROR(__xludf.DUMMYFUNCTION("""COMPUTED_VALUE"""),"No")</f>
        <v>No</v>
      </c>
      <c r="L154" t="str">
        <f>IFERROR(__xludf.DUMMYFUNCTION("""COMPUTED_VALUE"""),"Yes")</f>
        <v>Yes</v>
      </c>
      <c r="M154" t="str">
        <f>IFERROR(__xludf.DUMMYFUNCTION("""COMPUTED_VALUE"""),"Yes")</f>
        <v>Yes</v>
      </c>
      <c r="N154" t="str">
        <f>IFERROR(__xludf.DUMMYFUNCTION("""COMPUTED_VALUE"""),"Yes")</f>
        <v>Yes</v>
      </c>
      <c r="O154" t="str">
        <f>IFERROR(__xludf.DUMMYFUNCTION("""COMPUTED_VALUE"""),"No")</f>
        <v>No</v>
      </c>
      <c r="P154" t="str">
        <f>IFERROR(__xludf.DUMMYFUNCTION("""COMPUTED_VALUE"""),"No")</f>
        <v>No</v>
      </c>
      <c r="Q154" t="str">
        <f>IFERROR(__xludf.DUMMYFUNCTION("""COMPUTED_VALUE"""),"Yes")</f>
        <v>Yes</v>
      </c>
      <c r="R154" t="str">
        <f>IFERROR(__xludf.DUMMYFUNCTION("""COMPUTED_VALUE"""),"Somewhat difficult")</f>
        <v>Somewhat difficult</v>
      </c>
      <c r="S154" t="str">
        <f>IFERROR(__xludf.DUMMYFUNCTION("""COMPUTED_VALUE"""),"Yes")</f>
        <v>Yes</v>
      </c>
      <c r="T154" t="str">
        <f>IFERROR(__xludf.DUMMYFUNCTION("""COMPUTED_VALUE"""),"No")</f>
        <v>No</v>
      </c>
      <c r="U154" t="str">
        <f>IFERROR(__xludf.DUMMYFUNCTION("""COMPUTED_VALUE"""),"No")</f>
        <v>No</v>
      </c>
      <c r="V154" t="str">
        <f>IFERROR(__xludf.DUMMYFUNCTION("""COMPUTED_VALUE"""),"Some of them")</f>
        <v>Some of them</v>
      </c>
      <c r="W154" t="str">
        <f>IFERROR(__xludf.DUMMYFUNCTION("""COMPUTED_VALUE"""),"No")</f>
        <v>No</v>
      </c>
      <c r="X154" t="str">
        <f>IFERROR(__xludf.DUMMYFUNCTION("""COMPUTED_VALUE"""),"Maybe")</f>
        <v>Maybe</v>
      </c>
      <c r="Y154" t="str">
        <f>IFERROR(__xludf.DUMMYFUNCTION("""COMPUTED_VALUE"""),"Don't know")</f>
        <v>Don't know</v>
      </c>
      <c r="Z154" t="str">
        <f>IFERROR(__xludf.DUMMYFUNCTION("""COMPUTED_VALUE"""),"No")</f>
        <v>No</v>
      </c>
    </row>
    <row r="155">
      <c r="A155" s="4">
        <f>IFERROR(__xludf.DUMMYFUNCTION("""COMPUTED_VALUE"""),41878.59158219907)</f>
        <v>41878.59158</v>
      </c>
      <c r="B155">
        <f>IFERROR(__xludf.DUMMYFUNCTION("""COMPUTED_VALUE"""),26.0)</f>
        <v>26</v>
      </c>
      <c r="C155" t="str">
        <f>IFERROR(__xludf.DUMMYFUNCTION("""COMPUTED_VALUE"""),"Female")</f>
        <v>Female</v>
      </c>
      <c r="D155" t="str">
        <f>IFERROR(__xludf.DUMMYFUNCTION("""COMPUTED_VALUE"""),"United States")</f>
        <v>United States</v>
      </c>
      <c r="E155" t="str">
        <f>IFERROR(__xludf.DUMMYFUNCTION("""COMPUTED_VALUE"""),"WA")</f>
        <v>WA</v>
      </c>
      <c r="F155" t="str">
        <f>IFERROR(__xludf.DUMMYFUNCTION("""COMPUTED_VALUE"""),"No")</f>
        <v>No</v>
      </c>
      <c r="G155" t="str">
        <f>IFERROR(__xludf.DUMMYFUNCTION("""COMPUTED_VALUE"""),"Yes")</f>
        <v>Yes</v>
      </c>
      <c r="H155" t="str">
        <f>IFERROR(__xludf.DUMMYFUNCTION("""COMPUTED_VALUE"""),"Yes")</f>
        <v>Yes</v>
      </c>
      <c r="I155" t="str">
        <f>IFERROR(__xludf.DUMMYFUNCTION("""COMPUTED_VALUE"""),"Rarely")</f>
        <v>Rarely</v>
      </c>
      <c r="J155" t="str">
        <f>IFERROR(__xludf.DUMMYFUNCTION("""COMPUTED_VALUE"""),"More than 1000")</f>
        <v>More than 1000</v>
      </c>
      <c r="K155" t="str">
        <f>IFERROR(__xludf.DUMMYFUNCTION("""COMPUTED_VALUE"""),"No")</f>
        <v>No</v>
      </c>
      <c r="L155" t="str">
        <f>IFERROR(__xludf.DUMMYFUNCTION("""COMPUTED_VALUE"""),"Yes")</f>
        <v>Yes</v>
      </c>
      <c r="M155" t="str">
        <f>IFERROR(__xludf.DUMMYFUNCTION("""COMPUTED_VALUE"""),"Yes")</f>
        <v>Yes</v>
      </c>
      <c r="N155" t="str">
        <f>IFERROR(__xludf.DUMMYFUNCTION("""COMPUTED_VALUE"""),"Not sure")</f>
        <v>Not sure</v>
      </c>
      <c r="O155" t="str">
        <f>IFERROR(__xludf.DUMMYFUNCTION("""COMPUTED_VALUE"""),"Don't know")</f>
        <v>Don't know</v>
      </c>
      <c r="P155" t="str">
        <f>IFERROR(__xludf.DUMMYFUNCTION("""COMPUTED_VALUE"""),"Don't know")</f>
        <v>Don't know</v>
      </c>
      <c r="Q155" t="str">
        <f>IFERROR(__xludf.DUMMYFUNCTION("""COMPUTED_VALUE"""),"Don't know")</f>
        <v>Don't know</v>
      </c>
      <c r="R155" t="str">
        <f>IFERROR(__xludf.DUMMYFUNCTION("""COMPUTED_VALUE"""),"Don't know")</f>
        <v>Don't know</v>
      </c>
      <c r="S155" t="str">
        <f>IFERROR(__xludf.DUMMYFUNCTION("""COMPUTED_VALUE"""),"Maybe")</f>
        <v>Maybe</v>
      </c>
      <c r="T155" t="str">
        <f>IFERROR(__xludf.DUMMYFUNCTION("""COMPUTED_VALUE"""),"No")</f>
        <v>No</v>
      </c>
      <c r="U155" t="str">
        <f>IFERROR(__xludf.DUMMYFUNCTION("""COMPUTED_VALUE"""),"Some of them")</f>
        <v>Some of them</v>
      </c>
      <c r="V155" t="str">
        <f>IFERROR(__xludf.DUMMYFUNCTION("""COMPUTED_VALUE"""),"Some of them")</f>
        <v>Some of them</v>
      </c>
      <c r="W155" t="str">
        <f>IFERROR(__xludf.DUMMYFUNCTION("""COMPUTED_VALUE"""),"No")</f>
        <v>No</v>
      </c>
      <c r="X155" t="str">
        <f>IFERROR(__xludf.DUMMYFUNCTION("""COMPUTED_VALUE"""),"No")</f>
        <v>No</v>
      </c>
      <c r="Y155" t="str">
        <f>IFERROR(__xludf.DUMMYFUNCTION("""COMPUTED_VALUE"""),"Don't know")</f>
        <v>Don't know</v>
      </c>
      <c r="Z155" t="str">
        <f>IFERROR(__xludf.DUMMYFUNCTION("""COMPUTED_VALUE"""),"No")</f>
        <v>No</v>
      </c>
    </row>
    <row r="156">
      <c r="A156" s="4">
        <f>IFERROR(__xludf.DUMMYFUNCTION("""COMPUTED_VALUE"""),41878.59161650463)</f>
        <v>41878.59162</v>
      </c>
      <c r="B156">
        <f>IFERROR(__xludf.DUMMYFUNCTION("""COMPUTED_VALUE"""),18.0)</f>
        <v>18</v>
      </c>
      <c r="C156" t="str">
        <f>IFERROR(__xludf.DUMMYFUNCTION("""COMPUTED_VALUE"""),"Male")</f>
        <v>Male</v>
      </c>
      <c r="D156" t="str">
        <f>IFERROR(__xludf.DUMMYFUNCTION("""COMPUTED_VALUE"""),"United States")</f>
        <v>United States</v>
      </c>
      <c r="E156" t="str">
        <f>IFERROR(__xludf.DUMMYFUNCTION("""COMPUTED_VALUE"""),"WA")</f>
        <v>WA</v>
      </c>
      <c r="F156" t="str">
        <f>IFERROR(__xludf.DUMMYFUNCTION("""COMPUTED_VALUE"""),"No")</f>
        <v>No</v>
      </c>
      <c r="G156" t="str">
        <f>IFERROR(__xludf.DUMMYFUNCTION("""COMPUTED_VALUE"""),"No")</f>
        <v>No</v>
      </c>
      <c r="H156" t="str">
        <f>IFERROR(__xludf.DUMMYFUNCTION("""COMPUTED_VALUE"""),"No")</f>
        <v>No</v>
      </c>
      <c r="I156" t="str">
        <f>IFERROR(__xludf.DUMMYFUNCTION("""COMPUTED_VALUE"""),"Never")</f>
        <v>Never</v>
      </c>
      <c r="J156" t="str">
        <f>IFERROR(__xludf.DUMMYFUNCTION("""COMPUTED_VALUE"""),"26-100")</f>
        <v>26-100</v>
      </c>
      <c r="K156" t="str">
        <f>IFERROR(__xludf.DUMMYFUNCTION("""COMPUTED_VALUE"""),"No")</f>
        <v>No</v>
      </c>
      <c r="L156" t="str">
        <f>IFERROR(__xludf.DUMMYFUNCTION("""COMPUTED_VALUE"""),"Yes")</f>
        <v>Yes</v>
      </c>
      <c r="M156" t="str">
        <f>IFERROR(__xludf.DUMMYFUNCTION("""COMPUTED_VALUE"""),"Don't know")</f>
        <v>Don't know</v>
      </c>
      <c r="N156" t="str">
        <f>IFERROR(__xludf.DUMMYFUNCTION("""COMPUTED_VALUE"""),"Not sure")</f>
        <v>Not sure</v>
      </c>
      <c r="O156" t="str">
        <f>IFERROR(__xludf.DUMMYFUNCTION("""COMPUTED_VALUE"""),"Don't know")</f>
        <v>Don't know</v>
      </c>
      <c r="P156" t="str">
        <f>IFERROR(__xludf.DUMMYFUNCTION("""COMPUTED_VALUE"""),"Don't know")</f>
        <v>Don't know</v>
      </c>
      <c r="Q156" t="str">
        <f>IFERROR(__xludf.DUMMYFUNCTION("""COMPUTED_VALUE"""),"Don't know")</f>
        <v>Don't know</v>
      </c>
      <c r="R156" t="str">
        <f>IFERROR(__xludf.DUMMYFUNCTION("""COMPUTED_VALUE"""),"Very easy")</f>
        <v>Very easy</v>
      </c>
      <c r="S156" t="str">
        <f>IFERROR(__xludf.DUMMYFUNCTION("""COMPUTED_VALUE"""),"No")</f>
        <v>No</v>
      </c>
      <c r="T156" t="str">
        <f>IFERROR(__xludf.DUMMYFUNCTION("""COMPUTED_VALUE"""),"No")</f>
        <v>No</v>
      </c>
      <c r="U156" t="str">
        <f>IFERROR(__xludf.DUMMYFUNCTION("""COMPUTED_VALUE"""),"Some of them")</f>
        <v>Some of them</v>
      </c>
      <c r="V156" t="str">
        <f>IFERROR(__xludf.DUMMYFUNCTION("""COMPUTED_VALUE"""),"Some of them")</f>
        <v>Some of them</v>
      </c>
      <c r="W156" t="str">
        <f>IFERROR(__xludf.DUMMYFUNCTION("""COMPUTED_VALUE"""),"No")</f>
        <v>No</v>
      </c>
      <c r="X156" t="str">
        <f>IFERROR(__xludf.DUMMYFUNCTION("""COMPUTED_VALUE"""),"Maybe")</f>
        <v>Maybe</v>
      </c>
      <c r="Y156" t="str">
        <f>IFERROR(__xludf.DUMMYFUNCTION("""COMPUTED_VALUE"""),"Yes")</f>
        <v>Yes</v>
      </c>
      <c r="Z156" t="str">
        <f>IFERROR(__xludf.DUMMYFUNCTION("""COMPUTED_VALUE"""),"No")</f>
        <v>No</v>
      </c>
    </row>
    <row r="157">
      <c r="A157" s="4">
        <f>IFERROR(__xludf.DUMMYFUNCTION("""COMPUTED_VALUE"""),41878.592388958336)</f>
        <v>41878.59239</v>
      </c>
      <c r="B157">
        <f>IFERROR(__xludf.DUMMYFUNCTION("""COMPUTED_VALUE"""),38.0)</f>
        <v>38</v>
      </c>
      <c r="C157" t="str">
        <f>IFERROR(__xludf.DUMMYFUNCTION("""COMPUTED_VALUE"""),"Female")</f>
        <v>Female</v>
      </c>
      <c r="D157" t="str">
        <f>IFERROR(__xludf.DUMMYFUNCTION("""COMPUTED_VALUE"""),"United States")</f>
        <v>United States</v>
      </c>
      <c r="E157" t="str">
        <f>IFERROR(__xludf.DUMMYFUNCTION("""COMPUTED_VALUE"""),"TX")</f>
        <v>TX</v>
      </c>
      <c r="F157" t="str">
        <f>IFERROR(__xludf.DUMMYFUNCTION("""COMPUTED_VALUE"""),"No")</f>
        <v>No</v>
      </c>
      <c r="G157" t="str">
        <f>IFERROR(__xludf.DUMMYFUNCTION("""COMPUTED_VALUE"""),"No")</f>
        <v>No</v>
      </c>
      <c r="H157" t="str">
        <f>IFERROR(__xludf.DUMMYFUNCTION("""COMPUTED_VALUE"""),"Yes")</f>
        <v>Yes</v>
      </c>
      <c r="I157" t="str">
        <f>IFERROR(__xludf.DUMMYFUNCTION("""COMPUTED_VALUE"""),"Sometimes")</f>
        <v>Sometimes</v>
      </c>
      <c r="J157" t="str">
        <f>IFERROR(__xludf.DUMMYFUNCTION("""COMPUTED_VALUE"""),"1-5")</f>
        <v>1-5</v>
      </c>
      <c r="K157" t="str">
        <f>IFERROR(__xludf.DUMMYFUNCTION("""COMPUTED_VALUE"""),"No")</f>
        <v>No</v>
      </c>
      <c r="L157" t="str">
        <f>IFERROR(__xludf.DUMMYFUNCTION("""COMPUTED_VALUE"""),"Yes")</f>
        <v>Yes</v>
      </c>
      <c r="M157" t="str">
        <f>IFERROR(__xludf.DUMMYFUNCTION("""COMPUTED_VALUE"""),"No")</f>
        <v>No</v>
      </c>
      <c r="N157" t="str">
        <f>IFERROR(__xludf.DUMMYFUNCTION("""COMPUTED_VALUE"""),"Yes")</f>
        <v>Yes</v>
      </c>
      <c r="O157" t="str">
        <f>IFERROR(__xludf.DUMMYFUNCTION("""COMPUTED_VALUE"""),"No")</f>
        <v>No</v>
      </c>
      <c r="P157" t="str">
        <f>IFERROR(__xludf.DUMMYFUNCTION("""COMPUTED_VALUE"""),"No")</f>
        <v>No</v>
      </c>
      <c r="Q157" t="str">
        <f>IFERROR(__xludf.DUMMYFUNCTION("""COMPUTED_VALUE"""),"Don't know")</f>
        <v>Don't know</v>
      </c>
      <c r="R157" t="str">
        <f>IFERROR(__xludf.DUMMYFUNCTION("""COMPUTED_VALUE"""),"Don't know")</f>
        <v>Don't know</v>
      </c>
      <c r="S157" t="str">
        <f>IFERROR(__xludf.DUMMYFUNCTION("""COMPUTED_VALUE"""),"No")</f>
        <v>No</v>
      </c>
      <c r="T157" t="str">
        <f>IFERROR(__xludf.DUMMYFUNCTION("""COMPUTED_VALUE"""),"Maybe")</f>
        <v>Maybe</v>
      </c>
      <c r="U157" t="str">
        <f>IFERROR(__xludf.DUMMYFUNCTION("""COMPUTED_VALUE"""),"Some of them")</f>
        <v>Some of them</v>
      </c>
      <c r="V157" t="str">
        <f>IFERROR(__xludf.DUMMYFUNCTION("""COMPUTED_VALUE"""),"No")</f>
        <v>No</v>
      </c>
      <c r="W157" t="str">
        <f>IFERROR(__xludf.DUMMYFUNCTION("""COMPUTED_VALUE"""),"No")</f>
        <v>No</v>
      </c>
      <c r="X157" t="str">
        <f>IFERROR(__xludf.DUMMYFUNCTION("""COMPUTED_VALUE"""),"No")</f>
        <v>No</v>
      </c>
      <c r="Y157" t="str">
        <f>IFERROR(__xludf.DUMMYFUNCTION("""COMPUTED_VALUE"""),"Don't know")</f>
        <v>Don't know</v>
      </c>
      <c r="Z157" t="str">
        <f>IFERROR(__xludf.DUMMYFUNCTION("""COMPUTED_VALUE"""),"Yes")</f>
        <v>Yes</v>
      </c>
    </row>
    <row r="158">
      <c r="A158" s="4">
        <f>IFERROR(__xludf.DUMMYFUNCTION("""COMPUTED_VALUE"""),41878.592548321765)</f>
        <v>41878.59255</v>
      </c>
      <c r="B158">
        <f>IFERROR(__xludf.DUMMYFUNCTION("""COMPUTED_VALUE"""),26.0)</f>
        <v>26</v>
      </c>
      <c r="C158" t="str">
        <f>IFERROR(__xludf.DUMMYFUNCTION("""COMPUTED_VALUE"""),"Female")</f>
        <v>Female</v>
      </c>
      <c r="D158" t="str">
        <f>IFERROR(__xludf.DUMMYFUNCTION("""COMPUTED_VALUE"""),"United States")</f>
        <v>United States</v>
      </c>
      <c r="E158" t="str">
        <f>IFERROR(__xludf.DUMMYFUNCTION("""COMPUTED_VALUE"""),"TX")</f>
        <v>TX</v>
      </c>
      <c r="F158" t="str">
        <f>IFERROR(__xludf.DUMMYFUNCTION("""COMPUTED_VALUE"""),"No")</f>
        <v>No</v>
      </c>
      <c r="G158" t="str">
        <f>IFERROR(__xludf.DUMMYFUNCTION("""COMPUTED_VALUE"""),"Yes")</f>
        <v>Yes</v>
      </c>
      <c r="H158" t="str">
        <f>IFERROR(__xludf.DUMMYFUNCTION("""COMPUTED_VALUE"""),"Yes")</f>
        <v>Yes</v>
      </c>
      <c r="I158" t="str">
        <f>IFERROR(__xludf.DUMMYFUNCTION("""COMPUTED_VALUE"""),"Rarely")</f>
        <v>Rarely</v>
      </c>
      <c r="J158" t="str">
        <f>IFERROR(__xludf.DUMMYFUNCTION("""COMPUTED_VALUE"""),"More than 1000")</f>
        <v>More than 1000</v>
      </c>
      <c r="K158" t="str">
        <f>IFERROR(__xludf.DUMMYFUNCTION("""COMPUTED_VALUE"""),"Yes")</f>
        <v>Yes</v>
      </c>
      <c r="L158" t="str">
        <f>IFERROR(__xludf.DUMMYFUNCTION("""COMPUTED_VALUE"""),"Yes")</f>
        <v>Yes</v>
      </c>
      <c r="M158" t="str">
        <f>IFERROR(__xludf.DUMMYFUNCTION("""COMPUTED_VALUE"""),"Yes")</f>
        <v>Yes</v>
      </c>
      <c r="N158" t="str">
        <f>IFERROR(__xludf.DUMMYFUNCTION("""COMPUTED_VALUE"""),"Yes")</f>
        <v>Yes</v>
      </c>
      <c r="O158" t="str">
        <f>IFERROR(__xludf.DUMMYFUNCTION("""COMPUTED_VALUE"""),"Yes")</f>
        <v>Yes</v>
      </c>
      <c r="P158" t="str">
        <f>IFERROR(__xludf.DUMMYFUNCTION("""COMPUTED_VALUE"""),"Don't know")</f>
        <v>Don't know</v>
      </c>
      <c r="Q158" t="str">
        <f>IFERROR(__xludf.DUMMYFUNCTION("""COMPUTED_VALUE"""),"Don't know")</f>
        <v>Don't know</v>
      </c>
      <c r="R158" t="str">
        <f>IFERROR(__xludf.DUMMYFUNCTION("""COMPUTED_VALUE"""),"Somewhat easy")</f>
        <v>Somewhat easy</v>
      </c>
      <c r="S158" t="str">
        <f>IFERROR(__xludf.DUMMYFUNCTION("""COMPUTED_VALUE"""),"Maybe")</f>
        <v>Maybe</v>
      </c>
      <c r="T158" t="str">
        <f>IFERROR(__xludf.DUMMYFUNCTION("""COMPUTED_VALUE"""),"No")</f>
        <v>No</v>
      </c>
      <c r="U158" t="str">
        <f>IFERROR(__xludf.DUMMYFUNCTION("""COMPUTED_VALUE"""),"Some of them")</f>
        <v>Some of them</v>
      </c>
      <c r="V158" t="str">
        <f>IFERROR(__xludf.DUMMYFUNCTION("""COMPUTED_VALUE"""),"No")</f>
        <v>No</v>
      </c>
      <c r="W158" t="str">
        <f>IFERROR(__xludf.DUMMYFUNCTION("""COMPUTED_VALUE"""),"No")</f>
        <v>No</v>
      </c>
      <c r="X158" t="str">
        <f>IFERROR(__xludf.DUMMYFUNCTION("""COMPUTED_VALUE"""),"No")</f>
        <v>No</v>
      </c>
      <c r="Y158" t="str">
        <f>IFERROR(__xludf.DUMMYFUNCTION("""COMPUTED_VALUE"""),"Don't know")</f>
        <v>Don't know</v>
      </c>
      <c r="Z158" t="str">
        <f>IFERROR(__xludf.DUMMYFUNCTION("""COMPUTED_VALUE"""),"No")</f>
        <v>No</v>
      </c>
    </row>
    <row r="159">
      <c r="A159" s="4">
        <f>IFERROR(__xludf.DUMMYFUNCTION("""COMPUTED_VALUE"""),41878.59366211806)</f>
        <v>41878.59366</v>
      </c>
      <c r="B159">
        <f>IFERROR(__xludf.DUMMYFUNCTION("""COMPUTED_VALUE"""),35.0)</f>
        <v>35</v>
      </c>
      <c r="C159" t="str">
        <f>IFERROR(__xludf.DUMMYFUNCTION("""COMPUTED_VALUE"""),"male")</f>
        <v>male</v>
      </c>
      <c r="D159" t="str">
        <f>IFERROR(__xludf.DUMMYFUNCTION("""COMPUTED_VALUE"""),"United States")</f>
        <v>United States</v>
      </c>
      <c r="E159" t="str">
        <f>IFERROR(__xludf.DUMMYFUNCTION("""COMPUTED_VALUE"""),"CA")</f>
        <v>CA</v>
      </c>
      <c r="F159" t="str">
        <f>IFERROR(__xludf.DUMMYFUNCTION("""COMPUTED_VALUE"""),"No")</f>
        <v>No</v>
      </c>
      <c r="G159" t="str">
        <f>IFERROR(__xludf.DUMMYFUNCTION("""COMPUTED_VALUE"""),"No")</f>
        <v>No</v>
      </c>
      <c r="H159" t="str">
        <f>IFERROR(__xludf.DUMMYFUNCTION("""COMPUTED_VALUE"""),"No")</f>
        <v>No</v>
      </c>
      <c r="I159" t="str">
        <f>IFERROR(__xludf.DUMMYFUNCTION("""COMPUTED_VALUE"""),"Never")</f>
        <v>Never</v>
      </c>
      <c r="J159" t="str">
        <f>IFERROR(__xludf.DUMMYFUNCTION("""COMPUTED_VALUE"""),"More than 1000")</f>
        <v>More than 1000</v>
      </c>
      <c r="K159" t="str">
        <f>IFERROR(__xludf.DUMMYFUNCTION("""COMPUTED_VALUE"""),"No")</f>
        <v>No</v>
      </c>
      <c r="L159" t="str">
        <f>IFERROR(__xludf.DUMMYFUNCTION("""COMPUTED_VALUE"""),"Yes")</f>
        <v>Yes</v>
      </c>
      <c r="M159" t="str">
        <f>IFERROR(__xludf.DUMMYFUNCTION("""COMPUTED_VALUE"""),"Don't know")</f>
        <v>Don't know</v>
      </c>
      <c r="N159" t="str">
        <f>IFERROR(__xludf.DUMMYFUNCTION("""COMPUTED_VALUE"""),"No")</f>
        <v>No</v>
      </c>
      <c r="O159" t="str">
        <f>IFERROR(__xludf.DUMMYFUNCTION("""COMPUTED_VALUE"""),"No")</f>
        <v>No</v>
      </c>
      <c r="P159" t="str">
        <f>IFERROR(__xludf.DUMMYFUNCTION("""COMPUTED_VALUE"""),"Don't know")</f>
        <v>Don't know</v>
      </c>
      <c r="Q159" t="str">
        <f>IFERROR(__xludf.DUMMYFUNCTION("""COMPUTED_VALUE"""),"Don't know")</f>
        <v>Don't know</v>
      </c>
      <c r="R159" t="str">
        <f>IFERROR(__xludf.DUMMYFUNCTION("""COMPUTED_VALUE"""),"Don't know")</f>
        <v>Don't know</v>
      </c>
      <c r="S159" t="str">
        <f>IFERROR(__xludf.DUMMYFUNCTION("""COMPUTED_VALUE"""),"Yes")</f>
        <v>Yes</v>
      </c>
      <c r="T159" t="str">
        <f>IFERROR(__xludf.DUMMYFUNCTION("""COMPUTED_VALUE"""),"Maybe")</f>
        <v>Maybe</v>
      </c>
      <c r="U159" t="str">
        <f>IFERROR(__xludf.DUMMYFUNCTION("""COMPUTED_VALUE"""),"Some of them")</f>
        <v>Some of them</v>
      </c>
      <c r="V159" t="str">
        <f>IFERROR(__xludf.DUMMYFUNCTION("""COMPUTED_VALUE"""),"Some of them")</f>
        <v>Some of them</v>
      </c>
      <c r="W159" t="str">
        <f>IFERROR(__xludf.DUMMYFUNCTION("""COMPUTED_VALUE"""),"No")</f>
        <v>No</v>
      </c>
      <c r="X159" t="str">
        <f>IFERROR(__xludf.DUMMYFUNCTION("""COMPUTED_VALUE"""),"No")</f>
        <v>No</v>
      </c>
      <c r="Y159" t="str">
        <f>IFERROR(__xludf.DUMMYFUNCTION("""COMPUTED_VALUE"""),"Don't know")</f>
        <v>Don't know</v>
      </c>
      <c r="Z159" t="str">
        <f>IFERROR(__xludf.DUMMYFUNCTION("""COMPUTED_VALUE"""),"No")</f>
        <v>No</v>
      </c>
    </row>
    <row r="160">
      <c r="A160" s="4">
        <f>IFERROR(__xludf.DUMMYFUNCTION("""COMPUTED_VALUE"""),41878.593902291665)</f>
        <v>41878.5939</v>
      </c>
      <c r="B160">
        <f>IFERROR(__xludf.DUMMYFUNCTION("""COMPUTED_VALUE"""),45.0)</f>
        <v>45</v>
      </c>
      <c r="C160" t="str">
        <f>IFERROR(__xludf.DUMMYFUNCTION("""COMPUTED_VALUE"""),"male")</f>
        <v>male</v>
      </c>
      <c r="D160" t="str">
        <f>IFERROR(__xludf.DUMMYFUNCTION("""COMPUTED_VALUE"""),"United States")</f>
        <v>United States</v>
      </c>
      <c r="E160" t="str">
        <f>IFERROR(__xludf.DUMMYFUNCTION("""COMPUTED_VALUE"""),"NY")</f>
        <v>NY</v>
      </c>
      <c r="F160" t="str">
        <f>IFERROR(__xludf.DUMMYFUNCTION("""COMPUTED_VALUE"""),"No")</f>
        <v>No</v>
      </c>
      <c r="G160" t="str">
        <f>IFERROR(__xludf.DUMMYFUNCTION("""COMPUTED_VALUE"""),"Yes")</f>
        <v>Yes</v>
      </c>
      <c r="H160" t="str">
        <f>IFERROR(__xludf.DUMMYFUNCTION("""COMPUTED_VALUE"""),"Yes")</f>
        <v>Yes</v>
      </c>
      <c r="I160" t="str">
        <f>IFERROR(__xludf.DUMMYFUNCTION("""COMPUTED_VALUE"""),"Sometimes")</f>
        <v>Sometimes</v>
      </c>
      <c r="J160" t="str">
        <f>IFERROR(__xludf.DUMMYFUNCTION("""COMPUTED_VALUE"""),"More than 1000")</f>
        <v>More than 1000</v>
      </c>
      <c r="K160" t="str">
        <f>IFERROR(__xludf.DUMMYFUNCTION("""COMPUTED_VALUE"""),"No")</f>
        <v>No</v>
      </c>
      <c r="L160" t="str">
        <f>IFERROR(__xludf.DUMMYFUNCTION("""COMPUTED_VALUE"""),"Yes")</f>
        <v>Yes</v>
      </c>
      <c r="M160" t="str">
        <f>IFERROR(__xludf.DUMMYFUNCTION("""COMPUTED_VALUE"""),"Yes")</f>
        <v>Yes</v>
      </c>
      <c r="N160" t="str">
        <f>IFERROR(__xludf.DUMMYFUNCTION("""COMPUTED_VALUE"""),"Yes")</f>
        <v>Yes</v>
      </c>
      <c r="O160" t="str">
        <f>IFERROR(__xludf.DUMMYFUNCTION("""COMPUTED_VALUE"""),"Don't know")</f>
        <v>Don't know</v>
      </c>
      <c r="P160" t="str">
        <f>IFERROR(__xludf.DUMMYFUNCTION("""COMPUTED_VALUE"""),"Don't know")</f>
        <v>Don't know</v>
      </c>
      <c r="Q160" t="str">
        <f>IFERROR(__xludf.DUMMYFUNCTION("""COMPUTED_VALUE"""),"Yes")</f>
        <v>Yes</v>
      </c>
      <c r="R160" t="str">
        <f>IFERROR(__xludf.DUMMYFUNCTION("""COMPUTED_VALUE"""),"Don't know")</f>
        <v>Don't know</v>
      </c>
      <c r="S160" t="str">
        <f>IFERROR(__xludf.DUMMYFUNCTION("""COMPUTED_VALUE"""),"Maybe")</f>
        <v>Maybe</v>
      </c>
      <c r="T160" t="str">
        <f>IFERROR(__xludf.DUMMYFUNCTION("""COMPUTED_VALUE"""),"No")</f>
        <v>No</v>
      </c>
      <c r="U160" t="str">
        <f>IFERROR(__xludf.DUMMYFUNCTION("""COMPUTED_VALUE"""),"Some of them")</f>
        <v>Some of them</v>
      </c>
      <c r="V160" t="str">
        <f>IFERROR(__xludf.DUMMYFUNCTION("""COMPUTED_VALUE"""),"Some of them")</f>
        <v>Some of them</v>
      </c>
      <c r="W160" t="str">
        <f>IFERROR(__xludf.DUMMYFUNCTION("""COMPUTED_VALUE"""),"No")</f>
        <v>No</v>
      </c>
      <c r="X160" t="str">
        <f>IFERROR(__xludf.DUMMYFUNCTION("""COMPUTED_VALUE"""),"Maybe")</f>
        <v>Maybe</v>
      </c>
      <c r="Y160" t="str">
        <f>IFERROR(__xludf.DUMMYFUNCTION("""COMPUTED_VALUE"""),"Don't know")</f>
        <v>Don't know</v>
      </c>
      <c r="Z160" t="str">
        <f>IFERROR(__xludf.DUMMYFUNCTION("""COMPUTED_VALUE"""),"No")</f>
        <v>No</v>
      </c>
    </row>
    <row r="161">
      <c r="A161" s="4">
        <f>IFERROR(__xludf.DUMMYFUNCTION("""COMPUTED_VALUE"""),41878.593999502315)</f>
        <v>41878.594</v>
      </c>
      <c r="B161">
        <f>IFERROR(__xludf.DUMMYFUNCTION("""COMPUTED_VALUE"""),32.0)</f>
        <v>32</v>
      </c>
      <c r="C161" t="str">
        <f>IFERROR(__xludf.DUMMYFUNCTION("""COMPUTED_VALUE"""),"Male")</f>
        <v>Male</v>
      </c>
      <c r="D161" t="str">
        <f>IFERROR(__xludf.DUMMYFUNCTION("""COMPUTED_VALUE"""),"United States")</f>
        <v>United States</v>
      </c>
      <c r="E161" t="str">
        <f>IFERROR(__xludf.DUMMYFUNCTION("""COMPUTED_VALUE"""),"CA")</f>
        <v>CA</v>
      </c>
      <c r="F161" t="str">
        <f>IFERROR(__xludf.DUMMYFUNCTION("""COMPUTED_VALUE"""),"No")</f>
        <v>No</v>
      </c>
      <c r="G161" t="str">
        <f>IFERROR(__xludf.DUMMYFUNCTION("""COMPUTED_VALUE"""),"No")</f>
        <v>No</v>
      </c>
      <c r="H161" t="str">
        <f>IFERROR(__xludf.DUMMYFUNCTION("""COMPUTED_VALUE"""),"No")</f>
        <v>No</v>
      </c>
      <c r="I161" t="str">
        <f>IFERROR(__xludf.DUMMYFUNCTION("""COMPUTED_VALUE"""),"Never")</f>
        <v>Never</v>
      </c>
      <c r="J161" t="str">
        <f>IFERROR(__xludf.DUMMYFUNCTION("""COMPUTED_VALUE"""),"More than 1000")</f>
        <v>More than 1000</v>
      </c>
      <c r="K161" t="str">
        <f>IFERROR(__xludf.DUMMYFUNCTION("""COMPUTED_VALUE"""),"No")</f>
        <v>No</v>
      </c>
      <c r="L161" t="str">
        <f>IFERROR(__xludf.DUMMYFUNCTION("""COMPUTED_VALUE"""),"Yes")</f>
        <v>Yes</v>
      </c>
      <c r="M161" t="str">
        <f>IFERROR(__xludf.DUMMYFUNCTION("""COMPUTED_VALUE"""),"Yes")</f>
        <v>Yes</v>
      </c>
      <c r="N161" t="str">
        <f>IFERROR(__xludf.DUMMYFUNCTION("""COMPUTED_VALUE"""),"No")</f>
        <v>No</v>
      </c>
      <c r="O161" t="str">
        <f>IFERROR(__xludf.DUMMYFUNCTION("""COMPUTED_VALUE"""),"No")</f>
        <v>No</v>
      </c>
      <c r="P161" t="str">
        <f>IFERROR(__xludf.DUMMYFUNCTION("""COMPUTED_VALUE"""),"Don't know")</f>
        <v>Don't know</v>
      </c>
      <c r="Q161" t="str">
        <f>IFERROR(__xludf.DUMMYFUNCTION("""COMPUTED_VALUE"""),"Don't know")</f>
        <v>Don't know</v>
      </c>
      <c r="R161" t="str">
        <f>IFERROR(__xludf.DUMMYFUNCTION("""COMPUTED_VALUE"""),"Don't know")</f>
        <v>Don't know</v>
      </c>
      <c r="S161" t="str">
        <f>IFERROR(__xludf.DUMMYFUNCTION("""COMPUTED_VALUE"""),"Maybe")</f>
        <v>Maybe</v>
      </c>
      <c r="T161" t="str">
        <f>IFERROR(__xludf.DUMMYFUNCTION("""COMPUTED_VALUE"""),"No")</f>
        <v>No</v>
      </c>
      <c r="U161" t="str">
        <f>IFERROR(__xludf.DUMMYFUNCTION("""COMPUTED_VALUE"""),"Some of them")</f>
        <v>Some of them</v>
      </c>
      <c r="V161" t="str">
        <f>IFERROR(__xludf.DUMMYFUNCTION("""COMPUTED_VALUE"""),"Some of them")</f>
        <v>Some of them</v>
      </c>
      <c r="W161" t="str">
        <f>IFERROR(__xludf.DUMMYFUNCTION("""COMPUTED_VALUE"""),"No")</f>
        <v>No</v>
      </c>
      <c r="X161" t="str">
        <f>IFERROR(__xludf.DUMMYFUNCTION("""COMPUTED_VALUE"""),"No")</f>
        <v>No</v>
      </c>
      <c r="Y161" t="str">
        <f>IFERROR(__xludf.DUMMYFUNCTION("""COMPUTED_VALUE"""),"Don't know")</f>
        <v>Don't know</v>
      </c>
      <c r="Z161" t="str">
        <f>IFERROR(__xludf.DUMMYFUNCTION("""COMPUTED_VALUE"""),"No")</f>
        <v>No</v>
      </c>
    </row>
    <row r="162">
      <c r="A162" s="4">
        <f>IFERROR(__xludf.DUMMYFUNCTION("""COMPUTED_VALUE"""),41878.59441600695)</f>
        <v>41878.59442</v>
      </c>
      <c r="B162">
        <f>IFERROR(__xludf.DUMMYFUNCTION("""COMPUTED_VALUE"""),56.0)</f>
        <v>56</v>
      </c>
      <c r="C162" t="str">
        <f>IFERROR(__xludf.DUMMYFUNCTION("""COMPUTED_VALUE"""),"Male")</f>
        <v>Male</v>
      </c>
      <c r="D162" t="str">
        <f>IFERROR(__xludf.DUMMYFUNCTION("""COMPUTED_VALUE"""),"United States")</f>
        <v>United States</v>
      </c>
      <c r="F162" t="str">
        <f>IFERROR(__xludf.DUMMYFUNCTION("""COMPUTED_VALUE"""),"No")</f>
        <v>No</v>
      </c>
      <c r="G162" t="str">
        <f>IFERROR(__xludf.DUMMYFUNCTION("""COMPUTED_VALUE"""),"No")</f>
        <v>No</v>
      </c>
      <c r="H162" t="str">
        <f>IFERROR(__xludf.DUMMYFUNCTION("""COMPUTED_VALUE"""),"Yes")</f>
        <v>Yes</v>
      </c>
      <c r="I162" t="str">
        <f>IFERROR(__xludf.DUMMYFUNCTION("""COMPUTED_VALUE"""),"Never")</f>
        <v>Never</v>
      </c>
      <c r="J162" t="str">
        <f>IFERROR(__xludf.DUMMYFUNCTION("""COMPUTED_VALUE"""),"More than 1000")</f>
        <v>More than 1000</v>
      </c>
      <c r="K162" t="str">
        <f>IFERROR(__xludf.DUMMYFUNCTION("""COMPUTED_VALUE"""),"No")</f>
        <v>No</v>
      </c>
      <c r="L162" t="str">
        <f>IFERROR(__xludf.DUMMYFUNCTION("""COMPUTED_VALUE"""),"Yes")</f>
        <v>Yes</v>
      </c>
      <c r="M162" t="str">
        <f>IFERROR(__xludf.DUMMYFUNCTION("""COMPUTED_VALUE"""),"Yes")</f>
        <v>Yes</v>
      </c>
      <c r="N162" t="str">
        <f>IFERROR(__xludf.DUMMYFUNCTION("""COMPUTED_VALUE"""),"Not sure")</f>
        <v>Not sure</v>
      </c>
      <c r="O162" t="str">
        <f>IFERROR(__xludf.DUMMYFUNCTION("""COMPUTED_VALUE"""),"Don't know")</f>
        <v>Don't know</v>
      </c>
      <c r="P162" t="str">
        <f>IFERROR(__xludf.DUMMYFUNCTION("""COMPUTED_VALUE"""),"Don't know")</f>
        <v>Don't know</v>
      </c>
      <c r="Q162" t="str">
        <f>IFERROR(__xludf.DUMMYFUNCTION("""COMPUTED_VALUE"""),"Don't know")</f>
        <v>Don't know</v>
      </c>
      <c r="R162" t="str">
        <f>IFERROR(__xludf.DUMMYFUNCTION("""COMPUTED_VALUE"""),"Don't know")</f>
        <v>Don't know</v>
      </c>
      <c r="S162" t="str">
        <f>IFERROR(__xludf.DUMMYFUNCTION("""COMPUTED_VALUE"""),"No")</f>
        <v>No</v>
      </c>
      <c r="T162" t="str">
        <f>IFERROR(__xludf.DUMMYFUNCTION("""COMPUTED_VALUE"""),"Maybe")</f>
        <v>Maybe</v>
      </c>
      <c r="U162" t="str">
        <f>IFERROR(__xludf.DUMMYFUNCTION("""COMPUTED_VALUE"""),"Yes")</f>
        <v>Yes</v>
      </c>
      <c r="V162" t="str">
        <f>IFERROR(__xludf.DUMMYFUNCTION("""COMPUTED_VALUE"""),"Some of them")</f>
        <v>Some of them</v>
      </c>
      <c r="W162" t="str">
        <f>IFERROR(__xludf.DUMMYFUNCTION("""COMPUTED_VALUE"""),"No")</f>
        <v>No</v>
      </c>
      <c r="X162" t="str">
        <f>IFERROR(__xludf.DUMMYFUNCTION("""COMPUTED_VALUE"""),"Maybe")</f>
        <v>Maybe</v>
      </c>
      <c r="Y162" t="str">
        <f>IFERROR(__xludf.DUMMYFUNCTION("""COMPUTED_VALUE"""),"Don't know")</f>
        <v>Don't know</v>
      </c>
      <c r="Z162" t="str">
        <f>IFERROR(__xludf.DUMMYFUNCTION("""COMPUTED_VALUE"""),"No")</f>
        <v>No</v>
      </c>
    </row>
    <row r="163">
      <c r="A163" s="4">
        <f>IFERROR(__xludf.DUMMYFUNCTION("""COMPUTED_VALUE"""),41878.59445464121)</f>
        <v>41878.59445</v>
      </c>
      <c r="B163">
        <f>IFERROR(__xludf.DUMMYFUNCTION("""COMPUTED_VALUE"""),24.0)</f>
        <v>24</v>
      </c>
      <c r="C163" t="str">
        <f>IFERROR(__xludf.DUMMYFUNCTION("""COMPUTED_VALUE"""),"Female")</f>
        <v>Female</v>
      </c>
      <c r="D163" t="str">
        <f>IFERROR(__xludf.DUMMYFUNCTION("""COMPUTED_VALUE"""),"United States")</f>
        <v>United States</v>
      </c>
      <c r="E163" t="str">
        <f>IFERROR(__xludf.DUMMYFUNCTION("""COMPUTED_VALUE"""),"CA")</f>
        <v>CA</v>
      </c>
      <c r="F163" t="str">
        <f>IFERROR(__xludf.DUMMYFUNCTION("""COMPUTED_VALUE"""),"No")</f>
        <v>No</v>
      </c>
      <c r="G163" t="str">
        <f>IFERROR(__xludf.DUMMYFUNCTION("""COMPUTED_VALUE"""),"No")</f>
        <v>No</v>
      </c>
      <c r="H163" t="str">
        <f>IFERROR(__xludf.DUMMYFUNCTION("""COMPUTED_VALUE"""),"No")</f>
        <v>No</v>
      </c>
      <c r="J163" t="str">
        <f>IFERROR(__xludf.DUMMYFUNCTION("""COMPUTED_VALUE"""),"500-1000")</f>
        <v>500-1000</v>
      </c>
      <c r="K163" t="str">
        <f>IFERROR(__xludf.DUMMYFUNCTION("""COMPUTED_VALUE"""),"No")</f>
        <v>No</v>
      </c>
      <c r="L163" t="str">
        <f>IFERROR(__xludf.DUMMYFUNCTION("""COMPUTED_VALUE"""),"Yes")</f>
        <v>Yes</v>
      </c>
      <c r="M163" t="str">
        <f>IFERROR(__xludf.DUMMYFUNCTION("""COMPUTED_VALUE"""),"Don't know")</f>
        <v>Don't know</v>
      </c>
      <c r="N163" t="str">
        <f>IFERROR(__xludf.DUMMYFUNCTION("""COMPUTED_VALUE"""),"Not sure")</f>
        <v>Not sure</v>
      </c>
      <c r="O163" t="str">
        <f>IFERROR(__xludf.DUMMYFUNCTION("""COMPUTED_VALUE"""),"No")</f>
        <v>No</v>
      </c>
      <c r="P163" t="str">
        <f>IFERROR(__xludf.DUMMYFUNCTION("""COMPUTED_VALUE"""),"Don't know")</f>
        <v>Don't know</v>
      </c>
      <c r="Q163" t="str">
        <f>IFERROR(__xludf.DUMMYFUNCTION("""COMPUTED_VALUE"""),"Don't know")</f>
        <v>Don't know</v>
      </c>
      <c r="R163" t="str">
        <f>IFERROR(__xludf.DUMMYFUNCTION("""COMPUTED_VALUE"""),"Don't know")</f>
        <v>Don't know</v>
      </c>
      <c r="S163" t="str">
        <f>IFERROR(__xludf.DUMMYFUNCTION("""COMPUTED_VALUE"""),"Maybe")</f>
        <v>Maybe</v>
      </c>
      <c r="T163" t="str">
        <f>IFERROR(__xludf.DUMMYFUNCTION("""COMPUTED_VALUE"""),"Maybe")</f>
        <v>Maybe</v>
      </c>
      <c r="U163" t="str">
        <f>IFERROR(__xludf.DUMMYFUNCTION("""COMPUTED_VALUE"""),"Some of them")</f>
        <v>Some of them</v>
      </c>
      <c r="V163" t="str">
        <f>IFERROR(__xludf.DUMMYFUNCTION("""COMPUTED_VALUE"""),"No")</f>
        <v>No</v>
      </c>
      <c r="W163" t="str">
        <f>IFERROR(__xludf.DUMMYFUNCTION("""COMPUTED_VALUE"""),"No")</f>
        <v>No</v>
      </c>
      <c r="X163" t="str">
        <f>IFERROR(__xludf.DUMMYFUNCTION("""COMPUTED_VALUE"""),"Maybe")</f>
        <v>Maybe</v>
      </c>
      <c r="Y163" t="str">
        <f>IFERROR(__xludf.DUMMYFUNCTION("""COMPUTED_VALUE"""),"No")</f>
        <v>No</v>
      </c>
      <c r="Z163" t="str">
        <f>IFERROR(__xludf.DUMMYFUNCTION("""COMPUTED_VALUE"""),"No")</f>
        <v>No</v>
      </c>
    </row>
    <row r="164">
      <c r="A164" s="4">
        <f>IFERROR(__xludf.DUMMYFUNCTION("""COMPUTED_VALUE"""),41878.596073252316)</f>
        <v>41878.59607</v>
      </c>
      <c r="B164">
        <f>IFERROR(__xludf.DUMMYFUNCTION("""COMPUTED_VALUE"""),30.0)</f>
        <v>30</v>
      </c>
      <c r="C164" t="str">
        <f>IFERROR(__xludf.DUMMYFUNCTION("""COMPUTED_VALUE"""),"F")</f>
        <v>F</v>
      </c>
      <c r="D164" t="str">
        <f>IFERROR(__xludf.DUMMYFUNCTION("""COMPUTED_VALUE"""),"United States")</f>
        <v>United States</v>
      </c>
      <c r="E164" t="str">
        <f>IFERROR(__xludf.DUMMYFUNCTION("""COMPUTED_VALUE"""),"SC")</f>
        <v>SC</v>
      </c>
      <c r="F164" t="str">
        <f>IFERROR(__xludf.DUMMYFUNCTION("""COMPUTED_VALUE"""),"No")</f>
        <v>No</v>
      </c>
      <c r="G164" t="str">
        <f>IFERROR(__xludf.DUMMYFUNCTION("""COMPUTED_VALUE"""),"Yes")</f>
        <v>Yes</v>
      </c>
      <c r="H164" t="str">
        <f>IFERROR(__xludf.DUMMYFUNCTION("""COMPUTED_VALUE"""),"Yes")</f>
        <v>Yes</v>
      </c>
      <c r="I164" t="str">
        <f>IFERROR(__xludf.DUMMYFUNCTION("""COMPUTED_VALUE"""),"Sometimes")</f>
        <v>Sometimes</v>
      </c>
      <c r="J164" t="str">
        <f>IFERROR(__xludf.DUMMYFUNCTION("""COMPUTED_VALUE"""),"26-100")</f>
        <v>26-100</v>
      </c>
      <c r="K164" t="str">
        <f>IFERROR(__xludf.DUMMYFUNCTION("""COMPUTED_VALUE"""),"No")</f>
        <v>No</v>
      </c>
      <c r="L164" t="str">
        <f>IFERROR(__xludf.DUMMYFUNCTION("""COMPUTED_VALUE"""),"Yes")</f>
        <v>Yes</v>
      </c>
      <c r="M164" t="str">
        <f>IFERROR(__xludf.DUMMYFUNCTION("""COMPUTED_VALUE"""),"Yes")</f>
        <v>Yes</v>
      </c>
      <c r="N164" t="str">
        <f>IFERROR(__xludf.DUMMYFUNCTION("""COMPUTED_VALUE"""),"Yes")</f>
        <v>Yes</v>
      </c>
      <c r="O164" t="str">
        <f>IFERROR(__xludf.DUMMYFUNCTION("""COMPUTED_VALUE"""),"Yes")</f>
        <v>Yes</v>
      </c>
      <c r="P164" t="str">
        <f>IFERROR(__xludf.DUMMYFUNCTION("""COMPUTED_VALUE"""),"Don't know")</f>
        <v>Don't know</v>
      </c>
      <c r="Q164" t="str">
        <f>IFERROR(__xludf.DUMMYFUNCTION("""COMPUTED_VALUE"""),"Don't know")</f>
        <v>Don't know</v>
      </c>
      <c r="R164" t="str">
        <f>IFERROR(__xludf.DUMMYFUNCTION("""COMPUTED_VALUE"""),"Very easy")</f>
        <v>Very easy</v>
      </c>
      <c r="S164" t="str">
        <f>IFERROR(__xludf.DUMMYFUNCTION("""COMPUTED_VALUE"""),"No")</f>
        <v>No</v>
      </c>
      <c r="T164" t="str">
        <f>IFERROR(__xludf.DUMMYFUNCTION("""COMPUTED_VALUE"""),"No")</f>
        <v>No</v>
      </c>
      <c r="U164" t="str">
        <f>IFERROR(__xludf.DUMMYFUNCTION("""COMPUTED_VALUE"""),"Yes")</f>
        <v>Yes</v>
      </c>
      <c r="V164" t="str">
        <f>IFERROR(__xludf.DUMMYFUNCTION("""COMPUTED_VALUE"""),"Yes")</f>
        <v>Yes</v>
      </c>
      <c r="W164" t="str">
        <f>IFERROR(__xludf.DUMMYFUNCTION("""COMPUTED_VALUE"""),"No")</f>
        <v>No</v>
      </c>
      <c r="X164" t="str">
        <f>IFERROR(__xludf.DUMMYFUNCTION("""COMPUTED_VALUE"""),"Yes")</f>
        <v>Yes</v>
      </c>
      <c r="Y164" t="str">
        <f>IFERROR(__xludf.DUMMYFUNCTION("""COMPUTED_VALUE"""),"Yes")</f>
        <v>Yes</v>
      </c>
      <c r="Z164" t="str">
        <f>IFERROR(__xludf.DUMMYFUNCTION("""COMPUTED_VALUE"""),"No")</f>
        <v>No</v>
      </c>
    </row>
    <row r="165">
      <c r="A165" s="4">
        <f>IFERROR(__xludf.DUMMYFUNCTION("""COMPUTED_VALUE"""),41878.59630878473)</f>
        <v>41878.59631</v>
      </c>
      <c r="B165">
        <f>IFERROR(__xludf.DUMMYFUNCTION("""COMPUTED_VALUE"""),60.0)</f>
        <v>60</v>
      </c>
      <c r="C165" t="str">
        <f>IFERROR(__xludf.DUMMYFUNCTION("""COMPUTED_VALUE"""),"male")</f>
        <v>male</v>
      </c>
      <c r="D165" t="str">
        <f>IFERROR(__xludf.DUMMYFUNCTION("""COMPUTED_VALUE"""),"United States")</f>
        <v>United States</v>
      </c>
      <c r="E165" t="str">
        <f>IFERROR(__xludf.DUMMYFUNCTION("""COMPUTED_VALUE"""),"CA")</f>
        <v>CA</v>
      </c>
      <c r="F165" t="str">
        <f>IFERROR(__xludf.DUMMYFUNCTION("""COMPUTED_VALUE"""),"No")</f>
        <v>No</v>
      </c>
      <c r="G165" t="str">
        <f>IFERROR(__xludf.DUMMYFUNCTION("""COMPUTED_VALUE"""),"No")</f>
        <v>No</v>
      </c>
      <c r="H165" t="str">
        <f>IFERROR(__xludf.DUMMYFUNCTION("""COMPUTED_VALUE"""),"No")</f>
        <v>No</v>
      </c>
      <c r="J165" t="str">
        <f>IFERROR(__xludf.DUMMYFUNCTION("""COMPUTED_VALUE"""),"More than 1000")</f>
        <v>More than 1000</v>
      </c>
      <c r="K165" t="str">
        <f>IFERROR(__xludf.DUMMYFUNCTION("""COMPUTED_VALUE"""),"No")</f>
        <v>No</v>
      </c>
      <c r="L165" t="str">
        <f>IFERROR(__xludf.DUMMYFUNCTION("""COMPUTED_VALUE"""),"Yes")</f>
        <v>Yes</v>
      </c>
      <c r="M165" t="str">
        <f>IFERROR(__xludf.DUMMYFUNCTION("""COMPUTED_VALUE"""),"Yes")</f>
        <v>Yes</v>
      </c>
      <c r="N165" t="str">
        <f>IFERROR(__xludf.DUMMYFUNCTION("""COMPUTED_VALUE"""),"No")</f>
        <v>No</v>
      </c>
      <c r="O165" t="str">
        <f>IFERROR(__xludf.DUMMYFUNCTION("""COMPUTED_VALUE"""),"Don't know")</f>
        <v>Don't know</v>
      </c>
      <c r="P165" t="str">
        <f>IFERROR(__xludf.DUMMYFUNCTION("""COMPUTED_VALUE"""),"Yes")</f>
        <v>Yes</v>
      </c>
      <c r="Q165" t="str">
        <f>IFERROR(__xludf.DUMMYFUNCTION("""COMPUTED_VALUE"""),"Don't know")</f>
        <v>Don't know</v>
      </c>
      <c r="R165" t="str">
        <f>IFERROR(__xludf.DUMMYFUNCTION("""COMPUTED_VALUE"""),"Don't know")</f>
        <v>Don't know</v>
      </c>
      <c r="S165" t="str">
        <f>IFERROR(__xludf.DUMMYFUNCTION("""COMPUTED_VALUE"""),"No")</f>
        <v>No</v>
      </c>
      <c r="T165" t="str">
        <f>IFERROR(__xludf.DUMMYFUNCTION("""COMPUTED_VALUE"""),"No")</f>
        <v>No</v>
      </c>
      <c r="U165" t="str">
        <f>IFERROR(__xludf.DUMMYFUNCTION("""COMPUTED_VALUE"""),"Some of them")</f>
        <v>Some of them</v>
      </c>
      <c r="V165" t="str">
        <f>IFERROR(__xludf.DUMMYFUNCTION("""COMPUTED_VALUE"""),"Yes")</f>
        <v>Yes</v>
      </c>
      <c r="W165" t="str">
        <f>IFERROR(__xludf.DUMMYFUNCTION("""COMPUTED_VALUE"""),"Maybe")</f>
        <v>Maybe</v>
      </c>
      <c r="X165" t="str">
        <f>IFERROR(__xludf.DUMMYFUNCTION("""COMPUTED_VALUE"""),"Maybe")</f>
        <v>Maybe</v>
      </c>
      <c r="Y165" t="str">
        <f>IFERROR(__xludf.DUMMYFUNCTION("""COMPUTED_VALUE"""),"Yes")</f>
        <v>Yes</v>
      </c>
      <c r="Z165" t="str">
        <f>IFERROR(__xludf.DUMMYFUNCTION("""COMPUTED_VALUE"""),"No")</f>
        <v>No</v>
      </c>
    </row>
    <row r="166">
      <c r="A166" s="4">
        <f>IFERROR(__xludf.DUMMYFUNCTION("""COMPUTED_VALUE"""),41878.59635216436)</f>
        <v>41878.59635</v>
      </c>
      <c r="B166">
        <f>IFERROR(__xludf.DUMMYFUNCTION("""COMPUTED_VALUE"""),33.0)</f>
        <v>33</v>
      </c>
      <c r="C166" t="str">
        <f>IFERROR(__xludf.DUMMYFUNCTION("""COMPUTED_VALUE"""),"Male")</f>
        <v>Male</v>
      </c>
      <c r="D166" t="str">
        <f>IFERROR(__xludf.DUMMYFUNCTION("""COMPUTED_VALUE"""),"United States")</f>
        <v>United States</v>
      </c>
      <c r="E166" t="str">
        <f>IFERROR(__xludf.DUMMYFUNCTION("""COMPUTED_VALUE"""),"CA")</f>
        <v>CA</v>
      </c>
      <c r="F166" t="str">
        <f>IFERROR(__xludf.DUMMYFUNCTION("""COMPUTED_VALUE"""),"No")</f>
        <v>No</v>
      </c>
      <c r="G166" t="str">
        <f>IFERROR(__xludf.DUMMYFUNCTION("""COMPUTED_VALUE"""),"Yes")</f>
        <v>Yes</v>
      </c>
      <c r="H166" t="str">
        <f>IFERROR(__xludf.DUMMYFUNCTION("""COMPUTED_VALUE"""),"Yes")</f>
        <v>Yes</v>
      </c>
      <c r="I166" t="str">
        <f>IFERROR(__xludf.DUMMYFUNCTION("""COMPUTED_VALUE"""),"Sometimes")</f>
        <v>Sometimes</v>
      </c>
      <c r="J166" t="str">
        <f>IFERROR(__xludf.DUMMYFUNCTION("""COMPUTED_VALUE"""),"More than 1000")</f>
        <v>More than 1000</v>
      </c>
      <c r="K166" t="str">
        <f>IFERROR(__xludf.DUMMYFUNCTION("""COMPUTED_VALUE"""),"No")</f>
        <v>No</v>
      </c>
      <c r="L166" t="str">
        <f>IFERROR(__xludf.DUMMYFUNCTION("""COMPUTED_VALUE"""),"Yes")</f>
        <v>Yes</v>
      </c>
      <c r="M166" t="str">
        <f>IFERROR(__xludf.DUMMYFUNCTION("""COMPUTED_VALUE"""),"Yes")</f>
        <v>Yes</v>
      </c>
      <c r="N166" t="str">
        <f>IFERROR(__xludf.DUMMYFUNCTION("""COMPUTED_VALUE"""),"No")</f>
        <v>No</v>
      </c>
      <c r="O166" t="str">
        <f>IFERROR(__xludf.DUMMYFUNCTION("""COMPUTED_VALUE"""),"Yes")</f>
        <v>Yes</v>
      </c>
      <c r="P166" t="str">
        <f>IFERROR(__xludf.DUMMYFUNCTION("""COMPUTED_VALUE"""),"Yes")</f>
        <v>Yes</v>
      </c>
      <c r="Q166" t="str">
        <f>IFERROR(__xludf.DUMMYFUNCTION("""COMPUTED_VALUE"""),"Don't know")</f>
        <v>Don't know</v>
      </c>
      <c r="R166" t="str">
        <f>IFERROR(__xludf.DUMMYFUNCTION("""COMPUTED_VALUE"""),"Don't know")</f>
        <v>Don't know</v>
      </c>
      <c r="S166" t="str">
        <f>IFERROR(__xludf.DUMMYFUNCTION("""COMPUTED_VALUE"""),"Yes")</f>
        <v>Yes</v>
      </c>
      <c r="T166" t="str">
        <f>IFERROR(__xludf.DUMMYFUNCTION("""COMPUTED_VALUE"""),"No")</f>
        <v>No</v>
      </c>
      <c r="U166" t="str">
        <f>IFERROR(__xludf.DUMMYFUNCTION("""COMPUTED_VALUE"""),"No")</f>
        <v>No</v>
      </c>
      <c r="V166" t="str">
        <f>IFERROR(__xludf.DUMMYFUNCTION("""COMPUTED_VALUE"""),"No")</f>
        <v>No</v>
      </c>
      <c r="W166" t="str">
        <f>IFERROR(__xludf.DUMMYFUNCTION("""COMPUTED_VALUE"""),"No")</f>
        <v>No</v>
      </c>
      <c r="X166" t="str">
        <f>IFERROR(__xludf.DUMMYFUNCTION("""COMPUTED_VALUE"""),"Maybe")</f>
        <v>Maybe</v>
      </c>
      <c r="Y166" t="str">
        <f>IFERROR(__xludf.DUMMYFUNCTION("""COMPUTED_VALUE"""),"Don't know")</f>
        <v>Don't know</v>
      </c>
      <c r="Z166" t="str">
        <f>IFERROR(__xludf.DUMMYFUNCTION("""COMPUTED_VALUE"""),"No")</f>
        <v>No</v>
      </c>
    </row>
    <row r="167">
      <c r="A167" s="4">
        <f>IFERROR(__xludf.DUMMYFUNCTION("""COMPUTED_VALUE"""),41878.59662546297)</f>
        <v>41878.59663</v>
      </c>
      <c r="B167">
        <f>IFERROR(__xludf.DUMMYFUNCTION("""COMPUTED_VALUE"""),37.0)</f>
        <v>37</v>
      </c>
      <c r="C167" t="str">
        <f>IFERROR(__xludf.DUMMYFUNCTION("""COMPUTED_VALUE"""),"M")</f>
        <v>M</v>
      </c>
      <c r="D167" t="str">
        <f>IFERROR(__xludf.DUMMYFUNCTION("""COMPUTED_VALUE"""),"United States")</f>
        <v>United States</v>
      </c>
      <c r="E167" t="str">
        <f>IFERROR(__xludf.DUMMYFUNCTION("""COMPUTED_VALUE"""),"NY")</f>
        <v>NY</v>
      </c>
      <c r="F167" t="str">
        <f>IFERROR(__xludf.DUMMYFUNCTION("""COMPUTED_VALUE"""),"No")</f>
        <v>No</v>
      </c>
      <c r="G167" t="str">
        <f>IFERROR(__xludf.DUMMYFUNCTION("""COMPUTED_VALUE"""),"No")</f>
        <v>No</v>
      </c>
      <c r="H167" t="str">
        <f>IFERROR(__xludf.DUMMYFUNCTION("""COMPUTED_VALUE"""),"No")</f>
        <v>No</v>
      </c>
      <c r="I167" t="str">
        <f>IFERROR(__xludf.DUMMYFUNCTION("""COMPUTED_VALUE"""),"Never")</f>
        <v>Never</v>
      </c>
      <c r="J167" t="str">
        <f>IFERROR(__xludf.DUMMYFUNCTION("""COMPUTED_VALUE"""),"More than 1000")</f>
        <v>More than 1000</v>
      </c>
      <c r="K167" t="str">
        <f>IFERROR(__xludf.DUMMYFUNCTION("""COMPUTED_VALUE"""),"No")</f>
        <v>No</v>
      </c>
      <c r="L167" t="str">
        <f>IFERROR(__xludf.DUMMYFUNCTION("""COMPUTED_VALUE"""),"Yes")</f>
        <v>Yes</v>
      </c>
      <c r="M167" t="str">
        <f>IFERROR(__xludf.DUMMYFUNCTION("""COMPUTED_VALUE"""),"Yes")</f>
        <v>Yes</v>
      </c>
      <c r="N167" t="str">
        <f>IFERROR(__xludf.DUMMYFUNCTION("""COMPUTED_VALUE"""),"Yes")</f>
        <v>Yes</v>
      </c>
      <c r="O167" t="str">
        <f>IFERROR(__xludf.DUMMYFUNCTION("""COMPUTED_VALUE"""),"Yes")</f>
        <v>Yes</v>
      </c>
      <c r="P167" t="str">
        <f>IFERROR(__xludf.DUMMYFUNCTION("""COMPUTED_VALUE"""),"Yes")</f>
        <v>Yes</v>
      </c>
      <c r="Q167" t="str">
        <f>IFERROR(__xludf.DUMMYFUNCTION("""COMPUTED_VALUE"""),"Don't know")</f>
        <v>Don't know</v>
      </c>
      <c r="R167" t="str">
        <f>IFERROR(__xludf.DUMMYFUNCTION("""COMPUTED_VALUE"""),"Don't know")</f>
        <v>Don't know</v>
      </c>
      <c r="S167" t="str">
        <f>IFERROR(__xludf.DUMMYFUNCTION("""COMPUTED_VALUE"""),"No")</f>
        <v>No</v>
      </c>
      <c r="T167" t="str">
        <f>IFERROR(__xludf.DUMMYFUNCTION("""COMPUTED_VALUE"""),"No")</f>
        <v>No</v>
      </c>
      <c r="U167" t="str">
        <f>IFERROR(__xludf.DUMMYFUNCTION("""COMPUTED_VALUE"""),"Some of them")</f>
        <v>Some of them</v>
      </c>
      <c r="V167" t="str">
        <f>IFERROR(__xludf.DUMMYFUNCTION("""COMPUTED_VALUE"""),"Yes")</f>
        <v>Yes</v>
      </c>
      <c r="W167" t="str">
        <f>IFERROR(__xludf.DUMMYFUNCTION("""COMPUTED_VALUE"""),"Maybe")</f>
        <v>Maybe</v>
      </c>
      <c r="X167" t="str">
        <f>IFERROR(__xludf.DUMMYFUNCTION("""COMPUTED_VALUE"""),"Maybe")</f>
        <v>Maybe</v>
      </c>
      <c r="Y167" t="str">
        <f>IFERROR(__xludf.DUMMYFUNCTION("""COMPUTED_VALUE"""),"Don't know")</f>
        <v>Don't know</v>
      </c>
      <c r="Z167" t="str">
        <f>IFERROR(__xludf.DUMMYFUNCTION("""COMPUTED_VALUE"""),"No")</f>
        <v>No</v>
      </c>
    </row>
    <row r="168">
      <c r="A168" s="4">
        <f>IFERROR(__xludf.DUMMYFUNCTION("""COMPUTED_VALUE"""),41878.596666736106)</f>
        <v>41878.59667</v>
      </c>
      <c r="B168">
        <f>IFERROR(__xludf.DUMMYFUNCTION("""COMPUTED_VALUE"""),23.0)</f>
        <v>23</v>
      </c>
      <c r="C168" t="str">
        <f>IFERROR(__xludf.DUMMYFUNCTION("""COMPUTED_VALUE"""),"Female")</f>
        <v>Female</v>
      </c>
      <c r="D168" t="str">
        <f>IFERROR(__xludf.DUMMYFUNCTION("""COMPUTED_VALUE"""),"United States")</f>
        <v>United States</v>
      </c>
      <c r="E168" t="str">
        <f>IFERROR(__xludf.DUMMYFUNCTION("""COMPUTED_VALUE"""),"NY")</f>
        <v>NY</v>
      </c>
      <c r="F168" t="str">
        <f>IFERROR(__xludf.DUMMYFUNCTION("""COMPUTED_VALUE"""),"No")</f>
        <v>No</v>
      </c>
      <c r="G168" t="str">
        <f>IFERROR(__xludf.DUMMYFUNCTION("""COMPUTED_VALUE"""),"No")</f>
        <v>No</v>
      </c>
      <c r="H168" t="str">
        <f>IFERROR(__xludf.DUMMYFUNCTION("""COMPUTED_VALUE"""),"Yes")</f>
        <v>Yes</v>
      </c>
      <c r="I168" t="str">
        <f>IFERROR(__xludf.DUMMYFUNCTION("""COMPUTED_VALUE"""),"Sometimes")</f>
        <v>Sometimes</v>
      </c>
      <c r="J168" t="str">
        <f>IFERROR(__xludf.DUMMYFUNCTION("""COMPUTED_VALUE"""),"More than 1000")</f>
        <v>More than 1000</v>
      </c>
      <c r="K168" t="str">
        <f>IFERROR(__xludf.DUMMYFUNCTION("""COMPUTED_VALUE"""),"No")</f>
        <v>No</v>
      </c>
      <c r="L168" t="str">
        <f>IFERROR(__xludf.DUMMYFUNCTION("""COMPUTED_VALUE"""),"Yes")</f>
        <v>Yes</v>
      </c>
      <c r="M168" t="str">
        <f>IFERROR(__xludf.DUMMYFUNCTION("""COMPUTED_VALUE"""),"Yes")</f>
        <v>Yes</v>
      </c>
      <c r="N168" t="str">
        <f>IFERROR(__xludf.DUMMYFUNCTION("""COMPUTED_VALUE"""),"Yes")</f>
        <v>Yes</v>
      </c>
      <c r="O168" t="str">
        <f>IFERROR(__xludf.DUMMYFUNCTION("""COMPUTED_VALUE"""),"Yes")</f>
        <v>Yes</v>
      </c>
      <c r="P168" t="str">
        <f>IFERROR(__xludf.DUMMYFUNCTION("""COMPUTED_VALUE"""),"Yes")</f>
        <v>Yes</v>
      </c>
      <c r="Q168" t="str">
        <f>IFERROR(__xludf.DUMMYFUNCTION("""COMPUTED_VALUE"""),"Don't know")</f>
        <v>Don't know</v>
      </c>
      <c r="R168" t="str">
        <f>IFERROR(__xludf.DUMMYFUNCTION("""COMPUTED_VALUE"""),"Don't know")</f>
        <v>Don't know</v>
      </c>
      <c r="S168" t="str">
        <f>IFERROR(__xludf.DUMMYFUNCTION("""COMPUTED_VALUE"""),"No")</f>
        <v>No</v>
      </c>
      <c r="T168" t="str">
        <f>IFERROR(__xludf.DUMMYFUNCTION("""COMPUTED_VALUE"""),"No")</f>
        <v>No</v>
      </c>
      <c r="U168" t="str">
        <f>IFERROR(__xludf.DUMMYFUNCTION("""COMPUTED_VALUE"""),"Some of them")</f>
        <v>Some of them</v>
      </c>
      <c r="V168" t="str">
        <f>IFERROR(__xludf.DUMMYFUNCTION("""COMPUTED_VALUE"""),"Some of them")</f>
        <v>Some of them</v>
      </c>
      <c r="W168" t="str">
        <f>IFERROR(__xludf.DUMMYFUNCTION("""COMPUTED_VALUE"""),"No")</f>
        <v>No</v>
      </c>
      <c r="X168" t="str">
        <f>IFERROR(__xludf.DUMMYFUNCTION("""COMPUTED_VALUE"""),"No")</f>
        <v>No</v>
      </c>
      <c r="Y168" t="str">
        <f>IFERROR(__xludf.DUMMYFUNCTION("""COMPUTED_VALUE"""),"Yes")</f>
        <v>Yes</v>
      </c>
      <c r="Z168" t="str">
        <f>IFERROR(__xludf.DUMMYFUNCTION("""COMPUTED_VALUE"""),"No")</f>
        <v>No</v>
      </c>
    </row>
    <row r="169">
      <c r="A169" s="4">
        <f>IFERROR(__xludf.DUMMYFUNCTION("""COMPUTED_VALUE"""),41878.5973204051)</f>
        <v>41878.59732</v>
      </c>
      <c r="B169">
        <f>IFERROR(__xludf.DUMMYFUNCTION("""COMPUTED_VALUE"""),31.0)</f>
        <v>31</v>
      </c>
      <c r="C169" t="str">
        <f>IFERROR(__xludf.DUMMYFUNCTION("""COMPUTED_VALUE"""),"f")</f>
        <v>f</v>
      </c>
      <c r="D169" t="str">
        <f>IFERROR(__xludf.DUMMYFUNCTION("""COMPUTED_VALUE"""),"United States")</f>
        <v>United States</v>
      </c>
      <c r="E169" t="str">
        <f>IFERROR(__xludf.DUMMYFUNCTION("""COMPUTED_VALUE"""),"CA")</f>
        <v>CA</v>
      </c>
      <c r="F169" t="str">
        <f>IFERROR(__xludf.DUMMYFUNCTION("""COMPUTED_VALUE"""),"No")</f>
        <v>No</v>
      </c>
      <c r="G169" t="str">
        <f>IFERROR(__xludf.DUMMYFUNCTION("""COMPUTED_VALUE"""),"No")</f>
        <v>No</v>
      </c>
      <c r="H169" t="str">
        <f>IFERROR(__xludf.DUMMYFUNCTION("""COMPUTED_VALUE"""),"Yes")</f>
        <v>Yes</v>
      </c>
      <c r="I169" t="str">
        <f>IFERROR(__xludf.DUMMYFUNCTION("""COMPUTED_VALUE"""),"Sometimes")</f>
        <v>Sometimes</v>
      </c>
      <c r="J169" t="str">
        <f>IFERROR(__xludf.DUMMYFUNCTION("""COMPUTED_VALUE"""),"More than 1000")</f>
        <v>More than 1000</v>
      </c>
      <c r="K169" t="str">
        <f>IFERROR(__xludf.DUMMYFUNCTION("""COMPUTED_VALUE"""),"No")</f>
        <v>No</v>
      </c>
      <c r="L169" t="str">
        <f>IFERROR(__xludf.DUMMYFUNCTION("""COMPUTED_VALUE"""),"Yes")</f>
        <v>Yes</v>
      </c>
      <c r="M169" t="str">
        <f>IFERROR(__xludf.DUMMYFUNCTION("""COMPUTED_VALUE"""),"Yes")</f>
        <v>Yes</v>
      </c>
      <c r="N169" t="str">
        <f>IFERROR(__xludf.DUMMYFUNCTION("""COMPUTED_VALUE"""),"Not sure")</f>
        <v>Not sure</v>
      </c>
      <c r="O169" t="str">
        <f>IFERROR(__xludf.DUMMYFUNCTION("""COMPUTED_VALUE"""),"Don't know")</f>
        <v>Don't know</v>
      </c>
      <c r="P169" t="str">
        <f>IFERROR(__xludf.DUMMYFUNCTION("""COMPUTED_VALUE"""),"Don't know")</f>
        <v>Don't know</v>
      </c>
      <c r="Q169" t="str">
        <f>IFERROR(__xludf.DUMMYFUNCTION("""COMPUTED_VALUE"""),"Yes")</f>
        <v>Yes</v>
      </c>
      <c r="R169" t="str">
        <f>IFERROR(__xludf.DUMMYFUNCTION("""COMPUTED_VALUE"""),"Somewhat easy")</f>
        <v>Somewhat easy</v>
      </c>
      <c r="S169" t="str">
        <f>IFERROR(__xludf.DUMMYFUNCTION("""COMPUTED_VALUE"""),"No")</f>
        <v>No</v>
      </c>
      <c r="T169" t="str">
        <f>IFERROR(__xludf.DUMMYFUNCTION("""COMPUTED_VALUE"""),"No")</f>
        <v>No</v>
      </c>
      <c r="U169" t="str">
        <f>IFERROR(__xludf.DUMMYFUNCTION("""COMPUTED_VALUE"""),"Yes")</f>
        <v>Yes</v>
      </c>
      <c r="V169" t="str">
        <f>IFERROR(__xludf.DUMMYFUNCTION("""COMPUTED_VALUE"""),"Yes")</f>
        <v>Yes</v>
      </c>
      <c r="W169" t="str">
        <f>IFERROR(__xludf.DUMMYFUNCTION("""COMPUTED_VALUE"""),"No")</f>
        <v>No</v>
      </c>
      <c r="X169" t="str">
        <f>IFERROR(__xludf.DUMMYFUNCTION("""COMPUTED_VALUE"""),"No")</f>
        <v>No</v>
      </c>
      <c r="Y169" t="str">
        <f>IFERROR(__xludf.DUMMYFUNCTION("""COMPUTED_VALUE"""),"Yes")</f>
        <v>Yes</v>
      </c>
      <c r="Z169" t="str">
        <f>IFERROR(__xludf.DUMMYFUNCTION("""COMPUTED_VALUE"""),"No")</f>
        <v>No</v>
      </c>
    </row>
    <row r="170">
      <c r="A170" s="4">
        <f>IFERROR(__xludf.DUMMYFUNCTION("""COMPUTED_VALUE"""),41878.5977275463)</f>
        <v>41878.59773</v>
      </c>
      <c r="B170">
        <f>IFERROR(__xludf.DUMMYFUNCTION("""COMPUTED_VALUE"""),26.0)</f>
        <v>26</v>
      </c>
      <c r="C170" t="str">
        <f>IFERROR(__xludf.DUMMYFUNCTION("""COMPUTED_VALUE"""),"Male")</f>
        <v>Male</v>
      </c>
      <c r="D170" t="str">
        <f>IFERROR(__xludf.DUMMYFUNCTION("""COMPUTED_VALUE"""),"United States")</f>
        <v>United States</v>
      </c>
      <c r="E170" t="str">
        <f>IFERROR(__xludf.DUMMYFUNCTION("""COMPUTED_VALUE"""),"MA")</f>
        <v>MA</v>
      </c>
      <c r="F170" t="str">
        <f>IFERROR(__xludf.DUMMYFUNCTION("""COMPUTED_VALUE"""),"No")</f>
        <v>No</v>
      </c>
      <c r="G170" t="str">
        <f>IFERROR(__xludf.DUMMYFUNCTION("""COMPUTED_VALUE"""),"No")</f>
        <v>No</v>
      </c>
      <c r="H170" t="str">
        <f>IFERROR(__xludf.DUMMYFUNCTION("""COMPUTED_VALUE"""),"No")</f>
        <v>No</v>
      </c>
      <c r="I170" t="str">
        <f>IFERROR(__xludf.DUMMYFUNCTION("""COMPUTED_VALUE"""),"Rarely")</f>
        <v>Rarely</v>
      </c>
      <c r="J170" t="str">
        <f>IFERROR(__xludf.DUMMYFUNCTION("""COMPUTED_VALUE"""),"100-500")</f>
        <v>100-500</v>
      </c>
      <c r="K170" t="str">
        <f>IFERROR(__xludf.DUMMYFUNCTION("""COMPUTED_VALUE"""),"No")</f>
        <v>No</v>
      </c>
      <c r="L170" t="str">
        <f>IFERROR(__xludf.DUMMYFUNCTION("""COMPUTED_VALUE"""),"Yes")</f>
        <v>Yes</v>
      </c>
      <c r="M170" t="str">
        <f>IFERROR(__xludf.DUMMYFUNCTION("""COMPUTED_VALUE"""),"Yes")</f>
        <v>Yes</v>
      </c>
      <c r="N170" t="str">
        <f>IFERROR(__xludf.DUMMYFUNCTION("""COMPUTED_VALUE"""),"Not sure")</f>
        <v>Not sure</v>
      </c>
      <c r="O170" t="str">
        <f>IFERROR(__xludf.DUMMYFUNCTION("""COMPUTED_VALUE"""),"No")</f>
        <v>No</v>
      </c>
      <c r="P170" t="str">
        <f>IFERROR(__xludf.DUMMYFUNCTION("""COMPUTED_VALUE"""),"Don't know")</f>
        <v>Don't know</v>
      </c>
      <c r="Q170" t="str">
        <f>IFERROR(__xludf.DUMMYFUNCTION("""COMPUTED_VALUE"""),"Don't know")</f>
        <v>Don't know</v>
      </c>
      <c r="R170" t="str">
        <f>IFERROR(__xludf.DUMMYFUNCTION("""COMPUTED_VALUE"""),"Don't know")</f>
        <v>Don't know</v>
      </c>
      <c r="S170" t="str">
        <f>IFERROR(__xludf.DUMMYFUNCTION("""COMPUTED_VALUE"""),"No")</f>
        <v>No</v>
      </c>
      <c r="T170" t="str">
        <f>IFERROR(__xludf.DUMMYFUNCTION("""COMPUTED_VALUE"""),"No")</f>
        <v>No</v>
      </c>
      <c r="U170" t="str">
        <f>IFERROR(__xludf.DUMMYFUNCTION("""COMPUTED_VALUE"""),"Some of them")</f>
        <v>Some of them</v>
      </c>
      <c r="V170" t="str">
        <f>IFERROR(__xludf.DUMMYFUNCTION("""COMPUTED_VALUE"""),"Yes")</f>
        <v>Yes</v>
      </c>
      <c r="W170" t="str">
        <f>IFERROR(__xludf.DUMMYFUNCTION("""COMPUTED_VALUE"""),"No")</f>
        <v>No</v>
      </c>
      <c r="X170" t="str">
        <f>IFERROR(__xludf.DUMMYFUNCTION("""COMPUTED_VALUE"""),"Maybe")</f>
        <v>Maybe</v>
      </c>
      <c r="Y170" t="str">
        <f>IFERROR(__xludf.DUMMYFUNCTION("""COMPUTED_VALUE"""),"Don't know")</f>
        <v>Don't know</v>
      </c>
      <c r="Z170" t="str">
        <f>IFERROR(__xludf.DUMMYFUNCTION("""COMPUTED_VALUE"""),"No")</f>
        <v>No</v>
      </c>
    </row>
    <row r="171">
      <c r="A171" s="4">
        <f>IFERROR(__xludf.DUMMYFUNCTION("""COMPUTED_VALUE"""),41878.59835170139)</f>
        <v>41878.59835</v>
      </c>
      <c r="B171">
        <f>IFERROR(__xludf.DUMMYFUNCTION("""COMPUTED_VALUE"""),28.0)</f>
        <v>28</v>
      </c>
      <c r="C171" t="str">
        <f>IFERROR(__xludf.DUMMYFUNCTION("""COMPUTED_VALUE"""),"female")</f>
        <v>female</v>
      </c>
      <c r="D171" t="str">
        <f>IFERROR(__xludf.DUMMYFUNCTION("""COMPUTED_VALUE"""),"United States")</f>
        <v>United States</v>
      </c>
      <c r="E171" t="str">
        <f>IFERROR(__xludf.DUMMYFUNCTION("""COMPUTED_VALUE"""),"WA")</f>
        <v>WA</v>
      </c>
      <c r="F171" t="str">
        <f>IFERROR(__xludf.DUMMYFUNCTION("""COMPUTED_VALUE"""),"No")</f>
        <v>No</v>
      </c>
      <c r="G171" t="str">
        <f>IFERROR(__xludf.DUMMYFUNCTION("""COMPUTED_VALUE"""),"Yes")</f>
        <v>Yes</v>
      </c>
      <c r="H171" t="str">
        <f>IFERROR(__xludf.DUMMYFUNCTION("""COMPUTED_VALUE"""),"Yes")</f>
        <v>Yes</v>
      </c>
      <c r="I171" t="str">
        <f>IFERROR(__xludf.DUMMYFUNCTION("""COMPUTED_VALUE"""),"Often")</f>
        <v>Often</v>
      </c>
      <c r="J171" t="str">
        <f>IFERROR(__xludf.DUMMYFUNCTION("""COMPUTED_VALUE"""),"100-500")</f>
        <v>100-500</v>
      </c>
      <c r="K171" t="str">
        <f>IFERROR(__xludf.DUMMYFUNCTION("""COMPUTED_VALUE"""),"Yes")</f>
        <v>Yes</v>
      </c>
      <c r="L171" t="str">
        <f>IFERROR(__xludf.DUMMYFUNCTION("""COMPUTED_VALUE"""),"No")</f>
        <v>No</v>
      </c>
      <c r="M171" t="str">
        <f>IFERROR(__xludf.DUMMYFUNCTION("""COMPUTED_VALUE"""),"Yes")</f>
        <v>Yes</v>
      </c>
      <c r="N171" t="str">
        <f>IFERROR(__xludf.DUMMYFUNCTION("""COMPUTED_VALUE"""),"Yes")</f>
        <v>Yes</v>
      </c>
      <c r="O171" t="str">
        <f>IFERROR(__xludf.DUMMYFUNCTION("""COMPUTED_VALUE"""),"Yes")</f>
        <v>Yes</v>
      </c>
      <c r="P171" t="str">
        <f>IFERROR(__xludf.DUMMYFUNCTION("""COMPUTED_VALUE"""),"Yes")</f>
        <v>Yes</v>
      </c>
      <c r="Q171" t="str">
        <f>IFERROR(__xludf.DUMMYFUNCTION("""COMPUTED_VALUE"""),"Yes")</f>
        <v>Yes</v>
      </c>
      <c r="R171" t="str">
        <f>IFERROR(__xludf.DUMMYFUNCTION("""COMPUTED_VALUE"""),"Somewhat easy")</f>
        <v>Somewhat easy</v>
      </c>
      <c r="S171" t="str">
        <f>IFERROR(__xludf.DUMMYFUNCTION("""COMPUTED_VALUE"""),"Yes")</f>
        <v>Yes</v>
      </c>
      <c r="T171" t="str">
        <f>IFERROR(__xludf.DUMMYFUNCTION("""COMPUTED_VALUE"""),"No")</f>
        <v>No</v>
      </c>
      <c r="U171" t="str">
        <f>IFERROR(__xludf.DUMMYFUNCTION("""COMPUTED_VALUE"""),"Some of them")</f>
        <v>Some of them</v>
      </c>
      <c r="V171" t="str">
        <f>IFERROR(__xludf.DUMMYFUNCTION("""COMPUTED_VALUE"""),"Yes")</f>
        <v>Yes</v>
      </c>
      <c r="W171" t="str">
        <f>IFERROR(__xludf.DUMMYFUNCTION("""COMPUTED_VALUE"""),"No")</f>
        <v>No</v>
      </c>
      <c r="X171" t="str">
        <f>IFERROR(__xludf.DUMMYFUNCTION("""COMPUTED_VALUE"""),"No")</f>
        <v>No</v>
      </c>
      <c r="Y171" t="str">
        <f>IFERROR(__xludf.DUMMYFUNCTION("""COMPUTED_VALUE"""),"Yes")</f>
        <v>Yes</v>
      </c>
      <c r="Z171" t="str">
        <f>IFERROR(__xludf.DUMMYFUNCTION("""COMPUTED_VALUE"""),"No")</f>
        <v>No</v>
      </c>
    </row>
    <row r="172">
      <c r="A172" s="4">
        <f>IFERROR(__xludf.DUMMYFUNCTION("""COMPUTED_VALUE"""),41878.59840391203)</f>
        <v>41878.5984</v>
      </c>
      <c r="B172">
        <f>IFERROR(__xludf.DUMMYFUNCTION("""COMPUTED_VALUE"""),37.0)</f>
        <v>37</v>
      </c>
      <c r="C172" t="str">
        <f>IFERROR(__xludf.DUMMYFUNCTION("""COMPUTED_VALUE"""),"F")</f>
        <v>F</v>
      </c>
      <c r="D172" t="str">
        <f>IFERROR(__xludf.DUMMYFUNCTION("""COMPUTED_VALUE"""),"United States")</f>
        <v>United States</v>
      </c>
      <c r="E172" t="str">
        <f>IFERROR(__xludf.DUMMYFUNCTION("""COMPUTED_VALUE"""),"CA")</f>
        <v>CA</v>
      </c>
      <c r="F172" t="str">
        <f>IFERROR(__xludf.DUMMYFUNCTION("""COMPUTED_VALUE"""),"No")</f>
        <v>No</v>
      </c>
      <c r="G172" t="str">
        <f>IFERROR(__xludf.DUMMYFUNCTION("""COMPUTED_VALUE"""),"No")</f>
        <v>No</v>
      </c>
      <c r="H172" t="str">
        <f>IFERROR(__xludf.DUMMYFUNCTION("""COMPUTED_VALUE"""),"Yes")</f>
        <v>Yes</v>
      </c>
      <c r="I172" t="str">
        <f>IFERROR(__xludf.DUMMYFUNCTION("""COMPUTED_VALUE"""),"Rarely")</f>
        <v>Rarely</v>
      </c>
      <c r="J172" t="str">
        <f>IFERROR(__xludf.DUMMYFUNCTION("""COMPUTED_VALUE"""),"More than 1000")</f>
        <v>More than 1000</v>
      </c>
      <c r="K172" t="str">
        <f>IFERROR(__xludf.DUMMYFUNCTION("""COMPUTED_VALUE"""),"No")</f>
        <v>No</v>
      </c>
      <c r="L172" t="str">
        <f>IFERROR(__xludf.DUMMYFUNCTION("""COMPUTED_VALUE"""),"Yes")</f>
        <v>Yes</v>
      </c>
      <c r="M172" t="str">
        <f>IFERROR(__xludf.DUMMYFUNCTION("""COMPUTED_VALUE"""),"Yes")</f>
        <v>Yes</v>
      </c>
      <c r="N172" t="str">
        <f>IFERROR(__xludf.DUMMYFUNCTION("""COMPUTED_VALUE"""),"Yes")</f>
        <v>Yes</v>
      </c>
      <c r="O172" t="str">
        <f>IFERROR(__xludf.DUMMYFUNCTION("""COMPUTED_VALUE"""),"Don't know")</f>
        <v>Don't know</v>
      </c>
      <c r="P172" t="str">
        <f>IFERROR(__xludf.DUMMYFUNCTION("""COMPUTED_VALUE"""),"Yes")</f>
        <v>Yes</v>
      </c>
      <c r="Q172" t="str">
        <f>IFERROR(__xludf.DUMMYFUNCTION("""COMPUTED_VALUE"""),"Don't know")</f>
        <v>Don't know</v>
      </c>
      <c r="R172" t="str">
        <f>IFERROR(__xludf.DUMMYFUNCTION("""COMPUTED_VALUE"""),"Somewhat easy")</f>
        <v>Somewhat easy</v>
      </c>
      <c r="S172" t="str">
        <f>IFERROR(__xludf.DUMMYFUNCTION("""COMPUTED_VALUE"""),"No")</f>
        <v>No</v>
      </c>
      <c r="T172" t="str">
        <f>IFERROR(__xludf.DUMMYFUNCTION("""COMPUTED_VALUE"""),"No")</f>
        <v>No</v>
      </c>
      <c r="U172" t="str">
        <f>IFERROR(__xludf.DUMMYFUNCTION("""COMPUTED_VALUE"""),"Some of them")</f>
        <v>Some of them</v>
      </c>
      <c r="V172" t="str">
        <f>IFERROR(__xludf.DUMMYFUNCTION("""COMPUTED_VALUE"""),"Yes")</f>
        <v>Yes</v>
      </c>
      <c r="W172" t="str">
        <f>IFERROR(__xludf.DUMMYFUNCTION("""COMPUTED_VALUE"""),"No")</f>
        <v>No</v>
      </c>
      <c r="X172" t="str">
        <f>IFERROR(__xludf.DUMMYFUNCTION("""COMPUTED_VALUE"""),"No")</f>
        <v>No</v>
      </c>
      <c r="Y172" t="str">
        <f>IFERROR(__xludf.DUMMYFUNCTION("""COMPUTED_VALUE"""),"Yes")</f>
        <v>Yes</v>
      </c>
      <c r="Z172" t="str">
        <f>IFERROR(__xludf.DUMMYFUNCTION("""COMPUTED_VALUE"""),"No")</f>
        <v>No</v>
      </c>
    </row>
    <row r="173">
      <c r="A173" s="4">
        <f>IFERROR(__xludf.DUMMYFUNCTION("""COMPUTED_VALUE"""),41878.59903225694)</f>
        <v>41878.59903</v>
      </c>
      <c r="B173">
        <f>IFERROR(__xludf.DUMMYFUNCTION("""COMPUTED_VALUE"""),30.0)</f>
        <v>30</v>
      </c>
      <c r="C173" t="str">
        <f>IFERROR(__xludf.DUMMYFUNCTION("""COMPUTED_VALUE"""),"queer/she/they")</f>
        <v>queer/she/they</v>
      </c>
      <c r="D173" t="str">
        <f>IFERROR(__xludf.DUMMYFUNCTION("""COMPUTED_VALUE"""),"United States")</f>
        <v>United States</v>
      </c>
      <c r="E173" t="str">
        <f>IFERROR(__xludf.DUMMYFUNCTION("""COMPUTED_VALUE"""),"IL")</f>
        <v>IL</v>
      </c>
      <c r="F173" t="str">
        <f>IFERROR(__xludf.DUMMYFUNCTION("""COMPUTED_VALUE"""),"No")</f>
        <v>No</v>
      </c>
      <c r="G173" t="str">
        <f>IFERROR(__xludf.DUMMYFUNCTION("""COMPUTED_VALUE"""),"Yes")</f>
        <v>Yes</v>
      </c>
      <c r="H173" t="str">
        <f>IFERROR(__xludf.DUMMYFUNCTION("""COMPUTED_VALUE"""),"Yes")</f>
        <v>Yes</v>
      </c>
      <c r="I173" t="str">
        <f>IFERROR(__xludf.DUMMYFUNCTION("""COMPUTED_VALUE"""),"Rarely")</f>
        <v>Rarely</v>
      </c>
      <c r="J173" t="str">
        <f>IFERROR(__xludf.DUMMYFUNCTION("""COMPUTED_VALUE"""),"26-100")</f>
        <v>26-100</v>
      </c>
      <c r="K173" t="str">
        <f>IFERROR(__xludf.DUMMYFUNCTION("""COMPUTED_VALUE"""),"No")</f>
        <v>No</v>
      </c>
      <c r="L173" t="str">
        <f>IFERROR(__xludf.DUMMYFUNCTION("""COMPUTED_VALUE"""),"Yes")</f>
        <v>Yes</v>
      </c>
      <c r="M173" t="str">
        <f>IFERROR(__xludf.DUMMYFUNCTION("""COMPUTED_VALUE"""),"Yes")</f>
        <v>Yes</v>
      </c>
      <c r="N173" t="str">
        <f>IFERROR(__xludf.DUMMYFUNCTION("""COMPUTED_VALUE"""),"Not sure")</f>
        <v>Not sure</v>
      </c>
      <c r="O173" t="str">
        <f>IFERROR(__xludf.DUMMYFUNCTION("""COMPUTED_VALUE"""),"No")</f>
        <v>No</v>
      </c>
      <c r="P173" t="str">
        <f>IFERROR(__xludf.DUMMYFUNCTION("""COMPUTED_VALUE"""),"No")</f>
        <v>No</v>
      </c>
      <c r="Q173" t="str">
        <f>IFERROR(__xludf.DUMMYFUNCTION("""COMPUTED_VALUE"""),"Don't know")</f>
        <v>Don't know</v>
      </c>
      <c r="R173" t="str">
        <f>IFERROR(__xludf.DUMMYFUNCTION("""COMPUTED_VALUE"""),"Somewhat easy")</f>
        <v>Somewhat easy</v>
      </c>
      <c r="S173" t="str">
        <f>IFERROR(__xludf.DUMMYFUNCTION("""COMPUTED_VALUE"""),"Maybe")</f>
        <v>Maybe</v>
      </c>
      <c r="T173" t="str">
        <f>IFERROR(__xludf.DUMMYFUNCTION("""COMPUTED_VALUE"""),"No")</f>
        <v>No</v>
      </c>
      <c r="U173" t="str">
        <f>IFERROR(__xludf.DUMMYFUNCTION("""COMPUTED_VALUE"""),"Some of them")</f>
        <v>Some of them</v>
      </c>
      <c r="V173" t="str">
        <f>IFERROR(__xludf.DUMMYFUNCTION("""COMPUTED_VALUE"""),"Yes")</f>
        <v>Yes</v>
      </c>
      <c r="W173" t="str">
        <f>IFERROR(__xludf.DUMMYFUNCTION("""COMPUTED_VALUE"""),"No")</f>
        <v>No</v>
      </c>
      <c r="X173" t="str">
        <f>IFERROR(__xludf.DUMMYFUNCTION("""COMPUTED_VALUE"""),"No")</f>
        <v>No</v>
      </c>
      <c r="Y173" t="str">
        <f>IFERROR(__xludf.DUMMYFUNCTION("""COMPUTED_VALUE"""),"Don't know")</f>
        <v>Don't know</v>
      </c>
      <c r="Z173" t="str">
        <f>IFERROR(__xludf.DUMMYFUNCTION("""COMPUTED_VALUE"""),"No")</f>
        <v>No</v>
      </c>
    </row>
    <row r="174">
      <c r="A174" s="4">
        <f>IFERROR(__xludf.DUMMYFUNCTION("""COMPUTED_VALUE"""),41878.599118645834)</f>
        <v>41878.59912</v>
      </c>
      <c r="B174">
        <f>IFERROR(__xludf.DUMMYFUNCTION("""COMPUTED_VALUE"""),26.0)</f>
        <v>26</v>
      </c>
      <c r="C174" t="str">
        <f>IFERROR(__xludf.DUMMYFUNCTION("""COMPUTED_VALUE"""),"M")</f>
        <v>M</v>
      </c>
      <c r="D174" t="str">
        <f>IFERROR(__xludf.DUMMYFUNCTION("""COMPUTED_VALUE"""),"United States")</f>
        <v>United States</v>
      </c>
      <c r="E174" t="str">
        <f>IFERROR(__xludf.DUMMYFUNCTION("""COMPUTED_VALUE"""),"IN")</f>
        <v>IN</v>
      </c>
      <c r="F174" t="str">
        <f>IFERROR(__xludf.DUMMYFUNCTION("""COMPUTED_VALUE"""),"No")</f>
        <v>No</v>
      </c>
      <c r="G174" t="str">
        <f>IFERROR(__xludf.DUMMYFUNCTION("""COMPUTED_VALUE"""),"No")</f>
        <v>No</v>
      </c>
      <c r="H174" t="str">
        <f>IFERROR(__xludf.DUMMYFUNCTION("""COMPUTED_VALUE"""),"No")</f>
        <v>No</v>
      </c>
      <c r="J174" t="str">
        <f>IFERROR(__xludf.DUMMYFUNCTION("""COMPUTED_VALUE"""),"26-100")</f>
        <v>26-100</v>
      </c>
      <c r="K174" t="str">
        <f>IFERROR(__xludf.DUMMYFUNCTION("""COMPUTED_VALUE"""),"No")</f>
        <v>No</v>
      </c>
      <c r="L174" t="str">
        <f>IFERROR(__xludf.DUMMYFUNCTION("""COMPUTED_VALUE"""),"Yes")</f>
        <v>Yes</v>
      </c>
      <c r="M174" t="str">
        <f>IFERROR(__xludf.DUMMYFUNCTION("""COMPUTED_VALUE"""),"No")</f>
        <v>No</v>
      </c>
      <c r="N174" t="str">
        <f>IFERROR(__xludf.DUMMYFUNCTION("""COMPUTED_VALUE"""),"No")</f>
        <v>No</v>
      </c>
      <c r="O174" t="str">
        <f>IFERROR(__xludf.DUMMYFUNCTION("""COMPUTED_VALUE"""),"No")</f>
        <v>No</v>
      </c>
      <c r="P174" t="str">
        <f>IFERROR(__xludf.DUMMYFUNCTION("""COMPUTED_VALUE"""),"No")</f>
        <v>No</v>
      </c>
      <c r="Q174" t="str">
        <f>IFERROR(__xludf.DUMMYFUNCTION("""COMPUTED_VALUE"""),"Don't know")</f>
        <v>Don't know</v>
      </c>
      <c r="R174" t="str">
        <f>IFERROR(__xludf.DUMMYFUNCTION("""COMPUTED_VALUE"""),"Don't know")</f>
        <v>Don't know</v>
      </c>
      <c r="S174" t="str">
        <f>IFERROR(__xludf.DUMMYFUNCTION("""COMPUTED_VALUE"""),"No")</f>
        <v>No</v>
      </c>
      <c r="T174" t="str">
        <f>IFERROR(__xludf.DUMMYFUNCTION("""COMPUTED_VALUE"""),"No")</f>
        <v>No</v>
      </c>
      <c r="U174" t="str">
        <f>IFERROR(__xludf.DUMMYFUNCTION("""COMPUTED_VALUE"""),"Some of them")</f>
        <v>Some of them</v>
      </c>
      <c r="V174" t="str">
        <f>IFERROR(__xludf.DUMMYFUNCTION("""COMPUTED_VALUE"""),"Some of them")</f>
        <v>Some of them</v>
      </c>
      <c r="W174" t="str">
        <f>IFERROR(__xludf.DUMMYFUNCTION("""COMPUTED_VALUE"""),"No")</f>
        <v>No</v>
      </c>
      <c r="X174" t="str">
        <f>IFERROR(__xludf.DUMMYFUNCTION("""COMPUTED_VALUE"""),"No")</f>
        <v>No</v>
      </c>
      <c r="Y174" t="str">
        <f>IFERROR(__xludf.DUMMYFUNCTION("""COMPUTED_VALUE"""),"Don't know")</f>
        <v>Don't know</v>
      </c>
      <c r="Z174" t="str">
        <f>IFERROR(__xludf.DUMMYFUNCTION("""COMPUTED_VALUE"""),"Yes")</f>
        <v>Yes</v>
      </c>
    </row>
    <row r="175">
      <c r="A175" s="4">
        <f>IFERROR(__xludf.DUMMYFUNCTION("""COMPUTED_VALUE"""),41878.59912016204)</f>
        <v>41878.59912</v>
      </c>
      <c r="B175">
        <f>IFERROR(__xludf.DUMMYFUNCTION("""COMPUTED_VALUE"""),25.0)</f>
        <v>25</v>
      </c>
      <c r="C175" t="str">
        <f>IFERROR(__xludf.DUMMYFUNCTION("""COMPUTED_VALUE"""),"Male")</f>
        <v>Male</v>
      </c>
      <c r="D175" t="str">
        <f>IFERROR(__xludf.DUMMYFUNCTION("""COMPUTED_VALUE"""),"United States")</f>
        <v>United States</v>
      </c>
      <c r="E175" t="str">
        <f>IFERROR(__xludf.DUMMYFUNCTION("""COMPUTED_VALUE"""),"OR")</f>
        <v>OR</v>
      </c>
      <c r="F175" t="str">
        <f>IFERROR(__xludf.DUMMYFUNCTION("""COMPUTED_VALUE"""),"No")</f>
        <v>No</v>
      </c>
      <c r="G175" t="str">
        <f>IFERROR(__xludf.DUMMYFUNCTION("""COMPUTED_VALUE"""),"No")</f>
        <v>No</v>
      </c>
      <c r="H175" t="str">
        <f>IFERROR(__xludf.DUMMYFUNCTION("""COMPUTED_VALUE"""),"No")</f>
        <v>No</v>
      </c>
      <c r="J175" t="str">
        <f>IFERROR(__xludf.DUMMYFUNCTION("""COMPUTED_VALUE"""),"26-100")</f>
        <v>26-100</v>
      </c>
      <c r="K175" t="str">
        <f>IFERROR(__xludf.DUMMYFUNCTION("""COMPUTED_VALUE"""),"Yes")</f>
        <v>Yes</v>
      </c>
      <c r="L175" t="str">
        <f>IFERROR(__xludf.DUMMYFUNCTION("""COMPUTED_VALUE"""),"Yes")</f>
        <v>Yes</v>
      </c>
      <c r="M175" t="str">
        <f>IFERROR(__xludf.DUMMYFUNCTION("""COMPUTED_VALUE"""),"Don't know")</f>
        <v>Don't know</v>
      </c>
      <c r="N175" t="str">
        <f>IFERROR(__xludf.DUMMYFUNCTION("""COMPUTED_VALUE"""),"Not sure")</f>
        <v>Not sure</v>
      </c>
      <c r="O175" t="str">
        <f>IFERROR(__xludf.DUMMYFUNCTION("""COMPUTED_VALUE"""),"No")</f>
        <v>No</v>
      </c>
      <c r="P175" t="str">
        <f>IFERROR(__xludf.DUMMYFUNCTION("""COMPUTED_VALUE"""),"Don't know")</f>
        <v>Don't know</v>
      </c>
      <c r="Q175" t="str">
        <f>IFERROR(__xludf.DUMMYFUNCTION("""COMPUTED_VALUE"""),"Don't know")</f>
        <v>Don't know</v>
      </c>
      <c r="R175" t="str">
        <f>IFERROR(__xludf.DUMMYFUNCTION("""COMPUTED_VALUE"""),"Don't know")</f>
        <v>Don't know</v>
      </c>
      <c r="S175" t="str">
        <f>IFERROR(__xludf.DUMMYFUNCTION("""COMPUTED_VALUE"""),"No")</f>
        <v>No</v>
      </c>
      <c r="T175" t="str">
        <f>IFERROR(__xludf.DUMMYFUNCTION("""COMPUTED_VALUE"""),"No")</f>
        <v>No</v>
      </c>
      <c r="U175" t="str">
        <f>IFERROR(__xludf.DUMMYFUNCTION("""COMPUTED_VALUE"""),"Some of them")</f>
        <v>Some of them</v>
      </c>
      <c r="V175" t="str">
        <f>IFERROR(__xludf.DUMMYFUNCTION("""COMPUTED_VALUE"""),"Yes")</f>
        <v>Yes</v>
      </c>
      <c r="W175" t="str">
        <f>IFERROR(__xludf.DUMMYFUNCTION("""COMPUTED_VALUE"""),"No")</f>
        <v>No</v>
      </c>
      <c r="X175" t="str">
        <f>IFERROR(__xludf.DUMMYFUNCTION("""COMPUTED_VALUE"""),"No")</f>
        <v>No</v>
      </c>
      <c r="Y175" t="str">
        <f>IFERROR(__xludf.DUMMYFUNCTION("""COMPUTED_VALUE"""),"Don't know")</f>
        <v>Don't know</v>
      </c>
      <c r="Z175" t="str">
        <f>IFERROR(__xludf.DUMMYFUNCTION("""COMPUTED_VALUE"""),"No")</f>
        <v>No</v>
      </c>
    </row>
    <row r="176">
      <c r="A176" s="4">
        <f>IFERROR(__xludf.DUMMYFUNCTION("""COMPUTED_VALUE"""),41878.59990731482)</f>
        <v>41878.59991</v>
      </c>
      <c r="B176">
        <f>IFERROR(__xludf.DUMMYFUNCTION("""COMPUTED_VALUE"""),27.0)</f>
        <v>27</v>
      </c>
      <c r="C176" t="str">
        <f>IFERROR(__xludf.DUMMYFUNCTION("""COMPUTED_VALUE"""),"Male")</f>
        <v>Male</v>
      </c>
      <c r="D176" t="str">
        <f>IFERROR(__xludf.DUMMYFUNCTION("""COMPUTED_VALUE"""),"United States")</f>
        <v>United States</v>
      </c>
      <c r="E176" t="str">
        <f>IFERROR(__xludf.DUMMYFUNCTION("""COMPUTED_VALUE"""),"TN")</f>
        <v>TN</v>
      </c>
      <c r="F176" t="str">
        <f>IFERROR(__xludf.DUMMYFUNCTION("""COMPUTED_VALUE"""),"No")</f>
        <v>No</v>
      </c>
      <c r="G176" t="str">
        <f>IFERROR(__xludf.DUMMYFUNCTION("""COMPUTED_VALUE"""),"No")</f>
        <v>No</v>
      </c>
      <c r="H176" t="str">
        <f>IFERROR(__xludf.DUMMYFUNCTION("""COMPUTED_VALUE"""),"No")</f>
        <v>No</v>
      </c>
      <c r="I176" t="str">
        <f>IFERROR(__xludf.DUMMYFUNCTION("""COMPUTED_VALUE"""),"Sometimes")</f>
        <v>Sometimes</v>
      </c>
      <c r="J176" t="str">
        <f>IFERROR(__xludf.DUMMYFUNCTION("""COMPUTED_VALUE"""),"100-500")</f>
        <v>100-500</v>
      </c>
      <c r="K176" t="str">
        <f>IFERROR(__xludf.DUMMYFUNCTION("""COMPUTED_VALUE"""),"No")</f>
        <v>No</v>
      </c>
      <c r="L176" t="str">
        <f>IFERROR(__xludf.DUMMYFUNCTION("""COMPUTED_VALUE"""),"Yes")</f>
        <v>Yes</v>
      </c>
      <c r="M176" t="str">
        <f>IFERROR(__xludf.DUMMYFUNCTION("""COMPUTED_VALUE"""),"Yes")</f>
        <v>Yes</v>
      </c>
      <c r="N176" t="str">
        <f>IFERROR(__xludf.DUMMYFUNCTION("""COMPUTED_VALUE"""),"Not sure")</f>
        <v>Not sure</v>
      </c>
      <c r="O176" t="str">
        <f>IFERROR(__xludf.DUMMYFUNCTION("""COMPUTED_VALUE"""),"Yes")</f>
        <v>Yes</v>
      </c>
      <c r="P176" t="str">
        <f>IFERROR(__xludf.DUMMYFUNCTION("""COMPUTED_VALUE"""),"Yes")</f>
        <v>Yes</v>
      </c>
      <c r="Q176" t="str">
        <f>IFERROR(__xludf.DUMMYFUNCTION("""COMPUTED_VALUE"""),"Don't know")</f>
        <v>Don't know</v>
      </c>
      <c r="R176" t="str">
        <f>IFERROR(__xludf.DUMMYFUNCTION("""COMPUTED_VALUE"""),"Don't know")</f>
        <v>Don't know</v>
      </c>
      <c r="S176" t="str">
        <f>IFERROR(__xludf.DUMMYFUNCTION("""COMPUTED_VALUE"""),"Maybe")</f>
        <v>Maybe</v>
      </c>
      <c r="T176" t="str">
        <f>IFERROR(__xludf.DUMMYFUNCTION("""COMPUTED_VALUE"""),"No")</f>
        <v>No</v>
      </c>
      <c r="U176" t="str">
        <f>IFERROR(__xludf.DUMMYFUNCTION("""COMPUTED_VALUE"""),"Some of them")</f>
        <v>Some of them</v>
      </c>
      <c r="V176" t="str">
        <f>IFERROR(__xludf.DUMMYFUNCTION("""COMPUTED_VALUE"""),"Yes")</f>
        <v>Yes</v>
      </c>
      <c r="W176" t="str">
        <f>IFERROR(__xludf.DUMMYFUNCTION("""COMPUTED_VALUE"""),"No")</f>
        <v>No</v>
      </c>
      <c r="X176" t="str">
        <f>IFERROR(__xludf.DUMMYFUNCTION("""COMPUTED_VALUE"""),"Maybe")</f>
        <v>Maybe</v>
      </c>
      <c r="Y176" t="str">
        <f>IFERROR(__xludf.DUMMYFUNCTION("""COMPUTED_VALUE"""),"Don't know")</f>
        <v>Don't know</v>
      </c>
      <c r="Z176" t="str">
        <f>IFERROR(__xludf.DUMMYFUNCTION("""COMPUTED_VALUE"""),"No")</f>
        <v>No</v>
      </c>
    </row>
    <row r="177">
      <c r="A177" s="4">
        <f>IFERROR(__xludf.DUMMYFUNCTION("""COMPUTED_VALUE"""),41878.60017817129)</f>
        <v>41878.60018</v>
      </c>
      <c r="B177">
        <f>IFERROR(__xludf.DUMMYFUNCTION("""COMPUTED_VALUE"""),35.0)</f>
        <v>35</v>
      </c>
      <c r="C177" t="str">
        <f>IFERROR(__xludf.DUMMYFUNCTION("""COMPUTED_VALUE"""),"male")</f>
        <v>male</v>
      </c>
      <c r="D177" t="str">
        <f>IFERROR(__xludf.DUMMYFUNCTION("""COMPUTED_VALUE"""),"United States")</f>
        <v>United States</v>
      </c>
      <c r="E177" t="str">
        <f>IFERROR(__xludf.DUMMYFUNCTION("""COMPUTED_VALUE"""),"OR")</f>
        <v>OR</v>
      </c>
      <c r="F177" t="str">
        <f>IFERROR(__xludf.DUMMYFUNCTION("""COMPUTED_VALUE"""),"No")</f>
        <v>No</v>
      </c>
      <c r="G177" t="str">
        <f>IFERROR(__xludf.DUMMYFUNCTION("""COMPUTED_VALUE"""),"No")</f>
        <v>No</v>
      </c>
      <c r="H177" t="str">
        <f>IFERROR(__xludf.DUMMYFUNCTION("""COMPUTED_VALUE"""),"Yes")</f>
        <v>Yes</v>
      </c>
      <c r="I177" t="str">
        <f>IFERROR(__xludf.DUMMYFUNCTION("""COMPUTED_VALUE"""),"Rarely")</f>
        <v>Rarely</v>
      </c>
      <c r="J177" t="str">
        <f>IFERROR(__xludf.DUMMYFUNCTION("""COMPUTED_VALUE"""),"100-500")</f>
        <v>100-500</v>
      </c>
      <c r="K177" t="str">
        <f>IFERROR(__xludf.DUMMYFUNCTION("""COMPUTED_VALUE"""),"No")</f>
        <v>No</v>
      </c>
      <c r="L177" t="str">
        <f>IFERROR(__xludf.DUMMYFUNCTION("""COMPUTED_VALUE"""),"Yes")</f>
        <v>Yes</v>
      </c>
      <c r="M177" t="str">
        <f>IFERROR(__xludf.DUMMYFUNCTION("""COMPUTED_VALUE"""),"Yes")</f>
        <v>Yes</v>
      </c>
      <c r="N177" t="str">
        <f>IFERROR(__xludf.DUMMYFUNCTION("""COMPUTED_VALUE"""),"Not sure")</f>
        <v>Not sure</v>
      </c>
      <c r="O177" t="str">
        <f>IFERROR(__xludf.DUMMYFUNCTION("""COMPUTED_VALUE"""),"Don't know")</f>
        <v>Don't know</v>
      </c>
      <c r="P177" t="str">
        <f>IFERROR(__xludf.DUMMYFUNCTION("""COMPUTED_VALUE"""),"Yes")</f>
        <v>Yes</v>
      </c>
      <c r="Q177" t="str">
        <f>IFERROR(__xludf.DUMMYFUNCTION("""COMPUTED_VALUE"""),"Don't know")</f>
        <v>Don't know</v>
      </c>
      <c r="R177" t="str">
        <f>IFERROR(__xludf.DUMMYFUNCTION("""COMPUTED_VALUE"""),"Don't know")</f>
        <v>Don't know</v>
      </c>
      <c r="S177" t="str">
        <f>IFERROR(__xludf.DUMMYFUNCTION("""COMPUTED_VALUE"""),"No")</f>
        <v>No</v>
      </c>
      <c r="T177" t="str">
        <f>IFERROR(__xludf.DUMMYFUNCTION("""COMPUTED_VALUE"""),"No")</f>
        <v>No</v>
      </c>
      <c r="U177" t="str">
        <f>IFERROR(__xludf.DUMMYFUNCTION("""COMPUTED_VALUE"""),"Some of them")</f>
        <v>Some of them</v>
      </c>
      <c r="V177" t="str">
        <f>IFERROR(__xludf.DUMMYFUNCTION("""COMPUTED_VALUE"""),"Yes")</f>
        <v>Yes</v>
      </c>
      <c r="W177" t="str">
        <f>IFERROR(__xludf.DUMMYFUNCTION("""COMPUTED_VALUE"""),"No")</f>
        <v>No</v>
      </c>
      <c r="X177" t="str">
        <f>IFERROR(__xludf.DUMMYFUNCTION("""COMPUTED_VALUE"""),"No")</f>
        <v>No</v>
      </c>
      <c r="Y177" t="str">
        <f>IFERROR(__xludf.DUMMYFUNCTION("""COMPUTED_VALUE"""),"Don't know")</f>
        <v>Don't know</v>
      </c>
      <c r="Z177" t="str">
        <f>IFERROR(__xludf.DUMMYFUNCTION("""COMPUTED_VALUE"""),"No")</f>
        <v>No</v>
      </c>
    </row>
    <row r="178">
      <c r="A178" s="4">
        <f>IFERROR(__xludf.DUMMYFUNCTION("""COMPUTED_VALUE"""),41878.601327337965)</f>
        <v>41878.60133</v>
      </c>
      <c r="B178">
        <f>IFERROR(__xludf.DUMMYFUNCTION("""COMPUTED_VALUE"""),26.0)</f>
        <v>26</v>
      </c>
      <c r="C178" t="str">
        <f>IFERROR(__xludf.DUMMYFUNCTION("""COMPUTED_VALUE"""),"Male")</f>
        <v>Male</v>
      </c>
      <c r="D178" t="str">
        <f>IFERROR(__xludf.DUMMYFUNCTION("""COMPUTED_VALUE"""),"United States")</f>
        <v>United States</v>
      </c>
      <c r="E178" t="str">
        <f>IFERROR(__xludf.DUMMYFUNCTION("""COMPUTED_VALUE"""),"CA")</f>
        <v>CA</v>
      </c>
      <c r="F178" t="str">
        <f>IFERROR(__xludf.DUMMYFUNCTION("""COMPUTED_VALUE"""),"No")</f>
        <v>No</v>
      </c>
      <c r="G178" t="str">
        <f>IFERROR(__xludf.DUMMYFUNCTION("""COMPUTED_VALUE"""),"Yes")</f>
        <v>Yes</v>
      </c>
      <c r="H178" t="str">
        <f>IFERROR(__xludf.DUMMYFUNCTION("""COMPUTED_VALUE"""),"Yes")</f>
        <v>Yes</v>
      </c>
      <c r="I178" t="str">
        <f>IFERROR(__xludf.DUMMYFUNCTION("""COMPUTED_VALUE"""),"Sometimes")</f>
        <v>Sometimes</v>
      </c>
      <c r="J178" t="str">
        <f>IFERROR(__xludf.DUMMYFUNCTION("""COMPUTED_VALUE"""),"More than 1000")</f>
        <v>More than 1000</v>
      </c>
      <c r="K178" t="str">
        <f>IFERROR(__xludf.DUMMYFUNCTION("""COMPUTED_VALUE"""),"No")</f>
        <v>No</v>
      </c>
      <c r="L178" t="str">
        <f>IFERROR(__xludf.DUMMYFUNCTION("""COMPUTED_VALUE"""),"Yes")</f>
        <v>Yes</v>
      </c>
      <c r="M178" t="str">
        <f>IFERROR(__xludf.DUMMYFUNCTION("""COMPUTED_VALUE"""),"Yes")</f>
        <v>Yes</v>
      </c>
      <c r="N178" t="str">
        <f>IFERROR(__xludf.DUMMYFUNCTION("""COMPUTED_VALUE"""),"Not sure")</f>
        <v>Not sure</v>
      </c>
      <c r="O178" t="str">
        <f>IFERROR(__xludf.DUMMYFUNCTION("""COMPUTED_VALUE"""),"No")</f>
        <v>No</v>
      </c>
      <c r="P178" t="str">
        <f>IFERROR(__xludf.DUMMYFUNCTION("""COMPUTED_VALUE"""),"Don't know")</f>
        <v>Don't know</v>
      </c>
      <c r="Q178" t="str">
        <f>IFERROR(__xludf.DUMMYFUNCTION("""COMPUTED_VALUE"""),"Don't know")</f>
        <v>Don't know</v>
      </c>
      <c r="R178" t="str">
        <f>IFERROR(__xludf.DUMMYFUNCTION("""COMPUTED_VALUE"""),"Don't know")</f>
        <v>Don't know</v>
      </c>
      <c r="S178" t="str">
        <f>IFERROR(__xludf.DUMMYFUNCTION("""COMPUTED_VALUE"""),"Yes")</f>
        <v>Yes</v>
      </c>
      <c r="T178" t="str">
        <f>IFERROR(__xludf.DUMMYFUNCTION("""COMPUTED_VALUE"""),"No")</f>
        <v>No</v>
      </c>
      <c r="U178" t="str">
        <f>IFERROR(__xludf.DUMMYFUNCTION("""COMPUTED_VALUE"""),"No")</f>
        <v>No</v>
      </c>
      <c r="V178" t="str">
        <f>IFERROR(__xludf.DUMMYFUNCTION("""COMPUTED_VALUE"""),"No")</f>
        <v>No</v>
      </c>
      <c r="W178" t="str">
        <f>IFERROR(__xludf.DUMMYFUNCTION("""COMPUTED_VALUE"""),"No")</f>
        <v>No</v>
      </c>
      <c r="X178" t="str">
        <f>IFERROR(__xludf.DUMMYFUNCTION("""COMPUTED_VALUE"""),"No")</f>
        <v>No</v>
      </c>
      <c r="Y178" t="str">
        <f>IFERROR(__xludf.DUMMYFUNCTION("""COMPUTED_VALUE"""),"No")</f>
        <v>No</v>
      </c>
      <c r="Z178" t="str">
        <f>IFERROR(__xludf.DUMMYFUNCTION("""COMPUTED_VALUE"""),"No")</f>
        <v>No</v>
      </c>
    </row>
    <row r="179">
      <c r="A179" s="4">
        <f>IFERROR(__xludf.DUMMYFUNCTION("""COMPUTED_VALUE"""),41878.60176638889)</f>
        <v>41878.60177</v>
      </c>
      <c r="B179">
        <f>IFERROR(__xludf.DUMMYFUNCTION("""COMPUTED_VALUE"""),27.0)</f>
        <v>27</v>
      </c>
      <c r="C179" t="str">
        <f>IFERROR(__xludf.DUMMYFUNCTION("""COMPUTED_VALUE"""),"Male")</f>
        <v>Male</v>
      </c>
      <c r="D179" t="str">
        <f>IFERROR(__xludf.DUMMYFUNCTION("""COMPUTED_VALUE"""),"United States")</f>
        <v>United States</v>
      </c>
      <c r="E179" t="str">
        <f>IFERROR(__xludf.DUMMYFUNCTION("""COMPUTED_VALUE"""),"CA")</f>
        <v>CA</v>
      </c>
      <c r="F179" t="str">
        <f>IFERROR(__xludf.DUMMYFUNCTION("""COMPUTED_VALUE"""),"No")</f>
        <v>No</v>
      </c>
      <c r="G179" t="str">
        <f>IFERROR(__xludf.DUMMYFUNCTION("""COMPUTED_VALUE"""),"Yes")</f>
        <v>Yes</v>
      </c>
      <c r="H179" t="str">
        <f>IFERROR(__xludf.DUMMYFUNCTION("""COMPUTED_VALUE"""),"No")</f>
        <v>No</v>
      </c>
      <c r="J179" t="str">
        <f>IFERROR(__xludf.DUMMYFUNCTION("""COMPUTED_VALUE"""),"More than 1000")</f>
        <v>More than 1000</v>
      </c>
      <c r="K179" t="str">
        <f>IFERROR(__xludf.DUMMYFUNCTION("""COMPUTED_VALUE"""),"No")</f>
        <v>No</v>
      </c>
      <c r="L179" t="str">
        <f>IFERROR(__xludf.DUMMYFUNCTION("""COMPUTED_VALUE"""),"Yes")</f>
        <v>Yes</v>
      </c>
      <c r="M179" t="str">
        <f>IFERROR(__xludf.DUMMYFUNCTION("""COMPUTED_VALUE"""),"Don't know")</f>
        <v>Don't know</v>
      </c>
      <c r="N179" t="str">
        <f>IFERROR(__xludf.DUMMYFUNCTION("""COMPUTED_VALUE"""),"No")</f>
        <v>No</v>
      </c>
      <c r="O179" t="str">
        <f>IFERROR(__xludf.DUMMYFUNCTION("""COMPUTED_VALUE"""),"Don't know")</f>
        <v>Don't know</v>
      </c>
      <c r="P179" t="str">
        <f>IFERROR(__xludf.DUMMYFUNCTION("""COMPUTED_VALUE"""),"Don't know")</f>
        <v>Don't know</v>
      </c>
      <c r="Q179" t="str">
        <f>IFERROR(__xludf.DUMMYFUNCTION("""COMPUTED_VALUE"""),"Don't know")</f>
        <v>Don't know</v>
      </c>
      <c r="R179" t="str">
        <f>IFERROR(__xludf.DUMMYFUNCTION("""COMPUTED_VALUE"""),"Very easy")</f>
        <v>Very easy</v>
      </c>
      <c r="S179" t="str">
        <f>IFERROR(__xludf.DUMMYFUNCTION("""COMPUTED_VALUE"""),"No")</f>
        <v>No</v>
      </c>
      <c r="T179" t="str">
        <f>IFERROR(__xludf.DUMMYFUNCTION("""COMPUTED_VALUE"""),"No")</f>
        <v>No</v>
      </c>
      <c r="U179" t="str">
        <f>IFERROR(__xludf.DUMMYFUNCTION("""COMPUTED_VALUE"""),"Yes")</f>
        <v>Yes</v>
      </c>
      <c r="V179" t="str">
        <f>IFERROR(__xludf.DUMMYFUNCTION("""COMPUTED_VALUE"""),"Yes")</f>
        <v>Yes</v>
      </c>
      <c r="W179" t="str">
        <f>IFERROR(__xludf.DUMMYFUNCTION("""COMPUTED_VALUE"""),"Maybe")</f>
        <v>Maybe</v>
      </c>
      <c r="X179" t="str">
        <f>IFERROR(__xludf.DUMMYFUNCTION("""COMPUTED_VALUE"""),"Maybe")</f>
        <v>Maybe</v>
      </c>
      <c r="Y179" t="str">
        <f>IFERROR(__xludf.DUMMYFUNCTION("""COMPUTED_VALUE"""),"Yes")</f>
        <v>Yes</v>
      </c>
      <c r="Z179" t="str">
        <f>IFERROR(__xludf.DUMMYFUNCTION("""COMPUTED_VALUE"""),"No")</f>
        <v>No</v>
      </c>
    </row>
    <row r="180">
      <c r="A180" s="4">
        <f>IFERROR(__xludf.DUMMYFUNCTION("""COMPUTED_VALUE"""),41878.602322858795)</f>
        <v>41878.60232</v>
      </c>
      <c r="B180">
        <f>IFERROR(__xludf.DUMMYFUNCTION("""COMPUTED_VALUE"""),30.0)</f>
        <v>30</v>
      </c>
      <c r="C180" t="str">
        <f>IFERROR(__xludf.DUMMYFUNCTION("""COMPUTED_VALUE"""),"male")</f>
        <v>male</v>
      </c>
      <c r="D180" t="str">
        <f>IFERROR(__xludf.DUMMYFUNCTION("""COMPUTED_VALUE"""),"United States")</f>
        <v>United States</v>
      </c>
      <c r="E180" t="str">
        <f>IFERROR(__xludf.DUMMYFUNCTION("""COMPUTED_VALUE"""),"VT")</f>
        <v>VT</v>
      </c>
      <c r="F180" t="str">
        <f>IFERROR(__xludf.DUMMYFUNCTION("""COMPUTED_VALUE"""),"No")</f>
        <v>No</v>
      </c>
      <c r="G180" t="str">
        <f>IFERROR(__xludf.DUMMYFUNCTION("""COMPUTED_VALUE"""),"No")</f>
        <v>No</v>
      </c>
      <c r="H180" t="str">
        <f>IFERROR(__xludf.DUMMYFUNCTION("""COMPUTED_VALUE"""),"No")</f>
        <v>No</v>
      </c>
      <c r="J180" t="str">
        <f>IFERROR(__xludf.DUMMYFUNCTION("""COMPUTED_VALUE"""),"6-25")</f>
        <v>6-25</v>
      </c>
      <c r="K180" t="str">
        <f>IFERROR(__xludf.DUMMYFUNCTION("""COMPUTED_VALUE"""),"No")</f>
        <v>No</v>
      </c>
      <c r="L180" t="str">
        <f>IFERROR(__xludf.DUMMYFUNCTION("""COMPUTED_VALUE"""),"No")</f>
        <v>No</v>
      </c>
      <c r="M180" t="str">
        <f>IFERROR(__xludf.DUMMYFUNCTION("""COMPUTED_VALUE"""),"Don't know")</f>
        <v>Don't know</v>
      </c>
      <c r="N180" t="str">
        <f>IFERROR(__xludf.DUMMYFUNCTION("""COMPUTED_VALUE"""),"Not sure")</f>
        <v>Not sure</v>
      </c>
      <c r="O180" t="str">
        <f>IFERROR(__xludf.DUMMYFUNCTION("""COMPUTED_VALUE"""),"No")</f>
        <v>No</v>
      </c>
      <c r="P180" t="str">
        <f>IFERROR(__xludf.DUMMYFUNCTION("""COMPUTED_VALUE"""),"Don't know")</f>
        <v>Don't know</v>
      </c>
      <c r="Q180" t="str">
        <f>IFERROR(__xludf.DUMMYFUNCTION("""COMPUTED_VALUE"""),"Don't know")</f>
        <v>Don't know</v>
      </c>
      <c r="R180" t="str">
        <f>IFERROR(__xludf.DUMMYFUNCTION("""COMPUTED_VALUE"""),"Don't know")</f>
        <v>Don't know</v>
      </c>
      <c r="S180" t="str">
        <f>IFERROR(__xludf.DUMMYFUNCTION("""COMPUTED_VALUE"""),"Maybe")</f>
        <v>Maybe</v>
      </c>
      <c r="T180" t="str">
        <f>IFERROR(__xludf.DUMMYFUNCTION("""COMPUTED_VALUE"""),"Maybe")</f>
        <v>Maybe</v>
      </c>
      <c r="U180" t="str">
        <f>IFERROR(__xludf.DUMMYFUNCTION("""COMPUTED_VALUE"""),"Some of them")</f>
        <v>Some of them</v>
      </c>
      <c r="V180" t="str">
        <f>IFERROR(__xludf.DUMMYFUNCTION("""COMPUTED_VALUE"""),"Some of them")</f>
        <v>Some of them</v>
      </c>
      <c r="W180" t="str">
        <f>IFERROR(__xludf.DUMMYFUNCTION("""COMPUTED_VALUE"""),"No")</f>
        <v>No</v>
      </c>
      <c r="X180" t="str">
        <f>IFERROR(__xludf.DUMMYFUNCTION("""COMPUTED_VALUE"""),"No")</f>
        <v>No</v>
      </c>
      <c r="Y180" t="str">
        <f>IFERROR(__xludf.DUMMYFUNCTION("""COMPUTED_VALUE"""),"Don't know")</f>
        <v>Don't know</v>
      </c>
      <c r="Z180" t="str">
        <f>IFERROR(__xludf.DUMMYFUNCTION("""COMPUTED_VALUE"""),"No")</f>
        <v>No</v>
      </c>
    </row>
    <row r="181">
      <c r="A181" s="4">
        <f>IFERROR(__xludf.DUMMYFUNCTION("""COMPUTED_VALUE"""),41878.60239898148)</f>
        <v>41878.6024</v>
      </c>
      <c r="B181">
        <f>IFERROR(__xludf.DUMMYFUNCTION("""COMPUTED_VALUE"""),29.0)</f>
        <v>29</v>
      </c>
      <c r="C181" t="str">
        <f>IFERROR(__xludf.DUMMYFUNCTION("""COMPUTED_VALUE"""),"M")</f>
        <v>M</v>
      </c>
      <c r="D181" t="str">
        <f>IFERROR(__xludf.DUMMYFUNCTION("""COMPUTED_VALUE"""),"United States")</f>
        <v>United States</v>
      </c>
      <c r="E181" t="str">
        <f>IFERROR(__xludf.DUMMYFUNCTION("""COMPUTED_VALUE"""),"NY")</f>
        <v>NY</v>
      </c>
      <c r="F181" t="str">
        <f>IFERROR(__xludf.DUMMYFUNCTION("""COMPUTED_VALUE"""),"No")</f>
        <v>No</v>
      </c>
      <c r="G181" t="str">
        <f>IFERROR(__xludf.DUMMYFUNCTION("""COMPUTED_VALUE"""),"No")</f>
        <v>No</v>
      </c>
      <c r="H181" t="str">
        <f>IFERROR(__xludf.DUMMYFUNCTION("""COMPUTED_VALUE"""),"No")</f>
        <v>No</v>
      </c>
      <c r="J181" t="str">
        <f>IFERROR(__xludf.DUMMYFUNCTION("""COMPUTED_VALUE"""),"100-500")</f>
        <v>100-500</v>
      </c>
      <c r="K181" t="str">
        <f>IFERROR(__xludf.DUMMYFUNCTION("""COMPUTED_VALUE"""),"No")</f>
        <v>No</v>
      </c>
      <c r="L181" t="str">
        <f>IFERROR(__xludf.DUMMYFUNCTION("""COMPUTED_VALUE"""),"No")</f>
        <v>No</v>
      </c>
      <c r="M181" t="str">
        <f>IFERROR(__xludf.DUMMYFUNCTION("""COMPUTED_VALUE"""),"Don't know")</f>
        <v>Don't know</v>
      </c>
      <c r="N181" t="str">
        <f>IFERROR(__xludf.DUMMYFUNCTION("""COMPUTED_VALUE"""),"Not sure")</f>
        <v>Not sure</v>
      </c>
      <c r="O181" t="str">
        <f>IFERROR(__xludf.DUMMYFUNCTION("""COMPUTED_VALUE"""),"No")</f>
        <v>No</v>
      </c>
      <c r="P181" t="str">
        <f>IFERROR(__xludf.DUMMYFUNCTION("""COMPUTED_VALUE"""),"Don't know")</f>
        <v>Don't know</v>
      </c>
      <c r="Q181" t="str">
        <f>IFERROR(__xludf.DUMMYFUNCTION("""COMPUTED_VALUE"""),"Don't know")</f>
        <v>Don't know</v>
      </c>
      <c r="R181" t="str">
        <f>IFERROR(__xludf.DUMMYFUNCTION("""COMPUTED_VALUE"""),"Don't know")</f>
        <v>Don't know</v>
      </c>
      <c r="S181" t="str">
        <f>IFERROR(__xludf.DUMMYFUNCTION("""COMPUTED_VALUE"""),"Maybe")</f>
        <v>Maybe</v>
      </c>
      <c r="T181" t="str">
        <f>IFERROR(__xludf.DUMMYFUNCTION("""COMPUTED_VALUE"""),"No")</f>
        <v>No</v>
      </c>
      <c r="U181" t="str">
        <f>IFERROR(__xludf.DUMMYFUNCTION("""COMPUTED_VALUE"""),"No")</f>
        <v>No</v>
      </c>
      <c r="V181" t="str">
        <f>IFERROR(__xludf.DUMMYFUNCTION("""COMPUTED_VALUE"""),"No")</f>
        <v>No</v>
      </c>
      <c r="W181" t="str">
        <f>IFERROR(__xludf.DUMMYFUNCTION("""COMPUTED_VALUE"""),"No")</f>
        <v>No</v>
      </c>
      <c r="X181" t="str">
        <f>IFERROR(__xludf.DUMMYFUNCTION("""COMPUTED_VALUE"""),"Maybe")</f>
        <v>Maybe</v>
      </c>
      <c r="Y181" t="str">
        <f>IFERROR(__xludf.DUMMYFUNCTION("""COMPUTED_VALUE"""),"Don't know")</f>
        <v>Don't know</v>
      </c>
      <c r="Z181" t="str">
        <f>IFERROR(__xludf.DUMMYFUNCTION("""COMPUTED_VALUE"""),"No")</f>
        <v>No</v>
      </c>
    </row>
    <row r="182">
      <c r="A182" s="4">
        <f>IFERROR(__xludf.DUMMYFUNCTION("""COMPUTED_VALUE"""),41878.602407592596)</f>
        <v>41878.60241</v>
      </c>
      <c r="B182">
        <f>IFERROR(__xludf.DUMMYFUNCTION("""COMPUTED_VALUE"""),25.0)</f>
        <v>25</v>
      </c>
      <c r="C182" t="str">
        <f>IFERROR(__xludf.DUMMYFUNCTION("""COMPUTED_VALUE"""),"Male")</f>
        <v>Male</v>
      </c>
      <c r="D182" t="str">
        <f>IFERROR(__xludf.DUMMYFUNCTION("""COMPUTED_VALUE"""),"United States")</f>
        <v>United States</v>
      </c>
      <c r="E182" t="str">
        <f>IFERROR(__xludf.DUMMYFUNCTION("""COMPUTED_VALUE"""),"UT")</f>
        <v>UT</v>
      </c>
      <c r="F182" t="str">
        <f>IFERROR(__xludf.DUMMYFUNCTION("""COMPUTED_VALUE"""),"No")</f>
        <v>No</v>
      </c>
      <c r="G182" t="str">
        <f>IFERROR(__xludf.DUMMYFUNCTION("""COMPUTED_VALUE"""),"No")</f>
        <v>No</v>
      </c>
      <c r="H182" t="str">
        <f>IFERROR(__xludf.DUMMYFUNCTION("""COMPUTED_VALUE"""),"No")</f>
        <v>No</v>
      </c>
      <c r="I182" t="str">
        <f>IFERROR(__xludf.DUMMYFUNCTION("""COMPUTED_VALUE"""),"Never")</f>
        <v>Never</v>
      </c>
      <c r="J182" t="str">
        <f>IFERROR(__xludf.DUMMYFUNCTION("""COMPUTED_VALUE"""),"More than 1000")</f>
        <v>More than 1000</v>
      </c>
      <c r="K182" t="str">
        <f>IFERROR(__xludf.DUMMYFUNCTION("""COMPUTED_VALUE"""),"No")</f>
        <v>No</v>
      </c>
      <c r="L182" t="str">
        <f>IFERROR(__xludf.DUMMYFUNCTION("""COMPUTED_VALUE"""),"No")</f>
        <v>No</v>
      </c>
      <c r="M182" t="str">
        <f>IFERROR(__xludf.DUMMYFUNCTION("""COMPUTED_VALUE"""),"Yes")</f>
        <v>Yes</v>
      </c>
      <c r="N182" t="str">
        <f>IFERROR(__xludf.DUMMYFUNCTION("""COMPUTED_VALUE"""),"Yes")</f>
        <v>Yes</v>
      </c>
      <c r="O182" t="str">
        <f>IFERROR(__xludf.DUMMYFUNCTION("""COMPUTED_VALUE"""),"Yes")</f>
        <v>Yes</v>
      </c>
      <c r="P182" t="str">
        <f>IFERROR(__xludf.DUMMYFUNCTION("""COMPUTED_VALUE"""),"Yes")</f>
        <v>Yes</v>
      </c>
      <c r="Q182" t="str">
        <f>IFERROR(__xludf.DUMMYFUNCTION("""COMPUTED_VALUE"""),"Yes")</f>
        <v>Yes</v>
      </c>
      <c r="R182" t="str">
        <f>IFERROR(__xludf.DUMMYFUNCTION("""COMPUTED_VALUE"""),"Very easy")</f>
        <v>Very easy</v>
      </c>
      <c r="S182" t="str">
        <f>IFERROR(__xludf.DUMMYFUNCTION("""COMPUTED_VALUE"""),"No")</f>
        <v>No</v>
      </c>
      <c r="T182" t="str">
        <f>IFERROR(__xludf.DUMMYFUNCTION("""COMPUTED_VALUE"""),"No")</f>
        <v>No</v>
      </c>
      <c r="U182" t="str">
        <f>IFERROR(__xludf.DUMMYFUNCTION("""COMPUTED_VALUE"""),"Some of them")</f>
        <v>Some of them</v>
      </c>
      <c r="V182" t="str">
        <f>IFERROR(__xludf.DUMMYFUNCTION("""COMPUTED_VALUE"""),"Yes")</f>
        <v>Yes</v>
      </c>
      <c r="W182" t="str">
        <f>IFERROR(__xludf.DUMMYFUNCTION("""COMPUTED_VALUE"""),"Maybe")</f>
        <v>Maybe</v>
      </c>
      <c r="X182" t="str">
        <f>IFERROR(__xludf.DUMMYFUNCTION("""COMPUTED_VALUE"""),"Maybe")</f>
        <v>Maybe</v>
      </c>
      <c r="Y182" t="str">
        <f>IFERROR(__xludf.DUMMYFUNCTION("""COMPUTED_VALUE"""),"Yes")</f>
        <v>Yes</v>
      </c>
      <c r="Z182" t="str">
        <f>IFERROR(__xludf.DUMMYFUNCTION("""COMPUTED_VALUE"""),"No")</f>
        <v>No</v>
      </c>
    </row>
    <row r="183">
      <c r="A183" s="4">
        <f>IFERROR(__xludf.DUMMYFUNCTION("""COMPUTED_VALUE"""),41878.602679247684)</f>
        <v>41878.60268</v>
      </c>
      <c r="B183">
        <f>IFERROR(__xludf.DUMMYFUNCTION("""COMPUTED_VALUE"""),22.0)</f>
        <v>22</v>
      </c>
      <c r="C183" t="str">
        <f>IFERROR(__xludf.DUMMYFUNCTION("""COMPUTED_VALUE"""),"Female")</f>
        <v>Female</v>
      </c>
      <c r="D183" t="str">
        <f>IFERROR(__xludf.DUMMYFUNCTION("""COMPUTED_VALUE"""),"United States")</f>
        <v>United States</v>
      </c>
      <c r="E183" t="str">
        <f>IFERROR(__xludf.DUMMYFUNCTION("""COMPUTED_VALUE"""),"NY")</f>
        <v>NY</v>
      </c>
      <c r="F183" t="str">
        <f>IFERROR(__xludf.DUMMYFUNCTION("""COMPUTED_VALUE"""),"No")</f>
        <v>No</v>
      </c>
      <c r="G183" t="str">
        <f>IFERROR(__xludf.DUMMYFUNCTION("""COMPUTED_VALUE"""),"Yes")</f>
        <v>Yes</v>
      </c>
      <c r="H183" t="str">
        <f>IFERROR(__xludf.DUMMYFUNCTION("""COMPUTED_VALUE"""),"Yes")</f>
        <v>Yes</v>
      </c>
      <c r="I183" t="str">
        <f>IFERROR(__xludf.DUMMYFUNCTION("""COMPUTED_VALUE"""),"Often")</f>
        <v>Often</v>
      </c>
      <c r="J183" t="str">
        <f>IFERROR(__xludf.DUMMYFUNCTION("""COMPUTED_VALUE"""),"More than 1000")</f>
        <v>More than 1000</v>
      </c>
      <c r="K183" t="str">
        <f>IFERROR(__xludf.DUMMYFUNCTION("""COMPUTED_VALUE"""),"No")</f>
        <v>No</v>
      </c>
      <c r="L183" t="str">
        <f>IFERROR(__xludf.DUMMYFUNCTION("""COMPUTED_VALUE"""),"Yes")</f>
        <v>Yes</v>
      </c>
      <c r="M183" t="str">
        <f>IFERROR(__xludf.DUMMYFUNCTION("""COMPUTED_VALUE"""),"Yes")</f>
        <v>Yes</v>
      </c>
      <c r="N183" t="str">
        <f>IFERROR(__xludf.DUMMYFUNCTION("""COMPUTED_VALUE"""),"Yes")</f>
        <v>Yes</v>
      </c>
      <c r="O183" t="str">
        <f>IFERROR(__xludf.DUMMYFUNCTION("""COMPUTED_VALUE"""),"Yes")</f>
        <v>Yes</v>
      </c>
      <c r="P183" t="str">
        <f>IFERROR(__xludf.DUMMYFUNCTION("""COMPUTED_VALUE"""),"Yes")</f>
        <v>Yes</v>
      </c>
      <c r="Q183" t="str">
        <f>IFERROR(__xludf.DUMMYFUNCTION("""COMPUTED_VALUE"""),"Yes")</f>
        <v>Yes</v>
      </c>
      <c r="R183" t="str">
        <f>IFERROR(__xludf.DUMMYFUNCTION("""COMPUTED_VALUE"""),"Somewhat easy")</f>
        <v>Somewhat easy</v>
      </c>
      <c r="S183" t="str">
        <f>IFERROR(__xludf.DUMMYFUNCTION("""COMPUTED_VALUE"""),"Maybe")</f>
        <v>Maybe</v>
      </c>
      <c r="T183" t="str">
        <f>IFERROR(__xludf.DUMMYFUNCTION("""COMPUTED_VALUE"""),"No")</f>
        <v>No</v>
      </c>
      <c r="U183" t="str">
        <f>IFERROR(__xludf.DUMMYFUNCTION("""COMPUTED_VALUE"""),"No")</f>
        <v>No</v>
      </c>
      <c r="V183" t="str">
        <f>IFERROR(__xludf.DUMMYFUNCTION("""COMPUTED_VALUE"""),"Some of them")</f>
        <v>Some of them</v>
      </c>
      <c r="W183" t="str">
        <f>IFERROR(__xludf.DUMMYFUNCTION("""COMPUTED_VALUE"""),"No")</f>
        <v>No</v>
      </c>
      <c r="X183" t="str">
        <f>IFERROR(__xludf.DUMMYFUNCTION("""COMPUTED_VALUE"""),"No")</f>
        <v>No</v>
      </c>
      <c r="Y183" t="str">
        <f>IFERROR(__xludf.DUMMYFUNCTION("""COMPUTED_VALUE"""),"Yes")</f>
        <v>Yes</v>
      </c>
      <c r="Z183" t="str">
        <f>IFERROR(__xludf.DUMMYFUNCTION("""COMPUTED_VALUE"""),"Yes")</f>
        <v>Yes</v>
      </c>
    </row>
    <row r="184">
      <c r="A184" s="4">
        <f>IFERROR(__xludf.DUMMYFUNCTION("""COMPUTED_VALUE"""),41878.603262627315)</f>
        <v>41878.60326</v>
      </c>
      <c r="B184">
        <f>IFERROR(__xludf.DUMMYFUNCTION("""COMPUTED_VALUE"""),41.0)</f>
        <v>41</v>
      </c>
      <c r="C184" t="str">
        <f>IFERROR(__xludf.DUMMYFUNCTION("""COMPUTED_VALUE"""),"Male")</f>
        <v>Male</v>
      </c>
      <c r="D184" t="str">
        <f>IFERROR(__xludf.DUMMYFUNCTION("""COMPUTED_VALUE"""),"United States")</f>
        <v>United States</v>
      </c>
      <c r="E184" t="str">
        <f>IFERROR(__xludf.DUMMYFUNCTION("""COMPUTED_VALUE"""),"SD")</f>
        <v>SD</v>
      </c>
      <c r="F184" t="str">
        <f>IFERROR(__xludf.DUMMYFUNCTION("""COMPUTED_VALUE"""),"No")</f>
        <v>No</v>
      </c>
      <c r="G184" t="str">
        <f>IFERROR(__xludf.DUMMYFUNCTION("""COMPUTED_VALUE"""),"Yes")</f>
        <v>Yes</v>
      </c>
      <c r="H184" t="str">
        <f>IFERROR(__xludf.DUMMYFUNCTION("""COMPUTED_VALUE"""),"Yes")</f>
        <v>Yes</v>
      </c>
      <c r="I184" t="str">
        <f>IFERROR(__xludf.DUMMYFUNCTION("""COMPUTED_VALUE"""),"Rarely")</f>
        <v>Rarely</v>
      </c>
      <c r="J184" t="str">
        <f>IFERROR(__xludf.DUMMYFUNCTION("""COMPUTED_VALUE"""),"100-500")</f>
        <v>100-500</v>
      </c>
      <c r="K184" t="str">
        <f>IFERROR(__xludf.DUMMYFUNCTION("""COMPUTED_VALUE"""),"Yes")</f>
        <v>Yes</v>
      </c>
      <c r="L184" t="str">
        <f>IFERROR(__xludf.DUMMYFUNCTION("""COMPUTED_VALUE"""),"Yes")</f>
        <v>Yes</v>
      </c>
      <c r="M184" t="str">
        <f>IFERROR(__xludf.DUMMYFUNCTION("""COMPUTED_VALUE"""),"Yes")</f>
        <v>Yes</v>
      </c>
      <c r="N184" t="str">
        <f>IFERROR(__xludf.DUMMYFUNCTION("""COMPUTED_VALUE"""),"Yes")</f>
        <v>Yes</v>
      </c>
      <c r="O184" t="str">
        <f>IFERROR(__xludf.DUMMYFUNCTION("""COMPUTED_VALUE"""),"Don't know")</f>
        <v>Don't know</v>
      </c>
      <c r="P184" t="str">
        <f>IFERROR(__xludf.DUMMYFUNCTION("""COMPUTED_VALUE"""),"Yes")</f>
        <v>Yes</v>
      </c>
      <c r="Q184" t="str">
        <f>IFERROR(__xludf.DUMMYFUNCTION("""COMPUTED_VALUE"""),"Yes")</f>
        <v>Yes</v>
      </c>
      <c r="R184" t="str">
        <f>IFERROR(__xludf.DUMMYFUNCTION("""COMPUTED_VALUE"""),"Somewhat easy")</f>
        <v>Somewhat easy</v>
      </c>
      <c r="S184" t="str">
        <f>IFERROR(__xludf.DUMMYFUNCTION("""COMPUTED_VALUE"""),"No")</f>
        <v>No</v>
      </c>
      <c r="T184" t="str">
        <f>IFERROR(__xludf.DUMMYFUNCTION("""COMPUTED_VALUE"""),"No")</f>
        <v>No</v>
      </c>
      <c r="U184" t="str">
        <f>IFERROR(__xludf.DUMMYFUNCTION("""COMPUTED_VALUE"""),"Some of them")</f>
        <v>Some of them</v>
      </c>
      <c r="V184" t="str">
        <f>IFERROR(__xludf.DUMMYFUNCTION("""COMPUTED_VALUE"""),"Yes")</f>
        <v>Yes</v>
      </c>
      <c r="W184" t="str">
        <f>IFERROR(__xludf.DUMMYFUNCTION("""COMPUTED_VALUE"""),"Maybe")</f>
        <v>Maybe</v>
      </c>
      <c r="X184" t="str">
        <f>IFERROR(__xludf.DUMMYFUNCTION("""COMPUTED_VALUE"""),"Maybe")</f>
        <v>Maybe</v>
      </c>
      <c r="Y184" t="str">
        <f>IFERROR(__xludf.DUMMYFUNCTION("""COMPUTED_VALUE"""),"Yes")</f>
        <v>Yes</v>
      </c>
      <c r="Z184" t="str">
        <f>IFERROR(__xludf.DUMMYFUNCTION("""COMPUTED_VALUE"""),"No")</f>
        <v>No</v>
      </c>
    </row>
    <row r="185">
      <c r="A185" s="4">
        <f>IFERROR(__xludf.DUMMYFUNCTION("""COMPUTED_VALUE"""),41878.60327922454)</f>
        <v>41878.60328</v>
      </c>
      <c r="B185">
        <f>IFERROR(__xludf.DUMMYFUNCTION("""COMPUTED_VALUE"""),29.0)</f>
        <v>29</v>
      </c>
      <c r="C185" t="str">
        <f>IFERROR(__xludf.DUMMYFUNCTION("""COMPUTED_VALUE"""),"Male")</f>
        <v>Male</v>
      </c>
      <c r="D185" t="str">
        <f>IFERROR(__xludf.DUMMYFUNCTION("""COMPUTED_VALUE"""),"United States")</f>
        <v>United States</v>
      </c>
      <c r="E185" t="str">
        <f>IFERROR(__xludf.DUMMYFUNCTION("""COMPUTED_VALUE"""),"CA")</f>
        <v>CA</v>
      </c>
      <c r="F185" t="str">
        <f>IFERROR(__xludf.DUMMYFUNCTION("""COMPUTED_VALUE"""),"No")</f>
        <v>No</v>
      </c>
      <c r="G185" t="str">
        <f>IFERROR(__xludf.DUMMYFUNCTION("""COMPUTED_VALUE"""),"No")</f>
        <v>No</v>
      </c>
      <c r="H185" t="str">
        <f>IFERROR(__xludf.DUMMYFUNCTION("""COMPUTED_VALUE"""),"Yes")</f>
        <v>Yes</v>
      </c>
      <c r="I185" t="str">
        <f>IFERROR(__xludf.DUMMYFUNCTION("""COMPUTED_VALUE"""),"Sometimes")</f>
        <v>Sometimes</v>
      </c>
      <c r="J185" t="str">
        <f>IFERROR(__xludf.DUMMYFUNCTION("""COMPUTED_VALUE"""),"More than 1000")</f>
        <v>More than 1000</v>
      </c>
      <c r="K185" t="str">
        <f>IFERROR(__xludf.DUMMYFUNCTION("""COMPUTED_VALUE"""),"No")</f>
        <v>No</v>
      </c>
      <c r="L185" t="str">
        <f>IFERROR(__xludf.DUMMYFUNCTION("""COMPUTED_VALUE"""),"Yes")</f>
        <v>Yes</v>
      </c>
      <c r="M185" t="str">
        <f>IFERROR(__xludf.DUMMYFUNCTION("""COMPUTED_VALUE"""),"Yes")</f>
        <v>Yes</v>
      </c>
      <c r="N185" t="str">
        <f>IFERROR(__xludf.DUMMYFUNCTION("""COMPUTED_VALUE"""),"No")</f>
        <v>No</v>
      </c>
      <c r="O185" t="str">
        <f>IFERROR(__xludf.DUMMYFUNCTION("""COMPUTED_VALUE"""),"No")</f>
        <v>No</v>
      </c>
      <c r="P185" t="str">
        <f>IFERROR(__xludf.DUMMYFUNCTION("""COMPUTED_VALUE"""),"Don't know")</f>
        <v>Don't know</v>
      </c>
      <c r="Q185" t="str">
        <f>IFERROR(__xludf.DUMMYFUNCTION("""COMPUTED_VALUE"""),"Don't know")</f>
        <v>Don't know</v>
      </c>
      <c r="R185" t="str">
        <f>IFERROR(__xludf.DUMMYFUNCTION("""COMPUTED_VALUE"""),"Don't know")</f>
        <v>Don't know</v>
      </c>
      <c r="S185" t="str">
        <f>IFERROR(__xludf.DUMMYFUNCTION("""COMPUTED_VALUE"""),"Yes")</f>
        <v>Yes</v>
      </c>
      <c r="T185" t="str">
        <f>IFERROR(__xludf.DUMMYFUNCTION("""COMPUTED_VALUE"""),"No")</f>
        <v>No</v>
      </c>
      <c r="U185" t="str">
        <f>IFERROR(__xludf.DUMMYFUNCTION("""COMPUTED_VALUE"""),"Some of them")</f>
        <v>Some of them</v>
      </c>
      <c r="V185" t="str">
        <f>IFERROR(__xludf.DUMMYFUNCTION("""COMPUTED_VALUE"""),"Some of them")</f>
        <v>Some of them</v>
      </c>
      <c r="W185" t="str">
        <f>IFERROR(__xludf.DUMMYFUNCTION("""COMPUTED_VALUE"""),"No")</f>
        <v>No</v>
      </c>
      <c r="X185" t="str">
        <f>IFERROR(__xludf.DUMMYFUNCTION("""COMPUTED_VALUE"""),"Maybe")</f>
        <v>Maybe</v>
      </c>
      <c r="Y185" t="str">
        <f>IFERROR(__xludf.DUMMYFUNCTION("""COMPUTED_VALUE"""),"No")</f>
        <v>No</v>
      </c>
      <c r="Z185" t="str">
        <f>IFERROR(__xludf.DUMMYFUNCTION("""COMPUTED_VALUE"""),"No")</f>
        <v>No</v>
      </c>
    </row>
    <row r="186">
      <c r="A186" s="4">
        <f>IFERROR(__xludf.DUMMYFUNCTION("""COMPUTED_VALUE"""),41878.60335422454)</f>
        <v>41878.60335</v>
      </c>
      <c r="B186">
        <f>IFERROR(__xludf.DUMMYFUNCTION("""COMPUTED_VALUE"""),32.0)</f>
        <v>32</v>
      </c>
      <c r="C186" t="str">
        <f>IFERROR(__xludf.DUMMYFUNCTION("""COMPUTED_VALUE"""),"Male")</f>
        <v>Male</v>
      </c>
      <c r="D186" t="str">
        <f>IFERROR(__xludf.DUMMYFUNCTION("""COMPUTED_VALUE"""),"United States")</f>
        <v>United States</v>
      </c>
      <c r="E186" t="str">
        <f>IFERROR(__xludf.DUMMYFUNCTION("""COMPUTED_VALUE"""),"OR")</f>
        <v>OR</v>
      </c>
      <c r="F186" t="str">
        <f>IFERROR(__xludf.DUMMYFUNCTION("""COMPUTED_VALUE"""),"No")</f>
        <v>No</v>
      </c>
      <c r="G186" t="str">
        <f>IFERROR(__xludf.DUMMYFUNCTION("""COMPUTED_VALUE"""),"No")</f>
        <v>No</v>
      </c>
      <c r="H186" t="str">
        <f>IFERROR(__xludf.DUMMYFUNCTION("""COMPUTED_VALUE"""),"No")</f>
        <v>No</v>
      </c>
      <c r="I186" t="str">
        <f>IFERROR(__xludf.DUMMYFUNCTION("""COMPUTED_VALUE"""),"Never")</f>
        <v>Never</v>
      </c>
      <c r="J186" t="str">
        <f>IFERROR(__xludf.DUMMYFUNCTION("""COMPUTED_VALUE"""),"500-1000")</f>
        <v>500-1000</v>
      </c>
      <c r="K186" t="str">
        <f>IFERROR(__xludf.DUMMYFUNCTION("""COMPUTED_VALUE"""),"No")</f>
        <v>No</v>
      </c>
      <c r="L186" t="str">
        <f>IFERROR(__xludf.DUMMYFUNCTION("""COMPUTED_VALUE"""),"Yes")</f>
        <v>Yes</v>
      </c>
      <c r="M186" t="str">
        <f>IFERROR(__xludf.DUMMYFUNCTION("""COMPUTED_VALUE"""),"Yes")</f>
        <v>Yes</v>
      </c>
      <c r="N186" t="str">
        <f>IFERROR(__xludf.DUMMYFUNCTION("""COMPUTED_VALUE"""),"Not sure")</f>
        <v>Not sure</v>
      </c>
      <c r="O186" t="str">
        <f>IFERROR(__xludf.DUMMYFUNCTION("""COMPUTED_VALUE"""),"Don't know")</f>
        <v>Don't know</v>
      </c>
      <c r="P186" t="str">
        <f>IFERROR(__xludf.DUMMYFUNCTION("""COMPUTED_VALUE"""),"Yes")</f>
        <v>Yes</v>
      </c>
      <c r="Q186" t="str">
        <f>IFERROR(__xludf.DUMMYFUNCTION("""COMPUTED_VALUE"""),"Yes")</f>
        <v>Yes</v>
      </c>
      <c r="R186" t="str">
        <f>IFERROR(__xludf.DUMMYFUNCTION("""COMPUTED_VALUE"""),"Somewhat easy")</f>
        <v>Somewhat easy</v>
      </c>
      <c r="S186" t="str">
        <f>IFERROR(__xludf.DUMMYFUNCTION("""COMPUTED_VALUE"""),"No")</f>
        <v>No</v>
      </c>
      <c r="T186" t="str">
        <f>IFERROR(__xludf.DUMMYFUNCTION("""COMPUTED_VALUE"""),"No")</f>
        <v>No</v>
      </c>
      <c r="U186" t="str">
        <f>IFERROR(__xludf.DUMMYFUNCTION("""COMPUTED_VALUE"""),"Some of them")</f>
        <v>Some of them</v>
      </c>
      <c r="V186" t="str">
        <f>IFERROR(__xludf.DUMMYFUNCTION("""COMPUTED_VALUE"""),"Yes")</f>
        <v>Yes</v>
      </c>
      <c r="W186" t="str">
        <f>IFERROR(__xludf.DUMMYFUNCTION("""COMPUTED_VALUE"""),"Maybe")</f>
        <v>Maybe</v>
      </c>
      <c r="X186" t="str">
        <f>IFERROR(__xludf.DUMMYFUNCTION("""COMPUTED_VALUE"""),"Maybe")</f>
        <v>Maybe</v>
      </c>
      <c r="Y186" t="str">
        <f>IFERROR(__xludf.DUMMYFUNCTION("""COMPUTED_VALUE"""),"Yes")</f>
        <v>Yes</v>
      </c>
      <c r="Z186" t="str">
        <f>IFERROR(__xludf.DUMMYFUNCTION("""COMPUTED_VALUE"""),"No")</f>
        <v>No</v>
      </c>
    </row>
    <row r="187">
      <c r="A187" s="4">
        <f>IFERROR(__xludf.DUMMYFUNCTION("""COMPUTED_VALUE"""),41878.60337546296)</f>
        <v>41878.60338</v>
      </c>
      <c r="B187">
        <f>IFERROR(__xludf.DUMMYFUNCTION("""COMPUTED_VALUE"""),24.0)</f>
        <v>24</v>
      </c>
      <c r="C187" t="str">
        <f>IFERROR(__xludf.DUMMYFUNCTION("""COMPUTED_VALUE"""),"female")</f>
        <v>female</v>
      </c>
      <c r="D187" t="str">
        <f>IFERROR(__xludf.DUMMYFUNCTION("""COMPUTED_VALUE"""),"United States")</f>
        <v>United States</v>
      </c>
      <c r="E187" t="str">
        <f>IFERROR(__xludf.DUMMYFUNCTION("""COMPUTED_VALUE"""),"CA")</f>
        <v>CA</v>
      </c>
      <c r="F187" t="str">
        <f>IFERROR(__xludf.DUMMYFUNCTION("""COMPUTED_VALUE"""),"No")</f>
        <v>No</v>
      </c>
      <c r="G187" t="str">
        <f>IFERROR(__xludf.DUMMYFUNCTION("""COMPUTED_VALUE"""),"Yes")</f>
        <v>Yes</v>
      </c>
      <c r="H187" t="str">
        <f>IFERROR(__xludf.DUMMYFUNCTION("""COMPUTED_VALUE"""),"Yes")</f>
        <v>Yes</v>
      </c>
      <c r="I187" t="str">
        <f>IFERROR(__xludf.DUMMYFUNCTION("""COMPUTED_VALUE"""),"Sometimes")</f>
        <v>Sometimes</v>
      </c>
      <c r="J187" t="str">
        <f>IFERROR(__xludf.DUMMYFUNCTION("""COMPUTED_VALUE"""),"More than 1000")</f>
        <v>More than 1000</v>
      </c>
      <c r="K187" t="str">
        <f>IFERROR(__xludf.DUMMYFUNCTION("""COMPUTED_VALUE"""),"No")</f>
        <v>No</v>
      </c>
      <c r="L187" t="str">
        <f>IFERROR(__xludf.DUMMYFUNCTION("""COMPUTED_VALUE"""),"Yes")</f>
        <v>Yes</v>
      </c>
      <c r="M187" t="str">
        <f>IFERROR(__xludf.DUMMYFUNCTION("""COMPUTED_VALUE"""),"Yes")</f>
        <v>Yes</v>
      </c>
      <c r="N187" t="str">
        <f>IFERROR(__xludf.DUMMYFUNCTION("""COMPUTED_VALUE"""),"Yes")</f>
        <v>Yes</v>
      </c>
      <c r="O187" t="str">
        <f>IFERROR(__xludf.DUMMYFUNCTION("""COMPUTED_VALUE"""),"No")</f>
        <v>No</v>
      </c>
      <c r="P187" t="str">
        <f>IFERROR(__xludf.DUMMYFUNCTION("""COMPUTED_VALUE"""),"Yes")</f>
        <v>Yes</v>
      </c>
      <c r="Q187" t="str">
        <f>IFERROR(__xludf.DUMMYFUNCTION("""COMPUTED_VALUE"""),"Yes")</f>
        <v>Yes</v>
      </c>
      <c r="R187" t="str">
        <f>IFERROR(__xludf.DUMMYFUNCTION("""COMPUTED_VALUE"""),"Don't know")</f>
        <v>Don't know</v>
      </c>
      <c r="S187" t="str">
        <f>IFERROR(__xludf.DUMMYFUNCTION("""COMPUTED_VALUE"""),"Maybe")</f>
        <v>Maybe</v>
      </c>
      <c r="T187" t="str">
        <f>IFERROR(__xludf.DUMMYFUNCTION("""COMPUTED_VALUE"""),"No")</f>
        <v>No</v>
      </c>
      <c r="U187" t="str">
        <f>IFERROR(__xludf.DUMMYFUNCTION("""COMPUTED_VALUE"""),"Some of them")</f>
        <v>Some of them</v>
      </c>
      <c r="V187" t="str">
        <f>IFERROR(__xludf.DUMMYFUNCTION("""COMPUTED_VALUE"""),"No")</f>
        <v>No</v>
      </c>
      <c r="W187" t="str">
        <f>IFERROR(__xludf.DUMMYFUNCTION("""COMPUTED_VALUE"""),"No")</f>
        <v>No</v>
      </c>
      <c r="X187" t="str">
        <f>IFERROR(__xludf.DUMMYFUNCTION("""COMPUTED_VALUE"""),"Maybe")</f>
        <v>Maybe</v>
      </c>
      <c r="Y187" t="str">
        <f>IFERROR(__xludf.DUMMYFUNCTION("""COMPUTED_VALUE"""),"Don't know")</f>
        <v>Don't know</v>
      </c>
      <c r="Z187" t="str">
        <f>IFERROR(__xludf.DUMMYFUNCTION("""COMPUTED_VALUE"""),"No")</f>
        <v>No</v>
      </c>
    </row>
    <row r="188">
      <c r="A188" s="4">
        <f>IFERROR(__xludf.DUMMYFUNCTION("""COMPUTED_VALUE"""),41878.60370334491)</f>
        <v>41878.6037</v>
      </c>
      <c r="B188">
        <f>IFERROR(__xludf.DUMMYFUNCTION("""COMPUTED_VALUE"""),25.0)</f>
        <v>25</v>
      </c>
      <c r="C188" t="str">
        <f>IFERROR(__xludf.DUMMYFUNCTION("""COMPUTED_VALUE"""),"Male")</f>
        <v>Male</v>
      </c>
      <c r="D188" t="str">
        <f>IFERROR(__xludf.DUMMYFUNCTION("""COMPUTED_VALUE"""),"United States")</f>
        <v>United States</v>
      </c>
      <c r="E188" t="str">
        <f>IFERROR(__xludf.DUMMYFUNCTION("""COMPUTED_VALUE"""),"CA")</f>
        <v>CA</v>
      </c>
      <c r="F188" t="str">
        <f>IFERROR(__xludf.DUMMYFUNCTION("""COMPUTED_VALUE"""),"No")</f>
        <v>No</v>
      </c>
      <c r="G188" t="str">
        <f>IFERROR(__xludf.DUMMYFUNCTION("""COMPUTED_VALUE"""),"No")</f>
        <v>No</v>
      </c>
      <c r="H188" t="str">
        <f>IFERROR(__xludf.DUMMYFUNCTION("""COMPUTED_VALUE"""),"Yes")</f>
        <v>Yes</v>
      </c>
      <c r="I188" t="str">
        <f>IFERROR(__xludf.DUMMYFUNCTION("""COMPUTED_VALUE"""),"Rarely")</f>
        <v>Rarely</v>
      </c>
      <c r="J188" t="str">
        <f>IFERROR(__xludf.DUMMYFUNCTION("""COMPUTED_VALUE"""),"6-25")</f>
        <v>6-25</v>
      </c>
      <c r="K188" t="str">
        <f>IFERROR(__xludf.DUMMYFUNCTION("""COMPUTED_VALUE"""),"No")</f>
        <v>No</v>
      </c>
      <c r="L188" t="str">
        <f>IFERROR(__xludf.DUMMYFUNCTION("""COMPUTED_VALUE"""),"Yes")</f>
        <v>Yes</v>
      </c>
      <c r="M188" t="str">
        <f>IFERROR(__xludf.DUMMYFUNCTION("""COMPUTED_VALUE"""),"Yes")</f>
        <v>Yes</v>
      </c>
      <c r="N188" t="str">
        <f>IFERROR(__xludf.DUMMYFUNCTION("""COMPUTED_VALUE"""),"No")</f>
        <v>No</v>
      </c>
      <c r="O188" t="str">
        <f>IFERROR(__xludf.DUMMYFUNCTION("""COMPUTED_VALUE"""),"Don't know")</f>
        <v>Don't know</v>
      </c>
      <c r="P188" t="str">
        <f>IFERROR(__xludf.DUMMYFUNCTION("""COMPUTED_VALUE"""),"No")</f>
        <v>No</v>
      </c>
      <c r="Q188" t="str">
        <f>IFERROR(__xludf.DUMMYFUNCTION("""COMPUTED_VALUE"""),"Don't know")</f>
        <v>Don't know</v>
      </c>
      <c r="R188" t="str">
        <f>IFERROR(__xludf.DUMMYFUNCTION("""COMPUTED_VALUE"""),"Don't know")</f>
        <v>Don't know</v>
      </c>
      <c r="S188" t="str">
        <f>IFERROR(__xludf.DUMMYFUNCTION("""COMPUTED_VALUE"""),"Maybe")</f>
        <v>Maybe</v>
      </c>
      <c r="T188" t="str">
        <f>IFERROR(__xludf.DUMMYFUNCTION("""COMPUTED_VALUE"""),"No")</f>
        <v>No</v>
      </c>
      <c r="U188" t="str">
        <f>IFERROR(__xludf.DUMMYFUNCTION("""COMPUTED_VALUE"""),"No")</f>
        <v>No</v>
      </c>
      <c r="V188" t="str">
        <f>IFERROR(__xludf.DUMMYFUNCTION("""COMPUTED_VALUE"""),"No")</f>
        <v>No</v>
      </c>
      <c r="W188" t="str">
        <f>IFERROR(__xludf.DUMMYFUNCTION("""COMPUTED_VALUE"""),"No")</f>
        <v>No</v>
      </c>
      <c r="X188" t="str">
        <f>IFERROR(__xludf.DUMMYFUNCTION("""COMPUTED_VALUE"""),"No")</f>
        <v>No</v>
      </c>
      <c r="Y188" t="str">
        <f>IFERROR(__xludf.DUMMYFUNCTION("""COMPUTED_VALUE"""),"Don't know")</f>
        <v>Don't know</v>
      </c>
      <c r="Z188" t="str">
        <f>IFERROR(__xludf.DUMMYFUNCTION("""COMPUTED_VALUE"""),"No")</f>
        <v>No</v>
      </c>
    </row>
    <row r="189">
      <c r="A189" s="4">
        <f>IFERROR(__xludf.DUMMYFUNCTION("""COMPUTED_VALUE"""),41878.60455984953)</f>
        <v>41878.60456</v>
      </c>
      <c r="B189">
        <f>IFERROR(__xludf.DUMMYFUNCTION("""COMPUTED_VALUE"""),25.0)</f>
        <v>25</v>
      </c>
      <c r="C189" t="str">
        <f>IFERROR(__xludf.DUMMYFUNCTION("""COMPUTED_VALUE"""),"m")</f>
        <v>m</v>
      </c>
      <c r="D189" t="str">
        <f>IFERROR(__xludf.DUMMYFUNCTION("""COMPUTED_VALUE"""),"United States")</f>
        <v>United States</v>
      </c>
      <c r="E189" t="str">
        <f>IFERROR(__xludf.DUMMYFUNCTION("""COMPUTED_VALUE"""),"CA")</f>
        <v>CA</v>
      </c>
      <c r="F189" t="str">
        <f>IFERROR(__xludf.DUMMYFUNCTION("""COMPUTED_VALUE"""),"No")</f>
        <v>No</v>
      </c>
      <c r="G189" t="str">
        <f>IFERROR(__xludf.DUMMYFUNCTION("""COMPUTED_VALUE"""),"No")</f>
        <v>No</v>
      </c>
      <c r="H189" t="str">
        <f>IFERROR(__xludf.DUMMYFUNCTION("""COMPUTED_VALUE"""),"No")</f>
        <v>No</v>
      </c>
      <c r="J189" t="str">
        <f>IFERROR(__xludf.DUMMYFUNCTION("""COMPUTED_VALUE"""),"More than 1000")</f>
        <v>More than 1000</v>
      </c>
      <c r="K189" t="str">
        <f>IFERROR(__xludf.DUMMYFUNCTION("""COMPUTED_VALUE"""),"No")</f>
        <v>No</v>
      </c>
      <c r="L189" t="str">
        <f>IFERROR(__xludf.DUMMYFUNCTION("""COMPUTED_VALUE"""),"Yes")</f>
        <v>Yes</v>
      </c>
      <c r="M189" t="str">
        <f>IFERROR(__xludf.DUMMYFUNCTION("""COMPUTED_VALUE"""),"Don't know")</f>
        <v>Don't know</v>
      </c>
      <c r="N189" t="str">
        <f>IFERROR(__xludf.DUMMYFUNCTION("""COMPUTED_VALUE"""),"Not sure")</f>
        <v>Not sure</v>
      </c>
      <c r="O189" t="str">
        <f>IFERROR(__xludf.DUMMYFUNCTION("""COMPUTED_VALUE"""),"Don't know")</f>
        <v>Don't know</v>
      </c>
      <c r="P189" t="str">
        <f>IFERROR(__xludf.DUMMYFUNCTION("""COMPUTED_VALUE"""),"Don't know")</f>
        <v>Don't know</v>
      </c>
      <c r="Q189" t="str">
        <f>IFERROR(__xludf.DUMMYFUNCTION("""COMPUTED_VALUE"""),"Don't know")</f>
        <v>Don't know</v>
      </c>
      <c r="R189" t="str">
        <f>IFERROR(__xludf.DUMMYFUNCTION("""COMPUTED_VALUE"""),"Don't know")</f>
        <v>Don't know</v>
      </c>
      <c r="S189" t="str">
        <f>IFERROR(__xludf.DUMMYFUNCTION("""COMPUTED_VALUE"""),"Maybe")</f>
        <v>Maybe</v>
      </c>
      <c r="T189" t="str">
        <f>IFERROR(__xludf.DUMMYFUNCTION("""COMPUTED_VALUE"""),"No")</f>
        <v>No</v>
      </c>
      <c r="U189" t="str">
        <f>IFERROR(__xludf.DUMMYFUNCTION("""COMPUTED_VALUE"""),"No")</f>
        <v>No</v>
      </c>
      <c r="V189" t="str">
        <f>IFERROR(__xludf.DUMMYFUNCTION("""COMPUTED_VALUE"""),"No")</f>
        <v>No</v>
      </c>
      <c r="W189" t="str">
        <f>IFERROR(__xludf.DUMMYFUNCTION("""COMPUTED_VALUE"""),"No")</f>
        <v>No</v>
      </c>
      <c r="X189" t="str">
        <f>IFERROR(__xludf.DUMMYFUNCTION("""COMPUTED_VALUE"""),"Maybe")</f>
        <v>Maybe</v>
      </c>
      <c r="Y189" t="str">
        <f>IFERROR(__xludf.DUMMYFUNCTION("""COMPUTED_VALUE"""),"Don't know")</f>
        <v>Don't know</v>
      </c>
      <c r="Z189" t="str">
        <f>IFERROR(__xludf.DUMMYFUNCTION("""COMPUTED_VALUE"""),"No")</f>
        <v>No</v>
      </c>
    </row>
    <row r="190">
      <c r="A190" s="4">
        <f>IFERROR(__xludf.DUMMYFUNCTION("""COMPUTED_VALUE"""),41878.60493927084)</f>
        <v>41878.60494</v>
      </c>
      <c r="B190">
        <f>IFERROR(__xludf.DUMMYFUNCTION("""COMPUTED_VALUE"""),30.0)</f>
        <v>30</v>
      </c>
      <c r="C190" t="str">
        <f>IFERROR(__xludf.DUMMYFUNCTION("""COMPUTED_VALUE"""),"Female")</f>
        <v>Female</v>
      </c>
      <c r="D190" t="str">
        <f>IFERROR(__xludf.DUMMYFUNCTION("""COMPUTED_VALUE"""),"United States")</f>
        <v>United States</v>
      </c>
      <c r="E190" t="str">
        <f>IFERROR(__xludf.DUMMYFUNCTION("""COMPUTED_VALUE"""),"CO")</f>
        <v>CO</v>
      </c>
      <c r="F190" t="str">
        <f>IFERROR(__xludf.DUMMYFUNCTION("""COMPUTED_VALUE"""),"No")</f>
        <v>No</v>
      </c>
      <c r="G190" t="str">
        <f>IFERROR(__xludf.DUMMYFUNCTION("""COMPUTED_VALUE"""),"No")</f>
        <v>No</v>
      </c>
      <c r="H190" t="str">
        <f>IFERROR(__xludf.DUMMYFUNCTION("""COMPUTED_VALUE"""),"No")</f>
        <v>No</v>
      </c>
      <c r="I190" t="str">
        <f>IFERROR(__xludf.DUMMYFUNCTION("""COMPUTED_VALUE"""),"Never")</f>
        <v>Never</v>
      </c>
      <c r="J190" t="str">
        <f>IFERROR(__xludf.DUMMYFUNCTION("""COMPUTED_VALUE"""),"More than 1000")</f>
        <v>More than 1000</v>
      </c>
      <c r="K190" t="str">
        <f>IFERROR(__xludf.DUMMYFUNCTION("""COMPUTED_VALUE"""),"No")</f>
        <v>No</v>
      </c>
      <c r="L190" t="str">
        <f>IFERROR(__xludf.DUMMYFUNCTION("""COMPUTED_VALUE"""),"Yes")</f>
        <v>Yes</v>
      </c>
      <c r="M190" t="str">
        <f>IFERROR(__xludf.DUMMYFUNCTION("""COMPUTED_VALUE"""),"Yes")</f>
        <v>Yes</v>
      </c>
      <c r="N190" t="str">
        <f>IFERROR(__xludf.DUMMYFUNCTION("""COMPUTED_VALUE"""),"Yes")</f>
        <v>Yes</v>
      </c>
      <c r="O190" t="str">
        <f>IFERROR(__xludf.DUMMYFUNCTION("""COMPUTED_VALUE"""),"Yes")</f>
        <v>Yes</v>
      </c>
      <c r="P190" t="str">
        <f>IFERROR(__xludf.DUMMYFUNCTION("""COMPUTED_VALUE"""),"Yes")</f>
        <v>Yes</v>
      </c>
      <c r="Q190" t="str">
        <f>IFERROR(__xludf.DUMMYFUNCTION("""COMPUTED_VALUE"""),"Yes")</f>
        <v>Yes</v>
      </c>
      <c r="R190" t="str">
        <f>IFERROR(__xludf.DUMMYFUNCTION("""COMPUTED_VALUE"""),"Somewhat easy")</f>
        <v>Somewhat easy</v>
      </c>
      <c r="S190" t="str">
        <f>IFERROR(__xludf.DUMMYFUNCTION("""COMPUTED_VALUE"""),"Maybe")</f>
        <v>Maybe</v>
      </c>
      <c r="T190" t="str">
        <f>IFERROR(__xludf.DUMMYFUNCTION("""COMPUTED_VALUE"""),"Maybe")</f>
        <v>Maybe</v>
      </c>
      <c r="U190" t="str">
        <f>IFERROR(__xludf.DUMMYFUNCTION("""COMPUTED_VALUE"""),"No")</f>
        <v>No</v>
      </c>
      <c r="V190" t="str">
        <f>IFERROR(__xludf.DUMMYFUNCTION("""COMPUTED_VALUE"""),"Some of them")</f>
        <v>Some of them</v>
      </c>
      <c r="W190" t="str">
        <f>IFERROR(__xludf.DUMMYFUNCTION("""COMPUTED_VALUE"""),"No")</f>
        <v>No</v>
      </c>
      <c r="X190" t="str">
        <f>IFERROR(__xludf.DUMMYFUNCTION("""COMPUTED_VALUE"""),"No")</f>
        <v>No</v>
      </c>
      <c r="Y190" t="str">
        <f>IFERROR(__xludf.DUMMYFUNCTION("""COMPUTED_VALUE"""),"Don't know")</f>
        <v>Don't know</v>
      </c>
      <c r="Z190" t="str">
        <f>IFERROR(__xludf.DUMMYFUNCTION("""COMPUTED_VALUE"""),"No")</f>
        <v>No</v>
      </c>
    </row>
    <row r="191">
      <c r="A191" s="4">
        <f>IFERROR(__xludf.DUMMYFUNCTION("""COMPUTED_VALUE"""),41878.605187731475)</f>
        <v>41878.60519</v>
      </c>
      <c r="B191">
        <f>IFERROR(__xludf.DUMMYFUNCTION("""COMPUTED_VALUE"""),25.0)</f>
        <v>25</v>
      </c>
      <c r="C191" t="str">
        <f>IFERROR(__xludf.DUMMYFUNCTION("""COMPUTED_VALUE"""),"Male")</f>
        <v>Male</v>
      </c>
      <c r="D191" t="str">
        <f>IFERROR(__xludf.DUMMYFUNCTION("""COMPUTED_VALUE"""),"United States")</f>
        <v>United States</v>
      </c>
      <c r="E191" t="str">
        <f>IFERROR(__xludf.DUMMYFUNCTION("""COMPUTED_VALUE"""),"CA")</f>
        <v>CA</v>
      </c>
      <c r="F191" t="str">
        <f>IFERROR(__xludf.DUMMYFUNCTION("""COMPUTED_VALUE"""),"No")</f>
        <v>No</v>
      </c>
      <c r="G191" t="str">
        <f>IFERROR(__xludf.DUMMYFUNCTION("""COMPUTED_VALUE"""),"Yes")</f>
        <v>Yes</v>
      </c>
      <c r="H191" t="str">
        <f>IFERROR(__xludf.DUMMYFUNCTION("""COMPUTED_VALUE"""),"Yes")</f>
        <v>Yes</v>
      </c>
      <c r="I191" t="str">
        <f>IFERROR(__xludf.DUMMYFUNCTION("""COMPUTED_VALUE"""),"Sometimes")</f>
        <v>Sometimes</v>
      </c>
      <c r="J191" t="str">
        <f>IFERROR(__xludf.DUMMYFUNCTION("""COMPUTED_VALUE"""),"More than 1000")</f>
        <v>More than 1000</v>
      </c>
      <c r="K191" t="str">
        <f>IFERROR(__xludf.DUMMYFUNCTION("""COMPUTED_VALUE"""),"No")</f>
        <v>No</v>
      </c>
      <c r="L191" t="str">
        <f>IFERROR(__xludf.DUMMYFUNCTION("""COMPUTED_VALUE"""),"Yes")</f>
        <v>Yes</v>
      </c>
      <c r="M191" t="str">
        <f>IFERROR(__xludf.DUMMYFUNCTION("""COMPUTED_VALUE"""),"Don't know")</f>
        <v>Don't know</v>
      </c>
      <c r="N191" t="str">
        <f>IFERROR(__xludf.DUMMYFUNCTION("""COMPUTED_VALUE"""),"Not sure")</f>
        <v>Not sure</v>
      </c>
      <c r="O191" t="str">
        <f>IFERROR(__xludf.DUMMYFUNCTION("""COMPUTED_VALUE"""),"Don't know")</f>
        <v>Don't know</v>
      </c>
      <c r="P191" t="str">
        <f>IFERROR(__xludf.DUMMYFUNCTION("""COMPUTED_VALUE"""),"Yes")</f>
        <v>Yes</v>
      </c>
      <c r="Q191" t="str">
        <f>IFERROR(__xludf.DUMMYFUNCTION("""COMPUTED_VALUE"""),"Don't know")</f>
        <v>Don't know</v>
      </c>
      <c r="R191" t="str">
        <f>IFERROR(__xludf.DUMMYFUNCTION("""COMPUTED_VALUE"""),"Don't know")</f>
        <v>Don't know</v>
      </c>
      <c r="S191" t="str">
        <f>IFERROR(__xludf.DUMMYFUNCTION("""COMPUTED_VALUE"""),"No")</f>
        <v>No</v>
      </c>
      <c r="T191" t="str">
        <f>IFERROR(__xludf.DUMMYFUNCTION("""COMPUTED_VALUE"""),"No")</f>
        <v>No</v>
      </c>
      <c r="U191" t="str">
        <f>IFERROR(__xludf.DUMMYFUNCTION("""COMPUTED_VALUE"""),"Yes")</f>
        <v>Yes</v>
      </c>
      <c r="V191" t="str">
        <f>IFERROR(__xludf.DUMMYFUNCTION("""COMPUTED_VALUE"""),"Yes")</f>
        <v>Yes</v>
      </c>
      <c r="W191" t="str">
        <f>IFERROR(__xludf.DUMMYFUNCTION("""COMPUTED_VALUE"""),"No")</f>
        <v>No</v>
      </c>
      <c r="X191" t="str">
        <f>IFERROR(__xludf.DUMMYFUNCTION("""COMPUTED_VALUE"""),"No")</f>
        <v>No</v>
      </c>
      <c r="Y191" t="str">
        <f>IFERROR(__xludf.DUMMYFUNCTION("""COMPUTED_VALUE"""),"Yes")</f>
        <v>Yes</v>
      </c>
      <c r="Z191" t="str">
        <f>IFERROR(__xludf.DUMMYFUNCTION("""COMPUTED_VALUE"""),"No")</f>
        <v>No</v>
      </c>
    </row>
    <row r="192">
      <c r="A192" s="4">
        <f>IFERROR(__xludf.DUMMYFUNCTION("""COMPUTED_VALUE"""),41878.6060925463)</f>
        <v>41878.60609</v>
      </c>
      <c r="B192">
        <f>IFERROR(__xludf.DUMMYFUNCTION("""COMPUTED_VALUE"""),24.0)</f>
        <v>24</v>
      </c>
      <c r="C192" t="str">
        <f>IFERROR(__xludf.DUMMYFUNCTION("""COMPUTED_VALUE"""),"Male")</f>
        <v>Male</v>
      </c>
      <c r="D192" t="str">
        <f>IFERROR(__xludf.DUMMYFUNCTION("""COMPUTED_VALUE"""),"United States")</f>
        <v>United States</v>
      </c>
      <c r="E192" t="str">
        <f>IFERROR(__xludf.DUMMYFUNCTION("""COMPUTED_VALUE"""),"WA")</f>
        <v>WA</v>
      </c>
      <c r="F192" t="str">
        <f>IFERROR(__xludf.DUMMYFUNCTION("""COMPUTED_VALUE"""),"No")</f>
        <v>No</v>
      </c>
      <c r="G192" t="str">
        <f>IFERROR(__xludf.DUMMYFUNCTION("""COMPUTED_VALUE"""),"No")</f>
        <v>No</v>
      </c>
      <c r="H192" t="str">
        <f>IFERROR(__xludf.DUMMYFUNCTION("""COMPUTED_VALUE"""),"No")</f>
        <v>No</v>
      </c>
      <c r="J192" t="str">
        <f>IFERROR(__xludf.DUMMYFUNCTION("""COMPUTED_VALUE"""),"26-100")</f>
        <v>26-100</v>
      </c>
      <c r="K192" t="str">
        <f>IFERROR(__xludf.DUMMYFUNCTION("""COMPUTED_VALUE"""),"No")</f>
        <v>No</v>
      </c>
      <c r="L192" t="str">
        <f>IFERROR(__xludf.DUMMYFUNCTION("""COMPUTED_VALUE"""),"Yes")</f>
        <v>Yes</v>
      </c>
      <c r="M192" t="str">
        <f>IFERROR(__xludf.DUMMYFUNCTION("""COMPUTED_VALUE"""),"Yes")</f>
        <v>Yes</v>
      </c>
      <c r="N192" t="str">
        <f>IFERROR(__xludf.DUMMYFUNCTION("""COMPUTED_VALUE"""),"Not sure")</f>
        <v>Not sure</v>
      </c>
      <c r="O192" t="str">
        <f>IFERROR(__xludf.DUMMYFUNCTION("""COMPUTED_VALUE"""),"Yes")</f>
        <v>Yes</v>
      </c>
      <c r="P192" t="str">
        <f>IFERROR(__xludf.DUMMYFUNCTION("""COMPUTED_VALUE"""),"Yes")</f>
        <v>Yes</v>
      </c>
      <c r="Q192" t="str">
        <f>IFERROR(__xludf.DUMMYFUNCTION("""COMPUTED_VALUE"""),"Yes")</f>
        <v>Yes</v>
      </c>
      <c r="R192" t="str">
        <f>IFERROR(__xludf.DUMMYFUNCTION("""COMPUTED_VALUE"""),"Very easy")</f>
        <v>Very easy</v>
      </c>
      <c r="S192" t="str">
        <f>IFERROR(__xludf.DUMMYFUNCTION("""COMPUTED_VALUE"""),"No")</f>
        <v>No</v>
      </c>
      <c r="T192" t="str">
        <f>IFERROR(__xludf.DUMMYFUNCTION("""COMPUTED_VALUE"""),"No")</f>
        <v>No</v>
      </c>
      <c r="U192" t="str">
        <f>IFERROR(__xludf.DUMMYFUNCTION("""COMPUTED_VALUE"""),"Some of them")</f>
        <v>Some of them</v>
      </c>
      <c r="V192" t="str">
        <f>IFERROR(__xludf.DUMMYFUNCTION("""COMPUTED_VALUE"""),"Some of them")</f>
        <v>Some of them</v>
      </c>
      <c r="W192" t="str">
        <f>IFERROR(__xludf.DUMMYFUNCTION("""COMPUTED_VALUE"""),"No")</f>
        <v>No</v>
      </c>
      <c r="X192" t="str">
        <f>IFERROR(__xludf.DUMMYFUNCTION("""COMPUTED_VALUE"""),"Maybe")</f>
        <v>Maybe</v>
      </c>
      <c r="Y192" t="str">
        <f>IFERROR(__xludf.DUMMYFUNCTION("""COMPUTED_VALUE"""),"Yes")</f>
        <v>Yes</v>
      </c>
      <c r="Z192" t="str">
        <f>IFERROR(__xludf.DUMMYFUNCTION("""COMPUTED_VALUE"""),"No")</f>
        <v>No</v>
      </c>
    </row>
    <row r="193">
      <c r="A193" s="4">
        <f>IFERROR(__xludf.DUMMYFUNCTION("""COMPUTED_VALUE"""),41878.60749335648)</f>
        <v>41878.60749</v>
      </c>
      <c r="B193">
        <f>IFERROR(__xludf.DUMMYFUNCTION("""COMPUTED_VALUE"""),31.0)</f>
        <v>31</v>
      </c>
      <c r="C193" t="str">
        <f>IFERROR(__xludf.DUMMYFUNCTION("""COMPUTED_VALUE"""),"Male")</f>
        <v>Male</v>
      </c>
      <c r="D193" t="str">
        <f>IFERROR(__xludf.DUMMYFUNCTION("""COMPUTED_VALUE"""),"United States")</f>
        <v>United States</v>
      </c>
      <c r="E193" t="str">
        <f>IFERROR(__xludf.DUMMYFUNCTION("""COMPUTED_VALUE"""),"OH")</f>
        <v>OH</v>
      </c>
      <c r="F193" t="str">
        <f>IFERROR(__xludf.DUMMYFUNCTION("""COMPUTED_VALUE"""),"No")</f>
        <v>No</v>
      </c>
      <c r="G193" t="str">
        <f>IFERROR(__xludf.DUMMYFUNCTION("""COMPUTED_VALUE"""),"No")</f>
        <v>No</v>
      </c>
      <c r="H193" t="str">
        <f>IFERROR(__xludf.DUMMYFUNCTION("""COMPUTED_VALUE"""),"No")</f>
        <v>No</v>
      </c>
      <c r="J193" t="str">
        <f>IFERROR(__xludf.DUMMYFUNCTION("""COMPUTED_VALUE"""),"100-500")</f>
        <v>100-500</v>
      </c>
      <c r="K193" t="str">
        <f>IFERROR(__xludf.DUMMYFUNCTION("""COMPUTED_VALUE"""),"No")</f>
        <v>No</v>
      </c>
      <c r="L193" t="str">
        <f>IFERROR(__xludf.DUMMYFUNCTION("""COMPUTED_VALUE"""),"No")</f>
        <v>No</v>
      </c>
      <c r="M193" t="str">
        <f>IFERROR(__xludf.DUMMYFUNCTION("""COMPUTED_VALUE"""),"Don't know")</f>
        <v>Don't know</v>
      </c>
      <c r="N193" t="str">
        <f>IFERROR(__xludf.DUMMYFUNCTION("""COMPUTED_VALUE"""),"No")</f>
        <v>No</v>
      </c>
      <c r="O193" t="str">
        <f>IFERROR(__xludf.DUMMYFUNCTION("""COMPUTED_VALUE"""),"No")</f>
        <v>No</v>
      </c>
      <c r="P193" t="str">
        <f>IFERROR(__xludf.DUMMYFUNCTION("""COMPUTED_VALUE"""),"No")</f>
        <v>No</v>
      </c>
      <c r="Q193" t="str">
        <f>IFERROR(__xludf.DUMMYFUNCTION("""COMPUTED_VALUE"""),"Yes")</f>
        <v>Yes</v>
      </c>
      <c r="R193" t="str">
        <f>IFERROR(__xludf.DUMMYFUNCTION("""COMPUTED_VALUE"""),"Somewhat easy")</f>
        <v>Somewhat easy</v>
      </c>
      <c r="S193" t="str">
        <f>IFERROR(__xludf.DUMMYFUNCTION("""COMPUTED_VALUE"""),"Maybe")</f>
        <v>Maybe</v>
      </c>
      <c r="T193" t="str">
        <f>IFERROR(__xludf.DUMMYFUNCTION("""COMPUTED_VALUE"""),"No")</f>
        <v>No</v>
      </c>
      <c r="U193" t="str">
        <f>IFERROR(__xludf.DUMMYFUNCTION("""COMPUTED_VALUE"""),"No")</f>
        <v>No</v>
      </c>
      <c r="V193" t="str">
        <f>IFERROR(__xludf.DUMMYFUNCTION("""COMPUTED_VALUE"""),"No")</f>
        <v>No</v>
      </c>
      <c r="W193" t="str">
        <f>IFERROR(__xludf.DUMMYFUNCTION("""COMPUTED_VALUE"""),"No")</f>
        <v>No</v>
      </c>
      <c r="X193" t="str">
        <f>IFERROR(__xludf.DUMMYFUNCTION("""COMPUTED_VALUE"""),"Yes")</f>
        <v>Yes</v>
      </c>
      <c r="Y193" t="str">
        <f>IFERROR(__xludf.DUMMYFUNCTION("""COMPUTED_VALUE"""),"No")</f>
        <v>No</v>
      </c>
      <c r="Z193" t="str">
        <f>IFERROR(__xludf.DUMMYFUNCTION("""COMPUTED_VALUE"""),"No")</f>
        <v>No</v>
      </c>
    </row>
    <row r="194">
      <c r="A194" s="4">
        <f>IFERROR(__xludf.DUMMYFUNCTION("""COMPUTED_VALUE"""),41878.60956895833)</f>
        <v>41878.60957</v>
      </c>
      <c r="B194">
        <f>IFERROR(__xludf.DUMMYFUNCTION("""COMPUTED_VALUE"""),46.0)</f>
        <v>46</v>
      </c>
      <c r="C194" t="str">
        <f>IFERROR(__xludf.DUMMYFUNCTION("""COMPUTED_VALUE"""),"M")</f>
        <v>M</v>
      </c>
      <c r="D194" t="str">
        <f>IFERROR(__xludf.DUMMYFUNCTION("""COMPUTED_VALUE"""),"United States")</f>
        <v>United States</v>
      </c>
      <c r="E194" t="str">
        <f>IFERROR(__xludf.DUMMYFUNCTION("""COMPUTED_VALUE"""),"WA")</f>
        <v>WA</v>
      </c>
      <c r="F194" t="str">
        <f>IFERROR(__xludf.DUMMYFUNCTION("""COMPUTED_VALUE"""),"No")</f>
        <v>No</v>
      </c>
      <c r="G194" t="str">
        <f>IFERROR(__xludf.DUMMYFUNCTION("""COMPUTED_VALUE"""),"No")</f>
        <v>No</v>
      </c>
      <c r="H194" t="str">
        <f>IFERROR(__xludf.DUMMYFUNCTION("""COMPUTED_VALUE"""),"No")</f>
        <v>No</v>
      </c>
      <c r="I194" t="str">
        <f>IFERROR(__xludf.DUMMYFUNCTION("""COMPUTED_VALUE"""),"Never")</f>
        <v>Never</v>
      </c>
      <c r="J194" t="str">
        <f>IFERROR(__xludf.DUMMYFUNCTION("""COMPUTED_VALUE"""),"26-100")</f>
        <v>26-100</v>
      </c>
      <c r="K194" t="str">
        <f>IFERROR(__xludf.DUMMYFUNCTION("""COMPUTED_VALUE"""),"No")</f>
        <v>No</v>
      </c>
      <c r="L194" t="str">
        <f>IFERROR(__xludf.DUMMYFUNCTION("""COMPUTED_VALUE"""),"Yes")</f>
        <v>Yes</v>
      </c>
      <c r="M194" t="str">
        <f>IFERROR(__xludf.DUMMYFUNCTION("""COMPUTED_VALUE"""),"Yes")</f>
        <v>Yes</v>
      </c>
      <c r="N194" t="str">
        <f>IFERROR(__xludf.DUMMYFUNCTION("""COMPUTED_VALUE"""),"Not sure")</f>
        <v>Not sure</v>
      </c>
      <c r="O194" t="str">
        <f>IFERROR(__xludf.DUMMYFUNCTION("""COMPUTED_VALUE"""),"Yes")</f>
        <v>Yes</v>
      </c>
      <c r="P194" t="str">
        <f>IFERROR(__xludf.DUMMYFUNCTION("""COMPUTED_VALUE"""),"Don't know")</f>
        <v>Don't know</v>
      </c>
      <c r="Q194" t="str">
        <f>IFERROR(__xludf.DUMMYFUNCTION("""COMPUTED_VALUE"""),"Don't know")</f>
        <v>Don't know</v>
      </c>
      <c r="R194" t="str">
        <f>IFERROR(__xludf.DUMMYFUNCTION("""COMPUTED_VALUE"""),"Very easy")</f>
        <v>Very easy</v>
      </c>
      <c r="S194" t="str">
        <f>IFERROR(__xludf.DUMMYFUNCTION("""COMPUTED_VALUE"""),"No")</f>
        <v>No</v>
      </c>
      <c r="T194" t="str">
        <f>IFERROR(__xludf.DUMMYFUNCTION("""COMPUTED_VALUE"""),"No")</f>
        <v>No</v>
      </c>
      <c r="U194" t="str">
        <f>IFERROR(__xludf.DUMMYFUNCTION("""COMPUTED_VALUE"""),"Some of them")</f>
        <v>Some of them</v>
      </c>
      <c r="V194" t="str">
        <f>IFERROR(__xludf.DUMMYFUNCTION("""COMPUTED_VALUE"""),"Some of them")</f>
        <v>Some of them</v>
      </c>
      <c r="W194" t="str">
        <f>IFERROR(__xludf.DUMMYFUNCTION("""COMPUTED_VALUE"""),"Maybe")</f>
        <v>Maybe</v>
      </c>
      <c r="X194" t="str">
        <f>IFERROR(__xludf.DUMMYFUNCTION("""COMPUTED_VALUE"""),"Maybe")</f>
        <v>Maybe</v>
      </c>
      <c r="Y194" t="str">
        <f>IFERROR(__xludf.DUMMYFUNCTION("""COMPUTED_VALUE"""),"Don't know")</f>
        <v>Don't know</v>
      </c>
      <c r="Z194" t="str">
        <f>IFERROR(__xludf.DUMMYFUNCTION("""COMPUTED_VALUE"""),"No")</f>
        <v>No</v>
      </c>
    </row>
    <row r="195">
      <c r="A195" s="4">
        <f>IFERROR(__xludf.DUMMYFUNCTION("""COMPUTED_VALUE"""),41878.61003354166)</f>
        <v>41878.61003</v>
      </c>
      <c r="B195">
        <f>IFERROR(__xludf.DUMMYFUNCTION("""COMPUTED_VALUE"""),24.0)</f>
        <v>24</v>
      </c>
      <c r="C195" t="str">
        <f>IFERROR(__xludf.DUMMYFUNCTION("""COMPUTED_VALUE"""),"Male")</f>
        <v>Male</v>
      </c>
      <c r="D195" t="str">
        <f>IFERROR(__xludf.DUMMYFUNCTION("""COMPUTED_VALUE"""),"United States")</f>
        <v>United States</v>
      </c>
      <c r="E195" t="str">
        <f>IFERROR(__xludf.DUMMYFUNCTION("""COMPUTED_VALUE"""),"MA")</f>
        <v>MA</v>
      </c>
      <c r="F195" t="str">
        <f>IFERROR(__xludf.DUMMYFUNCTION("""COMPUTED_VALUE"""),"No")</f>
        <v>No</v>
      </c>
      <c r="G195" t="str">
        <f>IFERROR(__xludf.DUMMYFUNCTION("""COMPUTED_VALUE"""),"No")</f>
        <v>No</v>
      </c>
      <c r="H195" t="str">
        <f>IFERROR(__xludf.DUMMYFUNCTION("""COMPUTED_VALUE"""),"No")</f>
        <v>No</v>
      </c>
      <c r="J195" t="str">
        <f>IFERROR(__xludf.DUMMYFUNCTION("""COMPUTED_VALUE"""),"More than 1000")</f>
        <v>More than 1000</v>
      </c>
      <c r="K195" t="str">
        <f>IFERROR(__xludf.DUMMYFUNCTION("""COMPUTED_VALUE"""),"No")</f>
        <v>No</v>
      </c>
      <c r="L195" t="str">
        <f>IFERROR(__xludf.DUMMYFUNCTION("""COMPUTED_VALUE"""),"Yes")</f>
        <v>Yes</v>
      </c>
      <c r="M195" t="str">
        <f>IFERROR(__xludf.DUMMYFUNCTION("""COMPUTED_VALUE"""),"Yes")</f>
        <v>Yes</v>
      </c>
      <c r="N195" t="str">
        <f>IFERROR(__xludf.DUMMYFUNCTION("""COMPUTED_VALUE"""),"Yes")</f>
        <v>Yes</v>
      </c>
      <c r="O195" t="str">
        <f>IFERROR(__xludf.DUMMYFUNCTION("""COMPUTED_VALUE"""),"Don't know")</f>
        <v>Don't know</v>
      </c>
      <c r="P195" t="str">
        <f>IFERROR(__xludf.DUMMYFUNCTION("""COMPUTED_VALUE"""),"Don't know")</f>
        <v>Don't know</v>
      </c>
      <c r="Q195" t="str">
        <f>IFERROR(__xludf.DUMMYFUNCTION("""COMPUTED_VALUE"""),"Yes")</f>
        <v>Yes</v>
      </c>
      <c r="R195" t="str">
        <f>IFERROR(__xludf.DUMMYFUNCTION("""COMPUTED_VALUE"""),"Don't know")</f>
        <v>Don't know</v>
      </c>
      <c r="S195" t="str">
        <f>IFERROR(__xludf.DUMMYFUNCTION("""COMPUTED_VALUE"""),"Yes")</f>
        <v>Yes</v>
      </c>
      <c r="T195" t="str">
        <f>IFERROR(__xludf.DUMMYFUNCTION("""COMPUTED_VALUE"""),"No")</f>
        <v>No</v>
      </c>
      <c r="U195" t="str">
        <f>IFERROR(__xludf.DUMMYFUNCTION("""COMPUTED_VALUE"""),"No")</f>
        <v>No</v>
      </c>
      <c r="V195" t="str">
        <f>IFERROR(__xludf.DUMMYFUNCTION("""COMPUTED_VALUE"""),"No")</f>
        <v>No</v>
      </c>
      <c r="W195" t="str">
        <f>IFERROR(__xludf.DUMMYFUNCTION("""COMPUTED_VALUE"""),"No")</f>
        <v>No</v>
      </c>
      <c r="X195" t="str">
        <f>IFERROR(__xludf.DUMMYFUNCTION("""COMPUTED_VALUE"""),"Maybe")</f>
        <v>Maybe</v>
      </c>
      <c r="Y195" t="str">
        <f>IFERROR(__xludf.DUMMYFUNCTION("""COMPUTED_VALUE"""),"Don't know")</f>
        <v>Don't know</v>
      </c>
      <c r="Z195" t="str">
        <f>IFERROR(__xludf.DUMMYFUNCTION("""COMPUTED_VALUE"""),"No")</f>
        <v>No</v>
      </c>
    </row>
    <row r="196">
      <c r="A196" s="4">
        <f>IFERROR(__xludf.DUMMYFUNCTION("""COMPUTED_VALUE"""),41878.61030090278)</f>
        <v>41878.6103</v>
      </c>
      <c r="B196">
        <f>IFERROR(__xludf.DUMMYFUNCTION("""COMPUTED_VALUE"""),29.0)</f>
        <v>29</v>
      </c>
      <c r="C196" t="str">
        <f>IFERROR(__xludf.DUMMYFUNCTION("""COMPUTED_VALUE"""),"male")</f>
        <v>male</v>
      </c>
      <c r="D196" t="str">
        <f>IFERROR(__xludf.DUMMYFUNCTION("""COMPUTED_VALUE"""),"United States")</f>
        <v>United States</v>
      </c>
      <c r="E196" t="str">
        <f>IFERROR(__xludf.DUMMYFUNCTION("""COMPUTED_VALUE"""),"WA")</f>
        <v>WA</v>
      </c>
      <c r="F196" t="str">
        <f>IFERROR(__xludf.DUMMYFUNCTION("""COMPUTED_VALUE"""),"No")</f>
        <v>No</v>
      </c>
      <c r="G196" t="str">
        <f>IFERROR(__xludf.DUMMYFUNCTION("""COMPUTED_VALUE"""),"No")</f>
        <v>No</v>
      </c>
      <c r="H196" t="str">
        <f>IFERROR(__xludf.DUMMYFUNCTION("""COMPUTED_VALUE"""),"No")</f>
        <v>No</v>
      </c>
      <c r="J196" t="str">
        <f>IFERROR(__xludf.DUMMYFUNCTION("""COMPUTED_VALUE"""),"26-100")</f>
        <v>26-100</v>
      </c>
      <c r="K196" t="str">
        <f>IFERROR(__xludf.DUMMYFUNCTION("""COMPUTED_VALUE"""),"No")</f>
        <v>No</v>
      </c>
      <c r="L196" t="str">
        <f>IFERROR(__xludf.DUMMYFUNCTION("""COMPUTED_VALUE"""),"Yes")</f>
        <v>Yes</v>
      </c>
      <c r="M196" t="str">
        <f>IFERROR(__xludf.DUMMYFUNCTION("""COMPUTED_VALUE"""),"Yes")</f>
        <v>Yes</v>
      </c>
      <c r="N196" t="str">
        <f>IFERROR(__xludf.DUMMYFUNCTION("""COMPUTED_VALUE"""),"Yes")</f>
        <v>Yes</v>
      </c>
      <c r="O196" t="str">
        <f>IFERROR(__xludf.DUMMYFUNCTION("""COMPUTED_VALUE"""),"Yes")</f>
        <v>Yes</v>
      </c>
      <c r="P196" t="str">
        <f>IFERROR(__xludf.DUMMYFUNCTION("""COMPUTED_VALUE"""),"Yes")</f>
        <v>Yes</v>
      </c>
      <c r="Q196" t="str">
        <f>IFERROR(__xludf.DUMMYFUNCTION("""COMPUTED_VALUE"""),"Yes")</f>
        <v>Yes</v>
      </c>
      <c r="R196" t="str">
        <f>IFERROR(__xludf.DUMMYFUNCTION("""COMPUTED_VALUE"""),"Very easy")</f>
        <v>Very easy</v>
      </c>
      <c r="S196" t="str">
        <f>IFERROR(__xludf.DUMMYFUNCTION("""COMPUTED_VALUE"""),"No")</f>
        <v>No</v>
      </c>
      <c r="T196" t="str">
        <f>IFERROR(__xludf.DUMMYFUNCTION("""COMPUTED_VALUE"""),"No")</f>
        <v>No</v>
      </c>
      <c r="U196" t="str">
        <f>IFERROR(__xludf.DUMMYFUNCTION("""COMPUTED_VALUE"""),"Some of them")</f>
        <v>Some of them</v>
      </c>
      <c r="V196" t="str">
        <f>IFERROR(__xludf.DUMMYFUNCTION("""COMPUTED_VALUE"""),"Yes")</f>
        <v>Yes</v>
      </c>
      <c r="W196" t="str">
        <f>IFERROR(__xludf.DUMMYFUNCTION("""COMPUTED_VALUE"""),"No")</f>
        <v>No</v>
      </c>
      <c r="X196" t="str">
        <f>IFERROR(__xludf.DUMMYFUNCTION("""COMPUTED_VALUE"""),"Maybe")</f>
        <v>Maybe</v>
      </c>
      <c r="Y196" t="str">
        <f>IFERROR(__xludf.DUMMYFUNCTION("""COMPUTED_VALUE"""),"Yes")</f>
        <v>Yes</v>
      </c>
      <c r="Z196" t="str">
        <f>IFERROR(__xludf.DUMMYFUNCTION("""COMPUTED_VALUE"""),"No")</f>
        <v>No</v>
      </c>
    </row>
    <row r="197">
      <c r="A197" s="4">
        <f>IFERROR(__xludf.DUMMYFUNCTION("""COMPUTED_VALUE"""),41878.610349386574)</f>
        <v>41878.61035</v>
      </c>
      <c r="B197">
        <f>IFERROR(__xludf.DUMMYFUNCTION("""COMPUTED_VALUE"""),35.0)</f>
        <v>35</v>
      </c>
      <c r="C197" t="str">
        <f>IFERROR(__xludf.DUMMYFUNCTION("""COMPUTED_VALUE"""),"Male")</f>
        <v>Male</v>
      </c>
      <c r="D197" t="str">
        <f>IFERROR(__xludf.DUMMYFUNCTION("""COMPUTED_VALUE"""),"United States")</f>
        <v>United States</v>
      </c>
      <c r="E197" t="str">
        <f>IFERROR(__xludf.DUMMYFUNCTION("""COMPUTED_VALUE"""),"MI")</f>
        <v>MI</v>
      </c>
      <c r="F197" t="str">
        <f>IFERROR(__xludf.DUMMYFUNCTION("""COMPUTED_VALUE"""),"No")</f>
        <v>No</v>
      </c>
      <c r="G197" t="str">
        <f>IFERROR(__xludf.DUMMYFUNCTION("""COMPUTED_VALUE"""),"No")</f>
        <v>No</v>
      </c>
      <c r="H197" t="str">
        <f>IFERROR(__xludf.DUMMYFUNCTION("""COMPUTED_VALUE"""),"No")</f>
        <v>No</v>
      </c>
      <c r="J197" t="str">
        <f>IFERROR(__xludf.DUMMYFUNCTION("""COMPUTED_VALUE"""),"26-100")</f>
        <v>26-100</v>
      </c>
      <c r="K197" t="str">
        <f>IFERROR(__xludf.DUMMYFUNCTION("""COMPUTED_VALUE"""),"No")</f>
        <v>No</v>
      </c>
      <c r="L197" t="str">
        <f>IFERROR(__xludf.DUMMYFUNCTION("""COMPUTED_VALUE"""),"No")</f>
        <v>No</v>
      </c>
      <c r="M197" t="str">
        <f>IFERROR(__xludf.DUMMYFUNCTION("""COMPUTED_VALUE"""),"Don't know")</f>
        <v>Don't know</v>
      </c>
      <c r="N197" t="str">
        <f>IFERROR(__xludf.DUMMYFUNCTION("""COMPUTED_VALUE"""),"Not sure")</f>
        <v>Not sure</v>
      </c>
      <c r="O197" t="str">
        <f>IFERROR(__xludf.DUMMYFUNCTION("""COMPUTED_VALUE"""),"No")</f>
        <v>No</v>
      </c>
      <c r="P197" t="str">
        <f>IFERROR(__xludf.DUMMYFUNCTION("""COMPUTED_VALUE"""),"Don't know")</f>
        <v>Don't know</v>
      </c>
      <c r="Q197" t="str">
        <f>IFERROR(__xludf.DUMMYFUNCTION("""COMPUTED_VALUE"""),"Don't know")</f>
        <v>Don't know</v>
      </c>
      <c r="R197" t="str">
        <f>IFERROR(__xludf.DUMMYFUNCTION("""COMPUTED_VALUE"""),"Don't know")</f>
        <v>Don't know</v>
      </c>
      <c r="S197" t="str">
        <f>IFERROR(__xludf.DUMMYFUNCTION("""COMPUTED_VALUE"""),"No")</f>
        <v>No</v>
      </c>
      <c r="T197" t="str">
        <f>IFERROR(__xludf.DUMMYFUNCTION("""COMPUTED_VALUE"""),"No")</f>
        <v>No</v>
      </c>
      <c r="U197" t="str">
        <f>IFERROR(__xludf.DUMMYFUNCTION("""COMPUTED_VALUE"""),"Yes")</f>
        <v>Yes</v>
      </c>
      <c r="V197" t="str">
        <f>IFERROR(__xludf.DUMMYFUNCTION("""COMPUTED_VALUE"""),"Yes")</f>
        <v>Yes</v>
      </c>
      <c r="W197" t="str">
        <f>IFERROR(__xludf.DUMMYFUNCTION("""COMPUTED_VALUE"""),"No")</f>
        <v>No</v>
      </c>
      <c r="X197" t="str">
        <f>IFERROR(__xludf.DUMMYFUNCTION("""COMPUTED_VALUE"""),"No")</f>
        <v>No</v>
      </c>
      <c r="Y197" t="str">
        <f>IFERROR(__xludf.DUMMYFUNCTION("""COMPUTED_VALUE"""),"No")</f>
        <v>No</v>
      </c>
      <c r="Z197" t="str">
        <f>IFERROR(__xludf.DUMMYFUNCTION("""COMPUTED_VALUE"""),"No")</f>
        <v>No</v>
      </c>
    </row>
    <row r="198">
      <c r="A198" s="4">
        <f>IFERROR(__xludf.DUMMYFUNCTION("""COMPUTED_VALUE"""),41878.61050765046)</f>
        <v>41878.61051</v>
      </c>
      <c r="B198">
        <f>IFERROR(__xludf.DUMMYFUNCTION("""COMPUTED_VALUE"""),33.0)</f>
        <v>33</v>
      </c>
      <c r="C198" t="str">
        <f>IFERROR(__xludf.DUMMYFUNCTION("""COMPUTED_VALUE"""),"f")</f>
        <v>f</v>
      </c>
      <c r="D198" t="str">
        <f>IFERROR(__xludf.DUMMYFUNCTION("""COMPUTED_VALUE"""),"United States")</f>
        <v>United States</v>
      </c>
      <c r="E198" t="str">
        <f>IFERROR(__xludf.DUMMYFUNCTION("""COMPUTED_VALUE"""),"WA")</f>
        <v>WA</v>
      </c>
      <c r="F198" t="str">
        <f>IFERROR(__xludf.DUMMYFUNCTION("""COMPUTED_VALUE"""),"No")</f>
        <v>No</v>
      </c>
      <c r="G198" t="str">
        <f>IFERROR(__xludf.DUMMYFUNCTION("""COMPUTED_VALUE"""),"Yes")</f>
        <v>Yes</v>
      </c>
      <c r="H198" t="str">
        <f>IFERROR(__xludf.DUMMYFUNCTION("""COMPUTED_VALUE"""),"No")</f>
        <v>No</v>
      </c>
      <c r="I198" t="str">
        <f>IFERROR(__xludf.DUMMYFUNCTION("""COMPUTED_VALUE"""),"Sometimes")</f>
        <v>Sometimes</v>
      </c>
      <c r="J198" t="str">
        <f>IFERROR(__xludf.DUMMYFUNCTION("""COMPUTED_VALUE"""),"26-100")</f>
        <v>26-100</v>
      </c>
      <c r="K198" t="str">
        <f>IFERROR(__xludf.DUMMYFUNCTION("""COMPUTED_VALUE"""),"Yes")</f>
        <v>Yes</v>
      </c>
      <c r="L198" t="str">
        <f>IFERROR(__xludf.DUMMYFUNCTION("""COMPUTED_VALUE"""),"Yes")</f>
        <v>Yes</v>
      </c>
      <c r="M198" t="str">
        <f>IFERROR(__xludf.DUMMYFUNCTION("""COMPUTED_VALUE"""),"No")</f>
        <v>No</v>
      </c>
      <c r="N198" t="str">
        <f>IFERROR(__xludf.DUMMYFUNCTION("""COMPUTED_VALUE"""),"Yes")</f>
        <v>Yes</v>
      </c>
      <c r="O198" t="str">
        <f>IFERROR(__xludf.DUMMYFUNCTION("""COMPUTED_VALUE"""),"No")</f>
        <v>No</v>
      </c>
      <c r="P198" t="str">
        <f>IFERROR(__xludf.DUMMYFUNCTION("""COMPUTED_VALUE"""),"No")</f>
        <v>No</v>
      </c>
      <c r="Q198" t="str">
        <f>IFERROR(__xludf.DUMMYFUNCTION("""COMPUTED_VALUE"""),"Don't know")</f>
        <v>Don't know</v>
      </c>
      <c r="R198" t="str">
        <f>IFERROR(__xludf.DUMMYFUNCTION("""COMPUTED_VALUE"""),"Very difficult")</f>
        <v>Very difficult</v>
      </c>
      <c r="S198" t="str">
        <f>IFERROR(__xludf.DUMMYFUNCTION("""COMPUTED_VALUE"""),"Yes")</f>
        <v>Yes</v>
      </c>
      <c r="T198" t="str">
        <f>IFERROR(__xludf.DUMMYFUNCTION("""COMPUTED_VALUE"""),"Maybe")</f>
        <v>Maybe</v>
      </c>
      <c r="U198" t="str">
        <f>IFERROR(__xludf.DUMMYFUNCTION("""COMPUTED_VALUE"""),"Some of them")</f>
        <v>Some of them</v>
      </c>
      <c r="V198" t="str">
        <f>IFERROR(__xludf.DUMMYFUNCTION("""COMPUTED_VALUE"""),"Some of them")</f>
        <v>Some of them</v>
      </c>
      <c r="W198" t="str">
        <f>IFERROR(__xludf.DUMMYFUNCTION("""COMPUTED_VALUE"""),"No")</f>
        <v>No</v>
      </c>
      <c r="X198" t="str">
        <f>IFERROR(__xludf.DUMMYFUNCTION("""COMPUTED_VALUE"""),"Maybe")</f>
        <v>Maybe</v>
      </c>
      <c r="Y198" t="str">
        <f>IFERROR(__xludf.DUMMYFUNCTION("""COMPUTED_VALUE"""),"No")</f>
        <v>No</v>
      </c>
      <c r="Z198" t="str">
        <f>IFERROR(__xludf.DUMMYFUNCTION("""COMPUTED_VALUE"""),"No")</f>
        <v>No</v>
      </c>
    </row>
    <row r="199">
      <c r="A199" s="4">
        <f>IFERROR(__xludf.DUMMYFUNCTION("""COMPUTED_VALUE"""),41878.61065697917)</f>
        <v>41878.61066</v>
      </c>
      <c r="B199">
        <f>IFERROR(__xludf.DUMMYFUNCTION("""COMPUTED_VALUE"""),27.0)</f>
        <v>27</v>
      </c>
      <c r="C199" t="str">
        <f>IFERROR(__xludf.DUMMYFUNCTION("""COMPUTED_VALUE"""),"Male")</f>
        <v>Male</v>
      </c>
      <c r="D199" t="str">
        <f>IFERROR(__xludf.DUMMYFUNCTION("""COMPUTED_VALUE"""),"United States")</f>
        <v>United States</v>
      </c>
      <c r="E199" t="str">
        <f>IFERROR(__xludf.DUMMYFUNCTION("""COMPUTED_VALUE"""),"CA")</f>
        <v>CA</v>
      </c>
      <c r="F199" t="str">
        <f>IFERROR(__xludf.DUMMYFUNCTION("""COMPUTED_VALUE"""),"No")</f>
        <v>No</v>
      </c>
      <c r="G199" t="str">
        <f>IFERROR(__xludf.DUMMYFUNCTION("""COMPUTED_VALUE"""),"No")</f>
        <v>No</v>
      </c>
      <c r="H199" t="str">
        <f>IFERROR(__xludf.DUMMYFUNCTION("""COMPUTED_VALUE"""),"No")</f>
        <v>No</v>
      </c>
      <c r="I199" t="str">
        <f>IFERROR(__xludf.DUMMYFUNCTION("""COMPUTED_VALUE"""),"Sometimes")</f>
        <v>Sometimes</v>
      </c>
      <c r="J199" t="str">
        <f>IFERROR(__xludf.DUMMYFUNCTION("""COMPUTED_VALUE"""),"More than 1000")</f>
        <v>More than 1000</v>
      </c>
      <c r="K199" t="str">
        <f>IFERROR(__xludf.DUMMYFUNCTION("""COMPUTED_VALUE"""),"No")</f>
        <v>No</v>
      </c>
      <c r="L199" t="str">
        <f>IFERROR(__xludf.DUMMYFUNCTION("""COMPUTED_VALUE"""),"Yes")</f>
        <v>Yes</v>
      </c>
      <c r="M199" t="str">
        <f>IFERROR(__xludf.DUMMYFUNCTION("""COMPUTED_VALUE"""),"Don't know")</f>
        <v>Don't know</v>
      </c>
      <c r="N199" t="str">
        <f>IFERROR(__xludf.DUMMYFUNCTION("""COMPUTED_VALUE"""),"Not sure")</f>
        <v>Not sure</v>
      </c>
      <c r="O199" t="str">
        <f>IFERROR(__xludf.DUMMYFUNCTION("""COMPUTED_VALUE"""),"Don't know")</f>
        <v>Don't know</v>
      </c>
      <c r="P199" t="str">
        <f>IFERROR(__xludf.DUMMYFUNCTION("""COMPUTED_VALUE"""),"Don't know")</f>
        <v>Don't know</v>
      </c>
      <c r="Q199" t="str">
        <f>IFERROR(__xludf.DUMMYFUNCTION("""COMPUTED_VALUE"""),"Don't know")</f>
        <v>Don't know</v>
      </c>
      <c r="R199" t="str">
        <f>IFERROR(__xludf.DUMMYFUNCTION("""COMPUTED_VALUE"""),"Very easy")</f>
        <v>Very easy</v>
      </c>
      <c r="S199" t="str">
        <f>IFERROR(__xludf.DUMMYFUNCTION("""COMPUTED_VALUE"""),"Yes")</f>
        <v>Yes</v>
      </c>
      <c r="T199" t="str">
        <f>IFERROR(__xludf.DUMMYFUNCTION("""COMPUTED_VALUE"""),"No")</f>
        <v>No</v>
      </c>
      <c r="U199" t="str">
        <f>IFERROR(__xludf.DUMMYFUNCTION("""COMPUTED_VALUE"""),"No")</f>
        <v>No</v>
      </c>
      <c r="V199" t="str">
        <f>IFERROR(__xludf.DUMMYFUNCTION("""COMPUTED_VALUE"""),"No")</f>
        <v>No</v>
      </c>
      <c r="W199" t="str">
        <f>IFERROR(__xludf.DUMMYFUNCTION("""COMPUTED_VALUE"""),"No")</f>
        <v>No</v>
      </c>
      <c r="X199" t="str">
        <f>IFERROR(__xludf.DUMMYFUNCTION("""COMPUTED_VALUE"""),"Maybe")</f>
        <v>Maybe</v>
      </c>
      <c r="Y199" t="str">
        <f>IFERROR(__xludf.DUMMYFUNCTION("""COMPUTED_VALUE"""),"No")</f>
        <v>No</v>
      </c>
      <c r="Z199" t="str">
        <f>IFERROR(__xludf.DUMMYFUNCTION("""COMPUTED_VALUE"""),"No")</f>
        <v>No</v>
      </c>
    </row>
    <row r="200">
      <c r="A200" s="4">
        <f>IFERROR(__xludf.DUMMYFUNCTION("""COMPUTED_VALUE"""),41878.61192025463)</f>
        <v>41878.61192</v>
      </c>
      <c r="B200">
        <f>IFERROR(__xludf.DUMMYFUNCTION("""COMPUTED_VALUE"""),36.0)</f>
        <v>36</v>
      </c>
      <c r="C200" t="str">
        <f>IFERROR(__xludf.DUMMYFUNCTION("""COMPUTED_VALUE"""),"Male")</f>
        <v>Male</v>
      </c>
      <c r="D200" t="str">
        <f>IFERROR(__xludf.DUMMYFUNCTION("""COMPUTED_VALUE"""),"United States")</f>
        <v>United States</v>
      </c>
      <c r="E200" t="str">
        <f>IFERROR(__xludf.DUMMYFUNCTION("""COMPUTED_VALUE"""),"IA")</f>
        <v>IA</v>
      </c>
      <c r="F200" t="str">
        <f>IFERROR(__xludf.DUMMYFUNCTION("""COMPUTED_VALUE"""),"No")</f>
        <v>No</v>
      </c>
      <c r="G200" t="str">
        <f>IFERROR(__xludf.DUMMYFUNCTION("""COMPUTED_VALUE"""),"No")</f>
        <v>No</v>
      </c>
      <c r="H200" t="str">
        <f>IFERROR(__xludf.DUMMYFUNCTION("""COMPUTED_VALUE"""),"No")</f>
        <v>No</v>
      </c>
      <c r="J200" t="str">
        <f>IFERROR(__xludf.DUMMYFUNCTION("""COMPUTED_VALUE"""),"More than 1000")</f>
        <v>More than 1000</v>
      </c>
      <c r="K200" t="str">
        <f>IFERROR(__xludf.DUMMYFUNCTION("""COMPUTED_VALUE"""),"No")</f>
        <v>No</v>
      </c>
      <c r="L200" t="str">
        <f>IFERROR(__xludf.DUMMYFUNCTION("""COMPUTED_VALUE"""),"Yes")</f>
        <v>Yes</v>
      </c>
      <c r="M200" t="str">
        <f>IFERROR(__xludf.DUMMYFUNCTION("""COMPUTED_VALUE"""),"Don't know")</f>
        <v>Don't know</v>
      </c>
      <c r="N200" t="str">
        <f>IFERROR(__xludf.DUMMYFUNCTION("""COMPUTED_VALUE"""),"Not sure")</f>
        <v>Not sure</v>
      </c>
      <c r="O200" t="str">
        <f>IFERROR(__xludf.DUMMYFUNCTION("""COMPUTED_VALUE"""),"Don't know")</f>
        <v>Don't know</v>
      </c>
      <c r="P200" t="str">
        <f>IFERROR(__xludf.DUMMYFUNCTION("""COMPUTED_VALUE"""),"Don't know")</f>
        <v>Don't know</v>
      </c>
      <c r="Q200" t="str">
        <f>IFERROR(__xludf.DUMMYFUNCTION("""COMPUTED_VALUE"""),"Don't know")</f>
        <v>Don't know</v>
      </c>
      <c r="R200" t="str">
        <f>IFERROR(__xludf.DUMMYFUNCTION("""COMPUTED_VALUE"""),"Don't know")</f>
        <v>Don't know</v>
      </c>
      <c r="S200" t="str">
        <f>IFERROR(__xludf.DUMMYFUNCTION("""COMPUTED_VALUE"""),"Maybe")</f>
        <v>Maybe</v>
      </c>
      <c r="T200" t="str">
        <f>IFERROR(__xludf.DUMMYFUNCTION("""COMPUTED_VALUE"""),"No")</f>
        <v>No</v>
      </c>
      <c r="U200" t="str">
        <f>IFERROR(__xludf.DUMMYFUNCTION("""COMPUTED_VALUE"""),"Some of them")</f>
        <v>Some of them</v>
      </c>
      <c r="V200" t="str">
        <f>IFERROR(__xludf.DUMMYFUNCTION("""COMPUTED_VALUE"""),"Some of them")</f>
        <v>Some of them</v>
      </c>
      <c r="W200" t="str">
        <f>IFERROR(__xludf.DUMMYFUNCTION("""COMPUTED_VALUE"""),"No")</f>
        <v>No</v>
      </c>
      <c r="X200" t="str">
        <f>IFERROR(__xludf.DUMMYFUNCTION("""COMPUTED_VALUE"""),"No")</f>
        <v>No</v>
      </c>
      <c r="Y200" t="str">
        <f>IFERROR(__xludf.DUMMYFUNCTION("""COMPUTED_VALUE"""),"Don't know")</f>
        <v>Don't know</v>
      </c>
      <c r="Z200" t="str">
        <f>IFERROR(__xludf.DUMMYFUNCTION("""COMPUTED_VALUE"""),"No")</f>
        <v>No</v>
      </c>
    </row>
    <row r="201">
      <c r="A201" s="4">
        <f>IFERROR(__xludf.DUMMYFUNCTION("""COMPUTED_VALUE"""),41878.614226770835)</f>
        <v>41878.61423</v>
      </c>
      <c r="B201">
        <f>IFERROR(__xludf.DUMMYFUNCTION("""COMPUTED_VALUE"""),25.0)</f>
        <v>25</v>
      </c>
      <c r="C201" t="str">
        <f>IFERROR(__xludf.DUMMYFUNCTION("""COMPUTED_VALUE"""),"F")</f>
        <v>F</v>
      </c>
      <c r="D201" t="str">
        <f>IFERROR(__xludf.DUMMYFUNCTION("""COMPUTED_VALUE"""),"United States")</f>
        <v>United States</v>
      </c>
      <c r="E201" t="str">
        <f>IFERROR(__xludf.DUMMYFUNCTION("""COMPUTED_VALUE"""),"WA")</f>
        <v>WA</v>
      </c>
      <c r="F201" t="str">
        <f>IFERROR(__xludf.DUMMYFUNCTION("""COMPUTED_VALUE"""),"No")</f>
        <v>No</v>
      </c>
      <c r="G201" t="str">
        <f>IFERROR(__xludf.DUMMYFUNCTION("""COMPUTED_VALUE"""),"Yes")</f>
        <v>Yes</v>
      </c>
      <c r="H201" t="str">
        <f>IFERROR(__xludf.DUMMYFUNCTION("""COMPUTED_VALUE"""),"Yes")</f>
        <v>Yes</v>
      </c>
      <c r="I201" t="str">
        <f>IFERROR(__xludf.DUMMYFUNCTION("""COMPUTED_VALUE"""),"Sometimes")</f>
        <v>Sometimes</v>
      </c>
      <c r="J201" t="str">
        <f>IFERROR(__xludf.DUMMYFUNCTION("""COMPUTED_VALUE"""),"26-100")</f>
        <v>26-100</v>
      </c>
      <c r="K201" t="str">
        <f>IFERROR(__xludf.DUMMYFUNCTION("""COMPUTED_VALUE"""),"No")</f>
        <v>No</v>
      </c>
      <c r="L201" t="str">
        <f>IFERROR(__xludf.DUMMYFUNCTION("""COMPUTED_VALUE"""),"Yes")</f>
        <v>Yes</v>
      </c>
      <c r="M201" t="str">
        <f>IFERROR(__xludf.DUMMYFUNCTION("""COMPUTED_VALUE"""),"Yes")</f>
        <v>Yes</v>
      </c>
      <c r="N201" t="str">
        <f>IFERROR(__xludf.DUMMYFUNCTION("""COMPUTED_VALUE"""),"Yes")</f>
        <v>Yes</v>
      </c>
      <c r="O201" t="str">
        <f>IFERROR(__xludf.DUMMYFUNCTION("""COMPUTED_VALUE"""),"No")</f>
        <v>No</v>
      </c>
      <c r="P201" t="str">
        <f>IFERROR(__xludf.DUMMYFUNCTION("""COMPUTED_VALUE"""),"No")</f>
        <v>No</v>
      </c>
      <c r="Q201" t="str">
        <f>IFERROR(__xludf.DUMMYFUNCTION("""COMPUTED_VALUE"""),"Yes")</f>
        <v>Yes</v>
      </c>
      <c r="R201" t="str">
        <f>IFERROR(__xludf.DUMMYFUNCTION("""COMPUTED_VALUE"""),"Don't know")</f>
        <v>Don't know</v>
      </c>
      <c r="S201" t="str">
        <f>IFERROR(__xludf.DUMMYFUNCTION("""COMPUTED_VALUE"""),"No")</f>
        <v>No</v>
      </c>
      <c r="T201" t="str">
        <f>IFERROR(__xludf.DUMMYFUNCTION("""COMPUTED_VALUE"""),"No")</f>
        <v>No</v>
      </c>
      <c r="U201" t="str">
        <f>IFERROR(__xludf.DUMMYFUNCTION("""COMPUTED_VALUE"""),"Some of them")</f>
        <v>Some of them</v>
      </c>
      <c r="V201" t="str">
        <f>IFERROR(__xludf.DUMMYFUNCTION("""COMPUTED_VALUE"""),"Yes")</f>
        <v>Yes</v>
      </c>
      <c r="W201" t="str">
        <f>IFERROR(__xludf.DUMMYFUNCTION("""COMPUTED_VALUE"""),"No")</f>
        <v>No</v>
      </c>
      <c r="X201" t="str">
        <f>IFERROR(__xludf.DUMMYFUNCTION("""COMPUTED_VALUE"""),"No")</f>
        <v>No</v>
      </c>
      <c r="Y201" t="str">
        <f>IFERROR(__xludf.DUMMYFUNCTION("""COMPUTED_VALUE"""),"Don't know")</f>
        <v>Don't know</v>
      </c>
      <c r="Z201" t="str">
        <f>IFERROR(__xludf.DUMMYFUNCTION("""COMPUTED_VALUE"""),"No")</f>
        <v>No</v>
      </c>
    </row>
    <row r="202">
      <c r="A202" s="4">
        <f>IFERROR(__xludf.DUMMYFUNCTION("""COMPUTED_VALUE"""),41878.614724872685)</f>
        <v>41878.61472</v>
      </c>
      <c r="B202">
        <f>IFERROR(__xludf.DUMMYFUNCTION("""COMPUTED_VALUE"""),23.0)</f>
        <v>23</v>
      </c>
      <c r="C202" t="str">
        <f>IFERROR(__xludf.DUMMYFUNCTION("""COMPUTED_VALUE"""),"Male")</f>
        <v>Male</v>
      </c>
      <c r="D202" t="str">
        <f>IFERROR(__xludf.DUMMYFUNCTION("""COMPUTED_VALUE"""),"United States")</f>
        <v>United States</v>
      </c>
      <c r="E202" t="str">
        <f>IFERROR(__xludf.DUMMYFUNCTION("""COMPUTED_VALUE"""),"AL")</f>
        <v>AL</v>
      </c>
      <c r="F202" t="str">
        <f>IFERROR(__xludf.DUMMYFUNCTION("""COMPUTED_VALUE"""),"No")</f>
        <v>No</v>
      </c>
      <c r="G202" t="str">
        <f>IFERROR(__xludf.DUMMYFUNCTION("""COMPUTED_VALUE"""),"Yes")</f>
        <v>Yes</v>
      </c>
      <c r="H202" t="str">
        <f>IFERROR(__xludf.DUMMYFUNCTION("""COMPUTED_VALUE"""),"Yes")</f>
        <v>Yes</v>
      </c>
      <c r="I202" t="str">
        <f>IFERROR(__xludf.DUMMYFUNCTION("""COMPUTED_VALUE"""),"Sometimes")</f>
        <v>Sometimes</v>
      </c>
      <c r="J202" t="str">
        <f>IFERROR(__xludf.DUMMYFUNCTION("""COMPUTED_VALUE"""),"100-500")</f>
        <v>100-500</v>
      </c>
      <c r="K202" t="str">
        <f>IFERROR(__xludf.DUMMYFUNCTION("""COMPUTED_VALUE"""),"No")</f>
        <v>No</v>
      </c>
      <c r="L202" t="str">
        <f>IFERROR(__xludf.DUMMYFUNCTION("""COMPUTED_VALUE"""),"No")</f>
        <v>No</v>
      </c>
      <c r="M202" t="str">
        <f>IFERROR(__xludf.DUMMYFUNCTION("""COMPUTED_VALUE"""),"Don't know")</f>
        <v>Don't know</v>
      </c>
      <c r="N202" t="str">
        <f>IFERROR(__xludf.DUMMYFUNCTION("""COMPUTED_VALUE"""),"No")</f>
        <v>No</v>
      </c>
      <c r="O202" t="str">
        <f>IFERROR(__xludf.DUMMYFUNCTION("""COMPUTED_VALUE"""),"No")</f>
        <v>No</v>
      </c>
      <c r="P202" t="str">
        <f>IFERROR(__xludf.DUMMYFUNCTION("""COMPUTED_VALUE"""),"No")</f>
        <v>No</v>
      </c>
      <c r="Q202" t="str">
        <f>IFERROR(__xludf.DUMMYFUNCTION("""COMPUTED_VALUE"""),"Don't know")</f>
        <v>Don't know</v>
      </c>
      <c r="R202" t="str">
        <f>IFERROR(__xludf.DUMMYFUNCTION("""COMPUTED_VALUE"""),"Don't know")</f>
        <v>Don't know</v>
      </c>
      <c r="S202" t="str">
        <f>IFERROR(__xludf.DUMMYFUNCTION("""COMPUTED_VALUE"""),"No")</f>
        <v>No</v>
      </c>
      <c r="T202" t="str">
        <f>IFERROR(__xludf.DUMMYFUNCTION("""COMPUTED_VALUE"""),"No")</f>
        <v>No</v>
      </c>
      <c r="U202" t="str">
        <f>IFERROR(__xludf.DUMMYFUNCTION("""COMPUTED_VALUE"""),"Yes")</f>
        <v>Yes</v>
      </c>
      <c r="V202" t="str">
        <f>IFERROR(__xludf.DUMMYFUNCTION("""COMPUTED_VALUE"""),"Yes")</f>
        <v>Yes</v>
      </c>
      <c r="W202" t="str">
        <f>IFERROR(__xludf.DUMMYFUNCTION("""COMPUTED_VALUE"""),"Maybe")</f>
        <v>Maybe</v>
      </c>
      <c r="X202" t="str">
        <f>IFERROR(__xludf.DUMMYFUNCTION("""COMPUTED_VALUE"""),"Yes")</f>
        <v>Yes</v>
      </c>
      <c r="Y202" t="str">
        <f>IFERROR(__xludf.DUMMYFUNCTION("""COMPUTED_VALUE"""),"Don't know")</f>
        <v>Don't know</v>
      </c>
      <c r="Z202" t="str">
        <f>IFERROR(__xludf.DUMMYFUNCTION("""COMPUTED_VALUE"""),"No")</f>
        <v>No</v>
      </c>
    </row>
    <row r="203">
      <c r="A203" s="4">
        <f>IFERROR(__xludf.DUMMYFUNCTION("""COMPUTED_VALUE"""),41878.615109907405)</f>
        <v>41878.61511</v>
      </c>
      <c r="B203">
        <f>IFERROR(__xludf.DUMMYFUNCTION("""COMPUTED_VALUE"""),54.0)</f>
        <v>54</v>
      </c>
      <c r="C203" t="str">
        <f>IFERROR(__xludf.DUMMYFUNCTION("""COMPUTED_VALUE"""),"M")</f>
        <v>M</v>
      </c>
      <c r="D203" t="str">
        <f>IFERROR(__xludf.DUMMYFUNCTION("""COMPUTED_VALUE"""),"United States")</f>
        <v>United States</v>
      </c>
      <c r="E203" t="str">
        <f>IFERROR(__xludf.DUMMYFUNCTION("""COMPUTED_VALUE"""),"CA")</f>
        <v>CA</v>
      </c>
      <c r="F203" t="str">
        <f>IFERROR(__xludf.DUMMYFUNCTION("""COMPUTED_VALUE"""),"No")</f>
        <v>No</v>
      </c>
      <c r="G203" t="str">
        <f>IFERROR(__xludf.DUMMYFUNCTION("""COMPUTED_VALUE"""),"Yes")</f>
        <v>Yes</v>
      </c>
      <c r="H203" t="str">
        <f>IFERROR(__xludf.DUMMYFUNCTION("""COMPUTED_VALUE"""),"Yes")</f>
        <v>Yes</v>
      </c>
      <c r="I203" t="str">
        <f>IFERROR(__xludf.DUMMYFUNCTION("""COMPUTED_VALUE"""),"Never")</f>
        <v>Never</v>
      </c>
      <c r="J203" t="str">
        <f>IFERROR(__xludf.DUMMYFUNCTION("""COMPUTED_VALUE"""),"More than 1000")</f>
        <v>More than 1000</v>
      </c>
      <c r="K203" t="str">
        <f>IFERROR(__xludf.DUMMYFUNCTION("""COMPUTED_VALUE"""),"No")</f>
        <v>No</v>
      </c>
      <c r="L203" t="str">
        <f>IFERROR(__xludf.DUMMYFUNCTION("""COMPUTED_VALUE"""),"Yes")</f>
        <v>Yes</v>
      </c>
      <c r="M203" t="str">
        <f>IFERROR(__xludf.DUMMYFUNCTION("""COMPUTED_VALUE"""),"Don't know")</f>
        <v>Don't know</v>
      </c>
      <c r="N203" t="str">
        <f>IFERROR(__xludf.DUMMYFUNCTION("""COMPUTED_VALUE"""),"No")</f>
        <v>No</v>
      </c>
      <c r="O203" t="str">
        <f>IFERROR(__xludf.DUMMYFUNCTION("""COMPUTED_VALUE"""),"Yes")</f>
        <v>Yes</v>
      </c>
      <c r="P203" t="str">
        <f>IFERROR(__xludf.DUMMYFUNCTION("""COMPUTED_VALUE"""),"Yes")</f>
        <v>Yes</v>
      </c>
      <c r="Q203" t="str">
        <f>IFERROR(__xludf.DUMMYFUNCTION("""COMPUTED_VALUE"""),"Don't know")</f>
        <v>Don't know</v>
      </c>
      <c r="R203" t="str">
        <f>IFERROR(__xludf.DUMMYFUNCTION("""COMPUTED_VALUE"""),"Don't know")</f>
        <v>Don't know</v>
      </c>
      <c r="S203" t="str">
        <f>IFERROR(__xludf.DUMMYFUNCTION("""COMPUTED_VALUE"""),"No")</f>
        <v>No</v>
      </c>
      <c r="T203" t="str">
        <f>IFERROR(__xludf.DUMMYFUNCTION("""COMPUTED_VALUE"""),"No")</f>
        <v>No</v>
      </c>
      <c r="U203" t="str">
        <f>IFERROR(__xludf.DUMMYFUNCTION("""COMPUTED_VALUE"""),"No")</f>
        <v>No</v>
      </c>
      <c r="V203" t="str">
        <f>IFERROR(__xludf.DUMMYFUNCTION("""COMPUTED_VALUE"""),"Yes")</f>
        <v>Yes</v>
      </c>
      <c r="W203" t="str">
        <f>IFERROR(__xludf.DUMMYFUNCTION("""COMPUTED_VALUE"""),"No")</f>
        <v>No</v>
      </c>
      <c r="X203" t="str">
        <f>IFERROR(__xludf.DUMMYFUNCTION("""COMPUTED_VALUE"""),"No")</f>
        <v>No</v>
      </c>
      <c r="Y203" t="str">
        <f>IFERROR(__xludf.DUMMYFUNCTION("""COMPUTED_VALUE"""),"Don't know")</f>
        <v>Don't know</v>
      </c>
      <c r="Z203" t="str">
        <f>IFERROR(__xludf.DUMMYFUNCTION("""COMPUTED_VALUE"""),"No")</f>
        <v>No</v>
      </c>
    </row>
    <row r="204">
      <c r="A204" s="4">
        <f>IFERROR(__xludf.DUMMYFUNCTION("""COMPUTED_VALUE"""),41878.616091296295)</f>
        <v>41878.61609</v>
      </c>
      <c r="B204">
        <f>IFERROR(__xludf.DUMMYFUNCTION("""COMPUTED_VALUE"""),22.0)</f>
        <v>22</v>
      </c>
      <c r="C204" t="str">
        <f>IFERROR(__xludf.DUMMYFUNCTION("""COMPUTED_VALUE"""),"Male")</f>
        <v>Male</v>
      </c>
      <c r="D204" t="str">
        <f>IFERROR(__xludf.DUMMYFUNCTION("""COMPUTED_VALUE"""),"United States")</f>
        <v>United States</v>
      </c>
      <c r="E204" t="str">
        <f>IFERROR(__xludf.DUMMYFUNCTION("""COMPUTED_VALUE"""),"CA")</f>
        <v>CA</v>
      </c>
      <c r="F204" t="str">
        <f>IFERROR(__xludf.DUMMYFUNCTION("""COMPUTED_VALUE"""),"No")</f>
        <v>No</v>
      </c>
      <c r="G204" t="str">
        <f>IFERROR(__xludf.DUMMYFUNCTION("""COMPUTED_VALUE"""),"No")</f>
        <v>No</v>
      </c>
      <c r="H204" t="str">
        <f>IFERROR(__xludf.DUMMYFUNCTION("""COMPUTED_VALUE"""),"No")</f>
        <v>No</v>
      </c>
      <c r="I204" t="str">
        <f>IFERROR(__xludf.DUMMYFUNCTION("""COMPUTED_VALUE"""),"Sometimes")</f>
        <v>Sometimes</v>
      </c>
      <c r="J204" t="str">
        <f>IFERROR(__xludf.DUMMYFUNCTION("""COMPUTED_VALUE"""),"More than 1000")</f>
        <v>More than 1000</v>
      </c>
      <c r="K204" t="str">
        <f>IFERROR(__xludf.DUMMYFUNCTION("""COMPUTED_VALUE"""),"No")</f>
        <v>No</v>
      </c>
      <c r="L204" t="str">
        <f>IFERROR(__xludf.DUMMYFUNCTION("""COMPUTED_VALUE"""),"Yes")</f>
        <v>Yes</v>
      </c>
      <c r="M204" t="str">
        <f>IFERROR(__xludf.DUMMYFUNCTION("""COMPUTED_VALUE"""),"Don't know")</f>
        <v>Don't know</v>
      </c>
      <c r="N204" t="str">
        <f>IFERROR(__xludf.DUMMYFUNCTION("""COMPUTED_VALUE"""),"No")</f>
        <v>No</v>
      </c>
      <c r="O204" t="str">
        <f>IFERROR(__xludf.DUMMYFUNCTION("""COMPUTED_VALUE"""),"Don't know")</f>
        <v>Don't know</v>
      </c>
      <c r="P204" t="str">
        <f>IFERROR(__xludf.DUMMYFUNCTION("""COMPUTED_VALUE"""),"Don't know")</f>
        <v>Don't know</v>
      </c>
      <c r="Q204" t="str">
        <f>IFERROR(__xludf.DUMMYFUNCTION("""COMPUTED_VALUE"""),"Don't know")</f>
        <v>Don't know</v>
      </c>
      <c r="R204" t="str">
        <f>IFERROR(__xludf.DUMMYFUNCTION("""COMPUTED_VALUE"""),"Don't know")</f>
        <v>Don't know</v>
      </c>
      <c r="S204" t="str">
        <f>IFERROR(__xludf.DUMMYFUNCTION("""COMPUTED_VALUE"""),"Maybe")</f>
        <v>Maybe</v>
      </c>
      <c r="T204" t="str">
        <f>IFERROR(__xludf.DUMMYFUNCTION("""COMPUTED_VALUE"""),"No")</f>
        <v>No</v>
      </c>
      <c r="U204" t="str">
        <f>IFERROR(__xludf.DUMMYFUNCTION("""COMPUTED_VALUE"""),"Some of them")</f>
        <v>Some of them</v>
      </c>
      <c r="V204" t="str">
        <f>IFERROR(__xludf.DUMMYFUNCTION("""COMPUTED_VALUE"""),"No")</f>
        <v>No</v>
      </c>
      <c r="W204" t="str">
        <f>IFERROR(__xludf.DUMMYFUNCTION("""COMPUTED_VALUE"""),"No")</f>
        <v>No</v>
      </c>
      <c r="X204" t="str">
        <f>IFERROR(__xludf.DUMMYFUNCTION("""COMPUTED_VALUE"""),"Maybe")</f>
        <v>Maybe</v>
      </c>
      <c r="Y204" t="str">
        <f>IFERROR(__xludf.DUMMYFUNCTION("""COMPUTED_VALUE"""),"Don't know")</f>
        <v>Don't know</v>
      </c>
      <c r="Z204" t="str">
        <f>IFERROR(__xludf.DUMMYFUNCTION("""COMPUTED_VALUE"""),"No")</f>
        <v>No</v>
      </c>
    </row>
    <row r="205">
      <c r="A205" s="4">
        <f>IFERROR(__xludf.DUMMYFUNCTION("""COMPUTED_VALUE"""),41878.6163059375)</f>
        <v>41878.61631</v>
      </c>
      <c r="B205">
        <f>IFERROR(__xludf.DUMMYFUNCTION("""COMPUTED_VALUE"""),25.0)</f>
        <v>25</v>
      </c>
      <c r="C205" t="str">
        <f>IFERROR(__xludf.DUMMYFUNCTION("""COMPUTED_VALUE"""),"non-binary")</f>
        <v>non-binary</v>
      </c>
      <c r="D205" t="str">
        <f>IFERROR(__xludf.DUMMYFUNCTION("""COMPUTED_VALUE"""),"United States")</f>
        <v>United States</v>
      </c>
      <c r="E205" t="str">
        <f>IFERROR(__xludf.DUMMYFUNCTION("""COMPUTED_VALUE"""),"CA")</f>
        <v>CA</v>
      </c>
      <c r="F205" t="str">
        <f>IFERROR(__xludf.DUMMYFUNCTION("""COMPUTED_VALUE"""),"No")</f>
        <v>No</v>
      </c>
      <c r="G205" t="str">
        <f>IFERROR(__xludf.DUMMYFUNCTION("""COMPUTED_VALUE"""),"Yes")</f>
        <v>Yes</v>
      </c>
      <c r="H205" t="str">
        <f>IFERROR(__xludf.DUMMYFUNCTION("""COMPUTED_VALUE"""),"Yes")</f>
        <v>Yes</v>
      </c>
      <c r="I205" t="str">
        <f>IFERROR(__xludf.DUMMYFUNCTION("""COMPUTED_VALUE"""),"Sometimes")</f>
        <v>Sometimes</v>
      </c>
      <c r="J205" t="str">
        <f>IFERROR(__xludf.DUMMYFUNCTION("""COMPUTED_VALUE"""),"More than 1000")</f>
        <v>More than 1000</v>
      </c>
      <c r="K205" t="str">
        <f>IFERROR(__xludf.DUMMYFUNCTION("""COMPUTED_VALUE"""),"No")</f>
        <v>No</v>
      </c>
      <c r="L205" t="str">
        <f>IFERROR(__xludf.DUMMYFUNCTION("""COMPUTED_VALUE"""),"Yes")</f>
        <v>Yes</v>
      </c>
      <c r="M205" t="str">
        <f>IFERROR(__xludf.DUMMYFUNCTION("""COMPUTED_VALUE"""),"Yes")</f>
        <v>Yes</v>
      </c>
      <c r="N205" t="str">
        <f>IFERROR(__xludf.DUMMYFUNCTION("""COMPUTED_VALUE"""),"Yes")</f>
        <v>Yes</v>
      </c>
      <c r="O205" t="str">
        <f>IFERROR(__xludf.DUMMYFUNCTION("""COMPUTED_VALUE"""),"Don't know")</f>
        <v>Don't know</v>
      </c>
      <c r="P205" t="str">
        <f>IFERROR(__xludf.DUMMYFUNCTION("""COMPUTED_VALUE"""),"Don't know")</f>
        <v>Don't know</v>
      </c>
      <c r="Q205" t="str">
        <f>IFERROR(__xludf.DUMMYFUNCTION("""COMPUTED_VALUE"""),"Don't know")</f>
        <v>Don't know</v>
      </c>
      <c r="R205" t="str">
        <f>IFERROR(__xludf.DUMMYFUNCTION("""COMPUTED_VALUE"""),"Don't know")</f>
        <v>Don't know</v>
      </c>
      <c r="S205" t="str">
        <f>IFERROR(__xludf.DUMMYFUNCTION("""COMPUTED_VALUE"""),"Maybe")</f>
        <v>Maybe</v>
      </c>
      <c r="T205" t="str">
        <f>IFERROR(__xludf.DUMMYFUNCTION("""COMPUTED_VALUE"""),"No")</f>
        <v>No</v>
      </c>
      <c r="U205" t="str">
        <f>IFERROR(__xludf.DUMMYFUNCTION("""COMPUTED_VALUE"""),"Some of them")</f>
        <v>Some of them</v>
      </c>
      <c r="V205" t="str">
        <f>IFERROR(__xludf.DUMMYFUNCTION("""COMPUTED_VALUE"""),"Some of them")</f>
        <v>Some of them</v>
      </c>
      <c r="W205" t="str">
        <f>IFERROR(__xludf.DUMMYFUNCTION("""COMPUTED_VALUE"""),"No")</f>
        <v>No</v>
      </c>
      <c r="X205" t="str">
        <f>IFERROR(__xludf.DUMMYFUNCTION("""COMPUTED_VALUE"""),"No")</f>
        <v>No</v>
      </c>
      <c r="Y205" t="str">
        <f>IFERROR(__xludf.DUMMYFUNCTION("""COMPUTED_VALUE"""),"Yes")</f>
        <v>Yes</v>
      </c>
      <c r="Z205" t="str">
        <f>IFERROR(__xludf.DUMMYFUNCTION("""COMPUTED_VALUE"""),"No")</f>
        <v>No</v>
      </c>
    </row>
    <row r="206">
      <c r="A206" s="4">
        <f>IFERROR(__xludf.DUMMYFUNCTION("""COMPUTED_VALUE"""),41878.617709259255)</f>
        <v>41878.61771</v>
      </c>
      <c r="B206">
        <f>IFERROR(__xludf.DUMMYFUNCTION("""COMPUTED_VALUE"""),27.0)</f>
        <v>27</v>
      </c>
      <c r="C206" t="str">
        <f>IFERROR(__xludf.DUMMYFUNCTION("""COMPUTED_VALUE"""),"Male")</f>
        <v>Male</v>
      </c>
      <c r="D206" t="str">
        <f>IFERROR(__xludf.DUMMYFUNCTION("""COMPUTED_VALUE"""),"United States")</f>
        <v>United States</v>
      </c>
      <c r="E206" t="str">
        <f>IFERROR(__xludf.DUMMYFUNCTION("""COMPUTED_VALUE"""),"MA")</f>
        <v>MA</v>
      </c>
      <c r="F206" t="str">
        <f>IFERROR(__xludf.DUMMYFUNCTION("""COMPUTED_VALUE"""),"No")</f>
        <v>No</v>
      </c>
      <c r="G206" t="str">
        <f>IFERROR(__xludf.DUMMYFUNCTION("""COMPUTED_VALUE"""),"No")</f>
        <v>No</v>
      </c>
      <c r="H206" t="str">
        <f>IFERROR(__xludf.DUMMYFUNCTION("""COMPUTED_VALUE"""),"Yes")</f>
        <v>Yes</v>
      </c>
      <c r="I206" t="str">
        <f>IFERROR(__xludf.DUMMYFUNCTION("""COMPUTED_VALUE"""),"Sometimes")</f>
        <v>Sometimes</v>
      </c>
      <c r="J206" t="str">
        <f>IFERROR(__xludf.DUMMYFUNCTION("""COMPUTED_VALUE"""),"More than 1000")</f>
        <v>More than 1000</v>
      </c>
      <c r="K206" t="str">
        <f>IFERROR(__xludf.DUMMYFUNCTION("""COMPUTED_VALUE"""),"No")</f>
        <v>No</v>
      </c>
      <c r="L206" t="str">
        <f>IFERROR(__xludf.DUMMYFUNCTION("""COMPUTED_VALUE"""),"Yes")</f>
        <v>Yes</v>
      </c>
      <c r="M206" t="str">
        <f>IFERROR(__xludf.DUMMYFUNCTION("""COMPUTED_VALUE"""),"Yes")</f>
        <v>Yes</v>
      </c>
      <c r="N206" t="str">
        <f>IFERROR(__xludf.DUMMYFUNCTION("""COMPUTED_VALUE"""),"Yes")</f>
        <v>Yes</v>
      </c>
      <c r="O206" t="str">
        <f>IFERROR(__xludf.DUMMYFUNCTION("""COMPUTED_VALUE"""),"Yes")</f>
        <v>Yes</v>
      </c>
      <c r="P206" t="str">
        <f>IFERROR(__xludf.DUMMYFUNCTION("""COMPUTED_VALUE"""),"Yes")</f>
        <v>Yes</v>
      </c>
      <c r="Q206" t="str">
        <f>IFERROR(__xludf.DUMMYFUNCTION("""COMPUTED_VALUE"""),"Yes")</f>
        <v>Yes</v>
      </c>
      <c r="R206" t="str">
        <f>IFERROR(__xludf.DUMMYFUNCTION("""COMPUTED_VALUE"""),"Don't know")</f>
        <v>Don't know</v>
      </c>
      <c r="S206" t="str">
        <f>IFERROR(__xludf.DUMMYFUNCTION("""COMPUTED_VALUE"""),"No")</f>
        <v>No</v>
      </c>
      <c r="T206" t="str">
        <f>IFERROR(__xludf.DUMMYFUNCTION("""COMPUTED_VALUE"""),"No")</f>
        <v>No</v>
      </c>
      <c r="U206" t="str">
        <f>IFERROR(__xludf.DUMMYFUNCTION("""COMPUTED_VALUE"""),"No")</f>
        <v>No</v>
      </c>
      <c r="V206" t="str">
        <f>IFERROR(__xludf.DUMMYFUNCTION("""COMPUTED_VALUE"""),"No")</f>
        <v>No</v>
      </c>
      <c r="W206" t="str">
        <f>IFERROR(__xludf.DUMMYFUNCTION("""COMPUTED_VALUE"""),"No")</f>
        <v>No</v>
      </c>
      <c r="X206" t="str">
        <f>IFERROR(__xludf.DUMMYFUNCTION("""COMPUTED_VALUE"""),"Yes")</f>
        <v>Yes</v>
      </c>
      <c r="Y206" t="str">
        <f>IFERROR(__xludf.DUMMYFUNCTION("""COMPUTED_VALUE"""),"Yes")</f>
        <v>Yes</v>
      </c>
      <c r="Z206" t="str">
        <f>IFERROR(__xludf.DUMMYFUNCTION("""COMPUTED_VALUE"""),"No")</f>
        <v>No</v>
      </c>
    </row>
    <row r="207">
      <c r="A207" s="4">
        <f>IFERROR(__xludf.DUMMYFUNCTION("""COMPUTED_VALUE"""),41878.619961145836)</f>
        <v>41878.61996</v>
      </c>
      <c r="B207">
        <f>IFERROR(__xludf.DUMMYFUNCTION("""COMPUTED_VALUE"""),26.0)</f>
        <v>26</v>
      </c>
      <c r="C207" t="str">
        <f>IFERROR(__xludf.DUMMYFUNCTION("""COMPUTED_VALUE"""),"male")</f>
        <v>male</v>
      </c>
      <c r="D207" t="str">
        <f>IFERROR(__xludf.DUMMYFUNCTION("""COMPUTED_VALUE"""),"United States")</f>
        <v>United States</v>
      </c>
      <c r="E207" t="str">
        <f>IFERROR(__xludf.DUMMYFUNCTION("""COMPUTED_VALUE"""),"CA")</f>
        <v>CA</v>
      </c>
      <c r="F207" t="str">
        <f>IFERROR(__xludf.DUMMYFUNCTION("""COMPUTED_VALUE"""),"No")</f>
        <v>No</v>
      </c>
      <c r="G207" t="str">
        <f>IFERROR(__xludf.DUMMYFUNCTION("""COMPUTED_VALUE"""),"Yes")</f>
        <v>Yes</v>
      </c>
      <c r="H207" t="str">
        <f>IFERROR(__xludf.DUMMYFUNCTION("""COMPUTED_VALUE"""),"Yes")</f>
        <v>Yes</v>
      </c>
      <c r="I207" t="str">
        <f>IFERROR(__xludf.DUMMYFUNCTION("""COMPUTED_VALUE"""),"Often")</f>
        <v>Often</v>
      </c>
      <c r="J207" t="str">
        <f>IFERROR(__xludf.DUMMYFUNCTION("""COMPUTED_VALUE"""),"More than 1000")</f>
        <v>More than 1000</v>
      </c>
      <c r="K207" t="str">
        <f>IFERROR(__xludf.DUMMYFUNCTION("""COMPUTED_VALUE"""),"No")</f>
        <v>No</v>
      </c>
      <c r="L207" t="str">
        <f>IFERROR(__xludf.DUMMYFUNCTION("""COMPUTED_VALUE"""),"Yes")</f>
        <v>Yes</v>
      </c>
      <c r="M207" t="str">
        <f>IFERROR(__xludf.DUMMYFUNCTION("""COMPUTED_VALUE"""),"Yes")</f>
        <v>Yes</v>
      </c>
      <c r="N207" t="str">
        <f>IFERROR(__xludf.DUMMYFUNCTION("""COMPUTED_VALUE"""),"Not sure")</f>
        <v>Not sure</v>
      </c>
      <c r="O207" t="str">
        <f>IFERROR(__xludf.DUMMYFUNCTION("""COMPUTED_VALUE"""),"Don't know")</f>
        <v>Don't know</v>
      </c>
      <c r="P207" t="str">
        <f>IFERROR(__xludf.DUMMYFUNCTION("""COMPUTED_VALUE"""),"Yes")</f>
        <v>Yes</v>
      </c>
      <c r="Q207" t="str">
        <f>IFERROR(__xludf.DUMMYFUNCTION("""COMPUTED_VALUE"""),"Don't know")</f>
        <v>Don't know</v>
      </c>
      <c r="R207" t="str">
        <f>IFERROR(__xludf.DUMMYFUNCTION("""COMPUTED_VALUE"""),"Don't know")</f>
        <v>Don't know</v>
      </c>
      <c r="S207" t="str">
        <f>IFERROR(__xludf.DUMMYFUNCTION("""COMPUTED_VALUE"""),"Maybe")</f>
        <v>Maybe</v>
      </c>
      <c r="T207" t="str">
        <f>IFERROR(__xludf.DUMMYFUNCTION("""COMPUTED_VALUE"""),"No")</f>
        <v>No</v>
      </c>
      <c r="U207" t="str">
        <f>IFERROR(__xludf.DUMMYFUNCTION("""COMPUTED_VALUE"""),"Some of them")</f>
        <v>Some of them</v>
      </c>
      <c r="V207" t="str">
        <f>IFERROR(__xludf.DUMMYFUNCTION("""COMPUTED_VALUE"""),"No")</f>
        <v>No</v>
      </c>
      <c r="W207" t="str">
        <f>IFERROR(__xludf.DUMMYFUNCTION("""COMPUTED_VALUE"""),"No")</f>
        <v>No</v>
      </c>
      <c r="X207" t="str">
        <f>IFERROR(__xludf.DUMMYFUNCTION("""COMPUTED_VALUE"""),"No")</f>
        <v>No</v>
      </c>
      <c r="Y207" t="str">
        <f>IFERROR(__xludf.DUMMYFUNCTION("""COMPUTED_VALUE"""),"Don't know")</f>
        <v>Don't know</v>
      </c>
      <c r="Z207" t="str">
        <f>IFERROR(__xludf.DUMMYFUNCTION("""COMPUTED_VALUE"""),"No")</f>
        <v>No</v>
      </c>
    </row>
    <row r="208">
      <c r="A208" s="4">
        <f>IFERROR(__xludf.DUMMYFUNCTION("""COMPUTED_VALUE"""),41878.62026694445)</f>
        <v>41878.62027</v>
      </c>
      <c r="B208">
        <f>IFERROR(__xludf.DUMMYFUNCTION("""COMPUTED_VALUE"""),31.0)</f>
        <v>31</v>
      </c>
      <c r="C208" t="str">
        <f>IFERROR(__xludf.DUMMYFUNCTION("""COMPUTED_VALUE"""),"Male")</f>
        <v>Male</v>
      </c>
      <c r="D208" t="str">
        <f>IFERROR(__xludf.DUMMYFUNCTION("""COMPUTED_VALUE"""),"United States")</f>
        <v>United States</v>
      </c>
      <c r="E208" t="str">
        <f>IFERROR(__xludf.DUMMYFUNCTION("""COMPUTED_VALUE"""),"CA")</f>
        <v>CA</v>
      </c>
      <c r="F208" t="str">
        <f>IFERROR(__xludf.DUMMYFUNCTION("""COMPUTED_VALUE"""),"No")</f>
        <v>No</v>
      </c>
      <c r="G208" t="str">
        <f>IFERROR(__xludf.DUMMYFUNCTION("""COMPUTED_VALUE"""),"No")</f>
        <v>No</v>
      </c>
      <c r="H208" t="str">
        <f>IFERROR(__xludf.DUMMYFUNCTION("""COMPUTED_VALUE"""),"Yes")</f>
        <v>Yes</v>
      </c>
      <c r="I208" t="str">
        <f>IFERROR(__xludf.DUMMYFUNCTION("""COMPUTED_VALUE"""),"Sometimes")</f>
        <v>Sometimes</v>
      </c>
      <c r="J208" t="str">
        <f>IFERROR(__xludf.DUMMYFUNCTION("""COMPUTED_VALUE"""),"500-1000")</f>
        <v>500-1000</v>
      </c>
      <c r="K208" t="str">
        <f>IFERROR(__xludf.DUMMYFUNCTION("""COMPUTED_VALUE"""),"No")</f>
        <v>No</v>
      </c>
      <c r="L208" t="str">
        <f>IFERROR(__xludf.DUMMYFUNCTION("""COMPUTED_VALUE"""),"No")</f>
        <v>No</v>
      </c>
      <c r="M208" t="str">
        <f>IFERROR(__xludf.DUMMYFUNCTION("""COMPUTED_VALUE"""),"No")</f>
        <v>No</v>
      </c>
      <c r="N208" t="str">
        <f>IFERROR(__xludf.DUMMYFUNCTION("""COMPUTED_VALUE"""),"Yes")</f>
        <v>Yes</v>
      </c>
      <c r="O208" t="str">
        <f>IFERROR(__xludf.DUMMYFUNCTION("""COMPUTED_VALUE"""),"No")</f>
        <v>No</v>
      </c>
      <c r="P208" t="str">
        <f>IFERROR(__xludf.DUMMYFUNCTION("""COMPUTED_VALUE"""),"Don't know")</f>
        <v>Don't know</v>
      </c>
      <c r="Q208" t="str">
        <f>IFERROR(__xludf.DUMMYFUNCTION("""COMPUTED_VALUE"""),"Yes")</f>
        <v>Yes</v>
      </c>
      <c r="R208" t="str">
        <f>IFERROR(__xludf.DUMMYFUNCTION("""COMPUTED_VALUE"""),"Don't know")</f>
        <v>Don't know</v>
      </c>
      <c r="S208" t="str">
        <f>IFERROR(__xludf.DUMMYFUNCTION("""COMPUTED_VALUE"""),"No")</f>
        <v>No</v>
      </c>
      <c r="T208" t="str">
        <f>IFERROR(__xludf.DUMMYFUNCTION("""COMPUTED_VALUE"""),"No")</f>
        <v>No</v>
      </c>
      <c r="U208" t="str">
        <f>IFERROR(__xludf.DUMMYFUNCTION("""COMPUTED_VALUE"""),"Some of them")</f>
        <v>Some of them</v>
      </c>
      <c r="V208" t="str">
        <f>IFERROR(__xludf.DUMMYFUNCTION("""COMPUTED_VALUE"""),"No")</f>
        <v>No</v>
      </c>
      <c r="W208" t="str">
        <f>IFERROR(__xludf.DUMMYFUNCTION("""COMPUTED_VALUE"""),"No")</f>
        <v>No</v>
      </c>
      <c r="X208" t="str">
        <f>IFERROR(__xludf.DUMMYFUNCTION("""COMPUTED_VALUE"""),"No")</f>
        <v>No</v>
      </c>
      <c r="Y208" t="str">
        <f>IFERROR(__xludf.DUMMYFUNCTION("""COMPUTED_VALUE"""),"No")</f>
        <v>No</v>
      </c>
      <c r="Z208" t="str">
        <f>IFERROR(__xludf.DUMMYFUNCTION("""COMPUTED_VALUE"""),"No")</f>
        <v>No</v>
      </c>
    </row>
    <row r="209">
      <c r="A209" s="4">
        <f>IFERROR(__xludf.DUMMYFUNCTION("""COMPUTED_VALUE"""),41878.621106631945)</f>
        <v>41878.62111</v>
      </c>
      <c r="B209">
        <f>IFERROR(__xludf.DUMMYFUNCTION("""COMPUTED_VALUE"""),33.0)</f>
        <v>33</v>
      </c>
      <c r="C209" t="str">
        <f>IFERROR(__xludf.DUMMYFUNCTION("""COMPUTED_VALUE"""),"M")</f>
        <v>M</v>
      </c>
      <c r="D209" t="str">
        <f>IFERROR(__xludf.DUMMYFUNCTION("""COMPUTED_VALUE"""),"United States")</f>
        <v>United States</v>
      </c>
      <c r="E209" t="str">
        <f>IFERROR(__xludf.DUMMYFUNCTION("""COMPUTED_VALUE"""),"IN")</f>
        <v>IN</v>
      </c>
      <c r="F209" t="str">
        <f>IFERROR(__xludf.DUMMYFUNCTION("""COMPUTED_VALUE"""),"No")</f>
        <v>No</v>
      </c>
      <c r="G209" t="str">
        <f>IFERROR(__xludf.DUMMYFUNCTION("""COMPUTED_VALUE"""),"Yes")</f>
        <v>Yes</v>
      </c>
      <c r="H209" t="str">
        <f>IFERROR(__xludf.DUMMYFUNCTION("""COMPUTED_VALUE"""),"Yes")</f>
        <v>Yes</v>
      </c>
      <c r="I209" t="str">
        <f>IFERROR(__xludf.DUMMYFUNCTION("""COMPUTED_VALUE"""),"Sometimes")</f>
        <v>Sometimes</v>
      </c>
      <c r="J209" t="str">
        <f>IFERROR(__xludf.DUMMYFUNCTION("""COMPUTED_VALUE"""),"26-100")</f>
        <v>26-100</v>
      </c>
      <c r="K209" t="str">
        <f>IFERROR(__xludf.DUMMYFUNCTION("""COMPUTED_VALUE"""),"No")</f>
        <v>No</v>
      </c>
      <c r="L209" t="str">
        <f>IFERROR(__xludf.DUMMYFUNCTION("""COMPUTED_VALUE"""),"Yes")</f>
        <v>Yes</v>
      </c>
      <c r="M209" t="str">
        <f>IFERROR(__xludf.DUMMYFUNCTION("""COMPUTED_VALUE"""),"Don't know")</f>
        <v>Don't know</v>
      </c>
      <c r="N209" t="str">
        <f>IFERROR(__xludf.DUMMYFUNCTION("""COMPUTED_VALUE"""),"Not sure")</f>
        <v>Not sure</v>
      </c>
      <c r="O209" t="str">
        <f>IFERROR(__xludf.DUMMYFUNCTION("""COMPUTED_VALUE"""),"No")</f>
        <v>No</v>
      </c>
      <c r="P209" t="str">
        <f>IFERROR(__xludf.DUMMYFUNCTION("""COMPUTED_VALUE"""),"No")</f>
        <v>No</v>
      </c>
      <c r="Q209" t="str">
        <f>IFERROR(__xludf.DUMMYFUNCTION("""COMPUTED_VALUE"""),"Don't know")</f>
        <v>Don't know</v>
      </c>
      <c r="R209" t="str">
        <f>IFERROR(__xludf.DUMMYFUNCTION("""COMPUTED_VALUE"""),"Don't know")</f>
        <v>Don't know</v>
      </c>
      <c r="S209" t="str">
        <f>IFERROR(__xludf.DUMMYFUNCTION("""COMPUTED_VALUE"""),"Maybe")</f>
        <v>Maybe</v>
      </c>
      <c r="T209" t="str">
        <f>IFERROR(__xludf.DUMMYFUNCTION("""COMPUTED_VALUE"""),"No")</f>
        <v>No</v>
      </c>
      <c r="U209" t="str">
        <f>IFERROR(__xludf.DUMMYFUNCTION("""COMPUTED_VALUE"""),"Some of them")</f>
        <v>Some of them</v>
      </c>
      <c r="V209" t="str">
        <f>IFERROR(__xludf.DUMMYFUNCTION("""COMPUTED_VALUE"""),"Some of them")</f>
        <v>Some of them</v>
      </c>
      <c r="W209" t="str">
        <f>IFERROR(__xludf.DUMMYFUNCTION("""COMPUTED_VALUE"""),"No")</f>
        <v>No</v>
      </c>
      <c r="X209" t="str">
        <f>IFERROR(__xludf.DUMMYFUNCTION("""COMPUTED_VALUE"""),"No")</f>
        <v>No</v>
      </c>
      <c r="Y209" t="str">
        <f>IFERROR(__xludf.DUMMYFUNCTION("""COMPUTED_VALUE"""),"Don't know")</f>
        <v>Don't know</v>
      </c>
      <c r="Z209" t="str">
        <f>IFERROR(__xludf.DUMMYFUNCTION("""COMPUTED_VALUE"""),"No")</f>
        <v>No</v>
      </c>
    </row>
    <row r="210">
      <c r="A210" s="4">
        <f>IFERROR(__xludf.DUMMYFUNCTION("""COMPUTED_VALUE"""),41878.621489502315)</f>
        <v>41878.62149</v>
      </c>
      <c r="B210">
        <f>IFERROR(__xludf.DUMMYFUNCTION("""COMPUTED_VALUE"""),34.0)</f>
        <v>34</v>
      </c>
      <c r="C210" t="str">
        <f>IFERROR(__xludf.DUMMYFUNCTION("""COMPUTED_VALUE"""),"M")</f>
        <v>M</v>
      </c>
      <c r="D210" t="str">
        <f>IFERROR(__xludf.DUMMYFUNCTION("""COMPUTED_VALUE"""),"United States")</f>
        <v>United States</v>
      </c>
      <c r="E210" t="str">
        <f>IFERROR(__xludf.DUMMYFUNCTION("""COMPUTED_VALUE"""),"WA")</f>
        <v>WA</v>
      </c>
      <c r="F210" t="str">
        <f>IFERROR(__xludf.DUMMYFUNCTION("""COMPUTED_VALUE"""),"No")</f>
        <v>No</v>
      </c>
      <c r="G210" t="str">
        <f>IFERROR(__xludf.DUMMYFUNCTION("""COMPUTED_VALUE"""),"Yes")</f>
        <v>Yes</v>
      </c>
      <c r="H210" t="str">
        <f>IFERROR(__xludf.DUMMYFUNCTION("""COMPUTED_VALUE"""),"Yes")</f>
        <v>Yes</v>
      </c>
      <c r="I210" t="str">
        <f>IFERROR(__xludf.DUMMYFUNCTION("""COMPUTED_VALUE"""),"Sometimes")</f>
        <v>Sometimes</v>
      </c>
      <c r="J210" t="str">
        <f>IFERROR(__xludf.DUMMYFUNCTION("""COMPUTED_VALUE"""),"More than 1000")</f>
        <v>More than 1000</v>
      </c>
      <c r="K210" t="str">
        <f>IFERROR(__xludf.DUMMYFUNCTION("""COMPUTED_VALUE"""),"No")</f>
        <v>No</v>
      </c>
      <c r="L210" t="str">
        <f>IFERROR(__xludf.DUMMYFUNCTION("""COMPUTED_VALUE"""),"Yes")</f>
        <v>Yes</v>
      </c>
      <c r="M210" t="str">
        <f>IFERROR(__xludf.DUMMYFUNCTION("""COMPUTED_VALUE"""),"Yes")</f>
        <v>Yes</v>
      </c>
      <c r="N210" t="str">
        <f>IFERROR(__xludf.DUMMYFUNCTION("""COMPUTED_VALUE"""),"Yes")</f>
        <v>Yes</v>
      </c>
      <c r="O210" t="str">
        <f>IFERROR(__xludf.DUMMYFUNCTION("""COMPUTED_VALUE"""),"Don't know")</f>
        <v>Don't know</v>
      </c>
      <c r="P210" t="str">
        <f>IFERROR(__xludf.DUMMYFUNCTION("""COMPUTED_VALUE"""),"Yes")</f>
        <v>Yes</v>
      </c>
      <c r="Q210" t="str">
        <f>IFERROR(__xludf.DUMMYFUNCTION("""COMPUTED_VALUE"""),"Yes")</f>
        <v>Yes</v>
      </c>
      <c r="R210" t="str">
        <f>IFERROR(__xludf.DUMMYFUNCTION("""COMPUTED_VALUE"""),"Don't know")</f>
        <v>Don't know</v>
      </c>
      <c r="S210" t="str">
        <f>IFERROR(__xludf.DUMMYFUNCTION("""COMPUTED_VALUE"""),"Maybe")</f>
        <v>Maybe</v>
      </c>
      <c r="T210" t="str">
        <f>IFERROR(__xludf.DUMMYFUNCTION("""COMPUTED_VALUE"""),"Maybe")</f>
        <v>Maybe</v>
      </c>
      <c r="U210" t="str">
        <f>IFERROR(__xludf.DUMMYFUNCTION("""COMPUTED_VALUE"""),"No")</f>
        <v>No</v>
      </c>
      <c r="V210" t="str">
        <f>IFERROR(__xludf.DUMMYFUNCTION("""COMPUTED_VALUE"""),"No")</f>
        <v>No</v>
      </c>
      <c r="W210" t="str">
        <f>IFERROR(__xludf.DUMMYFUNCTION("""COMPUTED_VALUE"""),"No")</f>
        <v>No</v>
      </c>
      <c r="X210" t="str">
        <f>IFERROR(__xludf.DUMMYFUNCTION("""COMPUTED_VALUE"""),"No")</f>
        <v>No</v>
      </c>
      <c r="Y210" t="str">
        <f>IFERROR(__xludf.DUMMYFUNCTION("""COMPUTED_VALUE"""),"Don't know")</f>
        <v>Don't know</v>
      </c>
      <c r="Z210" t="str">
        <f>IFERROR(__xludf.DUMMYFUNCTION("""COMPUTED_VALUE"""),"No")</f>
        <v>No</v>
      </c>
    </row>
    <row r="211">
      <c r="A211" s="4">
        <f>IFERROR(__xludf.DUMMYFUNCTION("""COMPUTED_VALUE"""),41878.62345467593)</f>
        <v>41878.62345</v>
      </c>
      <c r="B211">
        <f>IFERROR(__xludf.DUMMYFUNCTION("""COMPUTED_VALUE"""),34.0)</f>
        <v>34</v>
      </c>
      <c r="C211" t="str">
        <f>IFERROR(__xludf.DUMMYFUNCTION("""COMPUTED_VALUE"""),"Male")</f>
        <v>Male</v>
      </c>
      <c r="D211" t="str">
        <f>IFERROR(__xludf.DUMMYFUNCTION("""COMPUTED_VALUE"""),"United States")</f>
        <v>United States</v>
      </c>
      <c r="E211" t="str">
        <f>IFERROR(__xludf.DUMMYFUNCTION("""COMPUTED_VALUE"""),"WA")</f>
        <v>WA</v>
      </c>
      <c r="F211" t="str">
        <f>IFERROR(__xludf.DUMMYFUNCTION("""COMPUTED_VALUE"""),"No")</f>
        <v>No</v>
      </c>
      <c r="G211" t="str">
        <f>IFERROR(__xludf.DUMMYFUNCTION("""COMPUTED_VALUE"""),"No")</f>
        <v>No</v>
      </c>
      <c r="H211" t="str">
        <f>IFERROR(__xludf.DUMMYFUNCTION("""COMPUTED_VALUE"""),"Yes")</f>
        <v>Yes</v>
      </c>
      <c r="I211" t="str">
        <f>IFERROR(__xludf.DUMMYFUNCTION("""COMPUTED_VALUE"""),"Sometimes")</f>
        <v>Sometimes</v>
      </c>
      <c r="J211" t="str">
        <f>IFERROR(__xludf.DUMMYFUNCTION("""COMPUTED_VALUE"""),"100-500")</f>
        <v>100-500</v>
      </c>
      <c r="K211" t="str">
        <f>IFERROR(__xludf.DUMMYFUNCTION("""COMPUTED_VALUE"""),"Yes")</f>
        <v>Yes</v>
      </c>
      <c r="L211" t="str">
        <f>IFERROR(__xludf.DUMMYFUNCTION("""COMPUTED_VALUE"""),"Yes")</f>
        <v>Yes</v>
      </c>
      <c r="M211" t="str">
        <f>IFERROR(__xludf.DUMMYFUNCTION("""COMPUTED_VALUE"""),"No")</f>
        <v>No</v>
      </c>
      <c r="N211" t="str">
        <f>IFERROR(__xludf.DUMMYFUNCTION("""COMPUTED_VALUE"""),"No")</f>
        <v>No</v>
      </c>
      <c r="O211" t="str">
        <f>IFERROR(__xludf.DUMMYFUNCTION("""COMPUTED_VALUE"""),"No")</f>
        <v>No</v>
      </c>
      <c r="P211" t="str">
        <f>IFERROR(__xludf.DUMMYFUNCTION("""COMPUTED_VALUE"""),"No")</f>
        <v>No</v>
      </c>
      <c r="Q211" t="str">
        <f>IFERROR(__xludf.DUMMYFUNCTION("""COMPUTED_VALUE"""),"Don't know")</f>
        <v>Don't know</v>
      </c>
      <c r="R211" t="str">
        <f>IFERROR(__xludf.DUMMYFUNCTION("""COMPUTED_VALUE"""),"Somewhat easy")</f>
        <v>Somewhat easy</v>
      </c>
      <c r="S211" t="str">
        <f>IFERROR(__xludf.DUMMYFUNCTION("""COMPUTED_VALUE"""),"Yes")</f>
        <v>Yes</v>
      </c>
      <c r="T211" t="str">
        <f>IFERROR(__xludf.DUMMYFUNCTION("""COMPUTED_VALUE"""),"Yes")</f>
        <v>Yes</v>
      </c>
      <c r="U211" t="str">
        <f>IFERROR(__xludf.DUMMYFUNCTION("""COMPUTED_VALUE"""),"Some of them")</f>
        <v>Some of them</v>
      </c>
      <c r="V211" t="str">
        <f>IFERROR(__xludf.DUMMYFUNCTION("""COMPUTED_VALUE"""),"Some of them")</f>
        <v>Some of them</v>
      </c>
      <c r="W211" t="str">
        <f>IFERROR(__xludf.DUMMYFUNCTION("""COMPUTED_VALUE"""),"No")</f>
        <v>No</v>
      </c>
      <c r="X211" t="str">
        <f>IFERROR(__xludf.DUMMYFUNCTION("""COMPUTED_VALUE"""),"Maybe")</f>
        <v>Maybe</v>
      </c>
      <c r="Y211" t="str">
        <f>IFERROR(__xludf.DUMMYFUNCTION("""COMPUTED_VALUE"""),"Don't know")</f>
        <v>Don't know</v>
      </c>
      <c r="Z211" t="str">
        <f>IFERROR(__xludf.DUMMYFUNCTION("""COMPUTED_VALUE"""),"No")</f>
        <v>No</v>
      </c>
    </row>
    <row r="212">
      <c r="A212" s="4">
        <f>IFERROR(__xludf.DUMMYFUNCTION("""COMPUTED_VALUE"""),41878.62499108796)</f>
        <v>41878.62499</v>
      </c>
      <c r="B212">
        <f>IFERROR(__xludf.DUMMYFUNCTION("""COMPUTED_VALUE"""),33.0)</f>
        <v>33</v>
      </c>
      <c r="C212" t="str">
        <f>IFERROR(__xludf.DUMMYFUNCTION("""COMPUTED_VALUE"""),"Femake")</f>
        <v>Femake</v>
      </c>
      <c r="D212" t="str">
        <f>IFERROR(__xludf.DUMMYFUNCTION("""COMPUTED_VALUE"""),"United States")</f>
        <v>United States</v>
      </c>
      <c r="E212" t="str">
        <f>IFERROR(__xludf.DUMMYFUNCTION("""COMPUTED_VALUE"""),"WA")</f>
        <v>WA</v>
      </c>
      <c r="F212" t="str">
        <f>IFERROR(__xludf.DUMMYFUNCTION("""COMPUTED_VALUE"""),"No")</f>
        <v>No</v>
      </c>
      <c r="G212" t="str">
        <f>IFERROR(__xludf.DUMMYFUNCTION("""COMPUTED_VALUE"""),"No")</f>
        <v>No</v>
      </c>
      <c r="H212" t="str">
        <f>IFERROR(__xludf.DUMMYFUNCTION("""COMPUTED_VALUE"""),"No")</f>
        <v>No</v>
      </c>
      <c r="J212" t="str">
        <f>IFERROR(__xludf.DUMMYFUNCTION("""COMPUTED_VALUE"""),"6-25")</f>
        <v>6-25</v>
      </c>
      <c r="K212" t="str">
        <f>IFERROR(__xludf.DUMMYFUNCTION("""COMPUTED_VALUE"""),"No")</f>
        <v>No</v>
      </c>
      <c r="L212" t="str">
        <f>IFERROR(__xludf.DUMMYFUNCTION("""COMPUTED_VALUE"""),"Yes")</f>
        <v>Yes</v>
      </c>
      <c r="M212" t="str">
        <f>IFERROR(__xludf.DUMMYFUNCTION("""COMPUTED_VALUE"""),"No")</f>
        <v>No</v>
      </c>
      <c r="N212" t="str">
        <f>IFERROR(__xludf.DUMMYFUNCTION("""COMPUTED_VALUE"""),"No")</f>
        <v>No</v>
      </c>
      <c r="O212" t="str">
        <f>IFERROR(__xludf.DUMMYFUNCTION("""COMPUTED_VALUE"""),"No")</f>
        <v>No</v>
      </c>
      <c r="P212" t="str">
        <f>IFERROR(__xludf.DUMMYFUNCTION("""COMPUTED_VALUE"""),"No")</f>
        <v>No</v>
      </c>
      <c r="Q212" t="str">
        <f>IFERROR(__xludf.DUMMYFUNCTION("""COMPUTED_VALUE"""),"Don't know")</f>
        <v>Don't know</v>
      </c>
      <c r="R212" t="str">
        <f>IFERROR(__xludf.DUMMYFUNCTION("""COMPUTED_VALUE"""),"Somewhat difficult")</f>
        <v>Somewhat difficult</v>
      </c>
      <c r="S212" t="str">
        <f>IFERROR(__xludf.DUMMYFUNCTION("""COMPUTED_VALUE"""),"Maybe")</f>
        <v>Maybe</v>
      </c>
      <c r="T212" t="str">
        <f>IFERROR(__xludf.DUMMYFUNCTION("""COMPUTED_VALUE"""),"No")</f>
        <v>No</v>
      </c>
      <c r="U212" t="str">
        <f>IFERROR(__xludf.DUMMYFUNCTION("""COMPUTED_VALUE"""),"Some of them")</f>
        <v>Some of them</v>
      </c>
      <c r="V212" t="str">
        <f>IFERROR(__xludf.DUMMYFUNCTION("""COMPUTED_VALUE"""),"Some of them")</f>
        <v>Some of them</v>
      </c>
      <c r="W212" t="str">
        <f>IFERROR(__xludf.DUMMYFUNCTION("""COMPUTED_VALUE"""),"No")</f>
        <v>No</v>
      </c>
      <c r="X212" t="str">
        <f>IFERROR(__xludf.DUMMYFUNCTION("""COMPUTED_VALUE"""),"No")</f>
        <v>No</v>
      </c>
      <c r="Y212" t="str">
        <f>IFERROR(__xludf.DUMMYFUNCTION("""COMPUTED_VALUE"""),"Don't know")</f>
        <v>Don't know</v>
      </c>
      <c r="Z212" t="str">
        <f>IFERROR(__xludf.DUMMYFUNCTION("""COMPUTED_VALUE"""),"No")</f>
        <v>No</v>
      </c>
    </row>
    <row r="213">
      <c r="A213" s="4">
        <f>IFERROR(__xludf.DUMMYFUNCTION("""COMPUTED_VALUE"""),41878.62847967592)</f>
        <v>41878.62848</v>
      </c>
      <c r="B213">
        <f>IFERROR(__xludf.DUMMYFUNCTION("""COMPUTED_VALUE"""),32.0)</f>
        <v>32</v>
      </c>
      <c r="C213" t="str">
        <f>IFERROR(__xludf.DUMMYFUNCTION("""COMPUTED_VALUE"""),"Male")</f>
        <v>Male</v>
      </c>
      <c r="D213" t="str">
        <f>IFERROR(__xludf.DUMMYFUNCTION("""COMPUTED_VALUE"""),"United States")</f>
        <v>United States</v>
      </c>
      <c r="E213" t="str">
        <f>IFERROR(__xludf.DUMMYFUNCTION("""COMPUTED_VALUE"""),"MI")</f>
        <v>MI</v>
      </c>
      <c r="F213" t="str">
        <f>IFERROR(__xludf.DUMMYFUNCTION("""COMPUTED_VALUE"""),"No")</f>
        <v>No</v>
      </c>
      <c r="G213" t="str">
        <f>IFERROR(__xludf.DUMMYFUNCTION("""COMPUTED_VALUE"""),"Yes")</f>
        <v>Yes</v>
      </c>
      <c r="H213" t="str">
        <f>IFERROR(__xludf.DUMMYFUNCTION("""COMPUTED_VALUE"""),"Yes")</f>
        <v>Yes</v>
      </c>
      <c r="I213" t="str">
        <f>IFERROR(__xludf.DUMMYFUNCTION("""COMPUTED_VALUE"""),"Rarely")</f>
        <v>Rarely</v>
      </c>
      <c r="J213" t="str">
        <f>IFERROR(__xludf.DUMMYFUNCTION("""COMPUTED_VALUE"""),"More than 1000")</f>
        <v>More than 1000</v>
      </c>
      <c r="K213" t="str">
        <f>IFERROR(__xludf.DUMMYFUNCTION("""COMPUTED_VALUE"""),"No")</f>
        <v>No</v>
      </c>
      <c r="L213" t="str">
        <f>IFERROR(__xludf.DUMMYFUNCTION("""COMPUTED_VALUE"""),"No")</f>
        <v>No</v>
      </c>
      <c r="M213" t="str">
        <f>IFERROR(__xludf.DUMMYFUNCTION("""COMPUTED_VALUE"""),"Yes")</f>
        <v>Yes</v>
      </c>
      <c r="N213" t="str">
        <f>IFERROR(__xludf.DUMMYFUNCTION("""COMPUTED_VALUE"""),"Yes")</f>
        <v>Yes</v>
      </c>
      <c r="O213" t="str">
        <f>IFERROR(__xludf.DUMMYFUNCTION("""COMPUTED_VALUE"""),"Yes")</f>
        <v>Yes</v>
      </c>
      <c r="P213" t="str">
        <f>IFERROR(__xludf.DUMMYFUNCTION("""COMPUTED_VALUE"""),"Yes")</f>
        <v>Yes</v>
      </c>
      <c r="Q213" t="str">
        <f>IFERROR(__xludf.DUMMYFUNCTION("""COMPUTED_VALUE"""),"Yes")</f>
        <v>Yes</v>
      </c>
      <c r="R213" t="str">
        <f>IFERROR(__xludf.DUMMYFUNCTION("""COMPUTED_VALUE"""),"Don't know")</f>
        <v>Don't know</v>
      </c>
      <c r="S213" t="str">
        <f>IFERROR(__xludf.DUMMYFUNCTION("""COMPUTED_VALUE"""),"No")</f>
        <v>No</v>
      </c>
      <c r="T213" t="str">
        <f>IFERROR(__xludf.DUMMYFUNCTION("""COMPUTED_VALUE"""),"No")</f>
        <v>No</v>
      </c>
      <c r="U213" t="str">
        <f>IFERROR(__xludf.DUMMYFUNCTION("""COMPUTED_VALUE"""),"Some of them")</f>
        <v>Some of them</v>
      </c>
      <c r="V213" t="str">
        <f>IFERROR(__xludf.DUMMYFUNCTION("""COMPUTED_VALUE"""),"Yes")</f>
        <v>Yes</v>
      </c>
      <c r="W213" t="str">
        <f>IFERROR(__xludf.DUMMYFUNCTION("""COMPUTED_VALUE"""),"No")</f>
        <v>No</v>
      </c>
      <c r="X213" t="str">
        <f>IFERROR(__xludf.DUMMYFUNCTION("""COMPUTED_VALUE"""),"Yes")</f>
        <v>Yes</v>
      </c>
      <c r="Y213" t="str">
        <f>IFERROR(__xludf.DUMMYFUNCTION("""COMPUTED_VALUE"""),"Yes")</f>
        <v>Yes</v>
      </c>
      <c r="Z213" t="str">
        <f>IFERROR(__xludf.DUMMYFUNCTION("""COMPUTED_VALUE"""),"No")</f>
        <v>No</v>
      </c>
    </row>
    <row r="214">
      <c r="A214" s="4">
        <f>IFERROR(__xludf.DUMMYFUNCTION("""COMPUTED_VALUE"""),41878.628716990745)</f>
        <v>41878.62872</v>
      </c>
      <c r="B214">
        <f>IFERROR(__xludf.DUMMYFUNCTION("""COMPUTED_VALUE"""),329.0)</f>
        <v>329</v>
      </c>
      <c r="C214" t="str">
        <f>IFERROR(__xludf.DUMMYFUNCTION("""COMPUTED_VALUE"""),"Male")</f>
        <v>Male</v>
      </c>
      <c r="D214" t="str">
        <f>IFERROR(__xludf.DUMMYFUNCTION("""COMPUTED_VALUE"""),"United States")</f>
        <v>United States</v>
      </c>
      <c r="E214" t="str">
        <f>IFERROR(__xludf.DUMMYFUNCTION("""COMPUTED_VALUE"""),"OH")</f>
        <v>OH</v>
      </c>
      <c r="F214" t="str">
        <f>IFERROR(__xludf.DUMMYFUNCTION("""COMPUTED_VALUE"""),"No")</f>
        <v>No</v>
      </c>
      <c r="G214" t="str">
        <f>IFERROR(__xludf.DUMMYFUNCTION("""COMPUTED_VALUE"""),"No")</f>
        <v>No</v>
      </c>
      <c r="H214" t="str">
        <f>IFERROR(__xludf.DUMMYFUNCTION("""COMPUTED_VALUE"""),"Yes")</f>
        <v>Yes</v>
      </c>
      <c r="I214" t="str">
        <f>IFERROR(__xludf.DUMMYFUNCTION("""COMPUTED_VALUE"""),"Often")</f>
        <v>Often</v>
      </c>
      <c r="J214" t="str">
        <f>IFERROR(__xludf.DUMMYFUNCTION("""COMPUTED_VALUE"""),"6-25")</f>
        <v>6-25</v>
      </c>
      <c r="K214" t="str">
        <f>IFERROR(__xludf.DUMMYFUNCTION("""COMPUTED_VALUE"""),"Yes")</f>
        <v>Yes</v>
      </c>
      <c r="L214" t="str">
        <f>IFERROR(__xludf.DUMMYFUNCTION("""COMPUTED_VALUE"""),"Yes")</f>
        <v>Yes</v>
      </c>
      <c r="M214" t="str">
        <f>IFERROR(__xludf.DUMMYFUNCTION("""COMPUTED_VALUE"""),"Yes")</f>
        <v>Yes</v>
      </c>
      <c r="N214" t="str">
        <f>IFERROR(__xludf.DUMMYFUNCTION("""COMPUTED_VALUE"""),"Yes")</f>
        <v>Yes</v>
      </c>
      <c r="O214" t="str">
        <f>IFERROR(__xludf.DUMMYFUNCTION("""COMPUTED_VALUE"""),"No")</f>
        <v>No</v>
      </c>
      <c r="P214" t="str">
        <f>IFERROR(__xludf.DUMMYFUNCTION("""COMPUTED_VALUE"""),"No")</f>
        <v>No</v>
      </c>
      <c r="Q214" t="str">
        <f>IFERROR(__xludf.DUMMYFUNCTION("""COMPUTED_VALUE"""),"Don't know")</f>
        <v>Don't know</v>
      </c>
      <c r="R214" t="str">
        <f>IFERROR(__xludf.DUMMYFUNCTION("""COMPUTED_VALUE"""),"Don't know")</f>
        <v>Don't know</v>
      </c>
      <c r="S214" t="str">
        <f>IFERROR(__xludf.DUMMYFUNCTION("""COMPUTED_VALUE"""),"Maybe")</f>
        <v>Maybe</v>
      </c>
      <c r="T214" t="str">
        <f>IFERROR(__xludf.DUMMYFUNCTION("""COMPUTED_VALUE"""),"No")</f>
        <v>No</v>
      </c>
      <c r="U214" t="str">
        <f>IFERROR(__xludf.DUMMYFUNCTION("""COMPUTED_VALUE"""),"Some of them")</f>
        <v>Some of them</v>
      </c>
      <c r="V214" t="str">
        <f>IFERROR(__xludf.DUMMYFUNCTION("""COMPUTED_VALUE"""),"No")</f>
        <v>No</v>
      </c>
      <c r="W214" t="str">
        <f>IFERROR(__xludf.DUMMYFUNCTION("""COMPUTED_VALUE"""),"No")</f>
        <v>No</v>
      </c>
      <c r="X214" t="str">
        <f>IFERROR(__xludf.DUMMYFUNCTION("""COMPUTED_VALUE"""),"No")</f>
        <v>No</v>
      </c>
      <c r="Y214" t="str">
        <f>IFERROR(__xludf.DUMMYFUNCTION("""COMPUTED_VALUE"""),"No")</f>
        <v>No</v>
      </c>
      <c r="Z214" t="str">
        <f>IFERROR(__xludf.DUMMYFUNCTION("""COMPUTED_VALUE"""),"No")</f>
        <v>No</v>
      </c>
    </row>
    <row r="215">
      <c r="A215" s="4">
        <f>IFERROR(__xludf.DUMMYFUNCTION("""COMPUTED_VALUE"""),41878.63193043982)</f>
        <v>41878.63193</v>
      </c>
      <c r="B215">
        <f>IFERROR(__xludf.DUMMYFUNCTION("""COMPUTED_VALUE"""),28.0)</f>
        <v>28</v>
      </c>
      <c r="C215" t="str">
        <f>IFERROR(__xludf.DUMMYFUNCTION("""COMPUTED_VALUE"""),"Male")</f>
        <v>Male</v>
      </c>
      <c r="D215" t="str">
        <f>IFERROR(__xludf.DUMMYFUNCTION("""COMPUTED_VALUE"""),"United States")</f>
        <v>United States</v>
      </c>
      <c r="E215" t="str">
        <f>IFERROR(__xludf.DUMMYFUNCTION("""COMPUTED_VALUE"""),"GA")</f>
        <v>GA</v>
      </c>
      <c r="F215" t="str">
        <f>IFERROR(__xludf.DUMMYFUNCTION("""COMPUTED_VALUE"""),"No")</f>
        <v>No</v>
      </c>
      <c r="G215" t="str">
        <f>IFERROR(__xludf.DUMMYFUNCTION("""COMPUTED_VALUE"""),"Yes")</f>
        <v>Yes</v>
      </c>
      <c r="H215" t="str">
        <f>IFERROR(__xludf.DUMMYFUNCTION("""COMPUTED_VALUE"""),"Yes")</f>
        <v>Yes</v>
      </c>
      <c r="I215" t="str">
        <f>IFERROR(__xludf.DUMMYFUNCTION("""COMPUTED_VALUE"""),"Sometimes")</f>
        <v>Sometimes</v>
      </c>
      <c r="J215" t="str">
        <f>IFERROR(__xludf.DUMMYFUNCTION("""COMPUTED_VALUE"""),"More than 1000")</f>
        <v>More than 1000</v>
      </c>
      <c r="K215" t="str">
        <f>IFERROR(__xludf.DUMMYFUNCTION("""COMPUTED_VALUE"""),"No")</f>
        <v>No</v>
      </c>
      <c r="L215" t="str">
        <f>IFERROR(__xludf.DUMMYFUNCTION("""COMPUTED_VALUE"""),"Yes")</f>
        <v>Yes</v>
      </c>
      <c r="M215" t="str">
        <f>IFERROR(__xludf.DUMMYFUNCTION("""COMPUTED_VALUE"""),"Don't know")</f>
        <v>Don't know</v>
      </c>
      <c r="N215" t="str">
        <f>IFERROR(__xludf.DUMMYFUNCTION("""COMPUTED_VALUE"""),"Not sure")</f>
        <v>Not sure</v>
      </c>
      <c r="O215" t="str">
        <f>IFERROR(__xludf.DUMMYFUNCTION("""COMPUTED_VALUE"""),"No")</f>
        <v>No</v>
      </c>
      <c r="P215" t="str">
        <f>IFERROR(__xludf.DUMMYFUNCTION("""COMPUTED_VALUE"""),"Don't know")</f>
        <v>Don't know</v>
      </c>
      <c r="Q215" t="str">
        <f>IFERROR(__xludf.DUMMYFUNCTION("""COMPUTED_VALUE"""),"Don't know")</f>
        <v>Don't know</v>
      </c>
      <c r="R215" t="str">
        <f>IFERROR(__xludf.DUMMYFUNCTION("""COMPUTED_VALUE"""),"Somewhat difficult")</f>
        <v>Somewhat difficult</v>
      </c>
      <c r="S215" t="str">
        <f>IFERROR(__xludf.DUMMYFUNCTION("""COMPUTED_VALUE"""),"Maybe")</f>
        <v>Maybe</v>
      </c>
      <c r="T215" t="str">
        <f>IFERROR(__xludf.DUMMYFUNCTION("""COMPUTED_VALUE"""),"Maybe")</f>
        <v>Maybe</v>
      </c>
      <c r="U215" t="str">
        <f>IFERROR(__xludf.DUMMYFUNCTION("""COMPUTED_VALUE"""),"No")</f>
        <v>No</v>
      </c>
      <c r="V215" t="str">
        <f>IFERROR(__xludf.DUMMYFUNCTION("""COMPUTED_VALUE"""),"No")</f>
        <v>No</v>
      </c>
      <c r="W215" t="str">
        <f>IFERROR(__xludf.DUMMYFUNCTION("""COMPUTED_VALUE"""),"No")</f>
        <v>No</v>
      </c>
      <c r="X215" t="str">
        <f>IFERROR(__xludf.DUMMYFUNCTION("""COMPUTED_VALUE"""),"No")</f>
        <v>No</v>
      </c>
      <c r="Y215" t="str">
        <f>IFERROR(__xludf.DUMMYFUNCTION("""COMPUTED_VALUE"""),"No")</f>
        <v>No</v>
      </c>
      <c r="Z215" t="str">
        <f>IFERROR(__xludf.DUMMYFUNCTION("""COMPUTED_VALUE"""),"No")</f>
        <v>No</v>
      </c>
    </row>
    <row r="216">
      <c r="A216" s="4">
        <f>IFERROR(__xludf.DUMMYFUNCTION("""COMPUTED_VALUE"""),41878.63299733797)</f>
        <v>41878.633</v>
      </c>
      <c r="B216">
        <f>IFERROR(__xludf.DUMMYFUNCTION("""COMPUTED_VALUE"""),35.0)</f>
        <v>35</v>
      </c>
      <c r="C216" t="str">
        <f>IFERROR(__xludf.DUMMYFUNCTION("""COMPUTED_VALUE"""),"Male")</f>
        <v>Male</v>
      </c>
      <c r="D216" t="str">
        <f>IFERROR(__xludf.DUMMYFUNCTION("""COMPUTED_VALUE"""),"United States")</f>
        <v>United States</v>
      </c>
      <c r="E216" t="str">
        <f>IFERROR(__xludf.DUMMYFUNCTION("""COMPUTED_VALUE"""),"CA")</f>
        <v>CA</v>
      </c>
      <c r="F216" t="str">
        <f>IFERROR(__xludf.DUMMYFUNCTION("""COMPUTED_VALUE"""),"No")</f>
        <v>No</v>
      </c>
      <c r="G216" t="str">
        <f>IFERROR(__xludf.DUMMYFUNCTION("""COMPUTED_VALUE"""),"Yes")</f>
        <v>Yes</v>
      </c>
      <c r="H216" t="str">
        <f>IFERROR(__xludf.DUMMYFUNCTION("""COMPUTED_VALUE"""),"No")</f>
        <v>No</v>
      </c>
      <c r="J216" t="str">
        <f>IFERROR(__xludf.DUMMYFUNCTION("""COMPUTED_VALUE"""),"More than 1000")</f>
        <v>More than 1000</v>
      </c>
      <c r="K216" t="str">
        <f>IFERROR(__xludf.DUMMYFUNCTION("""COMPUTED_VALUE"""),"No")</f>
        <v>No</v>
      </c>
      <c r="L216" t="str">
        <f>IFERROR(__xludf.DUMMYFUNCTION("""COMPUTED_VALUE"""),"Yes")</f>
        <v>Yes</v>
      </c>
      <c r="M216" t="str">
        <f>IFERROR(__xludf.DUMMYFUNCTION("""COMPUTED_VALUE"""),"Yes")</f>
        <v>Yes</v>
      </c>
      <c r="N216" t="str">
        <f>IFERROR(__xludf.DUMMYFUNCTION("""COMPUTED_VALUE"""),"No")</f>
        <v>No</v>
      </c>
      <c r="O216" t="str">
        <f>IFERROR(__xludf.DUMMYFUNCTION("""COMPUTED_VALUE"""),"Yes")</f>
        <v>Yes</v>
      </c>
      <c r="P216" t="str">
        <f>IFERROR(__xludf.DUMMYFUNCTION("""COMPUTED_VALUE"""),"Yes")</f>
        <v>Yes</v>
      </c>
      <c r="Q216" t="str">
        <f>IFERROR(__xludf.DUMMYFUNCTION("""COMPUTED_VALUE"""),"Yes")</f>
        <v>Yes</v>
      </c>
      <c r="R216" t="str">
        <f>IFERROR(__xludf.DUMMYFUNCTION("""COMPUTED_VALUE"""),"Very easy")</f>
        <v>Very easy</v>
      </c>
      <c r="S216" t="str">
        <f>IFERROR(__xludf.DUMMYFUNCTION("""COMPUTED_VALUE"""),"No")</f>
        <v>No</v>
      </c>
      <c r="T216" t="str">
        <f>IFERROR(__xludf.DUMMYFUNCTION("""COMPUTED_VALUE"""),"No")</f>
        <v>No</v>
      </c>
      <c r="U216" t="str">
        <f>IFERROR(__xludf.DUMMYFUNCTION("""COMPUTED_VALUE"""),"Some of them")</f>
        <v>Some of them</v>
      </c>
      <c r="V216" t="str">
        <f>IFERROR(__xludf.DUMMYFUNCTION("""COMPUTED_VALUE"""),"Yes")</f>
        <v>Yes</v>
      </c>
      <c r="W216" t="str">
        <f>IFERROR(__xludf.DUMMYFUNCTION("""COMPUTED_VALUE"""),"No")</f>
        <v>No</v>
      </c>
      <c r="X216" t="str">
        <f>IFERROR(__xludf.DUMMYFUNCTION("""COMPUTED_VALUE"""),"No")</f>
        <v>No</v>
      </c>
      <c r="Y216" t="str">
        <f>IFERROR(__xludf.DUMMYFUNCTION("""COMPUTED_VALUE"""),"Don't know")</f>
        <v>Don't know</v>
      </c>
      <c r="Z216" t="str">
        <f>IFERROR(__xludf.DUMMYFUNCTION("""COMPUTED_VALUE"""),"No")</f>
        <v>No</v>
      </c>
    </row>
    <row r="217">
      <c r="A217" s="4">
        <f>IFERROR(__xludf.DUMMYFUNCTION("""COMPUTED_VALUE"""),41878.63442059028)</f>
        <v>41878.63442</v>
      </c>
      <c r="B217">
        <f>IFERROR(__xludf.DUMMYFUNCTION("""COMPUTED_VALUE"""),36.0)</f>
        <v>36</v>
      </c>
      <c r="C217" t="str">
        <f>IFERROR(__xludf.DUMMYFUNCTION("""COMPUTED_VALUE"""),"Male")</f>
        <v>Male</v>
      </c>
      <c r="D217" t="str">
        <f>IFERROR(__xludf.DUMMYFUNCTION("""COMPUTED_VALUE"""),"United States")</f>
        <v>United States</v>
      </c>
      <c r="F217" t="str">
        <f>IFERROR(__xludf.DUMMYFUNCTION("""COMPUTED_VALUE"""),"No")</f>
        <v>No</v>
      </c>
      <c r="G217" t="str">
        <f>IFERROR(__xludf.DUMMYFUNCTION("""COMPUTED_VALUE"""),"Yes")</f>
        <v>Yes</v>
      </c>
      <c r="H217" t="str">
        <f>IFERROR(__xludf.DUMMYFUNCTION("""COMPUTED_VALUE"""),"Yes")</f>
        <v>Yes</v>
      </c>
      <c r="I217" t="str">
        <f>IFERROR(__xludf.DUMMYFUNCTION("""COMPUTED_VALUE"""),"Often")</f>
        <v>Often</v>
      </c>
      <c r="J217" t="str">
        <f>IFERROR(__xludf.DUMMYFUNCTION("""COMPUTED_VALUE"""),"100-500")</f>
        <v>100-500</v>
      </c>
      <c r="K217" t="str">
        <f>IFERROR(__xludf.DUMMYFUNCTION("""COMPUTED_VALUE"""),"No")</f>
        <v>No</v>
      </c>
      <c r="L217" t="str">
        <f>IFERROR(__xludf.DUMMYFUNCTION("""COMPUTED_VALUE"""),"Yes")</f>
        <v>Yes</v>
      </c>
      <c r="M217" t="str">
        <f>IFERROR(__xludf.DUMMYFUNCTION("""COMPUTED_VALUE"""),"No")</f>
        <v>No</v>
      </c>
      <c r="N217" t="str">
        <f>IFERROR(__xludf.DUMMYFUNCTION("""COMPUTED_VALUE"""),"Yes")</f>
        <v>Yes</v>
      </c>
      <c r="O217" t="str">
        <f>IFERROR(__xludf.DUMMYFUNCTION("""COMPUTED_VALUE"""),"No")</f>
        <v>No</v>
      </c>
      <c r="P217" t="str">
        <f>IFERROR(__xludf.DUMMYFUNCTION("""COMPUTED_VALUE"""),"No")</f>
        <v>No</v>
      </c>
      <c r="Q217" t="str">
        <f>IFERROR(__xludf.DUMMYFUNCTION("""COMPUTED_VALUE"""),"Yes")</f>
        <v>Yes</v>
      </c>
      <c r="R217" t="str">
        <f>IFERROR(__xludf.DUMMYFUNCTION("""COMPUTED_VALUE"""),"Very easy")</f>
        <v>Very easy</v>
      </c>
      <c r="S217" t="str">
        <f>IFERROR(__xludf.DUMMYFUNCTION("""COMPUTED_VALUE"""),"No")</f>
        <v>No</v>
      </c>
      <c r="T217" t="str">
        <f>IFERROR(__xludf.DUMMYFUNCTION("""COMPUTED_VALUE"""),"No")</f>
        <v>No</v>
      </c>
      <c r="U217" t="str">
        <f>IFERROR(__xludf.DUMMYFUNCTION("""COMPUTED_VALUE"""),"Some of them")</f>
        <v>Some of them</v>
      </c>
      <c r="V217" t="str">
        <f>IFERROR(__xludf.DUMMYFUNCTION("""COMPUTED_VALUE"""),"Some of them")</f>
        <v>Some of them</v>
      </c>
      <c r="W217" t="str">
        <f>IFERROR(__xludf.DUMMYFUNCTION("""COMPUTED_VALUE"""),"No")</f>
        <v>No</v>
      </c>
      <c r="X217" t="str">
        <f>IFERROR(__xludf.DUMMYFUNCTION("""COMPUTED_VALUE"""),"No")</f>
        <v>No</v>
      </c>
      <c r="Y217" t="str">
        <f>IFERROR(__xludf.DUMMYFUNCTION("""COMPUTED_VALUE"""),"Don't know")</f>
        <v>Don't know</v>
      </c>
      <c r="Z217" t="str">
        <f>IFERROR(__xludf.DUMMYFUNCTION("""COMPUTED_VALUE"""),"No")</f>
        <v>No</v>
      </c>
    </row>
    <row r="218">
      <c r="A218" s="4">
        <f>IFERROR(__xludf.DUMMYFUNCTION("""COMPUTED_VALUE"""),41878.635307349534)</f>
        <v>41878.63531</v>
      </c>
      <c r="B218">
        <f>IFERROR(__xludf.DUMMYFUNCTION("""COMPUTED_VALUE"""),21.0)</f>
        <v>21</v>
      </c>
      <c r="C218" t="str">
        <f>IFERROR(__xludf.DUMMYFUNCTION("""COMPUTED_VALUE"""),"Male")</f>
        <v>Male</v>
      </c>
      <c r="D218" t="str">
        <f>IFERROR(__xludf.DUMMYFUNCTION("""COMPUTED_VALUE"""),"United States")</f>
        <v>United States</v>
      </c>
      <c r="E218" t="str">
        <f>IFERROR(__xludf.DUMMYFUNCTION("""COMPUTED_VALUE"""),"IN")</f>
        <v>IN</v>
      </c>
      <c r="F218" t="str">
        <f>IFERROR(__xludf.DUMMYFUNCTION("""COMPUTED_VALUE"""),"No")</f>
        <v>No</v>
      </c>
      <c r="G218" t="str">
        <f>IFERROR(__xludf.DUMMYFUNCTION("""COMPUTED_VALUE"""),"Yes")</f>
        <v>Yes</v>
      </c>
      <c r="H218" t="str">
        <f>IFERROR(__xludf.DUMMYFUNCTION("""COMPUTED_VALUE"""),"Yes")</f>
        <v>Yes</v>
      </c>
      <c r="I218" t="str">
        <f>IFERROR(__xludf.DUMMYFUNCTION("""COMPUTED_VALUE"""),"Rarely")</f>
        <v>Rarely</v>
      </c>
      <c r="J218" t="str">
        <f>IFERROR(__xludf.DUMMYFUNCTION("""COMPUTED_VALUE"""),"100-500")</f>
        <v>100-500</v>
      </c>
      <c r="K218" t="str">
        <f>IFERROR(__xludf.DUMMYFUNCTION("""COMPUTED_VALUE"""),"No")</f>
        <v>No</v>
      </c>
      <c r="L218" t="str">
        <f>IFERROR(__xludf.DUMMYFUNCTION("""COMPUTED_VALUE"""),"Yes")</f>
        <v>Yes</v>
      </c>
      <c r="M218" t="str">
        <f>IFERROR(__xludf.DUMMYFUNCTION("""COMPUTED_VALUE"""),"Yes")</f>
        <v>Yes</v>
      </c>
      <c r="N218" t="str">
        <f>IFERROR(__xludf.DUMMYFUNCTION("""COMPUTED_VALUE"""),"No")</f>
        <v>No</v>
      </c>
      <c r="O218" t="str">
        <f>IFERROR(__xludf.DUMMYFUNCTION("""COMPUTED_VALUE"""),"No")</f>
        <v>No</v>
      </c>
      <c r="P218" t="str">
        <f>IFERROR(__xludf.DUMMYFUNCTION("""COMPUTED_VALUE"""),"Don't know")</f>
        <v>Don't know</v>
      </c>
      <c r="Q218" t="str">
        <f>IFERROR(__xludf.DUMMYFUNCTION("""COMPUTED_VALUE"""),"Yes")</f>
        <v>Yes</v>
      </c>
      <c r="R218" t="str">
        <f>IFERROR(__xludf.DUMMYFUNCTION("""COMPUTED_VALUE"""),"Don't know")</f>
        <v>Don't know</v>
      </c>
      <c r="S218" t="str">
        <f>IFERROR(__xludf.DUMMYFUNCTION("""COMPUTED_VALUE"""),"No")</f>
        <v>No</v>
      </c>
      <c r="T218" t="str">
        <f>IFERROR(__xludf.DUMMYFUNCTION("""COMPUTED_VALUE"""),"No")</f>
        <v>No</v>
      </c>
      <c r="U218" t="str">
        <f>IFERROR(__xludf.DUMMYFUNCTION("""COMPUTED_VALUE"""),"Yes")</f>
        <v>Yes</v>
      </c>
      <c r="V218" t="str">
        <f>IFERROR(__xludf.DUMMYFUNCTION("""COMPUTED_VALUE"""),"Yes")</f>
        <v>Yes</v>
      </c>
      <c r="W218" t="str">
        <f>IFERROR(__xludf.DUMMYFUNCTION("""COMPUTED_VALUE"""),"Maybe")</f>
        <v>Maybe</v>
      </c>
      <c r="X218" t="str">
        <f>IFERROR(__xludf.DUMMYFUNCTION("""COMPUTED_VALUE"""),"Maybe")</f>
        <v>Maybe</v>
      </c>
      <c r="Y218" t="str">
        <f>IFERROR(__xludf.DUMMYFUNCTION("""COMPUTED_VALUE"""),"Don't know")</f>
        <v>Don't know</v>
      </c>
      <c r="Z218" t="str">
        <f>IFERROR(__xludf.DUMMYFUNCTION("""COMPUTED_VALUE"""),"No")</f>
        <v>No</v>
      </c>
    </row>
    <row r="219">
      <c r="A219" s="4">
        <f>IFERROR(__xludf.DUMMYFUNCTION("""COMPUTED_VALUE"""),41878.635908738426)</f>
        <v>41878.63591</v>
      </c>
      <c r="B219">
        <f>IFERROR(__xludf.DUMMYFUNCTION("""COMPUTED_VALUE"""),22.0)</f>
        <v>22</v>
      </c>
      <c r="C219" t="str">
        <f>IFERROR(__xludf.DUMMYFUNCTION("""COMPUTED_VALUE"""),"F")</f>
        <v>F</v>
      </c>
      <c r="D219" t="str">
        <f>IFERROR(__xludf.DUMMYFUNCTION("""COMPUTED_VALUE"""),"United States")</f>
        <v>United States</v>
      </c>
      <c r="E219" t="str">
        <f>IFERROR(__xludf.DUMMYFUNCTION("""COMPUTED_VALUE"""),"WA")</f>
        <v>WA</v>
      </c>
      <c r="F219" t="str">
        <f>IFERROR(__xludf.DUMMYFUNCTION("""COMPUTED_VALUE"""),"No")</f>
        <v>No</v>
      </c>
      <c r="G219" t="str">
        <f>IFERROR(__xludf.DUMMYFUNCTION("""COMPUTED_VALUE"""),"No")</f>
        <v>No</v>
      </c>
      <c r="H219" t="str">
        <f>IFERROR(__xludf.DUMMYFUNCTION("""COMPUTED_VALUE"""),"No")</f>
        <v>No</v>
      </c>
      <c r="J219" t="str">
        <f>IFERROR(__xludf.DUMMYFUNCTION("""COMPUTED_VALUE"""),"More than 1000")</f>
        <v>More than 1000</v>
      </c>
      <c r="K219" t="str">
        <f>IFERROR(__xludf.DUMMYFUNCTION("""COMPUTED_VALUE"""),"No")</f>
        <v>No</v>
      </c>
      <c r="L219" t="str">
        <f>IFERROR(__xludf.DUMMYFUNCTION("""COMPUTED_VALUE"""),"Yes")</f>
        <v>Yes</v>
      </c>
      <c r="M219" t="str">
        <f>IFERROR(__xludf.DUMMYFUNCTION("""COMPUTED_VALUE"""),"Yes")</f>
        <v>Yes</v>
      </c>
      <c r="N219" t="str">
        <f>IFERROR(__xludf.DUMMYFUNCTION("""COMPUTED_VALUE"""),"No")</f>
        <v>No</v>
      </c>
      <c r="O219" t="str">
        <f>IFERROR(__xludf.DUMMYFUNCTION("""COMPUTED_VALUE"""),"Yes")</f>
        <v>Yes</v>
      </c>
      <c r="P219" t="str">
        <f>IFERROR(__xludf.DUMMYFUNCTION("""COMPUTED_VALUE"""),"Yes")</f>
        <v>Yes</v>
      </c>
      <c r="Q219" t="str">
        <f>IFERROR(__xludf.DUMMYFUNCTION("""COMPUTED_VALUE"""),"Yes")</f>
        <v>Yes</v>
      </c>
      <c r="R219" t="str">
        <f>IFERROR(__xludf.DUMMYFUNCTION("""COMPUTED_VALUE"""),"Somewhat easy")</f>
        <v>Somewhat easy</v>
      </c>
      <c r="S219" t="str">
        <f>IFERROR(__xludf.DUMMYFUNCTION("""COMPUTED_VALUE"""),"No")</f>
        <v>No</v>
      </c>
      <c r="T219" t="str">
        <f>IFERROR(__xludf.DUMMYFUNCTION("""COMPUTED_VALUE"""),"No")</f>
        <v>No</v>
      </c>
      <c r="U219" t="str">
        <f>IFERROR(__xludf.DUMMYFUNCTION("""COMPUTED_VALUE"""),"No")</f>
        <v>No</v>
      </c>
      <c r="V219" t="str">
        <f>IFERROR(__xludf.DUMMYFUNCTION("""COMPUTED_VALUE"""),"Some of them")</f>
        <v>Some of them</v>
      </c>
      <c r="W219" t="str">
        <f>IFERROR(__xludf.DUMMYFUNCTION("""COMPUTED_VALUE"""),"No")</f>
        <v>No</v>
      </c>
      <c r="X219" t="str">
        <f>IFERROR(__xludf.DUMMYFUNCTION("""COMPUTED_VALUE"""),"No")</f>
        <v>No</v>
      </c>
      <c r="Y219" t="str">
        <f>IFERROR(__xludf.DUMMYFUNCTION("""COMPUTED_VALUE"""),"Yes")</f>
        <v>Yes</v>
      </c>
      <c r="Z219" t="str">
        <f>IFERROR(__xludf.DUMMYFUNCTION("""COMPUTED_VALUE"""),"No")</f>
        <v>No</v>
      </c>
    </row>
    <row r="220">
      <c r="A220" s="4">
        <f>IFERROR(__xludf.DUMMYFUNCTION("""COMPUTED_VALUE"""),41878.63950827546)</f>
        <v>41878.63951</v>
      </c>
      <c r="B220">
        <f>IFERROR(__xludf.DUMMYFUNCTION("""COMPUTED_VALUE"""),41.0)</f>
        <v>41</v>
      </c>
      <c r="C220" t="str">
        <f>IFERROR(__xludf.DUMMYFUNCTION("""COMPUTED_VALUE"""),"m")</f>
        <v>m</v>
      </c>
      <c r="D220" t="str">
        <f>IFERROR(__xludf.DUMMYFUNCTION("""COMPUTED_VALUE"""),"United States")</f>
        <v>United States</v>
      </c>
      <c r="E220" t="str">
        <f>IFERROR(__xludf.DUMMYFUNCTION("""COMPUTED_VALUE"""),"WA")</f>
        <v>WA</v>
      </c>
      <c r="F220" t="str">
        <f>IFERROR(__xludf.DUMMYFUNCTION("""COMPUTED_VALUE"""),"No")</f>
        <v>No</v>
      </c>
      <c r="G220" t="str">
        <f>IFERROR(__xludf.DUMMYFUNCTION("""COMPUTED_VALUE"""),"Yes")</f>
        <v>Yes</v>
      </c>
      <c r="H220" t="str">
        <f>IFERROR(__xludf.DUMMYFUNCTION("""COMPUTED_VALUE"""),"Yes")</f>
        <v>Yes</v>
      </c>
      <c r="I220" t="str">
        <f>IFERROR(__xludf.DUMMYFUNCTION("""COMPUTED_VALUE"""),"Often")</f>
        <v>Often</v>
      </c>
      <c r="J220" t="str">
        <f>IFERROR(__xludf.DUMMYFUNCTION("""COMPUTED_VALUE"""),"More than 1000")</f>
        <v>More than 1000</v>
      </c>
      <c r="K220" t="str">
        <f>IFERROR(__xludf.DUMMYFUNCTION("""COMPUTED_VALUE"""),"No")</f>
        <v>No</v>
      </c>
      <c r="L220" t="str">
        <f>IFERROR(__xludf.DUMMYFUNCTION("""COMPUTED_VALUE"""),"Yes")</f>
        <v>Yes</v>
      </c>
      <c r="M220" t="str">
        <f>IFERROR(__xludf.DUMMYFUNCTION("""COMPUTED_VALUE"""),"Yes")</f>
        <v>Yes</v>
      </c>
      <c r="N220" t="str">
        <f>IFERROR(__xludf.DUMMYFUNCTION("""COMPUTED_VALUE"""),"No")</f>
        <v>No</v>
      </c>
      <c r="O220" t="str">
        <f>IFERROR(__xludf.DUMMYFUNCTION("""COMPUTED_VALUE"""),"Yes")</f>
        <v>Yes</v>
      </c>
      <c r="P220" t="str">
        <f>IFERROR(__xludf.DUMMYFUNCTION("""COMPUTED_VALUE"""),"Yes")</f>
        <v>Yes</v>
      </c>
      <c r="Q220" t="str">
        <f>IFERROR(__xludf.DUMMYFUNCTION("""COMPUTED_VALUE"""),"Don't know")</f>
        <v>Don't know</v>
      </c>
      <c r="R220" t="str">
        <f>IFERROR(__xludf.DUMMYFUNCTION("""COMPUTED_VALUE"""),"Somewhat difficult")</f>
        <v>Somewhat difficult</v>
      </c>
      <c r="S220" t="str">
        <f>IFERROR(__xludf.DUMMYFUNCTION("""COMPUTED_VALUE"""),"Maybe")</f>
        <v>Maybe</v>
      </c>
      <c r="T220" t="str">
        <f>IFERROR(__xludf.DUMMYFUNCTION("""COMPUTED_VALUE"""),"No")</f>
        <v>No</v>
      </c>
      <c r="U220" t="str">
        <f>IFERROR(__xludf.DUMMYFUNCTION("""COMPUTED_VALUE"""),"Yes")</f>
        <v>Yes</v>
      </c>
      <c r="V220" t="str">
        <f>IFERROR(__xludf.DUMMYFUNCTION("""COMPUTED_VALUE"""),"Some of them")</f>
        <v>Some of them</v>
      </c>
      <c r="W220" t="str">
        <f>IFERROR(__xludf.DUMMYFUNCTION("""COMPUTED_VALUE"""),"No")</f>
        <v>No</v>
      </c>
      <c r="X220" t="str">
        <f>IFERROR(__xludf.DUMMYFUNCTION("""COMPUTED_VALUE"""),"Maybe")</f>
        <v>Maybe</v>
      </c>
      <c r="Y220" t="str">
        <f>IFERROR(__xludf.DUMMYFUNCTION("""COMPUTED_VALUE"""),"No")</f>
        <v>No</v>
      </c>
      <c r="Z220" t="str">
        <f>IFERROR(__xludf.DUMMYFUNCTION("""COMPUTED_VALUE"""),"Yes")</f>
        <v>Yes</v>
      </c>
    </row>
    <row r="221">
      <c r="A221" s="4">
        <f>IFERROR(__xludf.DUMMYFUNCTION("""COMPUTED_VALUE"""),41878.64026625)</f>
        <v>41878.64027</v>
      </c>
      <c r="B221">
        <f>IFERROR(__xludf.DUMMYFUNCTION("""COMPUTED_VALUE"""),55.0)</f>
        <v>55</v>
      </c>
      <c r="C221" t="str">
        <f>IFERROR(__xludf.DUMMYFUNCTION("""COMPUTED_VALUE"""),"M")</f>
        <v>M</v>
      </c>
      <c r="D221" t="str">
        <f>IFERROR(__xludf.DUMMYFUNCTION("""COMPUTED_VALUE"""),"United States")</f>
        <v>United States</v>
      </c>
      <c r="E221" t="str">
        <f>IFERROR(__xludf.DUMMYFUNCTION("""COMPUTED_VALUE"""),"PA")</f>
        <v>PA</v>
      </c>
      <c r="F221" t="str">
        <f>IFERROR(__xludf.DUMMYFUNCTION("""COMPUTED_VALUE"""),"No")</f>
        <v>No</v>
      </c>
      <c r="G221" t="str">
        <f>IFERROR(__xludf.DUMMYFUNCTION("""COMPUTED_VALUE"""),"Yes")</f>
        <v>Yes</v>
      </c>
      <c r="H221" t="str">
        <f>IFERROR(__xludf.DUMMYFUNCTION("""COMPUTED_VALUE"""),"Yes")</f>
        <v>Yes</v>
      </c>
      <c r="I221" t="str">
        <f>IFERROR(__xludf.DUMMYFUNCTION("""COMPUTED_VALUE"""),"Rarely")</f>
        <v>Rarely</v>
      </c>
      <c r="J221" t="str">
        <f>IFERROR(__xludf.DUMMYFUNCTION("""COMPUTED_VALUE"""),"More than 1000")</f>
        <v>More than 1000</v>
      </c>
      <c r="K221" t="str">
        <f>IFERROR(__xludf.DUMMYFUNCTION("""COMPUTED_VALUE"""),"No")</f>
        <v>No</v>
      </c>
      <c r="L221" t="str">
        <f>IFERROR(__xludf.DUMMYFUNCTION("""COMPUTED_VALUE"""),"Yes")</f>
        <v>Yes</v>
      </c>
      <c r="M221" t="str">
        <f>IFERROR(__xludf.DUMMYFUNCTION("""COMPUTED_VALUE"""),"Yes")</f>
        <v>Yes</v>
      </c>
      <c r="N221" t="str">
        <f>IFERROR(__xludf.DUMMYFUNCTION("""COMPUTED_VALUE"""),"Yes")</f>
        <v>Yes</v>
      </c>
      <c r="O221" t="str">
        <f>IFERROR(__xludf.DUMMYFUNCTION("""COMPUTED_VALUE"""),"Yes")</f>
        <v>Yes</v>
      </c>
      <c r="P221" t="str">
        <f>IFERROR(__xludf.DUMMYFUNCTION("""COMPUTED_VALUE"""),"Yes")</f>
        <v>Yes</v>
      </c>
      <c r="Q221" t="str">
        <f>IFERROR(__xludf.DUMMYFUNCTION("""COMPUTED_VALUE"""),"Yes")</f>
        <v>Yes</v>
      </c>
      <c r="R221" t="str">
        <f>IFERROR(__xludf.DUMMYFUNCTION("""COMPUTED_VALUE"""),"Very easy")</f>
        <v>Very easy</v>
      </c>
      <c r="S221" t="str">
        <f>IFERROR(__xludf.DUMMYFUNCTION("""COMPUTED_VALUE"""),"No")</f>
        <v>No</v>
      </c>
      <c r="T221" t="str">
        <f>IFERROR(__xludf.DUMMYFUNCTION("""COMPUTED_VALUE"""),"No")</f>
        <v>No</v>
      </c>
      <c r="U221" t="str">
        <f>IFERROR(__xludf.DUMMYFUNCTION("""COMPUTED_VALUE"""),"Yes")</f>
        <v>Yes</v>
      </c>
      <c r="V221" t="str">
        <f>IFERROR(__xludf.DUMMYFUNCTION("""COMPUTED_VALUE"""),"Yes")</f>
        <v>Yes</v>
      </c>
      <c r="W221" t="str">
        <f>IFERROR(__xludf.DUMMYFUNCTION("""COMPUTED_VALUE"""),"No")</f>
        <v>No</v>
      </c>
      <c r="X221" t="str">
        <f>IFERROR(__xludf.DUMMYFUNCTION("""COMPUTED_VALUE"""),"No")</f>
        <v>No</v>
      </c>
      <c r="Y221" t="str">
        <f>IFERROR(__xludf.DUMMYFUNCTION("""COMPUTED_VALUE"""),"Yes")</f>
        <v>Yes</v>
      </c>
      <c r="Z221" t="str">
        <f>IFERROR(__xludf.DUMMYFUNCTION("""COMPUTED_VALUE"""),"No")</f>
        <v>No</v>
      </c>
    </row>
    <row r="222">
      <c r="A222" s="4">
        <f>IFERROR(__xludf.DUMMYFUNCTION("""COMPUTED_VALUE"""),41878.64051991898)</f>
        <v>41878.64052</v>
      </c>
      <c r="B222">
        <f>IFERROR(__xludf.DUMMYFUNCTION("""COMPUTED_VALUE"""),32.0)</f>
        <v>32</v>
      </c>
      <c r="C222" t="str">
        <f>IFERROR(__xludf.DUMMYFUNCTION("""COMPUTED_VALUE"""),"F")</f>
        <v>F</v>
      </c>
      <c r="D222" t="str">
        <f>IFERROR(__xludf.DUMMYFUNCTION("""COMPUTED_VALUE"""),"United States")</f>
        <v>United States</v>
      </c>
      <c r="E222" t="str">
        <f>IFERROR(__xludf.DUMMYFUNCTION("""COMPUTED_VALUE"""),"WA")</f>
        <v>WA</v>
      </c>
      <c r="F222" t="str">
        <f>IFERROR(__xludf.DUMMYFUNCTION("""COMPUTED_VALUE"""),"No")</f>
        <v>No</v>
      </c>
      <c r="G222" t="str">
        <f>IFERROR(__xludf.DUMMYFUNCTION("""COMPUTED_VALUE"""),"No")</f>
        <v>No</v>
      </c>
      <c r="H222" t="str">
        <f>IFERROR(__xludf.DUMMYFUNCTION("""COMPUTED_VALUE"""),"Yes")</f>
        <v>Yes</v>
      </c>
      <c r="I222" t="str">
        <f>IFERROR(__xludf.DUMMYFUNCTION("""COMPUTED_VALUE"""),"Sometimes")</f>
        <v>Sometimes</v>
      </c>
      <c r="J222" t="str">
        <f>IFERROR(__xludf.DUMMYFUNCTION("""COMPUTED_VALUE"""),"26-100")</f>
        <v>26-100</v>
      </c>
      <c r="K222" t="str">
        <f>IFERROR(__xludf.DUMMYFUNCTION("""COMPUTED_VALUE"""),"No")</f>
        <v>No</v>
      </c>
      <c r="L222" t="str">
        <f>IFERROR(__xludf.DUMMYFUNCTION("""COMPUTED_VALUE"""),"Yes")</f>
        <v>Yes</v>
      </c>
      <c r="M222" t="str">
        <f>IFERROR(__xludf.DUMMYFUNCTION("""COMPUTED_VALUE"""),"Yes")</f>
        <v>Yes</v>
      </c>
      <c r="N222" t="str">
        <f>IFERROR(__xludf.DUMMYFUNCTION("""COMPUTED_VALUE"""),"Yes")</f>
        <v>Yes</v>
      </c>
      <c r="O222" t="str">
        <f>IFERROR(__xludf.DUMMYFUNCTION("""COMPUTED_VALUE"""),"Yes")</f>
        <v>Yes</v>
      </c>
      <c r="P222" t="str">
        <f>IFERROR(__xludf.DUMMYFUNCTION("""COMPUTED_VALUE"""),"Yes")</f>
        <v>Yes</v>
      </c>
      <c r="Q222" t="str">
        <f>IFERROR(__xludf.DUMMYFUNCTION("""COMPUTED_VALUE"""),"Yes")</f>
        <v>Yes</v>
      </c>
      <c r="R222" t="str">
        <f>IFERROR(__xludf.DUMMYFUNCTION("""COMPUTED_VALUE"""),"Somewhat easy")</f>
        <v>Somewhat easy</v>
      </c>
      <c r="S222" t="str">
        <f>IFERROR(__xludf.DUMMYFUNCTION("""COMPUTED_VALUE"""),"Maybe")</f>
        <v>Maybe</v>
      </c>
      <c r="T222" t="str">
        <f>IFERROR(__xludf.DUMMYFUNCTION("""COMPUTED_VALUE"""),"No")</f>
        <v>No</v>
      </c>
      <c r="U222" t="str">
        <f>IFERROR(__xludf.DUMMYFUNCTION("""COMPUTED_VALUE"""),"Some of them")</f>
        <v>Some of them</v>
      </c>
      <c r="V222" t="str">
        <f>IFERROR(__xludf.DUMMYFUNCTION("""COMPUTED_VALUE"""),"Yes")</f>
        <v>Yes</v>
      </c>
      <c r="W222" t="str">
        <f>IFERROR(__xludf.DUMMYFUNCTION("""COMPUTED_VALUE"""),"No")</f>
        <v>No</v>
      </c>
      <c r="X222" t="str">
        <f>IFERROR(__xludf.DUMMYFUNCTION("""COMPUTED_VALUE"""),"Maybe")</f>
        <v>Maybe</v>
      </c>
      <c r="Y222" t="str">
        <f>IFERROR(__xludf.DUMMYFUNCTION("""COMPUTED_VALUE"""),"Yes")</f>
        <v>Yes</v>
      </c>
      <c r="Z222" t="str">
        <f>IFERROR(__xludf.DUMMYFUNCTION("""COMPUTED_VALUE"""),"No")</f>
        <v>No</v>
      </c>
    </row>
    <row r="223">
      <c r="A223" s="4">
        <f>IFERROR(__xludf.DUMMYFUNCTION("""COMPUTED_VALUE"""),41878.640589409726)</f>
        <v>41878.64059</v>
      </c>
      <c r="B223">
        <f>IFERROR(__xludf.DUMMYFUNCTION("""COMPUTED_VALUE"""),21.0)</f>
        <v>21</v>
      </c>
      <c r="C223" t="str">
        <f>IFERROR(__xludf.DUMMYFUNCTION("""COMPUTED_VALUE"""),"F")</f>
        <v>F</v>
      </c>
      <c r="D223" t="str">
        <f>IFERROR(__xludf.DUMMYFUNCTION("""COMPUTED_VALUE"""),"United States")</f>
        <v>United States</v>
      </c>
      <c r="E223" t="str">
        <f>IFERROR(__xludf.DUMMYFUNCTION("""COMPUTED_VALUE"""),"CA")</f>
        <v>CA</v>
      </c>
      <c r="F223" t="str">
        <f>IFERROR(__xludf.DUMMYFUNCTION("""COMPUTED_VALUE"""),"No")</f>
        <v>No</v>
      </c>
      <c r="G223" t="str">
        <f>IFERROR(__xludf.DUMMYFUNCTION("""COMPUTED_VALUE"""),"Yes")</f>
        <v>Yes</v>
      </c>
      <c r="H223" t="str">
        <f>IFERROR(__xludf.DUMMYFUNCTION("""COMPUTED_VALUE"""),"Yes")</f>
        <v>Yes</v>
      </c>
      <c r="I223" t="str">
        <f>IFERROR(__xludf.DUMMYFUNCTION("""COMPUTED_VALUE"""),"Rarely")</f>
        <v>Rarely</v>
      </c>
      <c r="J223" t="str">
        <f>IFERROR(__xludf.DUMMYFUNCTION("""COMPUTED_VALUE"""),"26-100")</f>
        <v>26-100</v>
      </c>
      <c r="K223" t="str">
        <f>IFERROR(__xludf.DUMMYFUNCTION("""COMPUTED_VALUE"""),"No")</f>
        <v>No</v>
      </c>
      <c r="L223" t="str">
        <f>IFERROR(__xludf.DUMMYFUNCTION("""COMPUTED_VALUE"""),"Yes")</f>
        <v>Yes</v>
      </c>
      <c r="M223" t="str">
        <f>IFERROR(__xludf.DUMMYFUNCTION("""COMPUTED_VALUE"""),"Don't know")</f>
        <v>Don't know</v>
      </c>
      <c r="N223" t="str">
        <f>IFERROR(__xludf.DUMMYFUNCTION("""COMPUTED_VALUE"""),"Not sure")</f>
        <v>Not sure</v>
      </c>
      <c r="O223" t="str">
        <f>IFERROR(__xludf.DUMMYFUNCTION("""COMPUTED_VALUE"""),"Don't know")</f>
        <v>Don't know</v>
      </c>
      <c r="P223" t="str">
        <f>IFERROR(__xludf.DUMMYFUNCTION("""COMPUTED_VALUE"""),"No")</f>
        <v>No</v>
      </c>
      <c r="Q223" t="str">
        <f>IFERROR(__xludf.DUMMYFUNCTION("""COMPUTED_VALUE"""),"Don't know")</f>
        <v>Don't know</v>
      </c>
      <c r="R223" t="str">
        <f>IFERROR(__xludf.DUMMYFUNCTION("""COMPUTED_VALUE"""),"Somewhat easy")</f>
        <v>Somewhat easy</v>
      </c>
      <c r="S223" t="str">
        <f>IFERROR(__xludf.DUMMYFUNCTION("""COMPUTED_VALUE"""),"Yes")</f>
        <v>Yes</v>
      </c>
      <c r="T223" t="str">
        <f>IFERROR(__xludf.DUMMYFUNCTION("""COMPUTED_VALUE"""),"No")</f>
        <v>No</v>
      </c>
      <c r="U223" t="str">
        <f>IFERROR(__xludf.DUMMYFUNCTION("""COMPUTED_VALUE"""),"Some of them")</f>
        <v>Some of them</v>
      </c>
      <c r="V223" t="str">
        <f>IFERROR(__xludf.DUMMYFUNCTION("""COMPUTED_VALUE"""),"No")</f>
        <v>No</v>
      </c>
      <c r="W223" t="str">
        <f>IFERROR(__xludf.DUMMYFUNCTION("""COMPUTED_VALUE"""),"No")</f>
        <v>No</v>
      </c>
      <c r="X223" t="str">
        <f>IFERROR(__xludf.DUMMYFUNCTION("""COMPUTED_VALUE"""),"Yes")</f>
        <v>Yes</v>
      </c>
      <c r="Y223" t="str">
        <f>IFERROR(__xludf.DUMMYFUNCTION("""COMPUTED_VALUE"""),"Don't know")</f>
        <v>Don't know</v>
      </c>
      <c r="Z223" t="str">
        <f>IFERROR(__xludf.DUMMYFUNCTION("""COMPUTED_VALUE"""),"No")</f>
        <v>No</v>
      </c>
    </row>
    <row r="224">
      <c r="A224" s="4">
        <f>IFERROR(__xludf.DUMMYFUNCTION("""COMPUTED_VALUE"""),41878.64077814815)</f>
        <v>41878.64078</v>
      </c>
      <c r="B224">
        <f>IFERROR(__xludf.DUMMYFUNCTION("""COMPUTED_VALUE"""),45.0)</f>
        <v>45</v>
      </c>
      <c r="C224" t="str">
        <f>IFERROR(__xludf.DUMMYFUNCTION("""COMPUTED_VALUE"""),"M")</f>
        <v>M</v>
      </c>
      <c r="D224" t="str">
        <f>IFERROR(__xludf.DUMMYFUNCTION("""COMPUTED_VALUE"""),"United States")</f>
        <v>United States</v>
      </c>
      <c r="E224" t="str">
        <f>IFERROR(__xludf.DUMMYFUNCTION("""COMPUTED_VALUE"""),"MA")</f>
        <v>MA</v>
      </c>
      <c r="F224" t="str">
        <f>IFERROR(__xludf.DUMMYFUNCTION("""COMPUTED_VALUE"""),"No")</f>
        <v>No</v>
      </c>
      <c r="G224" t="str">
        <f>IFERROR(__xludf.DUMMYFUNCTION("""COMPUTED_VALUE"""),"No")</f>
        <v>No</v>
      </c>
      <c r="H224" t="str">
        <f>IFERROR(__xludf.DUMMYFUNCTION("""COMPUTED_VALUE"""),"Yes")</f>
        <v>Yes</v>
      </c>
      <c r="I224" t="str">
        <f>IFERROR(__xludf.DUMMYFUNCTION("""COMPUTED_VALUE"""),"Never")</f>
        <v>Never</v>
      </c>
      <c r="J224" t="str">
        <f>IFERROR(__xludf.DUMMYFUNCTION("""COMPUTED_VALUE"""),"26-100")</f>
        <v>26-100</v>
      </c>
      <c r="K224" t="str">
        <f>IFERROR(__xludf.DUMMYFUNCTION("""COMPUTED_VALUE"""),"Yes")</f>
        <v>Yes</v>
      </c>
      <c r="L224" t="str">
        <f>IFERROR(__xludf.DUMMYFUNCTION("""COMPUTED_VALUE"""),"Yes")</f>
        <v>Yes</v>
      </c>
      <c r="M224" t="str">
        <f>IFERROR(__xludf.DUMMYFUNCTION("""COMPUTED_VALUE"""),"Yes")</f>
        <v>Yes</v>
      </c>
      <c r="N224" t="str">
        <f>IFERROR(__xludf.DUMMYFUNCTION("""COMPUTED_VALUE"""),"Yes")</f>
        <v>Yes</v>
      </c>
      <c r="O224" t="str">
        <f>IFERROR(__xludf.DUMMYFUNCTION("""COMPUTED_VALUE"""),"Don't know")</f>
        <v>Don't know</v>
      </c>
      <c r="P224" t="str">
        <f>IFERROR(__xludf.DUMMYFUNCTION("""COMPUTED_VALUE"""),"Don't know")</f>
        <v>Don't know</v>
      </c>
      <c r="Q224" t="str">
        <f>IFERROR(__xludf.DUMMYFUNCTION("""COMPUTED_VALUE"""),"Don't know")</f>
        <v>Don't know</v>
      </c>
      <c r="R224" t="str">
        <f>IFERROR(__xludf.DUMMYFUNCTION("""COMPUTED_VALUE"""),"Don't know")</f>
        <v>Don't know</v>
      </c>
      <c r="S224" t="str">
        <f>IFERROR(__xludf.DUMMYFUNCTION("""COMPUTED_VALUE"""),"Maybe")</f>
        <v>Maybe</v>
      </c>
      <c r="T224" t="str">
        <f>IFERROR(__xludf.DUMMYFUNCTION("""COMPUTED_VALUE"""),"No")</f>
        <v>No</v>
      </c>
      <c r="U224" t="str">
        <f>IFERROR(__xludf.DUMMYFUNCTION("""COMPUTED_VALUE"""),"No")</f>
        <v>No</v>
      </c>
      <c r="V224" t="str">
        <f>IFERROR(__xludf.DUMMYFUNCTION("""COMPUTED_VALUE"""),"Some of them")</f>
        <v>Some of them</v>
      </c>
      <c r="W224" t="str">
        <f>IFERROR(__xludf.DUMMYFUNCTION("""COMPUTED_VALUE"""),"No")</f>
        <v>No</v>
      </c>
      <c r="X224" t="str">
        <f>IFERROR(__xludf.DUMMYFUNCTION("""COMPUTED_VALUE"""),"Maybe")</f>
        <v>Maybe</v>
      </c>
      <c r="Y224" t="str">
        <f>IFERROR(__xludf.DUMMYFUNCTION("""COMPUTED_VALUE"""),"Don't know")</f>
        <v>Don't know</v>
      </c>
      <c r="Z224" t="str">
        <f>IFERROR(__xludf.DUMMYFUNCTION("""COMPUTED_VALUE"""),"No")</f>
        <v>No</v>
      </c>
    </row>
    <row r="225">
      <c r="A225" s="4">
        <f>IFERROR(__xludf.DUMMYFUNCTION("""COMPUTED_VALUE"""),41878.640799155095)</f>
        <v>41878.6408</v>
      </c>
      <c r="B225">
        <f>IFERROR(__xludf.DUMMYFUNCTION("""COMPUTED_VALUE"""),27.0)</f>
        <v>27</v>
      </c>
      <c r="C225" t="str">
        <f>IFERROR(__xludf.DUMMYFUNCTION("""COMPUTED_VALUE"""),"female")</f>
        <v>female</v>
      </c>
      <c r="D225" t="str">
        <f>IFERROR(__xludf.DUMMYFUNCTION("""COMPUTED_VALUE"""),"United States")</f>
        <v>United States</v>
      </c>
      <c r="E225" t="str">
        <f>IFERROR(__xludf.DUMMYFUNCTION("""COMPUTED_VALUE"""),"WA")</f>
        <v>WA</v>
      </c>
      <c r="F225" t="str">
        <f>IFERROR(__xludf.DUMMYFUNCTION("""COMPUTED_VALUE"""),"No")</f>
        <v>No</v>
      </c>
      <c r="G225" t="str">
        <f>IFERROR(__xludf.DUMMYFUNCTION("""COMPUTED_VALUE"""),"No")</f>
        <v>No</v>
      </c>
      <c r="H225" t="str">
        <f>IFERROR(__xludf.DUMMYFUNCTION("""COMPUTED_VALUE"""),"Yes")</f>
        <v>Yes</v>
      </c>
      <c r="I225" t="str">
        <f>IFERROR(__xludf.DUMMYFUNCTION("""COMPUTED_VALUE"""),"Rarely")</f>
        <v>Rarely</v>
      </c>
      <c r="J225" t="str">
        <f>IFERROR(__xludf.DUMMYFUNCTION("""COMPUTED_VALUE"""),"More than 1000")</f>
        <v>More than 1000</v>
      </c>
      <c r="K225" t="str">
        <f>IFERROR(__xludf.DUMMYFUNCTION("""COMPUTED_VALUE"""),"No")</f>
        <v>No</v>
      </c>
      <c r="L225" t="str">
        <f>IFERROR(__xludf.DUMMYFUNCTION("""COMPUTED_VALUE"""),"Yes")</f>
        <v>Yes</v>
      </c>
      <c r="M225" t="str">
        <f>IFERROR(__xludf.DUMMYFUNCTION("""COMPUTED_VALUE"""),"Yes")</f>
        <v>Yes</v>
      </c>
      <c r="N225" t="str">
        <f>IFERROR(__xludf.DUMMYFUNCTION("""COMPUTED_VALUE"""),"Yes")</f>
        <v>Yes</v>
      </c>
      <c r="O225" t="str">
        <f>IFERROR(__xludf.DUMMYFUNCTION("""COMPUTED_VALUE"""),"No")</f>
        <v>No</v>
      </c>
      <c r="P225" t="str">
        <f>IFERROR(__xludf.DUMMYFUNCTION("""COMPUTED_VALUE"""),"No")</f>
        <v>No</v>
      </c>
      <c r="Q225" t="str">
        <f>IFERROR(__xludf.DUMMYFUNCTION("""COMPUTED_VALUE"""),"Yes")</f>
        <v>Yes</v>
      </c>
      <c r="R225" t="str">
        <f>IFERROR(__xludf.DUMMYFUNCTION("""COMPUTED_VALUE"""),"Don't know")</f>
        <v>Don't know</v>
      </c>
      <c r="S225" t="str">
        <f>IFERROR(__xludf.DUMMYFUNCTION("""COMPUTED_VALUE"""),"Yes")</f>
        <v>Yes</v>
      </c>
      <c r="T225" t="str">
        <f>IFERROR(__xludf.DUMMYFUNCTION("""COMPUTED_VALUE"""),"Maybe")</f>
        <v>Maybe</v>
      </c>
      <c r="U225" t="str">
        <f>IFERROR(__xludf.DUMMYFUNCTION("""COMPUTED_VALUE"""),"No")</f>
        <v>No</v>
      </c>
      <c r="V225" t="str">
        <f>IFERROR(__xludf.DUMMYFUNCTION("""COMPUTED_VALUE"""),"No")</f>
        <v>No</v>
      </c>
      <c r="W225" t="str">
        <f>IFERROR(__xludf.DUMMYFUNCTION("""COMPUTED_VALUE"""),"No")</f>
        <v>No</v>
      </c>
      <c r="X225" t="str">
        <f>IFERROR(__xludf.DUMMYFUNCTION("""COMPUTED_VALUE"""),"No")</f>
        <v>No</v>
      </c>
      <c r="Y225" t="str">
        <f>IFERROR(__xludf.DUMMYFUNCTION("""COMPUTED_VALUE"""),"No")</f>
        <v>No</v>
      </c>
      <c r="Z225" t="str">
        <f>IFERROR(__xludf.DUMMYFUNCTION("""COMPUTED_VALUE"""),"No")</f>
        <v>No</v>
      </c>
    </row>
    <row r="226">
      <c r="A226" s="4">
        <f>IFERROR(__xludf.DUMMYFUNCTION("""COMPUTED_VALUE"""),41878.64086033565)</f>
        <v>41878.64086</v>
      </c>
      <c r="B226">
        <f>IFERROR(__xludf.DUMMYFUNCTION("""COMPUTED_VALUE"""),25.0)</f>
        <v>25</v>
      </c>
      <c r="C226" t="str">
        <f>IFERROR(__xludf.DUMMYFUNCTION("""COMPUTED_VALUE"""),"Female")</f>
        <v>Female</v>
      </c>
      <c r="D226" t="str">
        <f>IFERROR(__xludf.DUMMYFUNCTION("""COMPUTED_VALUE"""),"United States")</f>
        <v>United States</v>
      </c>
      <c r="E226" t="str">
        <f>IFERROR(__xludf.DUMMYFUNCTION("""COMPUTED_VALUE"""),"WA")</f>
        <v>WA</v>
      </c>
      <c r="F226" t="str">
        <f>IFERROR(__xludf.DUMMYFUNCTION("""COMPUTED_VALUE"""),"No")</f>
        <v>No</v>
      </c>
      <c r="G226" t="str">
        <f>IFERROR(__xludf.DUMMYFUNCTION("""COMPUTED_VALUE"""),"Yes")</f>
        <v>Yes</v>
      </c>
      <c r="H226" t="str">
        <f>IFERROR(__xludf.DUMMYFUNCTION("""COMPUTED_VALUE"""),"Yes")</f>
        <v>Yes</v>
      </c>
      <c r="I226" t="str">
        <f>IFERROR(__xludf.DUMMYFUNCTION("""COMPUTED_VALUE"""),"Sometimes")</f>
        <v>Sometimes</v>
      </c>
      <c r="J226" t="str">
        <f>IFERROR(__xludf.DUMMYFUNCTION("""COMPUTED_VALUE"""),"26-100")</f>
        <v>26-100</v>
      </c>
      <c r="K226" t="str">
        <f>IFERROR(__xludf.DUMMYFUNCTION("""COMPUTED_VALUE"""),"Yes")</f>
        <v>Yes</v>
      </c>
      <c r="L226" t="str">
        <f>IFERROR(__xludf.DUMMYFUNCTION("""COMPUTED_VALUE"""),"Yes")</f>
        <v>Yes</v>
      </c>
      <c r="M226" t="str">
        <f>IFERROR(__xludf.DUMMYFUNCTION("""COMPUTED_VALUE"""),"Don't know")</f>
        <v>Don't know</v>
      </c>
      <c r="N226" t="str">
        <f>IFERROR(__xludf.DUMMYFUNCTION("""COMPUTED_VALUE"""),"No")</f>
        <v>No</v>
      </c>
      <c r="O226" t="str">
        <f>IFERROR(__xludf.DUMMYFUNCTION("""COMPUTED_VALUE"""),"No")</f>
        <v>No</v>
      </c>
      <c r="P226" t="str">
        <f>IFERROR(__xludf.DUMMYFUNCTION("""COMPUTED_VALUE"""),"No")</f>
        <v>No</v>
      </c>
      <c r="Q226" t="str">
        <f>IFERROR(__xludf.DUMMYFUNCTION("""COMPUTED_VALUE"""),"Don't know")</f>
        <v>Don't know</v>
      </c>
      <c r="R226" t="str">
        <f>IFERROR(__xludf.DUMMYFUNCTION("""COMPUTED_VALUE"""),"Don't know")</f>
        <v>Don't know</v>
      </c>
      <c r="S226" t="str">
        <f>IFERROR(__xludf.DUMMYFUNCTION("""COMPUTED_VALUE"""),"Maybe")</f>
        <v>Maybe</v>
      </c>
      <c r="T226" t="str">
        <f>IFERROR(__xludf.DUMMYFUNCTION("""COMPUTED_VALUE"""),"No")</f>
        <v>No</v>
      </c>
      <c r="U226" t="str">
        <f>IFERROR(__xludf.DUMMYFUNCTION("""COMPUTED_VALUE"""),"Some of them")</f>
        <v>Some of them</v>
      </c>
      <c r="V226" t="str">
        <f>IFERROR(__xludf.DUMMYFUNCTION("""COMPUTED_VALUE"""),"Yes")</f>
        <v>Yes</v>
      </c>
      <c r="W226" t="str">
        <f>IFERROR(__xludf.DUMMYFUNCTION("""COMPUTED_VALUE"""),"No")</f>
        <v>No</v>
      </c>
      <c r="X226" t="str">
        <f>IFERROR(__xludf.DUMMYFUNCTION("""COMPUTED_VALUE"""),"No")</f>
        <v>No</v>
      </c>
      <c r="Y226" t="str">
        <f>IFERROR(__xludf.DUMMYFUNCTION("""COMPUTED_VALUE"""),"Yes")</f>
        <v>Yes</v>
      </c>
      <c r="Z226" t="str">
        <f>IFERROR(__xludf.DUMMYFUNCTION("""COMPUTED_VALUE"""),"No")</f>
        <v>No</v>
      </c>
    </row>
    <row r="227">
      <c r="A227" s="4">
        <f>IFERROR(__xludf.DUMMYFUNCTION("""COMPUTED_VALUE"""),41878.64088306713)</f>
        <v>41878.64088</v>
      </c>
      <c r="B227">
        <f>IFERROR(__xludf.DUMMYFUNCTION("""COMPUTED_VALUE"""),34.0)</f>
        <v>34</v>
      </c>
      <c r="C227" t="str">
        <f>IFERROR(__xludf.DUMMYFUNCTION("""COMPUTED_VALUE"""),"woman")</f>
        <v>woman</v>
      </c>
      <c r="D227" t="str">
        <f>IFERROR(__xludf.DUMMYFUNCTION("""COMPUTED_VALUE"""),"United States")</f>
        <v>United States</v>
      </c>
      <c r="E227" t="str">
        <f>IFERROR(__xludf.DUMMYFUNCTION("""COMPUTED_VALUE"""),"NY")</f>
        <v>NY</v>
      </c>
      <c r="F227" t="str">
        <f>IFERROR(__xludf.DUMMYFUNCTION("""COMPUTED_VALUE"""),"No")</f>
        <v>No</v>
      </c>
      <c r="G227" t="str">
        <f>IFERROR(__xludf.DUMMYFUNCTION("""COMPUTED_VALUE"""),"Yes")</f>
        <v>Yes</v>
      </c>
      <c r="H227" t="str">
        <f>IFERROR(__xludf.DUMMYFUNCTION("""COMPUTED_VALUE"""),"Yes")</f>
        <v>Yes</v>
      </c>
      <c r="I227" t="str">
        <f>IFERROR(__xludf.DUMMYFUNCTION("""COMPUTED_VALUE"""),"Rarely")</f>
        <v>Rarely</v>
      </c>
      <c r="J227" t="str">
        <f>IFERROR(__xludf.DUMMYFUNCTION("""COMPUTED_VALUE"""),"More than 1000")</f>
        <v>More than 1000</v>
      </c>
      <c r="K227" t="str">
        <f>IFERROR(__xludf.DUMMYFUNCTION("""COMPUTED_VALUE"""),"No")</f>
        <v>No</v>
      </c>
      <c r="L227" t="str">
        <f>IFERROR(__xludf.DUMMYFUNCTION("""COMPUTED_VALUE"""),"No")</f>
        <v>No</v>
      </c>
      <c r="M227" t="str">
        <f>IFERROR(__xludf.DUMMYFUNCTION("""COMPUTED_VALUE"""),"Yes")</f>
        <v>Yes</v>
      </c>
      <c r="N227" t="str">
        <f>IFERROR(__xludf.DUMMYFUNCTION("""COMPUTED_VALUE"""),"Yes")</f>
        <v>Yes</v>
      </c>
      <c r="O227" t="str">
        <f>IFERROR(__xludf.DUMMYFUNCTION("""COMPUTED_VALUE"""),"Yes")</f>
        <v>Yes</v>
      </c>
      <c r="P227" t="str">
        <f>IFERROR(__xludf.DUMMYFUNCTION("""COMPUTED_VALUE"""),"Yes")</f>
        <v>Yes</v>
      </c>
      <c r="Q227" t="str">
        <f>IFERROR(__xludf.DUMMYFUNCTION("""COMPUTED_VALUE"""),"Yes")</f>
        <v>Yes</v>
      </c>
      <c r="R227" t="str">
        <f>IFERROR(__xludf.DUMMYFUNCTION("""COMPUTED_VALUE"""),"Very difficult")</f>
        <v>Very difficult</v>
      </c>
      <c r="S227" t="str">
        <f>IFERROR(__xludf.DUMMYFUNCTION("""COMPUTED_VALUE"""),"Maybe")</f>
        <v>Maybe</v>
      </c>
      <c r="T227" t="str">
        <f>IFERROR(__xludf.DUMMYFUNCTION("""COMPUTED_VALUE"""),"Maybe")</f>
        <v>Maybe</v>
      </c>
      <c r="U227" t="str">
        <f>IFERROR(__xludf.DUMMYFUNCTION("""COMPUTED_VALUE"""),"Some of them")</f>
        <v>Some of them</v>
      </c>
      <c r="V227" t="str">
        <f>IFERROR(__xludf.DUMMYFUNCTION("""COMPUTED_VALUE"""),"Some of them")</f>
        <v>Some of them</v>
      </c>
      <c r="W227" t="str">
        <f>IFERROR(__xludf.DUMMYFUNCTION("""COMPUTED_VALUE"""),"No")</f>
        <v>No</v>
      </c>
      <c r="X227" t="str">
        <f>IFERROR(__xludf.DUMMYFUNCTION("""COMPUTED_VALUE"""),"No")</f>
        <v>No</v>
      </c>
      <c r="Y227" t="str">
        <f>IFERROR(__xludf.DUMMYFUNCTION("""COMPUTED_VALUE"""),"Yes")</f>
        <v>Yes</v>
      </c>
      <c r="Z227" t="str">
        <f>IFERROR(__xludf.DUMMYFUNCTION("""COMPUTED_VALUE"""),"No")</f>
        <v>No</v>
      </c>
    </row>
    <row r="228">
      <c r="A228" s="4">
        <f>IFERROR(__xludf.DUMMYFUNCTION("""COMPUTED_VALUE"""),41878.64105197916)</f>
        <v>41878.64105</v>
      </c>
      <c r="B228">
        <f>IFERROR(__xludf.DUMMYFUNCTION("""COMPUTED_VALUE"""),26.0)</f>
        <v>26</v>
      </c>
      <c r="C228" t="str">
        <f>IFERROR(__xludf.DUMMYFUNCTION("""COMPUTED_VALUE"""),"F")</f>
        <v>F</v>
      </c>
      <c r="D228" t="str">
        <f>IFERROR(__xludf.DUMMYFUNCTION("""COMPUTED_VALUE"""),"United States")</f>
        <v>United States</v>
      </c>
      <c r="E228" t="str">
        <f>IFERROR(__xludf.DUMMYFUNCTION("""COMPUTED_VALUE"""),"CA")</f>
        <v>CA</v>
      </c>
      <c r="F228" t="str">
        <f>IFERROR(__xludf.DUMMYFUNCTION("""COMPUTED_VALUE"""),"No")</f>
        <v>No</v>
      </c>
      <c r="G228" t="str">
        <f>IFERROR(__xludf.DUMMYFUNCTION("""COMPUTED_VALUE"""),"Yes")</f>
        <v>Yes</v>
      </c>
      <c r="H228" t="str">
        <f>IFERROR(__xludf.DUMMYFUNCTION("""COMPUTED_VALUE"""),"Yes")</f>
        <v>Yes</v>
      </c>
      <c r="I228" t="str">
        <f>IFERROR(__xludf.DUMMYFUNCTION("""COMPUTED_VALUE"""),"Never")</f>
        <v>Never</v>
      </c>
      <c r="J228" t="str">
        <f>IFERROR(__xludf.DUMMYFUNCTION("""COMPUTED_VALUE"""),"More than 1000")</f>
        <v>More than 1000</v>
      </c>
      <c r="K228" t="str">
        <f>IFERROR(__xludf.DUMMYFUNCTION("""COMPUTED_VALUE"""),"No")</f>
        <v>No</v>
      </c>
      <c r="L228" t="str">
        <f>IFERROR(__xludf.DUMMYFUNCTION("""COMPUTED_VALUE"""),"Yes")</f>
        <v>Yes</v>
      </c>
      <c r="M228" t="str">
        <f>IFERROR(__xludf.DUMMYFUNCTION("""COMPUTED_VALUE"""),"Yes")</f>
        <v>Yes</v>
      </c>
      <c r="N228" t="str">
        <f>IFERROR(__xludf.DUMMYFUNCTION("""COMPUTED_VALUE"""),"Yes")</f>
        <v>Yes</v>
      </c>
      <c r="O228" t="str">
        <f>IFERROR(__xludf.DUMMYFUNCTION("""COMPUTED_VALUE"""),"No")</f>
        <v>No</v>
      </c>
      <c r="P228" t="str">
        <f>IFERROR(__xludf.DUMMYFUNCTION("""COMPUTED_VALUE"""),"Yes")</f>
        <v>Yes</v>
      </c>
      <c r="Q228" t="str">
        <f>IFERROR(__xludf.DUMMYFUNCTION("""COMPUTED_VALUE"""),"Yes")</f>
        <v>Yes</v>
      </c>
      <c r="R228" t="str">
        <f>IFERROR(__xludf.DUMMYFUNCTION("""COMPUTED_VALUE"""),"Don't know")</f>
        <v>Don't know</v>
      </c>
      <c r="S228" t="str">
        <f>IFERROR(__xludf.DUMMYFUNCTION("""COMPUTED_VALUE"""),"Maybe")</f>
        <v>Maybe</v>
      </c>
      <c r="T228" t="str">
        <f>IFERROR(__xludf.DUMMYFUNCTION("""COMPUTED_VALUE"""),"No")</f>
        <v>No</v>
      </c>
      <c r="U228" t="str">
        <f>IFERROR(__xludf.DUMMYFUNCTION("""COMPUTED_VALUE"""),"No")</f>
        <v>No</v>
      </c>
      <c r="V228" t="str">
        <f>IFERROR(__xludf.DUMMYFUNCTION("""COMPUTED_VALUE"""),"No")</f>
        <v>No</v>
      </c>
      <c r="W228" t="str">
        <f>IFERROR(__xludf.DUMMYFUNCTION("""COMPUTED_VALUE"""),"No")</f>
        <v>No</v>
      </c>
      <c r="X228" t="str">
        <f>IFERROR(__xludf.DUMMYFUNCTION("""COMPUTED_VALUE"""),"No")</f>
        <v>No</v>
      </c>
      <c r="Y228" t="str">
        <f>IFERROR(__xludf.DUMMYFUNCTION("""COMPUTED_VALUE"""),"Don't know")</f>
        <v>Don't know</v>
      </c>
      <c r="Z228" t="str">
        <f>IFERROR(__xludf.DUMMYFUNCTION("""COMPUTED_VALUE"""),"No")</f>
        <v>No</v>
      </c>
    </row>
    <row r="229">
      <c r="A229" s="4">
        <f>IFERROR(__xludf.DUMMYFUNCTION("""COMPUTED_VALUE"""),41878.64119903935)</f>
        <v>41878.6412</v>
      </c>
      <c r="B229">
        <f>IFERROR(__xludf.DUMMYFUNCTION("""COMPUTED_VALUE"""),27.0)</f>
        <v>27</v>
      </c>
      <c r="C229" t="str">
        <f>IFERROR(__xludf.DUMMYFUNCTION("""COMPUTED_VALUE"""),"Male")</f>
        <v>Male</v>
      </c>
      <c r="D229" t="str">
        <f>IFERROR(__xludf.DUMMYFUNCTION("""COMPUTED_VALUE"""),"United States")</f>
        <v>United States</v>
      </c>
      <c r="E229" t="str">
        <f>IFERROR(__xludf.DUMMYFUNCTION("""COMPUTED_VALUE"""),"CA")</f>
        <v>CA</v>
      </c>
      <c r="F229" t="str">
        <f>IFERROR(__xludf.DUMMYFUNCTION("""COMPUTED_VALUE"""),"No")</f>
        <v>No</v>
      </c>
      <c r="G229" t="str">
        <f>IFERROR(__xludf.DUMMYFUNCTION("""COMPUTED_VALUE"""),"No")</f>
        <v>No</v>
      </c>
      <c r="H229" t="str">
        <f>IFERROR(__xludf.DUMMYFUNCTION("""COMPUTED_VALUE"""),"Yes")</f>
        <v>Yes</v>
      </c>
      <c r="I229" t="str">
        <f>IFERROR(__xludf.DUMMYFUNCTION("""COMPUTED_VALUE"""),"Rarely")</f>
        <v>Rarely</v>
      </c>
      <c r="J229" t="str">
        <f>IFERROR(__xludf.DUMMYFUNCTION("""COMPUTED_VALUE"""),"More than 1000")</f>
        <v>More than 1000</v>
      </c>
      <c r="K229" t="str">
        <f>IFERROR(__xludf.DUMMYFUNCTION("""COMPUTED_VALUE"""),"No")</f>
        <v>No</v>
      </c>
      <c r="L229" t="str">
        <f>IFERROR(__xludf.DUMMYFUNCTION("""COMPUTED_VALUE"""),"Yes")</f>
        <v>Yes</v>
      </c>
      <c r="M229" t="str">
        <f>IFERROR(__xludf.DUMMYFUNCTION("""COMPUTED_VALUE"""),"Yes")</f>
        <v>Yes</v>
      </c>
      <c r="N229" t="str">
        <f>IFERROR(__xludf.DUMMYFUNCTION("""COMPUTED_VALUE"""),"No")</f>
        <v>No</v>
      </c>
      <c r="O229" t="str">
        <f>IFERROR(__xludf.DUMMYFUNCTION("""COMPUTED_VALUE"""),"Yes")</f>
        <v>Yes</v>
      </c>
      <c r="P229" t="str">
        <f>IFERROR(__xludf.DUMMYFUNCTION("""COMPUTED_VALUE"""),"Yes")</f>
        <v>Yes</v>
      </c>
      <c r="Q229" t="str">
        <f>IFERROR(__xludf.DUMMYFUNCTION("""COMPUTED_VALUE"""),"Yes")</f>
        <v>Yes</v>
      </c>
      <c r="R229" t="str">
        <f>IFERROR(__xludf.DUMMYFUNCTION("""COMPUTED_VALUE"""),"Don't know")</f>
        <v>Don't know</v>
      </c>
      <c r="S229" t="str">
        <f>IFERROR(__xludf.DUMMYFUNCTION("""COMPUTED_VALUE"""),"No")</f>
        <v>No</v>
      </c>
      <c r="T229" t="str">
        <f>IFERROR(__xludf.DUMMYFUNCTION("""COMPUTED_VALUE"""),"No")</f>
        <v>No</v>
      </c>
      <c r="U229" t="str">
        <f>IFERROR(__xludf.DUMMYFUNCTION("""COMPUTED_VALUE"""),"Some of them")</f>
        <v>Some of them</v>
      </c>
      <c r="V229" t="str">
        <f>IFERROR(__xludf.DUMMYFUNCTION("""COMPUTED_VALUE"""),"Yes")</f>
        <v>Yes</v>
      </c>
      <c r="W229" t="str">
        <f>IFERROR(__xludf.DUMMYFUNCTION("""COMPUTED_VALUE"""),"No")</f>
        <v>No</v>
      </c>
      <c r="X229" t="str">
        <f>IFERROR(__xludf.DUMMYFUNCTION("""COMPUTED_VALUE"""),"Maybe")</f>
        <v>Maybe</v>
      </c>
      <c r="Y229" t="str">
        <f>IFERROR(__xludf.DUMMYFUNCTION("""COMPUTED_VALUE"""),"Yes")</f>
        <v>Yes</v>
      </c>
      <c r="Z229" t="str">
        <f>IFERROR(__xludf.DUMMYFUNCTION("""COMPUTED_VALUE"""),"No")</f>
        <v>No</v>
      </c>
    </row>
    <row r="230">
      <c r="A230" s="4">
        <f>IFERROR(__xludf.DUMMYFUNCTION("""COMPUTED_VALUE"""),41878.64132630787)</f>
        <v>41878.64133</v>
      </c>
      <c r="B230">
        <f>IFERROR(__xludf.DUMMYFUNCTION("""COMPUTED_VALUE"""),31.0)</f>
        <v>31</v>
      </c>
      <c r="C230" t="str">
        <f>IFERROR(__xludf.DUMMYFUNCTION("""COMPUTED_VALUE"""),"Make")</f>
        <v>Make</v>
      </c>
      <c r="D230" t="str">
        <f>IFERROR(__xludf.DUMMYFUNCTION("""COMPUTED_VALUE"""),"United States")</f>
        <v>United States</v>
      </c>
      <c r="E230" t="str">
        <f>IFERROR(__xludf.DUMMYFUNCTION("""COMPUTED_VALUE"""),"IN")</f>
        <v>IN</v>
      </c>
      <c r="F230" t="str">
        <f>IFERROR(__xludf.DUMMYFUNCTION("""COMPUTED_VALUE"""),"No")</f>
        <v>No</v>
      </c>
      <c r="G230" t="str">
        <f>IFERROR(__xludf.DUMMYFUNCTION("""COMPUTED_VALUE"""),"Yes")</f>
        <v>Yes</v>
      </c>
      <c r="H230" t="str">
        <f>IFERROR(__xludf.DUMMYFUNCTION("""COMPUTED_VALUE"""),"Yes")</f>
        <v>Yes</v>
      </c>
      <c r="I230" t="str">
        <f>IFERROR(__xludf.DUMMYFUNCTION("""COMPUTED_VALUE"""),"Sometimes")</f>
        <v>Sometimes</v>
      </c>
      <c r="J230" t="str">
        <f>IFERROR(__xludf.DUMMYFUNCTION("""COMPUTED_VALUE"""),"26-100")</f>
        <v>26-100</v>
      </c>
      <c r="K230" t="str">
        <f>IFERROR(__xludf.DUMMYFUNCTION("""COMPUTED_VALUE"""),"Yes")</f>
        <v>Yes</v>
      </c>
      <c r="L230" t="str">
        <f>IFERROR(__xludf.DUMMYFUNCTION("""COMPUTED_VALUE"""),"Yes")</f>
        <v>Yes</v>
      </c>
      <c r="M230" t="str">
        <f>IFERROR(__xludf.DUMMYFUNCTION("""COMPUTED_VALUE"""),"Yes")</f>
        <v>Yes</v>
      </c>
      <c r="N230" t="str">
        <f>IFERROR(__xludf.DUMMYFUNCTION("""COMPUTED_VALUE"""),"No")</f>
        <v>No</v>
      </c>
      <c r="O230" t="str">
        <f>IFERROR(__xludf.DUMMYFUNCTION("""COMPUTED_VALUE"""),"No")</f>
        <v>No</v>
      </c>
      <c r="P230" t="str">
        <f>IFERROR(__xludf.DUMMYFUNCTION("""COMPUTED_VALUE"""),"No")</f>
        <v>No</v>
      </c>
      <c r="Q230" t="str">
        <f>IFERROR(__xludf.DUMMYFUNCTION("""COMPUTED_VALUE"""),"Don't know")</f>
        <v>Don't know</v>
      </c>
      <c r="R230" t="str">
        <f>IFERROR(__xludf.DUMMYFUNCTION("""COMPUTED_VALUE"""),"Don't know")</f>
        <v>Don't know</v>
      </c>
      <c r="S230" t="str">
        <f>IFERROR(__xludf.DUMMYFUNCTION("""COMPUTED_VALUE"""),"No")</f>
        <v>No</v>
      </c>
      <c r="T230" t="str">
        <f>IFERROR(__xludf.DUMMYFUNCTION("""COMPUTED_VALUE"""),"No")</f>
        <v>No</v>
      </c>
      <c r="U230" t="str">
        <f>IFERROR(__xludf.DUMMYFUNCTION("""COMPUTED_VALUE"""),"Yes")</f>
        <v>Yes</v>
      </c>
      <c r="V230" t="str">
        <f>IFERROR(__xludf.DUMMYFUNCTION("""COMPUTED_VALUE"""),"Yes")</f>
        <v>Yes</v>
      </c>
      <c r="W230" t="str">
        <f>IFERROR(__xludf.DUMMYFUNCTION("""COMPUTED_VALUE"""),"No")</f>
        <v>No</v>
      </c>
      <c r="X230" t="str">
        <f>IFERROR(__xludf.DUMMYFUNCTION("""COMPUTED_VALUE"""),"No")</f>
        <v>No</v>
      </c>
      <c r="Y230" t="str">
        <f>IFERROR(__xludf.DUMMYFUNCTION("""COMPUTED_VALUE"""),"Don't know")</f>
        <v>Don't know</v>
      </c>
      <c r="Z230" t="str">
        <f>IFERROR(__xludf.DUMMYFUNCTION("""COMPUTED_VALUE"""),"No")</f>
        <v>No</v>
      </c>
    </row>
    <row r="231">
      <c r="A231" s="4">
        <f>IFERROR(__xludf.DUMMYFUNCTION("""COMPUTED_VALUE"""),41878.64157158565)</f>
        <v>41878.64157</v>
      </c>
      <c r="B231">
        <f>IFERROR(__xludf.DUMMYFUNCTION("""COMPUTED_VALUE"""),26.0)</f>
        <v>26</v>
      </c>
      <c r="C231" t="str">
        <f>IFERROR(__xludf.DUMMYFUNCTION("""COMPUTED_VALUE"""),"M")</f>
        <v>M</v>
      </c>
      <c r="D231" t="str">
        <f>IFERROR(__xludf.DUMMYFUNCTION("""COMPUTED_VALUE"""),"United States")</f>
        <v>United States</v>
      </c>
      <c r="E231" t="str">
        <f>IFERROR(__xludf.DUMMYFUNCTION("""COMPUTED_VALUE"""),"NV")</f>
        <v>NV</v>
      </c>
      <c r="F231" t="str">
        <f>IFERROR(__xludf.DUMMYFUNCTION("""COMPUTED_VALUE"""),"No")</f>
        <v>No</v>
      </c>
      <c r="G231" t="str">
        <f>IFERROR(__xludf.DUMMYFUNCTION("""COMPUTED_VALUE"""),"No")</f>
        <v>No</v>
      </c>
      <c r="H231" t="str">
        <f>IFERROR(__xludf.DUMMYFUNCTION("""COMPUTED_VALUE"""),"Yes")</f>
        <v>Yes</v>
      </c>
      <c r="I231" t="str">
        <f>IFERROR(__xludf.DUMMYFUNCTION("""COMPUTED_VALUE"""),"Sometimes")</f>
        <v>Sometimes</v>
      </c>
      <c r="J231" t="str">
        <f>IFERROR(__xludf.DUMMYFUNCTION("""COMPUTED_VALUE"""),"6-25")</f>
        <v>6-25</v>
      </c>
      <c r="K231" t="str">
        <f>IFERROR(__xludf.DUMMYFUNCTION("""COMPUTED_VALUE"""),"No")</f>
        <v>No</v>
      </c>
      <c r="L231" t="str">
        <f>IFERROR(__xludf.DUMMYFUNCTION("""COMPUTED_VALUE"""),"Yes")</f>
        <v>Yes</v>
      </c>
      <c r="M231" t="str">
        <f>IFERROR(__xludf.DUMMYFUNCTION("""COMPUTED_VALUE"""),"Don't know")</f>
        <v>Don't know</v>
      </c>
      <c r="N231" t="str">
        <f>IFERROR(__xludf.DUMMYFUNCTION("""COMPUTED_VALUE"""),"No")</f>
        <v>No</v>
      </c>
      <c r="O231" t="str">
        <f>IFERROR(__xludf.DUMMYFUNCTION("""COMPUTED_VALUE"""),"No")</f>
        <v>No</v>
      </c>
      <c r="P231" t="str">
        <f>IFERROR(__xludf.DUMMYFUNCTION("""COMPUTED_VALUE"""),"No")</f>
        <v>No</v>
      </c>
      <c r="Q231" t="str">
        <f>IFERROR(__xludf.DUMMYFUNCTION("""COMPUTED_VALUE"""),"Don't know")</f>
        <v>Don't know</v>
      </c>
      <c r="R231" t="str">
        <f>IFERROR(__xludf.DUMMYFUNCTION("""COMPUTED_VALUE"""),"Don't know")</f>
        <v>Don't know</v>
      </c>
      <c r="S231" t="str">
        <f>IFERROR(__xludf.DUMMYFUNCTION("""COMPUTED_VALUE"""),"Yes")</f>
        <v>Yes</v>
      </c>
      <c r="T231" t="str">
        <f>IFERROR(__xludf.DUMMYFUNCTION("""COMPUTED_VALUE"""),"Yes")</f>
        <v>Yes</v>
      </c>
      <c r="U231" t="str">
        <f>IFERROR(__xludf.DUMMYFUNCTION("""COMPUTED_VALUE"""),"Some of them")</f>
        <v>Some of them</v>
      </c>
      <c r="V231" t="str">
        <f>IFERROR(__xludf.DUMMYFUNCTION("""COMPUTED_VALUE"""),"No")</f>
        <v>No</v>
      </c>
      <c r="W231" t="str">
        <f>IFERROR(__xludf.DUMMYFUNCTION("""COMPUTED_VALUE"""),"No")</f>
        <v>No</v>
      </c>
      <c r="X231" t="str">
        <f>IFERROR(__xludf.DUMMYFUNCTION("""COMPUTED_VALUE"""),"No")</f>
        <v>No</v>
      </c>
      <c r="Y231" t="str">
        <f>IFERROR(__xludf.DUMMYFUNCTION("""COMPUTED_VALUE"""),"No")</f>
        <v>No</v>
      </c>
      <c r="Z231" t="str">
        <f>IFERROR(__xludf.DUMMYFUNCTION("""COMPUTED_VALUE"""),"No")</f>
        <v>No</v>
      </c>
    </row>
    <row r="232">
      <c r="A232" s="4">
        <f>IFERROR(__xludf.DUMMYFUNCTION("""COMPUTED_VALUE"""),41878.64157288195)</f>
        <v>41878.64157</v>
      </c>
      <c r="B232">
        <f>IFERROR(__xludf.DUMMYFUNCTION("""COMPUTED_VALUE"""),27.0)</f>
        <v>27</v>
      </c>
      <c r="C232" t="str">
        <f>IFERROR(__xludf.DUMMYFUNCTION("""COMPUTED_VALUE"""),"female")</f>
        <v>female</v>
      </c>
      <c r="D232" t="str">
        <f>IFERROR(__xludf.DUMMYFUNCTION("""COMPUTED_VALUE"""),"United States")</f>
        <v>United States</v>
      </c>
      <c r="E232" t="str">
        <f>IFERROR(__xludf.DUMMYFUNCTION("""COMPUTED_VALUE"""),"CO")</f>
        <v>CO</v>
      </c>
      <c r="F232" t="str">
        <f>IFERROR(__xludf.DUMMYFUNCTION("""COMPUTED_VALUE"""),"No")</f>
        <v>No</v>
      </c>
      <c r="G232" t="str">
        <f>IFERROR(__xludf.DUMMYFUNCTION("""COMPUTED_VALUE"""),"Yes")</f>
        <v>Yes</v>
      </c>
      <c r="H232" t="str">
        <f>IFERROR(__xludf.DUMMYFUNCTION("""COMPUTED_VALUE"""),"Yes")</f>
        <v>Yes</v>
      </c>
      <c r="I232" t="str">
        <f>IFERROR(__xludf.DUMMYFUNCTION("""COMPUTED_VALUE"""),"Rarely")</f>
        <v>Rarely</v>
      </c>
      <c r="J232" t="str">
        <f>IFERROR(__xludf.DUMMYFUNCTION("""COMPUTED_VALUE"""),"More than 1000")</f>
        <v>More than 1000</v>
      </c>
      <c r="K232" t="str">
        <f>IFERROR(__xludf.DUMMYFUNCTION("""COMPUTED_VALUE"""),"Yes")</f>
        <v>Yes</v>
      </c>
      <c r="L232" t="str">
        <f>IFERROR(__xludf.DUMMYFUNCTION("""COMPUTED_VALUE"""),"Yes")</f>
        <v>Yes</v>
      </c>
      <c r="M232" t="str">
        <f>IFERROR(__xludf.DUMMYFUNCTION("""COMPUTED_VALUE"""),"Yes")</f>
        <v>Yes</v>
      </c>
      <c r="N232" t="str">
        <f>IFERROR(__xludf.DUMMYFUNCTION("""COMPUTED_VALUE"""),"Yes")</f>
        <v>Yes</v>
      </c>
      <c r="O232" t="str">
        <f>IFERROR(__xludf.DUMMYFUNCTION("""COMPUTED_VALUE"""),"No")</f>
        <v>No</v>
      </c>
      <c r="P232" t="str">
        <f>IFERROR(__xludf.DUMMYFUNCTION("""COMPUTED_VALUE"""),"Don't know")</f>
        <v>Don't know</v>
      </c>
      <c r="Q232" t="str">
        <f>IFERROR(__xludf.DUMMYFUNCTION("""COMPUTED_VALUE"""),"Don't know")</f>
        <v>Don't know</v>
      </c>
      <c r="R232" t="str">
        <f>IFERROR(__xludf.DUMMYFUNCTION("""COMPUTED_VALUE"""),"Don't know")</f>
        <v>Don't know</v>
      </c>
      <c r="S232" t="str">
        <f>IFERROR(__xludf.DUMMYFUNCTION("""COMPUTED_VALUE"""),"Maybe")</f>
        <v>Maybe</v>
      </c>
      <c r="T232" t="str">
        <f>IFERROR(__xludf.DUMMYFUNCTION("""COMPUTED_VALUE"""),"Maybe")</f>
        <v>Maybe</v>
      </c>
      <c r="U232" t="str">
        <f>IFERROR(__xludf.DUMMYFUNCTION("""COMPUTED_VALUE"""),"No")</f>
        <v>No</v>
      </c>
      <c r="V232" t="str">
        <f>IFERROR(__xludf.DUMMYFUNCTION("""COMPUTED_VALUE"""),"Yes")</f>
        <v>Yes</v>
      </c>
      <c r="W232" t="str">
        <f>IFERROR(__xludf.DUMMYFUNCTION("""COMPUTED_VALUE"""),"No")</f>
        <v>No</v>
      </c>
      <c r="X232" t="str">
        <f>IFERROR(__xludf.DUMMYFUNCTION("""COMPUTED_VALUE"""),"No")</f>
        <v>No</v>
      </c>
      <c r="Y232" t="str">
        <f>IFERROR(__xludf.DUMMYFUNCTION("""COMPUTED_VALUE"""),"Don't know")</f>
        <v>Don't know</v>
      </c>
      <c r="Z232" t="str">
        <f>IFERROR(__xludf.DUMMYFUNCTION("""COMPUTED_VALUE"""),"No")</f>
        <v>No</v>
      </c>
    </row>
    <row r="233">
      <c r="A233" s="4">
        <f>IFERROR(__xludf.DUMMYFUNCTION("""COMPUTED_VALUE"""),41878.64197975695)</f>
        <v>41878.64198</v>
      </c>
      <c r="B233">
        <f>IFERROR(__xludf.DUMMYFUNCTION("""COMPUTED_VALUE"""),25.0)</f>
        <v>25</v>
      </c>
      <c r="C233" t="str">
        <f>IFERROR(__xludf.DUMMYFUNCTION("""COMPUTED_VALUE"""),"female")</f>
        <v>female</v>
      </c>
      <c r="D233" t="str">
        <f>IFERROR(__xludf.DUMMYFUNCTION("""COMPUTED_VALUE"""),"United States")</f>
        <v>United States</v>
      </c>
      <c r="E233" t="str">
        <f>IFERROR(__xludf.DUMMYFUNCTION("""COMPUTED_VALUE"""),"CA")</f>
        <v>CA</v>
      </c>
      <c r="F233" t="str">
        <f>IFERROR(__xludf.DUMMYFUNCTION("""COMPUTED_VALUE"""),"No")</f>
        <v>No</v>
      </c>
      <c r="G233" t="str">
        <f>IFERROR(__xludf.DUMMYFUNCTION("""COMPUTED_VALUE"""),"No")</f>
        <v>No</v>
      </c>
      <c r="H233" t="str">
        <f>IFERROR(__xludf.DUMMYFUNCTION("""COMPUTED_VALUE"""),"Yes")</f>
        <v>Yes</v>
      </c>
      <c r="I233" t="str">
        <f>IFERROR(__xludf.DUMMYFUNCTION("""COMPUTED_VALUE"""),"Sometimes")</f>
        <v>Sometimes</v>
      </c>
      <c r="J233" t="str">
        <f>IFERROR(__xludf.DUMMYFUNCTION("""COMPUTED_VALUE"""),"6-25")</f>
        <v>6-25</v>
      </c>
      <c r="K233" t="str">
        <f>IFERROR(__xludf.DUMMYFUNCTION("""COMPUTED_VALUE"""),"No")</f>
        <v>No</v>
      </c>
      <c r="L233" t="str">
        <f>IFERROR(__xludf.DUMMYFUNCTION("""COMPUTED_VALUE"""),"Yes")</f>
        <v>Yes</v>
      </c>
      <c r="M233" t="str">
        <f>IFERROR(__xludf.DUMMYFUNCTION("""COMPUTED_VALUE"""),"Don't know")</f>
        <v>Don't know</v>
      </c>
      <c r="N233" t="str">
        <f>IFERROR(__xludf.DUMMYFUNCTION("""COMPUTED_VALUE"""),"Not sure")</f>
        <v>Not sure</v>
      </c>
      <c r="O233" t="str">
        <f>IFERROR(__xludf.DUMMYFUNCTION("""COMPUTED_VALUE"""),"No")</f>
        <v>No</v>
      </c>
      <c r="P233" t="str">
        <f>IFERROR(__xludf.DUMMYFUNCTION("""COMPUTED_VALUE"""),"No")</f>
        <v>No</v>
      </c>
      <c r="Q233" t="str">
        <f>IFERROR(__xludf.DUMMYFUNCTION("""COMPUTED_VALUE"""),"Don't know")</f>
        <v>Don't know</v>
      </c>
      <c r="R233" t="str">
        <f>IFERROR(__xludf.DUMMYFUNCTION("""COMPUTED_VALUE"""),"Somewhat difficult")</f>
        <v>Somewhat difficult</v>
      </c>
      <c r="S233" t="str">
        <f>IFERROR(__xludf.DUMMYFUNCTION("""COMPUTED_VALUE"""),"Yes")</f>
        <v>Yes</v>
      </c>
      <c r="T233" t="str">
        <f>IFERROR(__xludf.DUMMYFUNCTION("""COMPUTED_VALUE"""),"No")</f>
        <v>No</v>
      </c>
      <c r="U233" t="str">
        <f>IFERROR(__xludf.DUMMYFUNCTION("""COMPUTED_VALUE"""),"Some of them")</f>
        <v>Some of them</v>
      </c>
      <c r="V233" t="str">
        <f>IFERROR(__xludf.DUMMYFUNCTION("""COMPUTED_VALUE"""),"No")</f>
        <v>No</v>
      </c>
      <c r="W233" t="str">
        <f>IFERROR(__xludf.DUMMYFUNCTION("""COMPUTED_VALUE"""),"No")</f>
        <v>No</v>
      </c>
      <c r="X233" t="str">
        <f>IFERROR(__xludf.DUMMYFUNCTION("""COMPUTED_VALUE"""),"Maybe")</f>
        <v>Maybe</v>
      </c>
      <c r="Y233" t="str">
        <f>IFERROR(__xludf.DUMMYFUNCTION("""COMPUTED_VALUE"""),"Don't know")</f>
        <v>Don't know</v>
      </c>
      <c r="Z233" t="str">
        <f>IFERROR(__xludf.DUMMYFUNCTION("""COMPUTED_VALUE"""),"No")</f>
        <v>No</v>
      </c>
    </row>
    <row r="234">
      <c r="A234" s="4">
        <f>IFERROR(__xludf.DUMMYFUNCTION("""COMPUTED_VALUE"""),41878.64222033565)</f>
        <v>41878.64222</v>
      </c>
      <c r="B234">
        <f>IFERROR(__xludf.DUMMYFUNCTION("""COMPUTED_VALUE"""),40.0)</f>
        <v>40</v>
      </c>
      <c r="C234" t="str">
        <f>IFERROR(__xludf.DUMMYFUNCTION("""COMPUTED_VALUE"""),"female")</f>
        <v>female</v>
      </c>
      <c r="D234" t="str">
        <f>IFERROR(__xludf.DUMMYFUNCTION("""COMPUTED_VALUE"""),"United States")</f>
        <v>United States</v>
      </c>
      <c r="E234" t="str">
        <f>IFERROR(__xludf.DUMMYFUNCTION("""COMPUTED_VALUE"""),"PA")</f>
        <v>PA</v>
      </c>
      <c r="F234" t="str">
        <f>IFERROR(__xludf.DUMMYFUNCTION("""COMPUTED_VALUE"""),"No")</f>
        <v>No</v>
      </c>
      <c r="G234" t="str">
        <f>IFERROR(__xludf.DUMMYFUNCTION("""COMPUTED_VALUE"""),"Yes")</f>
        <v>Yes</v>
      </c>
      <c r="H234" t="str">
        <f>IFERROR(__xludf.DUMMYFUNCTION("""COMPUTED_VALUE"""),"Yes")</f>
        <v>Yes</v>
      </c>
      <c r="I234" t="str">
        <f>IFERROR(__xludf.DUMMYFUNCTION("""COMPUTED_VALUE"""),"Rarely")</f>
        <v>Rarely</v>
      </c>
      <c r="J234" t="str">
        <f>IFERROR(__xludf.DUMMYFUNCTION("""COMPUTED_VALUE"""),"More than 1000")</f>
        <v>More than 1000</v>
      </c>
      <c r="K234" t="str">
        <f>IFERROR(__xludf.DUMMYFUNCTION("""COMPUTED_VALUE"""),"No")</f>
        <v>No</v>
      </c>
      <c r="L234" t="str">
        <f>IFERROR(__xludf.DUMMYFUNCTION("""COMPUTED_VALUE"""),"No")</f>
        <v>No</v>
      </c>
      <c r="M234" t="str">
        <f>IFERROR(__xludf.DUMMYFUNCTION("""COMPUTED_VALUE"""),"Yes")</f>
        <v>Yes</v>
      </c>
      <c r="N234" t="str">
        <f>IFERROR(__xludf.DUMMYFUNCTION("""COMPUTED_VALUE"""),"No")</f>
        <v>No</v>
      </c>
      <c r="O234" t="str">
        <f>IFERROR(__xludf.DUMMYFUNCTION("""COMPUTED_VALUE"""),"Don't know")</f>
        <v>Don't know</v>
      </c>
      <c r="P234" t="str">
        <f>IFERROR(__xludf.DUMMYFUNCTION("""COMPUTED_VALUE"""),"Don't know")</f>
        <v>Don't know</v>
      </c>
      <c r="Q234" t="str">
        <f>IFERROR(__xludf.DUMMYFUNCTION("""COMPUTED_VALUE"""),"Don't know")</f>
        <v>Don't know</v>
      </c>
      <c r="R234" t="str">
        <f>IFERROR(__xludf.DUMMYFUNCTION("""COMPUTED_VALUE"""),"Somewhat easy")</f>
        <v>Somewhat easy</v>
      </c>
      <c r="S234" t="str">
        <f>IFERROR(__xludf.DUMMYFUNCTION("""COMPUTED_VALUE"""),"Maybe")</f>
        <v>Maybe</v>
      </c>
      <c r="T234" t="str">
        <f>IFERROR(__xludf.DUMMYFUNCTION("""COMPUTED_VALUE"""),"Maybe")</f>
        <v>Maybe</v>
      </c>
      <c r="U234" t="str">
        <f>IFERROR(__xludf.DUMMYFUNCTION("""COMPUTED_VALUE"""),"No")</f>
        <v>No</v>
      </c>
      <c r="V234" t="str">
        <f>IFERROR(__xludf.DUMMYFUNCTION("""COMPUTED_VALUE"""),"No")</f>
        <v>No</v>
      </c>
      <c r="W234" t="str">
        <f>IFERROR(__xludf.DUMMYFUNCTION("""COMPUTED_VALUE"""),"No")</f>
        <v>No</v>
      </c>
      <c r="X234" t="str">
        <f>IFERROR(__xludf.DUMMYFUNCTION("""COMPUTED_VALUE"""),"No")</f>
        <v>No</v>
      </c>
      <c r="Y234" t="str">
        <f>IFERROR(__xludf.DUMMYFUNCTION("""COMPUTED_VALUE"""),"Don't know")</f>
        <v>Don't know</v>
      </c>
      <c r="Z234" t="str">
        <f>IFERROR(__xludf.DUMMYFUNCTION("""COMPUTED_VALUE"""),"No")</f>
        <v>No</v>
      </c>
    </row>
    <row r="235">
      <c r="A235" s="4">
        <f>IFERROR(__xludf.DUMMYFUNCTION("""COMPUTED_VALUE"""),41878.642235127314)</f>
        <v>41878.64224</v>
      </c>
      <c r="B235">
        <f>IFERROR(__xludf.DUMMYFUNCTION("""COMPUTED_VALUE"""),31.0)</f>
        <v>31</v>
      </c>
      <c r="C235" t="str">
        <f>IFERROR(__xludf.DUMMYFUNCTION("""COMPUTED_VALUE"""),"Male")</f>
        <v>Male</v>
      </c>
      <c r="D235" t="str">
        <f>IFERROR(__xludf.DUMMYFUNCTION("""COMPUTED_VALUE"""),"United States")</f>
        <v>United States</v>
      </c>
      <c r="E235" t="str">
        <f>IFERROR(__xludf.DUMMYFUNCTION("""COMPUTED_VALUE"""),"SC")</f>
        <v>SC</v>
      </c>
      <c r="F235" t="str">
        <f>IFERROR(__xludf.DUMMYFUNCTION("""COMPUTED_VALUE"""),"No")</f>
        <v>No</v>
      </c>
      <c r="G235" t="str">
        <f>IFERROR(__xludf.DUMMYFUNCTION("""COMPUTED_VALUE"""),"No")</f>
        <v>No</v>
      </c>
      <c r="H235" t="str">
        <f>IFERROR(__xludf.DUMMYFUNCTION("""COMPUTED_VALUE"""),"No")</f>
        <v>No</v>
      </c>
      <c r="I235" t="str">
        <f>IFERROR(__xludf.DUMMYFUNCTION("""COMPUTED_VALUE"""),"Never")</f>
        <v>Never</v>
      </c>
      <c r="J235" t="str">
        <f>IFERROR(__xludf.DUMMYFUNCTION("""COMPUTED_VALUE"""),"More than 1000")</f>
        <v>More than 1000</v>
      </c>
      <c r="K235" t="str">
        <f>IFERROR(__xludf.DUMMYFUNCTION("""COMPUTED_VALUE"""),"No")</f>
        <v>No</v>
      </c>
      <c r="L235" t="str">
        <f>IFERROR(__xludf.DUMMYFUNCTION("""COMPUTED_VALUE"""),"Yes")</f>
        <v>Yes</v>
      </c>
      <c r="M235" t="str">
        <f>IFERROR(__xludf.DUMMYFUNCTION("""COMPUTED_VALUE"""),"Don't know")</f>
        <v>Don't know</v>
      </c>
      <c r="N235" t="str">
        <f>IFERROR(__xludf.DUMMYFUNCTION("""COMPUTED_VALUE"""),"No")</f>
        <v>No</v>
      </c>
      <c r="O235" t="str">
        <f>IFERROR(__xludf.DUMMYFUNCTION("""COMPUTED_VALUE"""),"No")</f>
        <v>No</v>
      </c>
      <c r="P235" t="str">
        <f>IFERROR(__xludf.DUMMYFUNCTION("""COMPUTED_VALUE"""),"Don't know")</f>
        <v>Don't know</v>
      </c>
      <c r="Q235" t="str">
        <f>IFERROR(__xludf.DUMMYFUNCTION("""COMPUTED_VALUE"""),"Don't know")</f>
        <v>Don't know</v>
      </c>
      <c r="R235" t="str">
        <f>IFERROR(__xludf.DUMMYFUNCTION("""COMPUTED_VALUE"""),"Somewhat easy")</f>
        <v>Somewhat easy</v>
      </c>
      <c r="S235" t="str">
        <f>IFERROR(__xludf.DUMMYFUNCTION("""COMPUTED_VALUE"""),"Yes")</f>
        <v>Yes</v>
      </c>
      <c r="T235" t="str">
        <f>IFERROR(__xludf.DUMMYFUNCTION("""COMPUTED_VALUE"""),"No")</f>
        <v>No</v>
      </c>
      <c r="U235" t="str">
        <f>IFERROR(__xludf.DUMMYFUNCTION("""COMPUTED_VALUE"""),"Some of them")</f>
        <v>Some of them</v>
      </c>
      <c r="V235" t="str">
        <f>IFERROR(__xludf.DUMMYFUNCTION("""COMPUTED_VALUE"""),"No")</f>
        <v>No</v>
      </c>
      <c r="W235" t="str">
        <f>IFERROR(__xludf.DUMMYFUNCTION("""COMPUTED_VALUE"""),"No")</f>
        <v>No</v>
      </c>
      <c r="X235" t="str">
        <f>IFERROR(__xludf.DUMMYFUNCTION("""COMPUTED_VALUE"""),"No")</f>
        <v>No</v>
      </c>
      <c r="Y235" t="str">
        <f>IFERROR(__xludf.DUMMYFUNCTION("""COMPUTED_VALUE"""),"Don't know")</f>
        <v>Don't know</v>
      </c>
      <c r="Z235" t="str">
        <f>IFERROR(__xludf.DUMMYFUNCTION("""COMPUTED_VALUE"""),"No")</f>
        <v>No</v>
      </c>
    </row>
    <row r="236">
      <c r="A236" s="4">
        <f>IFERROR(__xludf.DUMMYFUNCTION("""COMPUTED_VALUE"""),41878.64231700232)</f>
        <v>41878.64232</v>
      </c>
      <c r="B236">
        <f>IFERROR(__xludf.DUMMYFUNCTION("""COMPUTED_VALUE"""),24.0)</f>
        <v>24</v>
      </c>
      <c r="C236" t="str">
        <f>IFERROR(__xludf.DUMMYFUNCTION("""COMPUTED_VALUE"""),"female")</f>
        <v>female</v>
      </c>
      <c r="D236" t="str">
        <f>IFERROR(__xludf.DUMMYFUNCTION("""COMPUTED_VALUE"""),"United States")</f>
        <v>United States</v>
      </c>
      <c r="E236" t="str">
        <f>IFERROR(__xludf.DUMMYFUNCTION("""COMPUTED_VALUE"""),"TX")</f>
        <v>TX</v>
      </c>
      <c r="F236" t="str">
        <f>IFERROR(__xludf.DUMMYFUNCTION("""COMPUTED_VALUE"""),"No")</f>
        <v>No</v>
      </c>
      <c r="G236" t="str">
        <f>IFERROR(__xludf.DUMMYFUNCTION("""COMPUTED_VALUE"""),"Yes")</f>
        <v>Yes</v>
      </c>
      <c r="H236" t="str">
        <f>IFERROR(__xludf.DUMMYFUNCTION("""COMPUTED_VALUE"""),"No")</f>
        <v>No</v>
      </c>
      <c r="J236" t="str">
        <f>IFERROR(__xludf.DUMMYFUNCTION("""COMPUTED_VALUE"""),"500-1000")</f>
        <v>500-1000</v>
      </c>
      <c r="K236" t="str">
        <f>IFERROR(__xludf.DUMMYFUNCTION("""COMPUTED_VALUE"""),"No")</f>
        <v>No</v>
      </c>
      <c r="L236" t="str">
        <f>IFERROR(__xludf.DUMMYFUNCTION("""COMPUTED_VALUE"""),"No")</f>
        <v>No</v>
      </c>
      <c r="M236" t="str">
        <f>IFERROR(__xludf.DUMMYFUNCTION("""COMPUTED_VALUE"""),"No")</f>
        <v>No</v>
      </c>
      <c r="N236" t="str">
        <f>IFERROR(__xludf.DUMMYFUNCTION("""COMPUTED_VALUE"""),"No")</f>
        <v>No</v>
      </c>
      <c r="O236" t="str">
        <f>IFERROR(__xludf.DUMMYFUNCTION("""COMPUTED_VALUE"""),"No")</f>
        <v>No</v>
      </c>
      <c r="P236" t="str">
        <f>IFERROR(__xludf.DUMMYFUNCTION("""COMPUTED_VALUE"""),"No")</f>
        <v>No</v>
      </c>
      <c r="Q236" t="str">
        <f>IFERROR(__xludf.DUMMYFUNCTION("""COMPUTED_VALUE"""),"No")</f>
        <v>No</v>
      </c>
      <c r="R236" t="str">
        <f>IFERROR(__xludf.DUMMYFUNCTION("""COMPUTED_VALUE"""),"Very difficult")</f>
        <v>Very difficult</v>
      </c>
      <c r="S236" t="str">
        <f>IFERROR(__xludf.DUMMYFUNCTION("""COMPUTED_VALUE"""),"Yes")</f>
        <v>Yes</v>
      </c>
      <c r="T236" t="str">
        <f>IFERROR(__xludf.DUMMYFUNCTION("""COMPUTED_VALUE"""),"Maybe")</f>
        <v>Maybe</v>
      </c>
      <c r="U236" t="str">
        <f>IFERROR(__xludf.DUMMYFUNCTION("""COMPUTED_VALUE"""),"No")</f>
        <v>No</v>
      </c>
      <c r="V236" t="str">
        <f>IFERROR(__xludf.DUMMYFUNCTION("""COMPUTED_VALUE"""),"No")</f>
        <v>No</v>
      </c>
      <c r="W236" t="str">
        <f>IFERROR(__xludf.DUMMYFUNCTION("""COMPUTED_VALUE"""),"No")</f>
        <v>No</v>
      </c>
      <c r="X236" t="str">
        <f>IFERROR(__xludf.DUMMYFUNCTION("""COMPUTED_VALUE"""),"Maybe")</f>
        <v>Maybe</v>
      </c>
      <c r="Y236" t="str">
        <f>IFERROR(__xludf.DUMMYFUNCTION("""COMPUTED_VALUE"""),"No")</f>
        <v>No</v>
      </c>
      <c r="Z236" t="str">
        <f>IFERROR(__xludf.DUMMYFUNCTION("""COMPUTED_VALUE"""),"Yes")</f>
        <v>Yes</v>
      </c>
    </row>
    <row r="237">
      <c r="A237" s="4">
        <f>IFERROR(__xludf.DUMMYFUNCTION("""COMPUTED_VALUE"""),41878.64240123842)</f>
        <v>41878.6424</v>
      </c>
      <c r="B237">
        <f>IFERROR(__xludf.DUMMYFUNCTION("""COMPUTED_VALUE"""),29.0)</f>
        <v>29</v>
      </c>
      <c r="C237" t="str">
        <f>IFERROR(__xludf.DUMMYFUNCTION("""COMPUTED_VALUE"""),"Male")</f>
        <v>Male</v>
      </c>
      <c r="D237" t="str">
        <f>IFERROR(__xludf.DUMMYFUNCTION("""COMPUTED_VALUE"""),"United States")</f>
        <v>United States</v>
      </c>
      <c r="E237" t="str">
        <f>IFERROR(__xludf.DUMMYFUNCTION("""COMPUTED_VALUE"""),"TX")</f>
        <v>TX</v>
      </c>
      <c r="F237" t="str">
        <f>IFERROR(__xludf.DUMMYFUNCTION("""COMPUTED_VALUE"""),"No")</f>
        <v>No</v>
      </c>
      <c r="G237" t="str">
        <f>IFERROR(__xludf.DUMMYFUNCTION("""COMPUTED_VALUE"""),"No")</f>
        <v>No</v>
      </c>
      <c r="H237" t="str">
        <f>IFERROR(__xludf.DUMMYFUNCTION("""COMPUTED_VALUE"""),"No")</f>
        <v>No</v>
      </c>
      <c r="I237" t="str">
        <f>IFERROR(__xludf.DUMMYFUNCTION("""COMPUTED_VALUE"""),"Never")</f>
        <v>Never</v>
      </c>
      <c r="J237" t="str">
        <f>IFERROR(__xludf.DUMMYFUNCTION("""COMPUTED_VALUE"""),"More than 1000")</f>
        <v>More than 1000</v>
      </c>
      <c r="K237" t="str">
        <f>IFERROR(__xludf.DUMMYFUNCTION("""COMPUTED_VALUE"""),"No")</f>
        <v>No</v>
      </c>
      <c r="L237" t="str">
        <f>IFERROR(__xludf.DUMMYFUNCTION("""COMPUTED_VALUE"""),"No")</f>
        <v>No</v>
      </c>
      <c r="M237" t="str">
        <f>IFERROR(__xludf.DUMMYFUNCTION("""COMPUTED_VALUE"""),"Yes")</f>
        <v>Yes</v>
      </c>
      <c r="N237" t="str">
        <f>IFERROR(__xludf.DUMMYFUNCTION("""COMPUTED_VALUE"""),"Not sure")</f>
        <v>Not sure</v>
      </c>
      <c r="O237" t="str">
        <f>IFERROR(__xludf.DUMMYFUNCTION("""COMPUTED_VALUE"""),"No")</f>
        <v>No</v>
      </c>
      <c r="P237" t="str">
        <f>IFERROR(__xludf.DUMMYFUNCTION("""COMPUTED_VALUE"""),"Don't know")</f>
        <v>Don't know</v>
      </c>
      <c r="Q237" t="str">
        <f>IFERROR(__xludf.DUMMYFUNCTION("""COMPUTED_VALUE"""),"Don't know")</f>
        <v>Don't know</v>
      </c>
      <c r="R237" t="str">
        <f>IFERROR(__xludf.DUMMYFUNCTION("""COMPUTED_VALUE"""),"Don't know")</f>
        <v>Don't know</v>
      </c>
      <c r="S237" t="str">
        <f>IFERROR(__xludf.DUMMYFUNCTION("""COMPUTED_VALUE"""),"Maybe")</f>
        <v>Maybe</v>
      </c>
      <c r="T237" t="str">
        <f>IFERROR(__xludf.DUMMYFUNCTION("""COMPUTED_VALUE"""),"No")</f>
        <v>No</v>
      </c>
      <c r="U237" t="str">
        <f>IFERROR(__xludf.DUMMYFUNCTION("""COMPUTED_VALUE"""),"Some of them")</f>
        <v>Some of them</v>
      </c>
      <c r="V237" t="str">
        <f>IFERROR(__xludf.DUMMYFUNCTION("""COMPUTED_VALUE"""),"Some of them")</f>
        <v>Some of them</v>
      </c>
      <c r="W237" t="str">
        <f>IFERROR(__xludf.DUMMYFUNCTION("""COMPUTED_VALUE"""),"No")</f>
        <v>No</v>
      </c>
      <c r="X237" t="str">
        <f>IFERROR(__xludf.DUMMYFUNCTION("""COMPUTED_VALUE"""),"No")</f>
        <v>No</v>
      </c>
      <c r="Y237" t="str">
        <f>IFERROR(__xludf.DUMMYFUNCTION("""COMPUTED_VALUE"""),"Don't know")</f>
        <v>Don't know</v>
      </c>
      <c r="Z237" t="str">
        <f>IFERROR(__xludf.DUMMYFUNCTION("""COMPUTED_VALUE"""),"No")</f>
        <v>No</v>
      </c>
    </row>
    <row r="238">
      <c r="A238" s="4">
        <f>IFERROR(__xludf.DUMMYFUNCTION("""COMPUTED_VALUE"""),41878.642845925926)</f>
        <v>41878.64285</v>
      </c>
      <c r="B238">
        <f>IFERROR(__xludf.DUMMYFUNCTION("""COMPUTED_VALUE"""),32.0)</f>
        <v>32</v>
      </c>
      <c r="C238" t="str">
        <f>IFERROR(__xludf.DUMMYFUNCTION("""COMPUTED_VALUE"""),"female")</f>
        <v>female</v>
      </c>
      <c r="D238" t="str">
        <f>IFERROR(__xludf.DUMMYFUNCTION("""COMPUTED_VALUE"""),"United States")</f>
        <v>United States</v>
      </c>
      <c r="E238" t="str">
        <f>IFERROR(__xludf.DUMMYFUNCTION("""COMPUTED_VALUE"""),"AL")</f>
        <v>AL</v>
      </c>
      <c r="F238" t="str">
        <f>IFERROR(__xludf.DUMMYFUNCTION("""COMPUTED_VALUE"""),"No")</f>
        <v>No</v>
      </c>
      <c r="G238" t="str">
        <f>IFERROR(__xludf.DUMMYFUNCTION("""COMPUTED_VALUE"""),"No")</f>
        <v>No</v>
      </c>
      <c r="H238" t="str">
        <f>IFERROR(__xludf.DUMMYFUNCTION("""COMPUTED_VALUE"""),"No")</f>
        <v>No</v>
      </c>
      <c r="I238" t="str">
        <f>IFERROR(__xludf.DUMMYFUNCTION("""COMPUTED_VALUE"""),"Never")</f>
        <v>Never</v>
      </c>
      <c r="J238" t="str">
        <f>IFERROR(__xludf.DUMMYFUNCTION("""COMPUTED_VALUE"""),"100-500")</f>
        <v>100-500</v>
      </c>
      <c r="K238" t="str">
        <f>IFERROR(__xludf.DUMMYFUNCTION("""COMPUTED_VALUE"""),"No")</f>
        <v>No</v>
      </c>
      <c r="L238" t="str">
        <f>IFERROR(__xludf.DUMMYFUNCTION("""COMPUTED_VALUE"""),"Yes")</f>
        <v>Yes</v>
      </c>
      <c r="M238" t="str">
        <f>IFERROR(__xludf.DUMMYFUNCTION("""COMPUTED_VALUE"""),"Don't know")</f>
        <v>Don't know</v>
      </c>
      <c r="N238" t="str">
        <f>IFERROR(__xludf.DUMMYFUNCTION("""COMPUTED_VALUE"""),"Not sure")</f>
        <v>Not sure</v>
      </c>
      <c r="O238" t="str">
        <f>IFERROR(__xludf.DUMMYFUNCTION("""COMPUTED_VALUE"""),"No")</f>
        <v>No</v>
      </c>
      <c r="P238" t="str">
        <f>IFERROR(__xludf.DUMMYFUNCTION("""COMPUTED_VALUE"""),"No")</f>
        <v>No</v>
      </c>
      <c r="Q238" t="str">
        <f>IFERROR(__xludf.DUMMYFUNCTION("""COMPUTED_VALUE"""),"Don't know")</f>
        <v>Don't know</v>
      </c>
      <c r="R238" t="str">
        <f>IFERROR(__xludf.DUMMYFUNCTION("""COMPUTED_VALUE"""),"Don't know")</f>
        <v>Don't know</v>
      </c>
      <c r="S238" t="str">
        <f>IFERROR(__xludf.DUMMYFUNCTION("""COMPUTED_VALUE"""),"Maybe")</f>
        <v>Maybe</v>
      </c>
      <c r="T238" t="str">
        <f>IFERROR(__xludf.DUMMYFUNCTION("""COMPUTED_VALUE"""),"No")</f>
        <v>No</v>
      </c>
      <c r="U238" t="str">
        <f>IFERROR(__xludf.DUMMYFUNCTION("""COMPUTED_VALUE"""),"No")</f>
        <v>No</v>
      </c>
      <c r="V238" t="str">
        <f>IFERROR(__xludf.DUMMYFUNCTION("""COMPUTED_VALUE"""),"Some of them")</f>
        <v>Some of them</v>
      </c>
      <c r="W238" t="str">
        <f>IFERROR(__xludf.DUMMYFUNCTION("""COMPUTED_VALUE"""),"No")</f>
        <v>No</v>
      </c>
      <c r="X238" t="str">
        <f>IFERROR(__xludf.DUMMYFUNCTION("""COMPUTED_VALUE"""),"Maybe")</f>
        <v>Maybe</v>
      </c>
      <c r="Y238" t="str">
        <f>IFERROR(__xludf.DUMMYFUNCTION("""COMPUTED_VALUE"""),"Don't know")</f>
        <v>Don't know</v>
      </c>
      <c r="Z238" t="str">
        <f>IFERROR(__xludf.DUMMYFUNCTION("""COMPUTED_VALUE"""),"No")</f>
        <v>No</v>
      </c>
    </row>
    <row r="239">
      <c r="A239" s="4">
        <f>IFERROR(__xludf.DUMMYFUNCTION("""COMPUTED_VALUE"""),41878.64311716435)</f>
        <v>41878.64312</v>
      </c>
      <c r="B239">
        <f>IFERROR(__xludf.DUMMYFUNCTION("""COMPUTED_VALUE"""),26.0)</f>
        <v>26</v>
      </c>
      <c r="C239" t="str">
        <f>IFERROR(__xludf.DUMMYFUNCTION("""COMPUTED_VALUE"""),"Male")</f>
        <v>Male</v>
      </c>
      <c r="D239" t="str">
        <f>IFERROR(__xludf.DUMMYFUNCTION("""COMPUTED_VALUE"""),"United States")</f>
        <v>United States</v>
      </c>
      <c r="E239" t="str">
        <f>IFERROR(__xludf.DUMMYFUNCTION("""COMPUTED_VALUE"""),"OR")</f>
        <v>OR</v>
      </c>
      <c r="F239" t="str">
        <f>IFERROR(__xludf.DUMMYFUNCTION("""COMPUTED_VALUE"""),"No")</f>
        <v>No</v>
      </c>
      <c r="G239" t="str">
        <f>IFERROR(__xludf.DUMMYFUNCTION("""COMPUTED_VALUE"""),"Yes")</f>
        <v>Yes</v>
      </c>
      <c r="H239" t="str">
        <f>IFERROR(__xludf.DUMMYFUNCTION("""COMPUTED_VALUE"""),"Yes")</f>
        <v>Yes</v>
      </c>
      <c r="I239" t="str">
        <f>IFERROR(__xludf.DUMMYFUNCTION("""COMPUTED_VALUE"""),"Often")</f>
        <v>Often</v>
      </c>
      <c r="J239" t="str">
        <f>IFERROR(__xludf.DUMMYFUNCTION("""COMPUTED_VALUE"""),"6-25")</f>
        <v>6-25</v>
      </c>
      <c r="K239" t="str">
        <f>IFERROR(__xludf.DUMMYFUNCTION("""COMPUTED_VALUE"""),"No")</f>
        <v>No</v>
      </c>
      <c r="L239" t="str">
        <f>IFERROR(__xludf.DUMMYFUNCTION("""COMPUTED_VALUE"""),"Yes")</f>
        <v>Yes</v>
      </c>
      <c r="M239" t="str">
        <f>IFERROR(__xludf.DUMMYFUNCTION("""COMPUTED_VALUE"""),"Yes")</f>
        <v>Yes</v>
      </c>
      <c r="N239" t="str">
        <f>IFERROR(__xludf.DUMMYFUNCTION("""COMPUTED_VALUE"""),"Yes")</f>
        <v>Yes</v>
      </c>
      <c r="O239" t="str">
        <f>IFERROR(__xludf.DUMMYFUNCTION("""COMPUTED_VALUE"""),"No")</f>
        <v>No</v>
      </c>
      <c r="P239" t="str">
        <f>IFERROR(__xludf.DUMMYFUNCTION("""COMPUTED_VALUE"""),"No")</f>
        <v>No</v>
      </c>
      <c r="Q239" t="str">
        <f>IFERROR(__xludf.DUMMYFUNCTION("""COMPUTED_VALUE"""),"Don't know")</f>
        <v>Don't know</v>
      </c>
      <c r="R239" t="str">
        <f>IFERROR(__xludf.DUMMYFUNCTION("""COMPUTED_VALUE"""),"Somewhat difficult")</f>
        <v>Somewhat difficult</v>
      </c>
      <c r="S239" t="str">
        <f>IFERROR(__xludf.DUMMYFUNCTION("""COMPUTED_VALUE"""),"Maybe")</f>
        <v>Maybe</v>
      </c>
      <c r="T239" t="str">
        <f>IFERROR(__xludf.DUMMYFUNCTION("""COMPUTED_VALUE"""),"No")</f>
        <v>No</v>
      </c>
      <c r="U239" t="str">
        <f>IFERROR(__xludf.DUMMYFUNCTION("""COMPUTED_VALUE"""),"Some of them")</f>
        <v>Some of them</v>
      </c>
      <c r="V239" t="str">
        <f>IFERROR(__xludf.DUMMYFUNCTION("""COMPUTED_VALUE"""),"Yes")</f>
        <v>Yes</v>
      </c>
      <c r="W239" t="str">
        <f>IFERROR(__xludf.DUMMYFUNCTION("""COMPUTED_VALUE"""),"No")</f>
        <v>No</v>
      </c>
      <c r="X239" t="str">
        <f>IFERROR(__xludf.DUMMYFUNCTION("""COMPUTED_VALUE"""),"No")</f>
        <v>No</v>
      </c>
      <c r="Y239" t="str">
        <f>IFERROR(__xludf.DUMMYFUNCTION("""COMPUTED_VALUE"""),"No")</f>
        <v>No</v>
      </c>
      <c r="Z239" t="str">
        <f>IFERROR(__xludf.DUMMYFUNCTION("""COMPUTED_VALUE"""),"No")</f>
        <v>No</v>
      </c>
    </row>
    <row r="240">
      <c r="A240" s="4">
        <f>IFERROR(__xludf.DUMMYFUNCTION("""COMPUTED_VALUE"""),41878.64349234953)</f>
        <v>41878.64349</v>
      </c>
      <c r="B240">
        <f>IFERROR(__xludf.DUMMYFUNCTION("""COMPUTED_VALUE"""),28.0)</f>
        <v>28</v>
      </c>
      <c r="C240" t="str">
        <f>IFERROR(__xludf.DUMMYFUNCTION("""COMPUTED_VALUE"""),"Male")</f>
        <v>Male</v>
      </c>
      <c r="D240" t="str">
        <f>IFERROR(__xludf.DUMMYFUNCTION("""COMPUTED_VALUE"""),"United States")</f>
        <v>United States</v>
      </c>
      <c r="E240" t="str">
        <f>IFERROR(__xludf.DUMMYFUNCTION("""COMPUTED_VALUE"""),"NJ")</f>
        <v>NJ</v>
      </c>
      <c r="F240" t="str">
        <f>IFERROR(__xludf.DUMMYFUNCTION("""COMPUTED_VALUE"""),"No")</f>
        <v>No</v>
      </c>
      <c r="G240" t="str">
        <f>IFERROR(__xludf.DUMMYFUNCTION("""COMPUTED_VALUE"""),"Yes")</f>
        <v>Yes</v>
      </c>
      <c r="H240" t="str">
        <f>IFERROR(__xludf.DUMMYFUNCTION("""COMPUTED_VALUE"""),"Yes")</f>
        <v>Yes</v>
      </c>
      <c r="I240" t="str">
        <f>IFERROR(__xludf.DUMMYFUNCTION("""COMPUTED_VALUE"""),"Sometimes")</f>
        <v>Sometimes</v>
      </c>
      <c r="J240" t="str">
        <f>IFERROR(__xludf.DUMMYFUNCTION("""COMPUTED_VALUE"""),"26-100")</f>
        <v>26-100</v>
      </c>
      <c r="K240" t="str">
        <f>IFERROR(__xludf.DUMMYFUNCTION("""COMPUTED_VALUE"""),"No")</f>
        <v>No</v>
      </c>
      <c r="L240" t="str">
        <f>IFERROR(__xludf.DUMMYFUNCTION("""COMPUTED_VALUE"""),"Yes")</f>
        <v>Yes</v>
      </c>
      <c r="M240" t="str">
        <f>IFERROR(__xludf.DUMMYFUNCTION("""COMPUTED_VALUE"""),"Yes")</f>
        <v>Yes</v>
      </c>
      <c r="N240" t="str">
        <f>IFERROR(__xludf.DUMMYFUNCTION("""COMPUTED_VALUE"""),"Yes")</f>
        <v>Yes</v>
      </c>
      <c r="O240" t="str">
        <f>IFERROR(__xludf.DUMMYFUNCTION("""COMPUTED_VALUE"""),"No")</f>
        <v>No</v>
      </c>
      <c r="P240" t="str">
        <f>IFERROR(__xludf.DUMMYFUNCTION("""COMPUTED_VALUE"""),"No")</f>
        <v>No</v>
      </c>
      <c r="Q240" t="str">
        <f>IFERROR(__xludf.DUMMYFUNCTION("""COMPUTED_VALUE"""),"Don't know")</f>
        <v>Don't know</v>
      </c>
      <c r="R240" t="str">
        <f>IFERROR(__xludf.DUMMYFUNCTION("""COMPUTED_VALUE"""),"Don't know")</f>
        <v>Don't know</v>
      </c>
      <c r="S240" t="str">
        <f>IFERROR(__xludf.DUMMYFUNCTION("""COMPUTED_VALUE"""),"Maybe")</f>
        <v>Maybe</v>
      </c>
      <c r="T240" t="str">
        <f>IFERROR(__xludf.DUMMYFUNCTION("""COMPUTED_VALUE"""),"No")</f>
        <v>No</v>
      </c>
      <c r="U240" t="str">
        <f>IFERROR(__xludf.DUMMYFUNCTION("""COMPUTED_VALUE"""),"Some of them")</f>
        <v>Some of them</v>
      </c>
      <c r="V240" t="str">
        <f>IFERROR(__xludf.DUMMYFUNCTION("""COMPUTED_VALUE"""),"No")</f>
        <v>No</v>
      </c>
      <c r="W240" t="str">
        <f>IFERROR(__xludf.DUMMYFUNCTION("""COMPUTED_VALUE"""),"No")</f>
        <v>No</v>
      </c>
      <c r="X240" t="str">
        <f>IFERROR(__xludf.DUMMYFUNCTION("""COMPUTED_VALUE"""),"Maybe")</f>
        <v>Maybe</v>
      </c>
      <c r="Y240" t="str">
        <f>IFERROR(__xludf.DUMMYFUNCTION("""COMPUTED_VALUE"""),"No")</f>
        <v>No</v>
      </c>
      <c r="Z240" t="str">
        <f>IFERROR(__xludf.DUMMYFUNCTION("""COMPUTED_VALUE"""),"No")</f>
        <v>No</v>
      </c>
    </row>
    <row r="241">
      <c r="A241" s="4">
        <f>IFERROR(__xludf.DUMMYFUNCTION("""COMPUTED_VALUE"""),41878.64352789352)</f>
        <v>41878.64353</v>
      </c>
      <c r="B241">
        <f>IFERROR(__xludf.DUMMYFUNCTION("""COMPUTED_VALUE"""),23.0)</f>
        <v>23</v>
      </c>
      <c r="C241" t="str">
        <f>IFERROR(__xludf.DUMMYFUNCTION("""COMPUTED_VALUE"""),"male")</f>
        <v>male</v>
      </c>
      <c r="D241" t="str">
        <f>IFERROR(__xludf.DUMMYFUNCTION("""COMPUTED_VALUE"""),"United States")</f>
        <v>United States</v>
      </c>
      <c r="E241" t="str">
        <f>IFERROR(__xludf.DUMMYFUNCTION("""COMPUTED_VALUE"""),"CA")</f>
        <v>CA</v>
      </c>
      <c r="F241" t="str">
        <f>IFERROR(__xludf.DUMMYFUNCTION("""COMPUTED_VALUE"""),"No")</f>
        <v>No</v>
      </c>
      <c r="G241" t="str">
        <f>IFERROR(__xludf.DUMMYFUNCTION("""COMPUTED_VALUE"""),"No")</f>
        <v>No</v>
      </c>
      <c r="H241" t="str">
        <f>IFERROR(__xludf.DUMMYFUNCTION("""COMPUTED_VALUE"""),"No")</f>
        <v>No</v>
      </c>
      <c r="J241" t="str">
        <f>IFERROR(__xludf.DUMMYFUNCTION("""COMPUTED_VALUE"""),"More than 1000")</f>
        <v>More than 1000</v>
      </c>
      <c r="K241" t="str">
        <f>IFERROR(__xludf.DUMMYFUNCTION("""COMPUTED_VALUE"""),"No")</f>
        <v>No</v>
      </c>
      <c r="L241" t="str">
        <f>IFERROR(__xludf.DUMMYFUNCTION("""COMPUTED_VALUE"""),"Yes")</f>
        <v>Yes</v>
      </c>
      <c r="M241" t="str">
        <f>IFERROR(__xludf.DUMMYFUNCTION("""COMPUTED_VALUE"""),"Don't know")</f>
        <v>Don't know</v>
      </c>
      <c r="N241" t="str">
        <f>IFERROR(__xludf.DUMMYFUNCTION("""COMPUTED_VALUE"""),"No")</f>
        <v>No</v>
      </c>
      <c r="O241" t="str">
        <f>IFERROR(__xludf.DUMMYFUNCTION("""COMPUTED_VALUE"""),"No")</f>
        <v>No</v>
      </c>
      <c r="P241" t="str">
        <f>IFERROR(__xludf.DUMMYFUNCTION("""COMPUTED_VALUE"""),"Don't know")</f>
        <v>Don't know</v>
      </c>
      <c r="Q241" t="str">
        <f>IFERROR(__xludf.DUMMYFUNCTION("""COMPUTED_VALUE"""),"Don't know")</f>
        <v>Don't know</v>
      </c>
      <c r="R241" t="str">
        <f>IFERROR(__xludf.DUMMYFUNCTION("""COMPUTED_VALUE"""),"Don't know")</f>
        <v>Don't know</v>
      </c>
      <c r="S241" t="str">
        <f>IFERROR(__xludf.DUMMYFUNCTION("""COMPUTED_VALUE"""),"No")</f>
        <v>No</v>
      </c>
      <c r="T241" t="str">
        <f>IFERROR(__xludf.DUMMYFUNCTION("""COMPUTED_VALUE"""),"No")</f>
        <v>No</v>
      </c>
      <c r="U241" t="str">
        <f>IFERROR(__xludf.DUMMYFUNCTION("""COMPUTED_VALUE"""),"Some of them")</f>
        <v>Some of them</v>
      </c>
      <c r="V241" t="str">
        <f>IFERROR(__xludf.DUMMYFUNCTION("""COMPUTED_VALUE"""),"Yes")</f>
        <v>Yes</v>
      </c>
      <c r="W241" t="str">
        <f>IFERROR(__xludf.DUMMYFUNCTION("""COMPUTED_VALUE"""),"No")</f>
        <v>No</v>
      </c>
      <c r="X241" t="str">
        <f>IFERROR(__xludf.DUMMYFUNCTION("""COMPUTED_VALUE"""),"Maybe")</f>
        <v>Maybe</v>
      </c>
      <c r="Y241" t="str">
        <f>IFERROR(__xludf.DUMMYFUNCTION("""COMPUTED_VALUE"""),"No")</f>
        <v>No</v>
      </c>
      <c r="Z241" t="str">
        <f>IFERROR(__xludf.DUMMYFUNCTION("""COMPUTED_VALUE"""),"No")</f>
        <v>No</v>
      </c>
    </row>
    <row r="242">
      <c r="A242" s="4">
        <f>IFERROR(__xludf.DUMMYFUNCTION("""COMPUTED_VALUE"""),41878.64371725695)</f>
        <v>41878.64372</v>
      </c>
      <c r="B242">
        <f>IFERROR(__xludf.DUMMYFUNCTION("""COMPUTED_VALUE"""),35.0)</f>
        <v>35</v>
      </c>
      <c r="C242" t="str">
        <f>IFERROR(__xludf.DUMMYFUNCTION("""COMPUTED_VALUE"""),"M")</f>
        <v>M</v>
      </c>
      <c r="D242" t="str">
        <f>IFERROR(__xludf.DUMMYFUNCTION("""COMPUTED_VALUE"""),"United States")</f>
        <v>United States</v>
      </c>
      <c r="E242" t="str">
        <f>IFERROR(__xludf.DUMMYFUNCTION("""COMPUTED_VALUE"""),"CA")</f>
        <v>CA</v>
      </c>
      <c r="F242" t="str">
        <f>IFERROR(__xludf.DUMMYFUNCTION("""COMPUTED_VALUE"""),"No")</f>
        <v>No</v>
      </c>
      <c r="G242" t="str">
        <f>IFERROR(__xludf.DUMMYFUNCTION("""COMPUTED_VALUE"""),"Yes")</f>
        <v>Yes</v>
      </c>
      <c r="H242" t="str">
        <f>IFERROR(__xludf.DUMMYFUNCTION("""COMPUTED_VALUE"""),"Yes")</f>
        <v>Yes</v>
      </c>
      <c r="I242" t="str">
        <f>IFERROR(__xludf.DUMMYFUNCTION("""COMPUTED_VALUE"""),"Sometimes")</f>
        <v>Sometimes</v>
      </c>
      <c r="J242" t="str">
        <f>IFERROR(__xludf.DUMMYFUNCTION("""COMPUTED_VALUE"""),"100-500")</f>
        <v>100-500</v>
      </c>
      <c r="K242" t="str">
        <f>IFERROR(__xludf.DUMMYFUNCTION("""COMPUTED_VALUE"""),"No")</f>
        <v>No</v>
      </c>
      <c r="L242" t="str">
        <f>IFERROR(__xludf.DUMMYFUNCTION("""COMPUTED_VALUE"""),"Yes")</f>
        <v>Yes</v>
      </c>
      <c r="M242" t="str">
        <f>IFERROR(__xludf.DUMMYFUNCTION("""COMPUTED_VALUE"""),"Yes")</f>
        <v>Yes</v>
      </c>
      <c r="N242" t="str">
        <f>IFERROR(__xludf.DUMMYFUNCTION("""COMPUTED_VALUE"""),"Yes")</f>
        <v>Yes</v>
      </c>
      <c r="O242" t="str">
        <f>IFERROR(__xludf.DUMMYFUNCTION("""COMPUTED_VALUE"""),"No")</f>
        <v>No</v>
      </c>
      <c r="P242" t="str">
        <f>IFERROR(__xludf.DUMMYFUNCTION("""COMPUTED_VALUE"""),"No")</f>
        <v>No</v>
      </c>
      <c r="Q242" t="str">
        <f>IFERROR(__xludf.DUMMYFUNCTION("""COMPUTED_VALUE"""),"Don't know")</f>
        <v>Don't know</v>
      </c>
      <c r="R242" t="str">
        <f>IFERROR(__xludf.DUMMYFUNCTION("""COMPUTED_VALUE"""),"Very difficult")</f>
        <v>Very difficult</v>
      </c>
      <c r="S242" t="str">
        <f>IFERROR(__xludf.DUMMYFUNCTION("""COMPUTED_VALUE"""),"Maybe")</f>
        <v>Maybe</v>
      </c>
      <c r="T242" t="str">
        <f>IFERROR(__xludf.DUMMYFUNCTION("""COMPUTED_VALUE"""),"Maybe")</f>
        <v>Maybe</v>
      </c>
      <c r="U242" t="str">
        <f>IFERROR(__xludf.DUMMYFUNCTION("""COMPUTED_VALUE"""),"Some of them")</f>
        <v>Some of them</v>
      </c>
      <c r="V242" t="str">
        <f>IFERROR(__xludf.DUMMYFUNCTION("""COMPUTED_VALUE"""),"Some of them")</f>
        <v>Some of them</v>
      </c>
      <c r="W242" t="str">
        <f>IFERROR(__xludf.DUMMYFUNCTION("""COMPUTED_VALUE"""),"No")</f>
        <v>No</v>
      </c>
      <c r="X242" t="str">
        <f>IFERROR(__xludf.DUMMYFUNCTION("""COMPUTED_VALUE"""),"Maybe")</f>
        <v>Maybe</v>
      </c>
      <c r="Y242" t="str">
        <f>IFERROR(__xludf.DUMMYFUNCTION("""COMPUTED_VALUE"""),"No")</f>
        <v>No</v>
      </c>
      <c r="Z242" t="str">
        <f>IFERROR(__xludf.DUMMYFUNCTION("""COMPUTED_VALUE"""),"Yes")</f>
        <v>Yes</v>
      </c>
    </row>
    <row r="243">
      <c r="A243" s="4">
        <f>IFERROR(__xludf.DUMMYFUNCTION("""COMPUTED_VALUE"""),41878.64411165509)</f>
        <v>41878.64411</v>
      </c>
      <c r="B243">
        <f>IFERROR(__xludf.DUMMYFUNCTION("""COMPUTED_VALUE"""),26.0)</f>
        <v>26</v>
      </c>
      <c r="C243" t="str">
        <f>IFERROR(__xludf.DUMMYFUNCTION("""COMPUTED_VALUE"""),"Male")</f>
        <v>Male</v>
      </c>
      <c r="D243" t="str">
        <f>IFERROR(__xludf.DUMMYFUNCTION("""COMPUTED_VALUE"""),"United States")</f>
        <v>United States</v>
      </c>
      <c r="E243" t="str">
        <f>IFERROR(__xludf.DUMMYFUNCTION("""COMPUTED_VALUE"""),"CA")</f>
        <v>CA</v>
      </c>
      <c r="F243" t="str">
        <f>IFERROR(__xludf.DUMMYFUNCTION("""COMPUTED_VALUE"""),"No")</f>
        <v>No</v>
      </c>
      <c r="G243" t="str">
        <f>IFERROR(__xludf.DUMMYFUNCTION("""COMPUTED_VALUE"""),"Yes")</f>
        <v>Yes</v>
      </c>
      <c r="H243" t="str">
        <f>IFERROR(__xludf.DUMMYFUNCTION("""COMPUTED_VALUE"""),"No")</f>
        <v>No</v>
      </c>
      <c r="J243" t="str">
        <f>IFERROR(__xludf.DUMMYFUNCTION("""COMPUTED_VALUE"""),"6-25")</f>
        <v>6-25</v>
      </c>
      <c r="K243" t="str">
        <f>IFERROR(__xludf.DUMMYFUNCTION("""COMPUTED_VALUE"""),"No")</f>
        <v>No</v>
      </c>
      <c r="L243" t="str">
        <f>IFERROR(__xludf.DUMMYFUNCTION("""COMPUTED_VALUE"""),"Yes")</f>
        <v>Yes</v>
      </c>
      <c r="M243" t="str">
        <f>IFERROR(__xludf.DUMMYFUNCTION("""COMPUTED_VALUE"""),"Yes")</f>
        <v>Yes</v>
      </c>
      <c r="N243" t="str">
        <f>IFERROR(__xludf.DUMMYFUNCTION("""COMPUTED_VALUE"""),"Yes")</f>
        <v>Yes</v>
      </c>
      <c r="O243" t="str">
        <f>IFERROR(__xludf.DUMMYFUNCTION("""COMPUTED_VALUE"""),"No")</f>
        <v>No</v>
      </c>
      <c r="P243" t="str">
        <f>IFERROR(__xludf.DUMMYFUNCTION("""COMPUTED_VALUE"""),"Yes")</f>
        <v>Yes</v>
      </c>
      <c r="Q243" t="str">
        <f>IFERROR(__xludf.DUMMYFUNCTION("""COMPUTED_VALUE"""),"Yes")</f>
        <v>Yes</v>
      </c>
      <c r="R243" t="str">
        <f>IFERROR(__xludf.DUMMYFUNCTION("""COMPUTED_VALUE"""),"Very easy")</f>
        <v>Very easy</v>
      </c>
      <c r="S243" t="str">
        <f>IFERROR(__xludf.DUMMYFUNCTION("""COMPUTED_VALUE"""),"No")</f>
        <v>No</v>
      </c>
      <c r="T243" t="str">
        <f>IFERROR(__xludf.DUMMYFUNCTION("""COMPUTED_VALUE"""),"No")</f>
        <v>No</v>
      </c>
      <c r="U243" t="str">
        <f>IFERROR(__xludf.DUMMYFUNCTION("""COMPUTED_VALUE"""),"Some of them")</f>
        <v>Some of them</v>
      </c>
      <c r="V243" t="str">
        <f>IFERROR(__xludf.DUMMYFUNCTION("""COMPUTED_VALUE"""),"Yes")</f>
        <v>Yes</v>
      </c>
      <c r="W243" t="str">
        <f>IFERROR(__xludf.DUMMYFUNCTION("""COMPUTED_VALUE"""),"Maybe")</f>
        <v>Maybe</v>
      </c>
      <c r="X243" t="str">
        <f>IFERROR(__xludf.DUMMYFUNCTION("""COMPUTED_VALUE"""),"Maybe")</f>
        <v>Maybe</v>
      </c>
      <c r="Y243" t="str">
        <f>IFERROR(__xludf.DUMMYFUNCTION("""COMPUTED_VALUE"""),"No")</f>
        <v>No</v>
      </c>
      <c r="Z243" t="str">
        <f>IFERROR(__xludf.DUMMYFUNCTION("""COMPUTED_VALUE"""),"No")</f>
        <v>No</v>
      </c>
    </row>
    <row r="244">
      <c r="A244" s="4">
        <f>IFERROR(__xludf.DUMMYFUNCTION("""COMPUTED_VALUE"""),41878.644192094915)</f>
        <v>41878.64419</v>
      </c>
      <c r="B244">
        <f>IFERROR(__xludf.DUMMYFUNCTION("""COMPUTED_VALUE"""),33.0)</f>
        <v>33</v>
      </c>
      <c r="C244" t="str">
        <f>IFERROR(__xludf.DUMMYFUNCTION("""COMPUTED_VALUE"""),"Male")</f>
        <v>Male</v>
      </c>
      <c r="D244" t="str">
        <f>IFERROR(__xludf.DUMMYFUNCTION("""COMPUTED_VALUE"""),"United States")</f>
        <v>United States</v>
      </c>
      <c r="E244" t="str">
        <f>IFERROR(__xludf.DUMMYFUNCTION("""COMPUTED_VALUE"""),"NH")</f>
        <v>NH</v>
      </c>
      <c r="F244" t="str">
        <f>IFERROR(__xludf.DUMMYFUNCTION("""COMPUTED_VALUE"""),"No")</f>
        <v>No</v>
      </c>
      <c r="G244" t="str">
        <f>IFERROR(__xludf.DUMMYFUNCTION("""COMPUTED_VALUE"""),"Yes")</f>
        <v>Yes</v>
      </c>
      <c r="H244" t="str">
        <f>IFERROR(__xludf.DUMMYFUNCTION("""COMPUTED_VALUE"""),"Yes")</f>
        <v>Yes</v>
      </c>
      <c r="I244" t="str">
        <f>IFERROR(__xludf.DUMMYFUNCTION("""COMPUTED_VALUE"""),"Never")</f>
        <v>Never</v>
      </c>
      <c r="J244" t="str">
        <f>IFERROR(__xludf.DUMMYFUNCTION("""COMPUTED_VALUE"""),"26-100")</f>
        <v>26-100</v>
      </c>
      <c r="K244" t="str">
        <f>IFERROR(__xludf.DUMMYFUNCTION("""COMPUTED_VALUE"""),"Yes")</f>
        <v>Yes</v>
      </c>
      <c r="L244" t="str">
        <f>IFERROR(__xludf.DUMMYFUNCTION("""COMPUTED_VALUE"""),"Yes")</f>
        <v>Yes</v>
      </c>
      <c r="M244" t="str">
        <f>IFERROR(__xludf.DUMMYFUNCTION("""COMPUTED_VALUE"""),"Yes")</f>
        <v>Yes</v>
      </c>
      <c r="N244" t="str">
        <f>IFERROR(__xludf.DUMMYFUNCTION("""COMPUTED_VALUE"""),"Yes")</f>
        <v>Yes</v>
      </c>
      <c r="O244" t="str">
        <f>IFERROR(__xludf.DUMMYFUNCTION("""COMPUTED_VALUE"""),"Yes")</f>
        <v>Yes</v>
      </c>
      <c r="P244" t="str">
        <f>IFERROR(__xludf.DUMMYFUNCTION("""COMPUTED_VALUE"""),"Yes")</f>
        <v>Yes</v>
      </c>
      <c r="Q244" t="str">
        <f>IFERROR(__xludf.DUMMYFUNCTION("""COMPUTED_VALUE"""),"Don't know")</f>
        <v>Don't know</v>
      </c>
      <c r="R244" t="str">
        <f>IFERROR(__xludf.DUMMYFUNCTION("""COMPUTED_VALUE"""),"Don't know")</f>
        <v>Don't know</v>
      </c>
      <c r="S244" t="str">
        <f>IFERROR(__xludf.DUMMYFUNCTION("""COMPUTED_VALUE"""),"Yes")</f>
        <v>Yes</v>
      </c>
      <c r="T244" t="str">
        <f>IFERROR(__xludf.DUMMYFUNCTION("""COMPUTED_VALUE"""),"Maybe")</f>
        <v>Maybe</v>
      </c>
      <c r="U244" t="str">
        <f>IFERROR(__xludf.DUMMYFUNCTION("""COMPUTED_VALUE"""),"Yes")</f>
        <v>Yes</v>
      </c>
      <c r="V244" t="str">
        <f>IFERROR(__xludf.DUMMYFUNCTION("""COMPUTED_VALUE"""),"Some of them")</f>
        <v>Some of them</v>
      </c>
      <c r="W244" t="str">
        <f>IFERROR(__xludf.DUMMYFUNCTION("""COMPUTED_VALUE"""),"No")</f>
        <v>No</v>
      </c>
      <c r="X244" t="str">
        <f>IFERROR(__xludf.DUMMYFUNCTION("""COMPUTED_VALUE"""),"No")</f>
        <v>No</v>
      </c>
      <c r="Y244" t="str">
        <f>IFERROR(__xludf.DUMMYFUNCTION("""COMPUTED_VALUE"""),"Yes")</f>
        <v>Yes</v>
      </c>
      <c r="Z244" t="str">
        <f>IFERROR(__xludf.DUMMYFUNCTION("""COMPUTED_VALUE"""),"No")</f>
        <v>No</v>
      </c>
    </row>
    <row r="245">
      <c r="A245" s="4">
        <f>IFERROR(__xludf.DUMMYFUNCTION("""COMPUTED_VALUE"""),41878.64420289352)</f>
        <v>41878.6442</v>
      </c>
      <c r="B245">
        <f>IFERROR(__xludf.DUMMYFUNCTION("""COMPUTED_VALUE"""),33.0)</f>
        <v>33</v>
      </c>
      <c r="C245" t="str">
        <f>IFERROR(__xludf.DUMMYFUNCTION("""COMPUTED_VALUE"""),"Male")</f>
        <v>Male</v>
      </c>
      <c r="D245" t="str">
        <f>IFERROR(__xludf.DUMMYFUNCTION("""COMPUTED_VALUE"""),"United States")</f>
        <v>United States</v>
      </c>
      <c r="E245" t="str">
        <f>IFERROR(__xludf.DUMMYFUNCTION("""COMPUTED_VALUE"""),"CA")</f>
        <v>CA</v>
      </c>
      <c r="F245" t="str">
        <f>IFERROR(__xludf.DUMMYFUNCTION("""COMPUTED_VALUE"""),"No")</f>
        <v>No</v>
      </c>
      <c r="G245" t="str">
        <f>IFERROR(__xludf.DUMMYFUNCTION("""COMPUTED_VALUE"""),"No")</f>
        <v>No</v>
      </c>
      <c r="H245" t="str">
        <f>IFERROR(__xludf.DUMMYFUNCTION("""COMPUTED_VALUE"""),"No")</f>
        <v>No</v>
      </c>
      <c r="J245" t="str">
        <f>IFERROR(__xludf.DUMMYFUNCTION("""COMPUTED_VALUE"""),"More than 1000")</f>
        <v>More than 1000</v>
      </c>
      <c r="K245" t="str">
        <f>IFERROR(__xludf.DUMMYFUNCTION("""COMPUTED_VALUE"""),"Yes")</f>
        <v>Yes</v>
      </c>
      <c r="L245" t="str">
        <f>IFERROR(__xludf.DUMMYFUNCTION("""COMPUTED_VALUE"""),"Yes")</f>
        <v>Yes</v>
      </c>
      <c r="M245" t="str">
        <f>IFERROR(__xludf.DUMMYFUNCTION("""COMPUTED_VALUE"""),"Don't know")</f>
        <v>Don't know</v>
      </c>
      <c r="N245" t="str">
        <f>IFERROR(__xludf.DUMMYFUNCTION("""COMPUTED_VALUE"""),"No")</f>
        <v>No</v>
      </c>
      <c r="O245" t="str">
        <f>IFERROR(__xludf.DUMMYFUNCTION("""COMPUTED_VALUE"""),"Don't know")</f>
        <v>Don't know</v>
      </c>
      <c r="P245" t="str">
        <f>IFERROR(__xludf.DUMMYFUNCTION("""COMPUTED_VALUE"""),"Don't know")</f>
        <v>Don't know</v>
      </c>
      <c r="Q245" t="str">
        <f>IFERROR(__xludf.DUMMYFUNCTION("""COMPUTED_VALUE"""),"Don't know")</f>
        <v>Don't know</v>
      </c>
      <c r="R245" t="str">
        <f>IFERROR(__xludf.DUMMYFUNCTION("""COMPUTED_VALUE"""),"Don't know")</f>
        <v>Don't know</v>
      </c>
      <c r="S245" t="str">
        <f>IFERROR(__xludf.DUMMYFUNCTION("""COMPUTED_VALUE"""),"Yes")</f>
        <v>Yes</v>
      </c>
      <c r="T245" t="str">
        <f>IFERROR(__xludf.DUMMYFUNCTION("""COMPUTED_VALUE"""),"No")</f>
        <v>No</v>
      </c>
      <c r="U245" t="str">
        <f>IFERROR(__xludf.DUMMYFUNCTION("""COMPUTED_VALUE"""),"Some of them")</f>
        <v>Some of them</v>
      </c>
      <c r="V245" t="str">
        <f>IFERROR(__xludf.DUMMYFUNCTION("""COMPUTED_VALUE"""),"No")</f>
        <v>No</v>
      </c>
      <c r="W245" t="str">
        <f>IFERROR(__xludf.DUMMYFUNCTION("""COMPUTED_VALUE"""),"No")</f>
        <v>No</v>
      </c>
      <c r="X245" t="str">
        <f>IFERROR(__xludf.DUMMYFUNCTION("""COMPUTED_VALUE"""),"Maybe")</f>
        <v>Maybe</v>
      </c>
      <c r="Y245" t="str">
        <f>IFERROR(__xludf.DUMMYFUNCTION("""COMPUTED_VALUE"""),"Yes")</f>
        <v>Yes</v>
      </c>
      <c r="Z245" t="str">
        <f>IFERROR(__xludf.DUMMYFUNCTION("""COMPUTED_VALUE"""),"No")</f>
        <v>No</v>
      </c>
    </row>
    <row r="246">
      <c r="A246" s="4">
        <f>IFERROR(__xludf.DUMMYFUNCTION("""COMPUTED_VALUE"""),41878.64517981482)</f>
        <v>41878.64518</v>
      </c>
      <c r="B246">
        <f>IFERROR(__xludf.DUMMYFUNCTION("""COMPUTED_VALUE"""),33.0)</f>
        <v>33</v>
      </c>
      <c r="C246" t="str">
        <f>IFERROR(__xludf.DUMMYFUNCTION("""COMPUTED_VALUE"""),"male")</f>
        <v>male</v>
      </c>
      <c r="D246" t="str">
        <f>IFERROR(__xludf.DUMMYFUNCTION("""COMPUTED_VALUE"""),"United States")</f>
        <v>United States</v>
      </c>
      <c r="E246" t="str">
        <f>IFERROR(__xludf.DUMMYFUNCTION("""COMPUTED_VALUE"""),"OH")</f>
        <v>OH</v>
      </c>
      <c r="F246" t="str">
        <f>IFERROR(__xludf.DUMMYFUNCTION("""COMPUTED_VALUE"""),"No")</f>
        <v>No</v>
      </c>
      <c r="G246" t="str">
        <f>IFERROR(__xludf.DUMMYFUNCTION("""COMPUTED_VALUE"""),"Yes")</f>
        <v>Yes</v>
      </c>
      <c r="H246" t="str">
        <f>IFERROR(__xludf.DUMMYFUNCTION("""COMPUTED_VALUE"""),"Yes")</f>
        <v>Yes</v>
      </c>
      <c r="I246" t="str">
        <f>IFERROR(__xludf.DUMMYFUNCTION("""COMPUTED_VALUE"""),"Often")</f>
        <v>Often</v>
      </c>
      <c r="J246" t="str">
        <f>IFERROR(__xludf.DUMMYFUNCTION("""COMPUTED_VALUE"""),"More than 1000")</f>
        <v>More than 1000</v>
      </c>
      <c r="K246" t="str">
        <f>IFERROR(__xludf.DUMMYFUNCTION("""COMPUTED_VALUE"""),"Yes")</f>
        <v>Yes</v>
      </c>
      <c r="L246" t="str">
        <f>IFERROR(__xludf.DUMMYFUNCTION("""COMPUTED_VALUE"""),"Yes")</f>
        <v>Yes</v>
      </c>
      <c r="M246" t="str">
        <f>IFERROR(__xludf.DUMMYFUNCTION("""COMPUTED_VALUE"""),"Yes")</f>
        <v>Yes</v>
      </c>
      <c r="N246" t="str">
        <f>IFERROR(__xludf.DUMMYFUNCTION("""COMPUTED_VALUE"""),"Yes")</f>
        <v>Yes</v>
      </c>
      <c r="O246" t="str">
        <f>IFERROR(__xludf.DUMMYFUNCTION("""COMPUTED_VALUE"""),"No")</f>
        <v>No</v>
      </c>
      <c r="P246" t="str">
        <f>IFERROR(__xludf.DUMMYFUNCTION("""COMPUTED_VALUE"""),"No")</f>
        <v>No</v>
      </c>
      <c r="Q246" t="str">
        <f>IFERROR(__xludf.DUMMYFUNCTION("""COMPUTED_VALUE"""),"Don't know")</f>
        <v>Don't know</v>
      </c>
      <c r="R246" t="str">
        <f>IFERROR(__xludf.DUMMYFUNCTION("""COMPUTED_VALUE"""),"Somewhat easy")</f>
        <v>Somewhat easy</v>
      </c>
      <c r="S246" t="str">
        <f>IFERROR(__xludf.DUMMYFUNCTION("""COMPUTED_VALUE"""),"Yes")</f>
        <v>Yes</v>
      </c>
      <c r="T246" t="str">
        <f>IFERROR(__xludf.DUMMYFUNCTION("""COMPUTED_VALUE"""),"No")</f>
        <v>No</v>
      </c>
      <c r="U246" t="str">
        <f>IFERROR(__xludf.DUMMYFUNCTION("""COMPUTED_VALUE"""),"No")</f>
        <v>No</v>
      </c>
      <c r="V246" t="str">
        <f>IFERROR(__xludf.DUMMYFUNCTION("""COMPUTED_VALUE"""),"No")</f>
        <v>No</v>
      </c>
      <c r="W246" t="str">
        <f>IFERROR(__xludf.DUMMYFUNCTION("""COMPUTED_VALUE"""),"No")</f>
        <v>No</v>
      </c>
      <c r="X246" t="str">
        <f>IFERROR(__xludf.DUMMYFUNCTION("""COMPUTED_VALUE"""),"No")</f>
        <v>No</v>
      </c>
      <c r="Y246" t="str">
        <f>IFERROR(__xludf.DUMMYFUNCTION("""COMPUTED_VALUE"""),"No")</f>
        <v>No</v>
      </c>
      <c r="Z246" t="str">
        <f>IFERROR(__xludf.DUMMYFUNCTION("""COMPUTED_VALUE"""),"No")</f>
        <v>No</v>
      </c>
    </row>
    <row r="247">
      <c r="A247" s="4">
        <f>IFERROR(__xludf.DUMMYFUNCTION("""COMPUTED_VALUE"""),41878.64522305555)</f>
        <v>41878.64522</v>
      </c>
      <c r="B247">
        <f>IFERROR(__xludf.DUMMYFUNCTION("""COMPUTED_VALUE"""),31.0)</f>
        <v>31</v>
      </c>
      <c r="C247" t="str">
        <f>IFERROR(__xludf.DUMMYFUNCTION("""COMPUTED_VALUE"""),"Female")</f>
        <v>Female</v>
      </c>
      <c r="D247" t="str">
        <f>IFERROR(__xludf.DUMMYFUNCTION("""COMPUTED_VALUE"""),"United States")</f>
        <v>United States</v>
      </c>
      <c r="E247" t="str">
        <f>IFERROR(__xludf.DUMMYFUNCTION("""COMPUTED_VALUE"""),"OH")</f>
        <v>OH</v>
      </c>
      <c r="F247" t="str">
        <f>IFERROR(__xludf.DUMMYFUNCTION("""COMPUTED_VALUE"""),"No")</f>
        <v>No</v>
      </c>
      <c r="G247" t="str">
        <f>IFERROR(__xludf.DUMMYFUNCTION("""COMPUTED_VALUE"""),"Yes")</f>
        <v>Yes</v>
      </c>
      <c r="H247" t="str">
        <f>IFERROR(__xludf.DUMMYFUNCTION("""COMPUTED_VALUE"""),"Yes")</f>
        <v>Yes</v>
      </c>
      <c r="I247" t="str">
        <f>IFERROR(__xludf.DUMMYFUNCTION("""COMPUTED_VALUE"""),"Rarely")</f>
        <v>Rarely</v>
      </c>
      <c r="J247" t="str">
        <f>IFERROR(__xludf.DUMMYFUNCTION("""COMPUTED_VALUE"""),"More than 1000")</f>
        <v>More than 1000</v>
      </c>
      <c r="K247" t="str">
        <f>IFERROR(__xludf.DUMMYFUNCTION("""COMPUTED_VALUE"""),"No")</f>
        <v>No</v>
      </c>
      <c r="L247" t="str">
        <f>IFERROR(__xludf.DUMMYFUNCTION("""COMPUTED_VALUE"""),"No")</f>
        <v>No</v>
      </c>
      <c r="M247" t="str">
        <f>IFERROR(__xludf.DUMMYFUNCTION("""COMPUTED_VALUE"""),"Don't know")</f>
        <v>Don't know</v>
      </c>
      <c r="N247" t="str">
        <f>IFERROR(__xludf.DUMMYFUNCTION("""COMPUTED_VALUE"""),"Not sure")</f>
        <v>Not sure</v>
      </c>
      <c r="O247" t="str">
        <f>IFERROR(__xludf.DUMMYFUNCTION("""COMPUTED_VALUE"""),"No")</f>
        <v>No</v>
      </c>
      <c r="P247" t="str">
        <f>IFERROR(__xludf.DUMMYFUNCTION("""COMPUTED_VALUE"""),"Don't know")</f>
        <v>Don't know</v>
      </c>
      <c r="Q247" t="str">
        <f>IFERROR(__xludf.DUMMYFUNCTION("""COMPUTED_VALUE"""),"Don't know")</f>
        <v>Don't know</v>
      </c>
      <c r="R247" t="str">
        <f>IFERROR(__xludf.DUMMYFUNCTION("""COMPUTED_VALUE"""),"Very difficult")</f>
        <v>Very difficult</v>
      </c>
      <c r="S247" t="str">
        <f>IFERROR(__xludf.DUMMYFUNCTION("""COMPUTED_VALUE"""),"Yes")</f>
        <v>Yes</v>
      </c>
      <c r="T247" t="str">
        <f>IFERROR(__xludf.DUMMYFUNCTION("""COMPUTED_VALUE"""),"Maybe")</f>
        <v>Maybe</v>
      </c>
      <c r="U247" t="str">
        <f>IFERROR(__xludf.DUMMYFUNCTION("""COMPUTED_VALUE"""),"No")</f>
        <v>No</v>
      </c>
      <c r="V247" t="str">
        <f>IFERROR(__xludf.DUMMYFUNCTION("""COMPUTED_VALUE"""),"No")</f>
        <v>No</v>
      </c>
      <c r="W247" t="str">
        <f>IFERROR(__xludf.DUMMYFUNCTION("""COMPUTED_VALUE"""),"No")</f>
        <v>No</v>
      </c>
      <c r="X247" t="str">
        <f>IFERROR(__xludf.DUMMYFUNCTION("""COMPUTED_VALUE"""),"Maybe")</f>
        <v>Maybe</v>
      </c>
      <c r="Y247" t="str">
        <f>IFERROR(__xludf.DUMMYFUNCTION("""COMPUTED_VALUE"""),"No")</f>
        <v>No</v>
      </c>
      <c r="Z247" t="str">
        <f>IFERROR(__xludf.DUMMYFUNCTION("""COMPUTED_VALUE"""),"No")</f>
        <v>No</v>
      </c>
    </row>
    <row r="248">
      <c r="A248" s="4">
        <f>IFERROR(__xludf.DUMMYFUNCTION("""COMPUTED_VALUE"""),41878.64541268519)</f>
        <v>41878.64541</v>
      </c>
      <c r="B248">
        <f>IFERROR(__xludf.DUMMYFUNCTION("""COMPUTED_VALUE"""),21.0)</f>
        <v>21</v>
      </c>
      <c r="C248" t="str">
        <f>IFERROR(__xludf.DUMMYFUNCTION("""COMPUTED_VALUE"""),"male")</f>
        <v>male</v>
      </c>
      <c r="D248" t="str">
        <f>IFERROR(__xludf.DUMMYFUNCTION("""COMPUTED_VALUE"""),"United States")</f>
        <v>United States</v>
      </c>
      <c r="E248" t="str">
        <f>IFERROR(__xludf.DUMMYFUNCTION("""COMPUTED_VALUE"""),"MA")</f>
        <v>MA</v>
      </c>
      <c r="F248" t="str">
        <f>IFERROR(__xludf.DUMMYFUNCTION("""COMPUTED_VALUE"""),"No")</f>
        <v>No</v>
      </c>
      <c r="G248" t="str">
        <f>IFERROR(__xludf.DUMMYFUNCTION("""COMPUTED_VALUE"""),"Yes")</f>
        <v>Yes</v>
      </c>
      <c r="H248" t="str">
        <f>IFERROR(__xludf.DUMMYFUNCTION("""COMPUTED_VALUE"""),"No")</f>
        <v>No</v>
      </c>
      <c r="I248" t="str">
        <f>IFERROR(__xludf.DUMMYFUNCTION("""COMPUTED_VALUE"""),"Never")</f>
        <v>Never</v>
      </c>
      <c r="J248" t="str">
        <f>IFERROR(__xludf.DUMMYFUNCTION("""COMPUTED_VALUE"""),"More than 1000")</f>
        <v>More than 1000</v>
      </c>
      <c r="K248" t="str">
        <f>IFERROR(__xludf.DUMMYFUNCTION("""COMPUTED_VALUE"""),"No")</f>
        <v>No</v>
      </c>
      <c r="L248" t="str">
        <f>IFERROR(__xludf.DUMMYFUNCTION("""COMPUTED_VALUE"""),"Yes")</f>
        <v>Yes</v>
      </c>
      <c r="M248" t="str">
        <f>IFERROR(__xludf.DUMMYFUNCTION("""COMPUTED_VALUE"""),"Don't know")</f>
        <v>Don't know</v>
      </c>
      <c r="N248" t="str">
        <f>IFERROR(__xludf.DUMMYFUNCTION("""COMPUTED_VALUE"""),"Not sure")</f>
        <v>Not sure</v>
      </c>
      <c r="O248" t="str">
        <f>IFERROR(__xludf.DUMMYFUNCTION("""COMPUTED_VALUE"""),"Don't know")</f>
        <v>Don't know</v>
      </c>
      <c r="P248" t="str">
        <f>IFERROR(__xludf.DUMMYFUNCTION("""COMPUTED_VALUE"""),"Don't know")</f>
        <v>Don't know</v>
      </c>
      <c r="Q248" t="str">
        <f>IFERROR(__xludf.DUMMYFUNCTION("""COMPUTED_VALUE"""),"Don't know")</f>
        <v>Don't know</v>
      </c>
      <c r="R248" t="str">
        <f>IFERROR(__xludf.DUMMYFUNCTION("""COMPUTED_VALUE"""),"Don't know")</f>
        <v>Don't know</v>
      </c>
      <c r="S248" t="str">
        <f>IFERROR(__xludf.DUMMYFUNCTION("""COMPUTED_VALUE"""),"No")</f>
        <v>No</v>
      </c>
      <c r="T248" t="str">
        <f>IFERROR(__xludf.DUMMYFUNCTION("""COMPUTED_VALUE"""),"No")</f>
        <v>No</v>
      </c>
      <c r="U248" t="str">
        <f>IFERROR(__xludf.DUMMYFUNCTION("""COMPUTED_VALUE"""),"Some of them")</f>
        <v>Some of them</v>
      </c>
      <c r="V248" t="str">
        <f>IFERROR(__xludf.DUMMYFUNCTION("""COMPUTED_VALUE"""),"Some of them")</f>
        <v>Some of them</v>
      </c>
      <c r="W248" t="str">
        <f>IFERROR(__xludf.DUMMYFUNCTION("""COMPUTED_VALUE"""),"No")</f>
        <v>No</v>
      </c>
      <c r="X248" t="str">
        <f>IFERROR(__xludf.DUMMYFUNCTION("""COMPUTED_VALUE"""),"Maybe")</f>
        <v>Maybe</v>
      </c>
      <c r="Y248" t="str">
        <f>IFERROR(__xludf.DUMMYFUNCTION("""COMPUTED_VALUE"""),"Don't know")</f>
        <v>Don't know</v>
      </c>
      <c r="Z248" t="str">
        <f>IFERROR(__xludf.DUMMYFUNCTION("""COMPUTED_VALUE"""),"Yes")</f>
        <v>Yes</v>
      </c>
    </row>
    <row r="249">
      <c r="A249" s="4">
        <f>IFERROR(__xludf.DUMMYFUNCTION("""COMPUTED_VALUE"""),41878.64664822917)</f>
        <v>41878.64665</v>
      </c>
      <c r="B249">
        <f>IFERROR(__xludf.DUMMYFUNCTION("""COMPUTED_VALUE"""),26.0)</f>
        <v>26</v>
      </c>
      <c r="C249" t="str">
        <f>IFERROR(__xludf.DUMMYFUNCTION("""COMPUTED_VALUE"""),"F")</f>
        <v>F</v>
      </c>
      <c r="D249" t="str">
        <f>IFERROR(__xludf.DUMMYFUNCTION("""COMPUTED_VALUE"""),"United States")</f>
        <v>United States</v>
      </c>
      <c r="E249" t="str">
        <f>IFERROR(__xludf.DUMMYFUNCTION("""COMPUTED_VALUE"""),"OK")</f>
        <v>OK</v>
      </c>
      <c r="F249" t="str">
        <f>IFERROR(__xludf.DUMMYFUNCTION("""COMPUTED_VALUE"""),"No")</f>
        <v>No</v>
      </c>
      <c r="G249" t="str">
        <f>IFERROR(__xludf.DUMMYFUNCTION("""COMPUTED_VALUE"""),"No")</f>
        <v>No</v>
      </c>
      <c r="H249" t="str">
        <f>IFERROR(__xludf.DUMMYFUNCTION("""COMPUTED_VALUE"""),"Yes")</f>
        <v>Yes</v>
      </c>
      <c r="I249" t="str">
        <f>IFERROR(__xludf.DUMMYFUNCTION("""COMPUTED_VALUE"""),"Sometimes")</f>
        <v>Sometimes</v>
      </c>
      <c r="J249" t="str">
        <f>IFERROR(__xludf.DUMMYFUNCTION("""COMPUTED_VALUE"""),"100-500")</f>
        <v>100-500</v>
      </c>
      <c r="K249" t="str">
        <f>IFERROR(__xludf.DUMMYFUNCTION("""COMPUTED_VALUE"""),"Yes")</f>
        <v>Yes</v>
      </c>
      <c r="L249" t="str">
        <f>IFERROR(__xludf.DUMMYFUNCTION("""COMPUTED_VALUE"""),"Yes")</f>
        <v>Yes</v>
      </c>
      <c r="M249" t="str">
        <f>IFERROR(__xludf.DUMMYFUNCTION("""COMPUTED_VALUE"""),"Don't know")</f>
        <v>Don't know</v>
      </c>
      <c r="N249" t="str">
        <f>IFERROR(__xludf.DUMMYFUNCTION("""COMPUTED_VALUE"""),"Not sure")</f>
        <v>Not sure</v>
      </c>
      <c r="O249" t="str">
        <f>IFERROR(__xludf.DUMMYFUNCTION("""COMPUTED_VALUE"""),"Don't know")</f>
        <v>Don't know</v>
      </c>
      <c r="P249" t="str">
        <f>IFERROR(__xludf.DUMMYFUNCTION("""COMPUTED_VALUE"""),"Don't know")</f>
        <v>Don't know</v>
      </c>
      <c r="Q249" t="str">
        <f>IFERROR(__xludf.DUMMYFUNCTION("""COMPUTED_VALUE"""),"Don't know")</f>
        <v>Don't know</v>
      </c>
      <c r="R249" t="str">
        <f>IFERROR(__xludf.DUMMYFUNCTION("""COMPUTED_VALUE"""),"Somewhat difficult")</f>
        <v>Somewhat difficult</v>
      </c>
      <c r="S249" t="str">
        <f>IFERROR(__xludf.DUMMYFUNCTION("""COMPUTED_VALUE"""),"No")</f>
        <v>No</v>
      </c>
      <c r="T249" t="str">
        <f>IFERROR(__xludf.DUMMYFUNCTION("""COMPUTED_VALUE"""),"No")</f>
        <v>No</v>
      </c>
      <c r="U249" t="str">
        <f>IFERROR(__xludf.DUMMYFUNCTION("""COMPUTED_VALUE"""),"Some of them")</f>
        <v>Some of them</v>
      </c>
      <c r="V249" t="str">
        <f>IFERROR(__xludf.DUMMYFUNCTION("""COMPUTED_VALUE"""),"Some of them")</f>
        <v>Some of them</v>
      </c>
      <c r="W249" t="str">
        <f>IFERROR(__xludf.DUMMYFUNCTION("""COMPUTED_VALUE"""),"No")</f>
        <v>No</v>
      </c>
      <c r="X249" t="str">
        <f>IFERROR(__xludf.DUMMYFUNCTION("""COMPUTED_VALUE"""),"No")</f>
        <v>No</v>
      </c>
      <c r="Y249" t="str">
        <f>IFERROR(__xludf.DUMMYFUNCTION("""COMPUTED_VALUE"""),"Yes")</f>
        <v>Yes</v>
      </c>
      <c r="Z249" t="str">
        <f>IFERROR(__xludf.DUMMYFUNCTION("""COMPUTED_VALUE"""),"No")</f>
        <v>No</v>
      </c>
    </row>
    <row r="250">
      <c r="A250" s="4">
        <f>IFERROR(__xludf.DUMMYFUNCTION("""COMPUTED_VALUE"""),41878.64673839121)</f>
        <v>41878.64674</v>
      </c>
      <c r="B250">
        <f>IFERROR(__xludf.DUMMYFUNCTION("""COMPUTED_VALUE"""),30.0)</f>
        <v>30</v>
      </c>
      <c r="C250" t="str">
        <f>IFERROR(__xludf.DUMMYFUNCTION("""COMPUTED_VALUE"""),"Male")</f>
        <v>Male</v>
      </c>
      <c r="D250" t="str">
        <f>IFERROR(__xludf.DUMMYFUNCTION("""COMPUTED_VALUE"""),"United States")</f>
        <v>United States</v>
      </c>
      <c r="E250" t="str">
        <f>IFERROR(__xludf.DUMMYFUNCTION("""COMPUTED_VALUE"""),"CA")</f>
        <v>CA</v>
      </c>
      <c r="F250" t="str">
        <f>IFERROR(__xludf.DUMMYFUNCTION("""COMPUTED_VALUE"""),"No")</f>
        <v>No</v>
      </c>
      <c r="G250" t="str">
        <f>IFERROR(__xludf.DUMMYFUNCTION("""COMPUTED_VALUE"""),"Yes")</f>
        <v>Yes</v>
      </c>
      <c r="H250" t="str">
        <f>IFERROR(__xludf.DUMMYFUNCTION("""COMPUTED_VALUE"""),"No")</f>
        <v>No</v>
      </c>
      <c r="I250" t="str">
        <f>IFERROR(__xludf.DUMMYFUNCTION("""COMPUTED_VALUE"""),"Often")</f>
        <v>Often</v>
      </c>
      <c r="J250" t="str">
        <f>IFERROR(__xludf.DUMMYFUNCTION("""COMPUTED_VALUE"""),"6-25")</f>
        <v>6-25</v>
      </c>
      <c r="K250" t="str">
        <f>IFERROR(__xludf.DUMMYFUNCTION("""COMPUTED_VALUE"""),"No")</f>
        <v>No</v>
      </c>
      <c r="L250" t="str">
        <f>IFERROR(__xludf.DUMMYFUNCTION("""COMPUTED_VALUE"""),"Yes")</f>
        <v>Yes</v>
      </c>
      <c r="M250" t="str">
        <f>IFERROR(__xludf.DUMMYFUNCTION("""COMPUTED_VALUE"""),"Don't know")</f>
        <v>Don't know</v>
      </c>
      <c r="N250" t="str">
        <f>IFERROR(__xludf.DUMMYFUNCTION("""COMPUTED_VALUE"""),"No")</f>
        <v>No</v>
      </c>
      <c r="O250" t="str">
        <f>IFERROR(__xludf.DUMMYFUNCTION("""COMPUTED_VALUE"""),"No")</f>
        <v>No</v>
      </c>
      <c r="P250" t="str">
        <f>IFERROR(__xludf.DUMMYFUNCTION("""COMPUTED_VALUE"""),"Don't know")</f>
        <v>Don't know</v>
      </c>
      <c r="Q250" t="str">
        <f>IFERROR(__xludf.DUMMYFUNCTION("""COMPUTED_VALUE"""),"Don't know")</f>
        <v>Don't know</v>
      </c>
      <c r="R250" t="str">
        <f>IFERROR(__xludf.DUMMYFUNCTION("""COMPUTED_VALUE"""),"Somewhat easy")</f>
        <v>Somewhat easy</v>
      </c>
      <c r="S250" t="str">
        <f>IFERROR(__xludf.DUMMYFUNCTION("""COMPUTED_VALUE"""),"Maybe")</f>
        <v>Maybe</v>
      </c>
      <c r="T250" t="str">
        <f>IFERROR(__xludf.DUMMYFUNCTION("""COMPUTED_VALUE"""),"No")</f>
        <v>No</v>
      </c>
      <c r="U250" t="str">
        <f>IFERROR(__xludf.DUMMYFUNCTION("""COMPUTED_VALUE"""),"Some of them")</f>
        <v>Some of them</v>
      </c>
      <c r="V250" t="str">
        <f>IFERROR(__xludf.DUMMYFUNCTION("""COMPUTED_VALUE"""),"Yes")</f>
        <v>Yes</v>
      </c>
      <c r="W250" t="str">
        <f>IFERROR(__xludf.DUMMYFUNCTION("""COMPUTED_VALUE"""),"No")</f>
        <v>No</v>
      </c>
      <c r="X250" t="str">
        <f>IFERROR(__xludf.DUMMYFUNCTION("""COMPUTED_VALUE"""),"No")</f>
        <v>No</v>
      </c>
      <c r="Y250" t="str">
        <f>IFERROR(__xludf.DUMMYFUNCTION("""COMPUTED_VALUE"""),"Don't know")</f>
        <v>Don't know</v>
      </c>
      <c r="Z250" t="str">
        <f>IFERROR(__xludf.DUMMYFUNCTION("""COMPUTED_VALUE"""),"No")</f>
        <v>No</v>
      </c>
    </row>
    <row r="251">
      <c r="A251" s="4">
        <f>IFERROR(__xludf.DUMMYFUNCTION("""COMPUTED_VALUE"""),41878.64699298611)</f>
        <v>41878.64699</v>
      </c>
      <c r="B251">
        <f>IFERROR(__xludf.DUMMYFUNCTION("""COMPUTED_VALUE"""),55.0)</f>
        <v>55</v>
      </c>
      <c r="C251" t="str">
        <f>IFERROR(__xludf.DUMMYFUNCTION("""COMPUTED_VALUE"""),"M")</f>
        <v>M</v>
      </c>
      <c r="D251" t="str">
        <f>IFERROR(__xludf.DUMMYFUNCTION("""COMPUTED_VALUE"""),"United States")</f>
        <v>United States</v>
      </c>
      <c r="E251" t="str">
        <f>IFERROR(__xludf.DUMMYFUNCTION("""COMPUTED_VALUE"""),"ID")</f>
        <v>ID</v>
      </c>
      <c r="F251" t="str">
        <f>IFERROR(__xludf.DUMMYFUNCTION("""COMPUTED_VALUE"""),"No")</f>
        <v>No</v>
      </c>
      <c r="G251" t="str">
        <f>IFERROR(__xludf.DUMMYFUNCTION("""COMPUTED_VALUE"""),"Yes")</f>
        <v>Yes</v>
      </c>
      <c r="H251" t="str">
        <f>IFERROR(__xludf.DUMMYFUNCTION("""COMPUTED_VALUE"""),"Yes")</f>
        <v>Yes</v>
      </c>
      <c r="I251" t="str">
        <f>IFERROR(__xludf.DUMMYFUNCTION("""COMPUTED_VALUE"""),"Sometimes")</f>
        <v>Sometimes</v>
      </c>
      <c r="J251" t="str">
        <f>IFERROR(__xludf.DUMMYFUNCTION("""COMPUTED_VALUE"""),"1-5")</f>
        <v>1-5</v>
      </c>
      <c r="K251" t="str">
        <f>IFERROR(__xludf.DUMMYFUNCTION("""COMPUTED_VALUE"""),"Yes")</f>
        <v>Yes</v>
      </c>
      <c r="L251" t="str">
        <f>IFERROR(__xludf.DUMMYFUNCTION("""COMPUTED_VALUE"""),"Yes")</f>
        <v>Yes</v>
      </c>
      <c r="M251" t="str">
        <f>IFERROR(__xludf.DUMMYFUNCTION("""COMPUTED_VALUE"""),"No")</f>
        <v>No</v>
      </c>
      <c r="N251" t="str">
        <f>IFERROR(__xludf.DUMMYFUNCTION("""COMPUTED_VALUE"""),"Yes")</f>
        <v>Yes</v>
      </c>
      <c r="O251" t="str">
        <f>IFERROR(__xludf.DUMMYFUNCTION("""COMPUTED_VALUE"""),"No")</f>
        <v>No</v>
      </c>
      <c r="P251" t="str">
        <f>IFERROR(__xludf.DUMMYFUNCTION("""COMPUTED_VALUE"""),"Don't know")</f>
        <v>Don't know</v>
      </c>
      <c r="Q251" t="str">
        <f>IFERROR(__xludf.DUMMYFUNCTION("""COMPUTED_VALUE"""),"Don't know")</f>
        <v>Don't know</v>
      </c>
      <c r="R251" t="str">
        <f>IFERROR(__xludf.DUMMYFUNCTION("""COMPUTED_VALUE"""),"Don't know")</f>
        <v>Don't know</v>
      </c>
      <c r="S251" t="str">
        <f>IFERROR(__xludf.DUMMYFUNCTION("""COMPUTED_VALUE"""),"Yes")</f>
        <v>Yes</v>
      </c>
      <c r="T251" t="str">
        <f>IFERROR(__xludf.DUMMYFUNCTION("""COMPUTED_VALUE"""),"Maybe")</f>
        <v>Maybe</v>
      </c>
      <c r="U251" t="str">
        <f>IFERROR(__xludf.DUMMYFUNCTION("""COMPUTED_VALUE"""),"No")</f>
        <v>No</v>
      </c>
      <c r="V251" t="str">
        <f>IFERROR(__xludf.DUMMYFUNCTION("""COMPUTED_VALUE"""),"No")</f>
        <v>No</v>
      </c>
      <c r="W251" t="str">
        <f>IFERROR(__xludf.DUMMYFUNCTION("""COMPUTED_VALUE"""),"No")</f>
        <v>No</v>
      </c>
      <c r="X251" t="str">
        <f>IFERROR(__xludf.DUMMYFUNCTION("""COMPUTED_VALUE"""),"No")</f>
        <v>No</v>
      </c>
      <c r="Y251" t="str">
        <f>IFERROR(__xludf.DUMMYFUNCTION("""COMPUTED_VALUE"""),"No")</f>
        <v>No</v>
      </c>
      <c r="Z251" t="str">
        <f>IFERROR(__xludf.DUMMYFUNCTION("""COMPUTED_VALUE"""),"Yes")</f>
        <v>Yes</v>
      </c>
    </row>
    <row r="252">
      <c r="A252" s="4">
        <f>IFERROR(__xludf.DUMMYFUNCTION("""COMPUTED_VALUE"""),41878.64897981482)</f>
        <v>41878.64898</v>
      </c>
      <c r="B252">
        <f>IFERROR(__xludf.DUMMYFUNCTION("""COMPUTED_VALUE"""),28.0)</f>
        <v>28</v>
      </c>
      <c r="C252" t="str">
        <f>IFERROR(__xludf.DUMMYFUNCTION("""COMPUTED_VALUE"""),"Female")</f>
        <v>Female</v>
      </c>
      <c r="D252" t="str">
        <f>IFERROR(__xludf.DUMMYFUNCTION("""COMPUTED_VALUE"""),"United States")</f>
        <v>United States</v>
      </c>
      <c r="E252" t="str">
        <f>IFERROR(__xludf.DUMMYFUNCTION("""COMPUTED_VALUE"""),"NY")</f>
        <v>NY</v>
      </c>
      <c r="F252" t="str">
        <f>IFERROR(__xludf.DUMMYFUNCTION("""COMPUTED_VALUE"""),"No")</f>
        <v>No</v>
      </c>
      <c r="G252" t="str">
        <f>IFERROR(__xludf.DUMMYFUNCTION("""COMPUTED_VALUE"""),"No")</f>
        <v>No</v>
      </c>
      <c r="H252" t="str">
        <f>IFERROR(__xludf.DUMMYFUNCTION("""COMPUTED_VALUE"""),"Yes")</f>
        <v>Yes</v>
      </c>
      <c r="I252" t="str">
        <f>IFERROR(__xludf.DUMMYFUNCTION("""COMPUTED_VALUE"""),"Rarely")</f>
        <v>Rarely</v>
      </c>
      <c r="J252" t="str">
        <f>IFERROR(__xludf.DUMMYFUNCTION("""COMPUTED_VALUE"""),"More than 1000")</f>
        <v>More than 1000</v>
      </c>
      <c r="K252" t="str">
        <f>IFERROR(__xludf.DUMMYFUNCTION("""COMPUTED_VALUE"""),"No")</f>
        <v>No</v>
      </c>
      <c r="L252" t="str">
        <f>IFERROR(__xludf.DUMMYFUNCTION("""COMPUTED_VALUE"""),"No")</f>
        <v>No</v>
      </c>
      <c r="M252" t="str">
        <f>IFERROR(__xludf.DUMMYFUNCTION("""COMPUTED_VALUE"""),"Yes")</f>
        <v>Yes</v>
      </c>
      <c r="N252" t="str">
        <f>IFERROR(__xludf.DUMMYFUNCTION("""COMPUTED_VALUE"""),"Yes")</f>
        <v>Yes</v>
      </c>
      <c r="O252" t="str">
        <f>IFERROR(__xludf.DUMMYFUNCTION("""COMPUTED_VALUE"""),"No")</f>
        <v>No</v>
      </c>
      <c r="P252" t="str">
        <f>IFERROR(__xludf.DUMMYFUNCTION("""COMPUTED_VALUE"""),"Don't know")</f>
        <v>Don't know</v>
      </c>
      <c r="Q252" t="str">
        <f>IFERROR(__xludf.DUMMYFUNCTION("""COMPUTED_VALUE"""),"Don't know")</f>
        <v>Don't know</v>
      </c>
      <c r="R252" t="str">
        <f>IFERROR(__xludf.DUMMYFUNCTION("""COMPUTED_VALUE"""),"Don't know")</f>
        <v>Don't know</v>
      </c>
      <c r="S252" t="str">
        <f>IFERROR(__xludf.DUMMYFUNCTION("""COMPUTED_VALUE"""),"Maybe")</f>
        <v>Maybe</v>
      </c>
      <c r="T252" t="str">
        <f>IFERROR(__xludf.DUMMYFUNCTION("""COMPUTED_VALUE"""),"No")</f>
        <v>No</v>
      </c>
      <c r="U252" t="str">
        <f>IFERROR(__xludf.DUMMYFUNCTION("""COMPUTED_VALUE"""),"No")</f>
        <v>No</v>
      </c>
      <c r="V252" t="str">
        <f>IFERROR(__xludf.DUMMYFUNCTION("""COMPUTED_VALUE"""),"No")</f>
        <v>No</v>
      </c>
      <c r="W252" t="str">
        <f>IFERROR(__xludf.DUMMYFUNCTION("""COMPUTED_VALUE"""),"No")</f>
        <v>No</v>
      </c>
      <c r="X252" t="str">
        <f>IFERROR(__xludf.DUMMYFUNCTION("""COMPUTED_VALUE"""),"No")</f>
        <v>No</v>
      </c>
      <c r="Y252" t="str">
        <f>IFERROR(__xludf.DUMMYFUNCTION("""COMPUTED_VALUE"""),"Don't know")</f>
        <v>Don't know</v>
      </c>
      <c r="Z252" t="str">
        <f>IFERROR(__xludf.DUMMYFUNCTION("""COMPUTED_VALUE"""),"No")</f>
        <v>No</v>
      </c>
    </row>
    <row r="253">
      <c r="A253" s="4">
        <f>IFERROR(__xludf.DUMMYFUNCTION("""COMPUTED_VALUE"""),41878.64898835649)</f>
        <v>41878.64899</v>
      </c>
      <c r="B253">
        <f>IFERROR(__xludf.DUMMYFUNCTION("""COMPUTED_VALUE"""),21.0)</f>
        <v>21</v>
      </c>
      <c r="C253" t="str">
        <f>IFERROR(__xludf.DUMMYFUNCTION("""COMPUTED_VALUE"""),"M")</f>
        <v>M</v>
      </c>
      <c r="D253" t="str">
        <f>IFERROR(__xludf.DUMMYFUNCTION("""COMPUTED_VALUE"""),"United States")</f>
        <v>United States</v>
      </c>
      <c r="E253" t="str">
        <f>IFERROR(__xludf.DUMMYFUNCTION("""COMPUTED_VALUE"""),"CA")</f>
        <v>CA</v>
      </c>
      <c r="F253" t="str">
        <f>IFERROR(__xludf.DUMMYFUNCTION("""COMPUTED_VALUE"""),"No")</f>
        <v>No</v>
      </c>
      <c r="G253" t="str">
        <f>IFERROR(__xludf.DUMMYFUNCTION("""COMPUTED_VALUE"""),"No")</f>
        <v>No</v>
      </c>
      <c r="H253" t="str">
        <f>IFERROR(__xludf.DUMMYFUNCTION("""COMPUTED_VALUE"""),"No")</f>
        <v>No</v>
      </c>
      <c r="I253" t="str">
        <f>IFERROR(__xludf.DUMMYFUNCTION("""COMPUTED_VALUE"""),"Sometimes")</f>
        <v>Sometimes</v>
      </c>
      <c r="J253" t="str">
        <f>IFERROR(__xludf.DUMMYFUNCTION("""COMPUTED_VALUE"""),"6-25")</f>
        <v>6-25</v>
      </c>
      <c r="K253" t="str">
        <f>IFERROR(__xludf.DUMMYFUNCTION("""COMPUTED_VALUE"""),"No")</f>
        <v>No</v>
      </c>
      <c r="L253" t="str">
        <f>IFERROR(__xludf.DUMMYFUNCTION("""COMPUTED_VALUE"""),"No")</f>
        <v>No</v>
      </c>
      <c r="M253" t="str">
        <f>IFERROR(__xludf.DUMMYFUNCTION("""COMPUTED_VALUE"""),"Don't know")</f>
        <v>Don't know</v>
      </c>
      <c r="N253" t="str">
        <f>IFERROR(__xludf.DUMMYFUNCTION("""COMPUTED_VALUE"""),"Not sure")</f>
        <v>Not sure</v>
      </c>
      <c r="O253" t="str">
        <f>IFERROR(__xludf.DUMMYFUNCTION("""COMPUTED_VALUE"""),"No")</f>
        <v>No</v>
      </c>
      <c r="P253" t="str">
        <f>IFERROR(__xludf.DUMMYFUNCTION("""COMPUTED_VALUE"""),"Yes")</f>
        <v>Yes</v>
      </c>
      <c r="Q253" t="str">
        <f>IFERROR(__xludf.DUMMYFUNCTION("""COMPUTED_VALUE"""),"Yes")</f>
        <v>Yes</v>
      </c>
      <c r="R253" t="str">
        <f>IFERROR(__xludf.DUMMYFUNCTION("""COMPUTED_VALUE"""),"Don't know")</f>
        <v>Don't know</v>
      </c>
      <c r="S253" t="str">
        <f>IFERROR(__xludf.DUMMYFUNCTION("""COMPUTED_VALUE"""),"No")</f>
        <v>No</v>
      </c>
      <c r="T253" t="str">
        <f>IFERROR(__xludf.DUMMYFUNCTION("""COMPUTED_VALUE"""),"No")</f>
        <v>No</v>
      </c>
      <c r="U253" t="str">
        <f>IFERROR(__xludf.DUMMYFUNCTION("""COMPUTED_VALUE"""),"Some of them")</f>
        <v>Some of them</v>
      </c>
      <c r="V253" t="str">
        <f>IFERROR(__xludf.DUMMYFUNCTION("""COMPUTED_VALUE"""),"Some of them")</f>
        <v>Some of them</v>
      </c>
      <c r="W253" t="str">
        <f>IFERROR(__xludf.DUMMYFUNCTION("""COMPUTED_VALUE"""),"Maybe")</f>
        <v>Maybe</v>
      </c>
      <c r="X253" t="str">
        <f>IFERROR(__xludf.DUMMYFUNCTION("""COMPUTED_VALUE"""),"Maybe")</f>
        <v>Maybe</v>
      </c>
      <c r="Y253" t="str">
        <f>IFERROR(__xludf.DUMMYFUNCTION("""COMPUTED_VALUE"""),"Yes")</f>
        <v>Yes</v>
      </c>
      <c r="Z253" t="str">
        <f>IFERROR(__xludf.DUMMYFUNCTION("""COMPUTED_VALUE"""),"No")</f>
        <v>No</v>
      </c>
    </row>
    <row r="254">
      <c r="A254" s="4">
        <f>IFERROR(__xludf.DUMMYFUNCTION("""COMPUTED_VALUE"""),41878.6495584838)</f>
        <v>41878.64956</v>
      </c>
      <c r="B254">
        <f>IFERROR(__xludf.DUMMYFUNCTION("""COMPUTED_VALUE"""),24.0)</f>
        <v>24</v>
      </c>
      <c r="C254" t="str">
        <f>IFERROR(__xludf.DUMMYFUNCTION("""COMPUTED_VALUE"""),"Male")</f>
        <v>Male</v>
      </c>
      <c r="D254" t="str">
        <f>IFERROR(__xludf.DUMMYFUNCTION("""COMPUTED_VALUE"""),"United States")</f>
        <v>United States</v>
      </c>
      <c r="E254" t="str">
        <f>IFERROR(__xludf.DUMMYFUNCTION("""COMPUTED_VALUE"""),"TX")</f>
        <v>TX</v>
      </c>
      <c r="F254" t="str">
        <f>IFERROR(__xludf.DUMMYFUNCTION("""COMPUTED_VALUE"""),"No")</f>
        <v>No</v>
      </c>
      <c r="G254" t="str">
        <f>IFERROR(__xludf.DUMMYFUNCTION("""COMPUTED_VALUE"""),"Yes")</f>
        <v>Yes</v>
      </c>
      <c r="H254" t="str">
        <f>IFERROR(__xludf.DUMMYFUNCTION("""COMPUTED_VALUE"""),"Yes")</f>
        <v>Yes</v>
      </c>
      <c r="I254" t="str">
        <f>IFERROR(__xludf.DUMMYFUNCTION("""COMPUTED_VALUE"""),"Sometimes")</f>
        <v>Sometimes</v>
      </c>
      <c r="J254" t="str">
        <f>IFERROR(__xludf.DUMMYFUNCTION("""COMPUTED_VALUE"""),"100-500")</f>
        <v>100-500</v>
      </c>
      <c r="K254" t="str">
        <f>IFERROR(__xludf.DUMMYFUNCTION("""COMPUTED_VALUE"""),"No")</f>
        <v>No</v>
      </c>
      <c r="L254" t="str">
        <f>IFERROR(__xludf.DUMMYFUNCTION("""COMPUTED_VALUE"""),"Yes")</f>
        <v>Yes</v>
      </c>
      <c r="M254" t="str">
        <f>IFERROR(__xludf.DUMMYFUNCTION("""COMPUTED_VALUE"""),"No")</f>
        <v>No</v>
      </c>
      <c r="N254" t="str">
        <f>IFERROR(__xludf.DUMMYFUNCTION("""COMPUTED_VALUE"""),"Yes")</f>
        <v>Yes</v>
      </c>
      <c r="O254" t="str">
        <f>IFERROR(__xludf.DUMMYFUNCTION("""COMPUTED_VALUE"""),"No")</f>
        <v>No</v>
      </c>
      <c r="P254" t="str">
        <f>IFERROR(__xludf.DUMMYFUNCTION("""COMPUTED_VALUE"""),"No")</f>
        <v>No</v>
      </c>
      <c r="Q254" t="str">
        <f>IFERROR(__xludf.DUMMYFUNCTION("""COMPUTED_VALUE"""),"Don't know")</f>
        <v>Don't know</v>
      </c>
      <c r="R254" t="str">
        <f>IFERROR(__xludf.DUMMYFUNCTION("""COMPUTED_VALUE"""),"Somewhat difficult")</f>
        <v>Somewhat difficult</v>
      </c>
      <c r="S254" t="str">
        <f>IFERROR(__xludf.DUMMYFUNCTION("""COMPUTED_VALUE"""),"Yes")</f>
        <v>Yes</v>
      </c>
      <c r="T254" t="str">
        <f>IFERROR(__xludf.DUMMYFUNCTION("""COMPUTED_VALUE"""),"No")</f>
        <v>No</v>
      </c>
      <c r="U254" t="str">
        <f>IFERROR(__xludf.DUMMYFUNCTION("""COMPUTED_VALUE"""),"Some of them")</f>
        <v>Some of them</v>
      </c>
      <c r="V254" t="str">
        <f>IFERROR(__xludf.DUMMYFUNCTION("""COMPUTED_VALUE"""),"Some of them")</f>
        <v>Some of them</v>
      </c>
      <c r="W254" t="str">
        <f>IFERROR(__xludf.DUMMYFUNCTION("""COMPUTED_VALUE"""),"No")</f>
        <v>No</v>
      </c>
      <c r="X254" t="str">
        <f>IFERROR(__xludf.DUMMYFUNCTION("""COMPUTED_VALUE"""),"Maybe")</f>
        <v>Maybe</v>
      </c>
      <c r="Y254" t="str">
        <f>IFERROR(__xludf.DUMMYFUNCTION("""COMPUTED_VALUE"""),"No")</f>
        <v>No</v>
      </c>
      <c r="Z254" t="str">
        <f>IFERROR(__xludf.DUMMYFUNCTION("""COMPUTED_VALUE"""),"Yes")</f>
        <v>Yes</v>
      </c>
    </row>
    <row r="255">
      <c r="A255" s="4">
        <f>IFERROR(__xludf.DUMMYFUNCTION("""COMPUTED_VALUE"""),41878.649735740735)</f>
        <v>41878.64974</v>
      </c>
      <c r="B255">
        <f>IFERROR(__xludf.DUMMYFUNCTION("""COMPUTED_VALUE"""),26.0)</f>
        <v>26</v>
      </c>
      <c r="C255" t="str">
        <f>IFERROR(__xludf.DUMMYFUNCTION("""COMPUTED_VALUE"""),"Female")</f>
        <v>Female</v>
      </c>
      <c r="D255" t="str">
        <f>IFERROR(__xludf.DUMMYFUNCTION("""COMPUTED_VALUE"""),"United States")</f>
        <v>United States</v>
      </c>
      <c r="E255" t="str">
        <f>IFERROR(__xludf.DUMMYFUNCTION("""COMPUTED_VALUE"""),"MD")</f>
        <v>MD</v>
      </c>
      <c r="F255" t="str">
        <f>IFERROR(__xludf.DUMMYFUNCTION("""COMPUTED_VALUE"""),"No")</f>
        <v>No</v>
      </c>
      <c r="G255" t="str">
        <f>IFERROR(__xludf.DUMMYFUNCTION("""COMPUTED_VALUE"""),"No")</f>
        <v>No</v>
      </c>
      <c r="H255" t="str">
        <f>IFERROR(__xludf.DUMMYFUNCTION("""COMPUTED_VALUE"""),"No")</f>
        <v>No</v>
      </c>
      <c r="J255" t="str">
        <f>IFERROR(__xludf.DUMMYFUNCTION("""COMPUTED_VALUE"""),"More than 1000")</f>
        <v>More than 1000</v>
      </c>
      <c r="K255" t="str">
        <f>IFERROR(__xludf.DUMMYFUNCTION("""COMPUTED_VALUE"""),"No")</f>
        <v>No</v>
      </c>
      <c r="L255" t="str">
        <f>IFERROR(__xludf.DUMMYFUNCTION("""COMPUTED_VALUE"""),"No")</f>
        <v>No</v>
      </c>
      <c r="M255" t="str">
        <f>IFERROR(__xludf.DUMMYFUNCTION("""COMPUTED_VALUE"""),"Yes")</f>
        <v>Yes</v>
      </c>
      <c r="N255" t="str">
        <f>IFERROR(__xludf.DUMMYFUNCTION("""COMPUTED_VALUE"""),"Not sure")</f>
        <v>Not sure</v>
      </c>
      <c r="O255" t="str">
        <f>IFERROR(__xludf.DUMMYFUNCTION("""COMPUTED_VALUE"""),"Yes")</f>
        <v>Yes</v>
      </c>
      <c r="P255" t="str">
        <f>IFERROR(__xludf.DUMMYFUNCTION("""COMPUTED_VALUE"""),"Don't know")</f>
        <v>Don't know</v>
      </c>
      <c r="Q255" t="str">
        <f>IFERROR(__xludf.DUMMYFUNCTION("""COMPUTED_VALUE"""),"Don't know")</f>
        <v>Don't know</v>
      </c>
      <c r="R255" t="str">
        <f>IFERROR(__xludf.DUMMYFUNCTION("""COMPUTED_VALUE"""),"Don't know")</f>
        <v>Don't know</v>
      </c>
      <c r="S255" t="str">
        <f>IFERROR(__xludf.DUMMYFUNCTION("""COMPUTED_VALUE"""),"Maybe")</f>
        <v>Maybe</v>
      </c>
      <c r="T255" t="str">
        <f>IFERROR(__xludf.DUMMYFUNCTION("""COMPUTED_VALUE"""),"No")</f>
        <v>No</v>
      </c>
      <c r="U255" t="str">
        <f>IFERROR(__xludf.DUMMYFUNCTION("""COMPUTED_VALUE"""),"Some of them")</f>
        <v>Some of them</v>
      </c>
      <c r="V255" t="str">
        <f>IFERROR(__xludf.DUMMYFUNCTION("""COMPUTED_VALUE"""),"No")</f>
        <v>No</v>
      </c>
      <c r="W255" t="str">
        <f>IFERROR(__xludf.DUMMYFUNCTION("""COMPUTED_VALUE"""),"No")</f>
        <v>No</v>
      </c>
      <c r="X255" t="str">
        <f>IFERROR(__xludf.DUMMYFUNCTION("""COMPUTED_VALUE"""),"No")</f>
        <v>No</v>
      </c>
      <c r="Y255" t="str">
        <f>IFERROR(__xludf.DUMMYFUNCTION("""COMPUTED_VALUE"""),"Don't know")</f>
        <v>Don't know</v>
      </c>
      <c r="Z255" t="str">
        <f>IFERROR(__xludf.DUMMYFUNCTION("""COMPUTED_VALUE"""),"No")</f>
        <v>No</v>
      </c>
    </row>
    <row r="256">
      <c r="A256" s="4">
        <f>IFERROR(__xludf.DUMMYFUNCTION("""COMPUTED_VALUE"""),41878.64988756944)</f>
        <v>41878.64989</v>
      </c>
      <c r="B256">
        <f>IFERROR(__xludf.DUMMYFUNCTION("""COMPUTED_VALUE"""),23.0)</f>
        <v>23</v>
      </c>
      <c r="C256" t="str">
        <f>IFERROR(__xludf.DUMMYFUNCTION("""COMPUTED_VALUE"""),"Male")</f>
        <v>Male</v>
      </c>
      <c r="D256" t="str">
        <f>IFERROR(__xludf.DUMMYFUNCTION("""COMPUTED_VALUE"""),"United States")</f>
        <v>United States</v>
      </c>
      <c r="E256" t="str">
        <f>IFERROR(__xludf.DUMMYFUNCTION("""COMPUTED_VALUE"""),"IN")</f>
        <v>IN</v>
      </c>
      <c r="F256" t="str">
        <f>IFERROR(__xludf.DUMMYFUNCTION("""COMPUTED_VALUE"""),"No")</f>
        <v>No</v>
      </c>
      <c r="G256" t="str">
        <f>IFERROR(__xludf.DUMMYFUNCTION("""COMPUTED_VALUE"""),"No")</f>
        <v>No</v>
      </c>
      <c r="H256" t="str">
        <f>IFERROR(__xludf.DUMMYFUNCTION("""COMPUTED_VALUE"""),"No")</f>
        <v>No</v>
      </c>
      <c r="J256" t="str">
        <f>IFERROR(__xludf.DUMMYFUNCTION("""COMPUTED_VALUE"""),"More than 1000")</f>
        <v>More than 1000</v>
      </c>
      <c r="K256" t="str">
        <f>IFERROR(__xludf.DUMMYFUNCTION("""COMPUTED_VALUE"""),"No")</f>
        <v>No</v>
      </c>
      <c r="L256" t="str">
        <f>IFERROR(__xludf.DUMMYFUNCTION("""COMPUTED_VALUE"""),"No")</f>
        <v>No</v>
      </c>
      <c r="M256" t="str">
        <f>IFERROR(__xludf.DUMMYFUNCTION("""COMPUTED_VALUE"""),"Yes")</f>
        <v>Yes</v>
      </c>
      <c r="N256" t="str">
        <f>IFERROR(__xludf.DUMMYFUNCTION("""COMPUTED_VALUE"""),"No")</f>
        <v>No</v>
      </c>
      <c r="O256" t="str">
        <f>IFERROR(__xludf.DUMMYFUNCTION("""COMPUTED_VALUE"""),"No")</f>
        <v>No</v>
      </c>
      <c r="P256" t="str">
        <f>IFERROR(__xludf.DUMMYFUNCTION("""COMPUTED_VALUE"""),"No")</f>
        <v>No</v>
      </c>
      <c r="Q256" t="str">
        <f>IFERROR(__xludf.DUMMYFUNCTION("""COMPUTED_VALUE"""),"Don't know")</f>
        <v>Don't know</v>
      </c>
      <c r="R256" t="str">
        <f>IFERROR(__xludf.DUMMYFUNCTION("""COMPUTED_VALUE"""),"Don't know")</f>
        <v>Don't know</v>
      </c>
      <c r="S256" t="str">
        <f>IFERROR(__xludf.DUMMYFUNCTION("""COMPUTED_VALUE"""),"No")</f>
        <v>No</v>
      </c>
      <c r="T256" t="str">
        <f>IFERROR(__xludf.DUMMYFUNCTION("""COMPUTED_VALUE"""),"No")</f>
        <v>No</v>
      </c>
      <c r="U256" t="str">
        <f>IFERROR(__xludf.DUMMYFUNCTION("""COMPUTED_VALUE"""),"Yes")</f>
        <v>Yes</v>
      </c>
      <c r="V256" t="str">
        <f>IFERROR(__xludf.DUMMYFUNCTION("""COMPUTED_VALUE"""),"No")</f>
        <v>No</v>
      </c>
      <c r="W256" t="str">
        <f>IFERROR(__xludf.DUMMYFUNCTION("""COMPUTED_VALUE"""),"No")</f>
        <v>No</v>
      </c>
      <c r="X256" t="str">
        <f>IFERROR(__xludf.DUMMYFUNCTION("""COMPUTED_VALUE"""),"Yes")</f>
        <v>Yes</v>
      </c>
      <c r="Y256" t="str">
        <f>IFERROR(__xludf.DUMMYFUNCTION("""COMPUTED_VALUE"""),"Don't know")</f>
        <v>Don't know</v>
      </c>
      <c r="Z256" t="str">
        <f>IFERROR(__xludf.DUMMYFUNCTION("""COMPUTED_VALUE"""),"No")</f>
        <v>No</v>
      </c>
    </row>
    <row r="257">
      <c r="A257" s="4">
        <f>IFERROR(__xludf.DUMMYFUNCTION("""COMPUTED_VALUE"""),41878.65015631945)</f>
        <v>41878.65016</v>
      </c>
      <c r="B257">
        <f>IFERROR(__xludf.DUMMYFUNCTION("""COMPUTED_VALUE"""),24.0)</f>
        <v>24</v>
      </c>
      <c r="C257" t="str">
        <f>IFERROR(__xludf.DUMMYFUNCTION("""COMPUTED_VALUE"""),"Female")</f>
        <v>Female</v>
      </c>
      <c r="D257" t="str">
        <f>IFERROR(__xludf.DUMMYFUNCTION("""COMPUTED_VALUE"""),"United States")</f>
        <v>United States</v>
      </c>
      <c r="E257" t="str">
        <f>IFERROR(__xludf.DUMMYFUNCTION("""COMPUTED_VALUE"""),"OR")</f>
        <v>OR</v>
      </c>
      <c r="F257" t="str">
        <f>IFERROR(__xludf.DUMMYFUNCTION("""COMPUTED_VALUE"""),"No")</f>
        <v>No</v>
      </c>
      <c r="G257" t="str">
        <f>IFERROR(__xludf.DUMMYFUNCTION("""COMPUTED_VALUE"""),"No")</f>
        <v>No</v>
      </c>
      <c r="H257" t="str">
        <f>IFERROR(__xludf.DUMMYFUNCTION("""COMPUTED_VALUE"""),"No")</f>
        <v>No</v>
      </c>
      <c r="J257" t="str">
        <f>IFERROR(__xludf.DUMMYFUNCTION("""COMPUTED_VALUE"""),"More than 1000")</f>
        <v>More than 1000</v>
      </c>
      <c r="K257" t="str">
        <f>IFERROR(__xludf.DUMMYFUNCTION("""COMPUTED_VALUE"""),"No")</f>
        <v>No</v>
      </c>
      <c r="L257" t="str">
        <f>IFERROR(__xludf.DUMMYFUNCTION("""COMPUTED_VALUE"""),"Yes")</f>
        <v>Yes</v>
      </c>
      <c r="M257" t="str">
        <f>IFERROR(__xludf.DUMMYFUNCTION("""COMPUTED_VALUE"""),"Yes")</f>
        <v>Yes</v>
      </c>
      <c r="N257" t="str">
        <f>IFERROR(__xludf.DUMMYFUNCTION("""COMPUTED_VALUE"""),"Yes")</f>
        <v>Yes</v>
      </c>
      <c r="O257" t="str">
        <f>IFERROR(__xludf.DUMMYFUNCTION("""COMPUTED_VALUE"""),"Yes")</f>
        <v>Yes</v>
      </c>
      <c r="P257" t="str">
        <f>IFERROR(__xludf.DUMMYFUNCTION("""COMPUTED_VALUE"""),"Yes")</f>
        <v>Yes</v>
      </c>
      <c r="Q257" t="str">
        <f>IFERROR(__xludf.DUMMYFUNCTION("""COMPUTED_VALUE"""),"Yes")</f>
        <v>Yes</v>
      </c>
      <c r="R257" t="str">
        <f>IFERROR(__xludf.DUMMYFUNCTION("""COMPUTED_VALUE"""),"Somewhat easy")</f>
        <v>Somewhat easy</v>
      </c>
      <c r="S257" t="str">
        <f>IFERROR(__xludf.DUMMYFUNCTION("""COMPUTED_VALUE"""),"No")</f>
        <v>No</v>
      </c>
      <c r="T257" t="str">
        <f>IFERROR(__xludf.DUMMYFUNCTION("""COMPUTED_VALUE"""),"No")</f>
        <v>No</v>
      </c>
      <c r="U257" t="str">
        <f>IFERROR(__xludf.DUMMYFUNCTION("""COMPUTED_VALUE"""),"Some of them")</f>
        <v>Some of them</v>
      </c>
      <c r="V257" t="str">
        <f>IFERROR(__xludf.DUMMYFUNCTION("""COMPUTED_VALUE"""),"Some of them")</f>
        <v>Some of them</v>
      </c>
      <c r="W257" t="str">
        <f>IFERROR(__xludf.DUMMYFUNCTION("""COMPUTED_VALUE"""),"Yes")</f>
        <v>Yes</v>
      </c>
      <c r="X257" t="str">
        <f>IFERROR(__xludf.DUMMYFUNCTION("""COMPUTED_VALUE"""),"Yes")</f>
        <v>Yes</v>
      </c>
      <c r="Y257" t="str">
        <f>IFERROR(__xludf.DUMMYFUNCTION("""COMPUTED_VALUE"""),"Yes")</f>
        <v>Yes</v>
      </c>
      <c r="Z257" t="str">
        <f>IFERROR(__xludf.DUMMYFUNCTION("""COMPUTED_VALUE"""),"No")</f>
        <v>No</v>
      </c>
    </row>
    <row r="258">
      <c r="A258" s="4">
        <f>IFERROR(__xludf.DUMMYFUNCTION("""COMPUTED_VALUE"""),41878.651477905085)</f>
        <v>41878.65148</v>
      </c>
      <c r="B258">
        <f>IFERROR(__xludf.DUMMYFUNCTION("""COMPUTED_VALUE"""),24.0)</f>
        <v>24</v>
      </c>
      <c r="C258" t="str">
        <f>IFERROR(__xludf.DUMMYFUNCTION("""COMPUTED_VALUE"""),"F")</f>
        <v>F</v>
      </c>
      <c r="D258" t="str">
        <f>IFERROR(__xludf.DUMMYFUNCTION("""COMPUTED_VALUE"""),"United States")</f>
        <v>United States</v>
      </c>
      <c r="E258" t="str">
        <f>IFERROR(__xludf.DUMMYFUNCTION("""COMPUTED_VALUE"""),"NY")</f>
        <v>NY</v>
      </c>
      <c r="F258" t="str">
        <f>IFERROR(__xludf.DUMMYFUNCTION("""COMPUTED_VALUE"""),"No")</f>
        <v>No</v>
      </c>
      <c r="G258" t="str">
        <f>IFERROR(__xludf.DUMMYFUNCTION("""COMPUTED_VALUE"""),"Yes")</f>
        <v>Yes</v>
      </c>
      <c r="H258" t="str">
        <f>IFERROR(__xludf.DUMMYFUNCTION("""COMPUTED_VALUE"""),"Yes")</f>
        <v>Yes</v>
      </c>
      <c r="I258" t="str">
        <f>IFERROR(__xludf.DUMMYFUNCTION("""COMPUTED_VALUE"""),"Rarely")</f>
        <v>Rarely</v>
      </c>
      <c r="J258" t="str">
        <f>IFERROR(__xludf.DUMMYFUNCTION("""COMPUTED_VALUE"""),"6-25")</f>
        <v>6-25</v>
      </c>
      <c r="K258" t="str">
        <f>IFERROR(__xludf.DUMMYFUNCTION("""COMPUTED_VALUE"""),"No")</f>
        <v>No</v>
      </c>
      <c r="L258" t="str">
        <f>IFERROR(__xludf.DUMMYFUNCTION("""COMPUTED_VALUE"""),"Yes")</f>
        <v>Yes</v>
      </c>
      <c r="M258" t="str">
        <f>IFERROR(__xludf.DUMMYFUNCTION("""COMPUTED_VALUE"""),"No")</f>
        <v>No</v>
      </c>
      <c r="N258" t="str">
        <f>IFERROR(__xludf.DUMMYFUNCTION("""COMPUTED_VALUE"""),"No")</f>
        <v>No</v>
      </c>
      <c r="O258" t="str">
        <f>IFERROR(__xludf.DUMMYFUNCTION("""COMPUTED_VALUE"""),"No")</f>
        <v>No</v>
      </c>
      <c r="P258" t="str">
        <f>IFERROR(__xludf.DUMMYFUNCTION("""COMPUTED_VALUE"""),"No")</f>
        <v>No</v>
      </c>
      <c r="Q258" t="str">
        <f>IFERROR(__xludf.DUMMYFUNCTION("""COMPUTED_VALUE"""),"Don't know")</f>
        <v>Don't know</v>
      </c>
      <c r="R258" t="str">
        <f>IFERROR(__xludf.DUMMYFUNCTION("""COMPUTED_VALUE"""),"Very easy")</f>
        <v>Very easy</v>
      </c>
      <c r="S258" t="str">
        <f>IFERROR(__xludf.DUMMYFUNCTION("""COMPUTED_VALUE"""),"Yes")</f>
        <v>Yes</v>
      </c>
      <c r="T258" t="str">
        <f>IFERROR(__xludf.DUMMYFUNCTION("""COMPUTED_VALUE"""),"No")</f>
        <v>No</v>
      </c>
      <c r="U258" t="str">
        <f>IFERROR(__xludf.DUMMYFUNCTION("""COMPUTED_VALUE"""),"No")</f>
        <v>No</v>
      </c>
      <c r="V258" t="str">
        <f>IFERROR(__xludf.DUMMYFUNCTION("""COMPUTED_VALUE"""),"Some of them")</f>
        <v>Some of them</v>
      </c>
      <c r="W258" t="str">
        <f>IFERROR(__xludf.DUMMYFUNCTION("""COMPUTED_VALUE"""),"No")</f>
        <v>No</v>
      </c>
      <c r="X258" t="str">
        <f>IFERROR(__xludf.DUMMYFUNCTION("""COMPUTED_VALUE"""),"Yes")</f>
        <v>Yes</v>
      </c>
      <c r="Y258" t="str">
        <f>IFERROR(__xludf.DUMMYFUNCTION("""COMPUTED_VALUE"""),"Yes")</f>
        <v>Yes</v>
      </c>
      <c r="Z258" t="str">
        <f>IFERROR(__xludf.DUMMYFUNCTION("""COMPUTED_VALUE"""),"No")</f>
        <v>No</v>
      </c>
    </row>
    <row r="259">
      <c r="A259" s="4">
        <f>IFERROR(__xludf.DUMMYFUNCTION("""COMPUTED_VALUE"""),41878.65175625)</f>
        <v>41878.65176</v>
      </c>
      <c r="B259">
        <f>IFERROR(__xludf.DUMMYFUNCTION("""COMPUTED_VALUE"""),34.0)</f>
        <v>34</v>
      </c>
      <c r="C259" t="str">
        <f>IFERROR(__xludf.DUMMYFUNCTION("""COMPUTED_VALUE"""),"male")</f>
        <v>male</v>
      </c>
      <c r="D259" t="str">
        <f>IFERROR(__xludf.DUMMYFUNCTION("""COMPUTED_VALUE"""),"United States")</f>
        <v>United States</v>
      </c>
      <c r="E259" t="str">
        <f>IFERROR(__xludf.DUMMYFUNCTION("""COMPUTED_VALUE"""),"NJ")</f>
        <v>NJ</v>
      </c>
      <c r="F259" t="str">
        <f>IFERROR(__xludf.DUMMYFUNCTION("""COMPUTED_VALUE"""),"No")</f>
        <v>No</v>
      </c>
      <c r="G259" t="str">
        <f>IFERROR(__xludf.DUMMYFUNCTION("""COMPUTED_VALUE"""),"No")</f>
        <v>No</v>
      </c>
      <c r="H259" t="str">
        <f>IFERROR(__xludf.DUMMYFUNCTION("""COMPUTED_VALUE"""),"No")</f>
        <v>No</v>
      </c>
      <c r="I259" t="str">
        <f>IFERROR(__xludf.DUMMYFUNCTION("""COMPUTED_VALUE"""),"Sometimes")</f>
        <v>Sometimes</v>
      </c>
      <c r="J259" t="str">
        <f>IFERROR(__xludf.DUMMYFUNCTION("""COMPUTED_VALUE"""),"26-100")</f>
        <v>26-100</v>
      </c>
      <c r="K259" t="str">
        <f>IFERROR(__xludf.DUMMYFUNCTION("""COMPUTED_VALUE"""),"No")</f>
        <v>No</v>
      </c>
      <c r="L259" t="str">
        <f>IFERROR(__xludf.DUMMYFUNCTION("""COMPUTED_VALUE"""),"Yes")</f>
        <v>Yes</v>
      </c>
      <c r="M259" t="str">
        <f>IFERROR(__xludf.DUMMYFUNCTION("""COMPUTED_VALUE"""),"Don't know")</f>
        <v>Don't know</v>
      </c>
      <c r="N259" t="str">
        <f>IFERROR(__xludf.DUMMYFUNCTION("""COMPUTED_VALUE"""),"No")</f>
        <v>No</v>
      </c>
      <c r="O259" t="str">
        <f>IFERROR(__xludf.DUMMYFUNCTION("""COMPUTED_VALUE"""),"No")</f>
        <v>No</v>
      </c>
      <c r="P259" t="str">
        <f>IFERROR(__xludf.DUMMYFUNCTION("""COMPUTED_VALUE"""),"No")</f>
        <v>No</v>
      </c>
      <c r="Q259" t="str">
        <f>IFERROR(__xludf.DUMMYFUNCTION("""COMPUTED_VALUE"""),"Don't know")</f>
        <v>Don't know</v>
      </c>
      <c r="R259" t="str">
        <f>IFERROR(__xludf.DUMMYFUNCTION("""COMPUTED_VALUE"""),"Don't know")</f>
        <v>Don't know</v>
      </c>
      <c r="S259" t="str">
        <f>IFERROR(__xludf.DUMMYFUNCTION("""COMPUTED_VALUE"""),"Maybe")</f>
        <v>Maybe</v>
      </c>
      <c r="T259" t="str">
        <f>IFERROR(__xludf.DUMMYFUNCTION("""COMPUTED_VALUE"""),"No")</f>
        <v>No</v>
      </c>
      <c r="U259" t="str">
        <f>IFERROR(__xludf.DUMMYFUNCTION("""COMPUTED_VALUE"""),"Yes")</f>
        <v>Yes</v>
      </c>
      <c r="V259" t="str">
        <f>IFERROR(__xludf.DUMMYFUNCTION("""COMPUTED_VALUE"""),"Yes")</f>
        <v>Yes</v>
      </c>
      <c r="W259" t="str">
        <f>IFERROR(__xludf.DUMMYFUNCTION("""COMPUTED_VALUE"""),"No")</f>
        <v>No</v>
      </c>
      <c r="X259" t="str">
        <f>IFERROR(__xludf.DUMMYFUNCTION("""COMPUTED_VALUE"""),"Maybe")</f>
        <v>Maybe</v>
      </c>
      <c r="Y259" t="str">
        <f>IFERROR(__xludf.DUMMYFUNCTION("""COMPUTED_VALUE"""),"Don't know")</f>
        <v>Don't know</v>
      </c>
      <c r="Z259" t="str">
        <f>IFERROR(__xludf.DUMMYFUNCTION("""COMPUTED_VALUE"""),"No")</f>
        <v>No</v>
      </c>
    </row>
    <row r="260">
      <c r="A260" s="4">
        <f>IFERROR(__xludf.DUMMYFUNCTION("""COMPUTED_VALUE"""),41878.651763518516)</f>
        <v>41878.65176</v>
      </c>
      <c r="B260">
        <f>IFERROR(__xludf.DUMMYFUNCTION("""COMPUTED_VALUE"""),27.0)</f>
        <v>27</v>
      </c>
      <c r="C260" t="str">
        <f>IFERROR(__xludf.DUMMYFUNCTION("""COMPUTED_VALUE"""),"female")</f>
        <v>female</v>
      </c>
      <c r="D260" t="str">
        <f>IFERROR(__xludf.DUMMYFUNCTION("""COMPUTED_VALUE"""),"United States")</f>
        <v>United States</v>
      </c>
      <c r="E260" t="str">
        <f>IFERROR(__xludf.DUMMYFUNCTION("""COMPUTED_VALUE"""),"CA")</f>
        <v>CA</v>
      </c>
      <c r="F260" t="str">
        <f>IFERROR(__xludf.DUMMYFUNCTION("""COMPUTED_VALUE"""),"No")</f>
        <v>No</v>
      </c>
      <c r="G260" t="str">
        <f>IFERROR(__xludf.DUMMYFUNCTION("""COMPUTED_VALUE"""),"No")</f>
        <v>No</v>
      </c>
      <c r="H260" t="str">
        <f>IFERROR(__xludf.DUMMYFUNCTION("""COMPUTED_VALUE"""),"Yes")</f>
        <v>Yes</v>
      </c>
      <c r="I260" t="str">
        <f>IFERROR(__xludf.DUMMYFUNCTION("""COMPUTED_VALUE"""),"Sometimes")</f>
        <v>Sometimes</v>
      </c>
      <c r="J260" t="str">
        <f>IFERROR(__xludf.DUMMYFUNCTION("""COMPUTED_VALUE"""),"26-100")</f>
        <v>26-100</v>
      </c>
      <c r="K260" t="str">
        <f>IFERROR(__xludf.DUMMYFUNCTION("""COMPUTED_VALUE"""),"No")</f>
        <v>No</v>
      </c>
      <c r="L260" t="str">
        <f>IFERROR(__xludf.DUMMYFUNCTION("""COMPUTED_VALUE"""),"Yes")</f>
        <v>Yes</v>
      </c>
      <c r="M260" t="str">
        <f>IFERROR(__xludf.DUMMYFUNCTION("""COMPUTED_VALUE"""),"Don't know")</f>
        <v>Don't know</v>
      </c>
      <c r="N260" t="str">
        <f>IFERROR(__xludf.DUMMYFUNCTION("""COMPUTED_VALUE"""),"Not sure")</f>
        <v>Not sure</v>
      </c>
      <c r="O260" t="str">
        <f>IFERROR(__xludf.DUMMYFUNCTION("""COMPUTED_VALUE"""),"No")</f>
        <v>No</v>
      </c>
      <c r="P260" t="str">
        <f>IFERROR(__xludf.DUMMYFUNCTION("""COMPUTED_VALUE"""),"No")</f>
        <v>No</v>
      </c>
      <c r="Q260" t="str">
        <f>IFERROR(__xludf.DUMMYFUNCTION("""COMPUTED_VALUE"""),"Don't know")</f>
        <v>Don't know</v>
      </c>
      <c r="R260" t="str">
        <f>IFERROR(__xludf.DUMMYFUNCTION("""COMPUTED_VALUE"""),"Somewhat difficult")</f>
        <v>Somewhat difficult</v>
      </c>
      <c r="S260" t="str">
        <f>IFERROR(__xludf.DUMMYFUNCTION("""COMPUTED_VALUE"""),"Maybe")</f>
        <v>Maybe</v>
      </c>
      <c r="T260" t="str">
        <f>IFERROR(__xludf.DUMMYFUNCTION("""COMPUTED_VALUE"""),"Maybe")</f>
        <v>Maybe</v>
      </c>
      <c r="U260" t="str">
        <f>IFERROR(__xludf.DUMMYFUNCTION("""COMPUTED_VALUE"""),"Some of them")</f>
        <v>Some of them</v>
      </c>
      <c r="V260" t="str">
        <f>IFERROR(__xludf.DUMMYFUNCTION("""COMPUTED_VALUE"""),"Some of them")</f>
        <v>Some of them</v>
      </c>
      <c r="W260" t="str">
        <f>IFERROR(__xludf.DUMMYFUNCTION("""COMPUTED_VALUE"""),"No")</f>
        <v>No</v>
      </c>
      <c r="X260" t="str">
        <f>IFERROR(__xludf.DUMMYFUNCTION("""COMPUTED_VALUE"""),"No")</f>
        <v>No</v>
      </c>
      <c r="Y260" t="str">
        <f>IFERROR(__xludf.DUMMYFUNCTION("""COMPUTED_VALUE"""),"Don't know")</f>
        <v>Don't know</v>
      </c>
      <c r="Z260" t="str">
        <f>IFERROR(__xludf.DUMMYFUNCTION("""COMPUTED_VALUE"""),"No")</f>
        <v>No</v>
      </c>
    </row>
    <row r="261">
      <c r="A261" s="4">
        <f>IFERROR(__xludf.DUMMYFUNCTION("""COMPUTED_VALUE"""),41878.651824837965)</f>
        <v>41878.65182</v>
      </c>
      <c r="B261">
        <f>IFERROR(__xludf.DUMMYFUNCTION("""COMPUTED_VALUE"""),28.0)</f>
        <v>28</v>
      </c>
      <c r="C261" t="str">
        <f>IFERROR(__xludf.DUMMYFUNCTION("""COMPUTED_VALUE"""),"Male")</f>
        <v>Male</v>
      </c>
      <c r="D261" t="str">
        <f>IFERROR(__xludf.DUMMYFUNCTION("""COMPUTED_VALUE"""),"United States")</f>
        <v>United States</v>
      </c>
      <c r="E261" t="str">
        <f>IFERROR(__xludf.DUMMYFUNCTION("""COMPUTED_VALUE"""),"TN")</f>
        <v>TN</v>
      </c>
      <c r="F261" t="str">
        <f>IFERROR(__xludf.DUMMYFUNCTION("""COMPUTED_VALUE"""),"No")</f>
        <v>No</v>
      </c>
      <c r="G261" t="str">
        <f>IFERROR(__xludf.DUMMYFUNCTION("""COMPUTED_VALUE"""),"No")</f>
        <v>No</v>
      </c>
      <c r="H261" t="str">
        <f>IFERROR(__xludf.DUMMYFUNCTION("""COMPUTED_VALUE"""),"No")</f>
        <v>No</v>
      </c>
      <c r="I261" t="str">
        <f>IFERROR(__xludf.DUMMYFUNCTION("""COMPUTED_VALUE"""),"Never")</f>
        <v>Never</v>
      </c>
      <c r="J261" t="str">
        <f>IFERROR(__xludf.DUMMYFUNCTION("""COMPUTED_VALUE"""),"6-25")</f>
        <v>6-25</v>
      </c>
      <c r="K261" t="str">
        <f>IFERROR(__xludf.DUMMYFUNCTION("""COMPUTED_VALUE"""),"No")</f>
        <v>No</v>
      </c>
      <c r="L261" t="str">
        <f>IFERROR(__xludf.DUMMYFUNCTION("""COMPUTED_VALUE"""),"Yes")</f>
        <v>Yes</v>
      </c>
      <c r="M261" t="str">
        <f>IFERROR(__xludf.DUMMYFUNCTION("""COMPUTED_VALUE"""),"Don't know")</f>
        <v>Don't know</v>
      </c>
      <c r="N261" t="str">
        <f>IFERROR(__xludf.DUMMYFUNCTION("""COMPUTED_VALUE"""),"No")</f>
        <v>No</v>
      </c>
      <c r="O261" t="str">
        <f>IFERROR(__xludf.DUMMYFUNCTION("""COMPUTED_VALUE"""),"No")</f>
        <v>No</v>
      </c>
      <c r="P261" t="str">
        <f>IFERROR(__xludf.DUMMYFUNCTION("""COMPUTED_VALUE"""),"Don't know")</f>
        <v>Don't know</v>
      </c>
      <c r="Q261" t="str">
        <f>IFERROR(__xludf.DUMMYFUNCTION("""COMPUTED_VALUE"""),"Don't know")</f>
        <v>Don't know</v>
      </c>
      <c r="R261" t="str">
        <f>IFERROR(__xludf.DUMMYFUNCTION("""COMPUTED_VALUE"""),"Don't know")</f>
        <v>Don't know</v>
      </c>
      <c r="S261" t="str">
        <f>IFERROR(__xludf.DUMMYFUNCTION("""COMPUTED_VALUE"""),"No")</f>
        <v>No</v>
      </c>
      <c r="T261" t="str">
        <f>IFERROR(__xludf.DUMMYFUNCTION("""COMPUTED_VALUE"""),"No")</f>
        <v>No</v>
      </c>
      <c r="U261" t="str">
        <f>IFERROR(__xludf.DUMMYFUNCTION("""COMPUTED_VALUE"""),"Some of them")</f>
        <v>Some of them</v>
      </c>
      <c r="V261" t="str">
        <f>IFERROR(__xludf.DUMMYFUNCTION("""COMPUTED_VALUE"""),"Yes")</f>
        <v>Yes</v>
      </c>
      <c r="W261" t="str">
        <f>IFERROR(__xludf.DUMMYFUNCTION("""COMPUTED_VALUE"""),"No")</f>
        <v>No</v>
      </c>
      <c r="X261" t="str">
        <f>IFERROR(__xludf.DUMMYFUNCTION("""COMPUTED_VALUE"""),"No")</f>
        <v>No</v>
      </c>
      <c r="Y261" t="str">
        <f>IFERROR(__xludf.DUMMYFUNCTION("""COMPUTED_VALUE"""),"Don't know")</f>
        <v>Don't know</v>
      </c>
      <c r="Z261" t="str">
        <f>IFERROR(__xludf.DUMMYFUNCTION("""COMPUTED_VALUE"""),"No")</f>
        <v>No</v>
      </c>
    </row>
    <row r="262">
      <c r="A262" s="4">
        <f>IFERROR(__xludf.DUMMYFUNCTION("""COMPUTED_VALUE"""),41878.65244592592)</f>
        <v>41878.65245</v>
      </c>
      <c r="B262">
        <f>IFERROR(__xludf.DUMMYFUNCTION("""COMPUTED_VALUE"""),26.0)</f>
        <v>26</v>
      </c>
      <c r="C262" t="str">
        <f>IFERROR(__xludf.DUMMYFUNCTION("""COMPUTED_VALUE"""),"Male")</f>
        <v>Male</v>
      </c>
      <c r="D262" t="str">
        <f>IFERROR(__xludf.DUMMYFUNCTION("""COMPUTED_VALUE"""),"United States")</f>
        <v>United States</v>
      </c>
      <c r="E262" t="str">
        <f>IFERROR(__xludf.DUMMYFUNCTION("""COMPUTED_VALUE"""),"WA")</f>
        <v>WA</v>
      </c>
      <c r="F262" t="str">
        <f>IFERROR(__xludf.DUMMYFUNCTION("""COMPUTED_VALUE"""),"No")</f>
        <v>No</v>
      </c>
      <c r="G262" t="str">
        <f>IFERROR(__xludf.DUMMYFUNCTION("""COMPUTED_VALUE"""),"No")</f>
        <v>No</v>
      </c>
      <c r="H262" t="str">
        <f>IFERROR(__xludf.DUMMYFUNCTION("""COMPUTED_VALUE"""),"No")</f>
        <v>No</v>
      </c>
      <c r="J262" t="str">
        <f>IFERROR(__xludf.DUMMYFUNCTION("""COMPUTED_VALUE"""),"More than 1000")</f>
        <v>More than 1000</v>
      </c>
      <c r="K262" t="str">
        <f>IFERROR(__xludf.DUMMYFUNCTION("""COMPUTED_VALUE"""),"No")</f>
        <v>No</v>
      </c>
      <c r="L262" t="str">
        <f>IFERROR(__xludf.DUMMYFUNCTION("""COMPUTED_VALUE"""),"Yes")</f>
        <v>Yes</v>
      </c>
      <c r="M262" t="str">
        <f>IFERROR(__xludf.DUMMYFUNCTION("""COMPUTED_VALUE"""),"Don't know")</f>
        <v>Don't know</v>
      </c>
      <c r="N262" t="str">
        <f>IFERROR(__xludf.DUMMYFUNCTION("""COMPUTED_VALUE"""),"Not sure")</f>
        <v>Not sure</v>
      </c>
      <c r="O262" t="str">
        <f>IFERROR(__xludf.DUMMYFUNCTION("""COMPUTED_VALUE"""),"Don't know")</f>
        <v>Don't know</v>
      </c>
      <c r="P262" t="str">
        <f>IFERROR(__xludf.DUMMYFUNCTION("""COMPUTED_VALUE"""),"Don't know")</f>
        <v>Don't know</v>
      </c>
      <c r="Q262" t="str">
        <f>IFERROR(__xludf.DUMMYFUNCTION("""COMPUTED_VALUE"""),"Don't know")</f>
        <v>Don't know</v>
      </c>
      <c r="R262" t="str">
        <f>IFERROR(__xludf.DUMMYFUNCTION("""COMPUTED_VALUE"""),"Don't know")</f>
        <v>Don't know</v>
      </c>
      <c r="S262" t="str">
        <f>IFERROR(__xludf.DUMMYFUNCTION("""COMPUTED_VALUE"""),"No")</f>
        <v>No</v>
      </c>
      <c r="T262" t="str">
        <f>IFERROR(__xludf.DUMMYFUNCTION("""COMPUTED_VALUE"""),"No")</f>
        <v>No</v>
      </c>
      <c r="U262" t="str">
        <f>IFERROR(__xludf.DUMMYFUNCTION("""COMPUTED_VALUE"""),"Some of them")</f>
        <v>Some of them</v>
      </c>
      <c r="V262" t="str">
        <f>IFERROR(__xludf.DUMMYFUNCTION("""COMPUTED_VALUE"""),"Yes")</f>
        <v>Yes</v>
      </c>
      <c r="W262" t="str">
        <f>IFERROR(__xludf.DUMMYFUNCTION("""COMPUTED_VALUE"""),"No")</f>
        <v>No</v>
      </c>
      <c r="X262" t="str">
        <f>IFERROR(__xludf.DUMMYFUNCTION("""COMPUTED_VALUE"""),"No")</f>
        <v>No</v>
      </c>
      <c r="Y262" t="str">
        <f>IFERROR(__xludf.DUMMYFUNCTION("""COMPUTED_VALUE"""),"Don't know")</f>
        <v>Don't know</v>
      </c>
      <c r="Z262" t="str">
        <f>IFERROR(__xludf.DUMMYFUNCTION("""COMPUTED_VALUE"""),"Yes")</f>
        <v>Yes</v>
      </c>
    </row>
    <row r="263">
      <c r="A263" s="4">
        <f>IFERROR(__xludf.DUMMYFUNCTION("""COMPUTED_VALUE"""),41878.65506853009)</f>
        <v>41878.65507</v>
      </c>
      <c r="B263">
        <f>IFERROR(__xludf.DUMMYFUNCTION("""COMPUTED_VALUE"""),23.0)</f>
        <v>23</v>
      </c>
      <c r="C263" t="str">
        <f>IFERROR(__xludf.DUMMYFUNCTION("""COMPUTED_VALUE"""),"female")</f>
        <v>female</v>
      </c>
      <c r="D263" t="str">
        <f>IFERROR(__xludf.DUMMYFUNCTION("""COMPUTED_VALUE"""),"United States")</f>
        <v>United States</v>
      </c>
      <c r="E263" t="str">
        <f>IFERROR(__xludf.DUMMYFUNCTION("""COMPUTED_VALUE"""),"MA")</f>
        <v>MA</v>
      </c>
      <c r="F263" t="str">
        <f>IFERROR(__xludf.DUMMYFUNCTION("""COMPUTED_VALUE"""),"No")</f>
        <v>No</v>
      </c>
      <c r="G263" t="str">
        <f>IFERROR(__xludf.DUMMYFUNCTION("""COMPUTED_VALUE"""),"No")</f>
        <v>No</v>
      </c>
      <c r="H263" t="str">
        <f>IFERROR(__xludf.DUMMYFUNCTION("""COMPUTED_VALUE"""),"Yes")</f>
        <v>Yes</v>
      </c>
      <c r="I263" t="str">
        <f>IFERROR(__xludf.DUMMYFUNCTION("""COMPUTED_VALUE"""),"Sometimes")</f>
        <v>Sometimes</v>
      </c>
      <c r="J263" t="str">
        <f>IFERROR(__xludf.DUMMYFUNCTION("""COMPUTED_VALUE"""),"26-100")</f>
        <v>26-100</v>
      </c>
      <c r="K263" t="str">
        <f>IFERROR(__xludf.DUMMYFUNCTION("""COMPUTED_VALUE"""),"No")</f>
        <v>No</v>
      </c>
      <c r="L263" t="str">
        <f>IFERROR(__xludf.DUMMYFUNCTION("""COMPUTED_VALUE"""),"Yes")</f>
        <v>Yes</v>
      </c>
      <c r="M263" t="str">
        <f>IFERROR(__xludf.DUMMYFUNCTION("""COMPUTED_VALUE"""),"Yes")</f>
        <v>Yes</v>
      </c>
      <c r="N263" t="str">
        <f>IFERROR(__xludf.DUMMYFUNCTION("""COMPUTED_VALUE"""),"Yes")</f>
        <v>Yes</v>
      </c>
      <c r="O263" t="str">
        <f>IFERROR(__xludf.DUMMYFUNCTION("""COMPUTED_VALUE"""),"No")</f>
        <v>No</v>
      </c>
      <c r="P263" t="str">
        <f>IFERROR(__xludf.DUMMYFUNCTION("""COMPUTED_VALUE"""),"Don't know")</f>
        <v>Don't know</v>
      </c>
      <c r="Q263" t="str">
        <f>IFERROR(__xludf.DUMMYFUNCTION("""COMPUTED_VALUE"""),"Don't know")</f>
        <v>Don't know</v>
      </c>
      <c r="R263" t="str">
        <f>IFERROR(__xludf.DUMMYFUNCTION("""COMPUTED_VALUE"""),"Don't know")</f>
        <v>Don't know</v>
      </c>
      <c r="S263" t="str">
        <f>IFERROR(__xludf.DUMMYFUNCTION("""COMPUTED_VALUE"""),"Maybe")</f>
        <v>Maybe</v>
      </c>
      <c r="T263" t="str">
        <f>IFERROR(__xludf.DUMMYFUNCTION("""COMPUTED_VALUE"""),"No")</f>
        <v>No</v>
      </c>
      <c r="U263" t="str">
        <f>IFERROR(__xludf.DUMMYFUNCTION("""COMPUTED_VALUE"""),"Some of them")</f>
        <v>Some of them</v>
      </c>
      <c r="V263" t="str">
        <f>IFERROR(__xludf.DUMMYFUNCTION("""COMPUTED_VALUE"""),"No")</f>
        <v>No</v>
      </c>
      <c r="W263" t="str">
        <f>IFERROR(__xludf.DUMMYFUNCTION("""COMPUTED_VALUE"""),"No")</f>
        <v>No</v>
      </c>
      <c r="X263" t="str">
        <f>IFERROR(__xludf.DUMMYFUNCTION("""COMPUTED_VALUE"""),"Maybe")</f>
        <v>Maybe</v>
      </c>
      <c r="Y263" t="str">
        <f>IFERROR(__xludf.DUMMYFUNCTION("""COMPUTED_VALUE"""),"Don't know")</f>
        <v>Don't know</v>
      </c>
      <c r="Z263" t="str">
        <f>IFERROR(__xludf.DUMMYFUNCTION("""COMPUTED_VALUE"""),"No")</f>
        <v>No</v>
      </c>
    </row>
    <row r="264">
      <c r="A264" s="4">
        <f>IFERROR(__xludf.DUMMYFUNCTION("""COMPUTED_VALUE"""),41878.655181712966)</f>
        <v>41878.65518</v>
      </c>
      <c r="B264">
        <f>IFERROR(__xludf.DUMMYFUNCTION("""COMPUTED_VALUE"""),29.0)</f>
        <v>29</v>
      </c>
      <c r="C264" t="str">
        <f>IFERROR(__xludf.DUMMYFUNCTION("""COMPUTED_VALUE"""),"Male")</f>
        <v>Male</v>
      </c>
      <c r="D264" t="str">
        <f>IFERROR(__xludf.DUMMYFUNCTION("""COMPUTED_VALUE"""),"United States")</f>
        <v>United States</v>
      </c>
      <c r="E264" t="str">
        <f>IFERROR(__xludf.DUMMYFUNCTION("""COMPUTED_VALUE"""),"PA")</f>
        <v>PA</v>
      </c>
      <c r="F264" t="str">
        <f>IFERROR(__xludf.DUMMYFUNCTION("""COMPUTED_VALUE"""),"No")</f>
        <v>No</v>
      </c>
      <c r="G264" t="str">
        <f>IFERROR(__xludf.DUMMYFUNCTION("""COMPUTED_VALUE"""),"Yes")</f>
        <v>Yes</v>
      </c>
      <c r="H264" t="str">
        <f>IFERROR(__xludf.DUMMYFUNCTION("""COMPUTED_VALUE"""),"Yes")</f>
        <v>Yes</v>
      </c>
      <c r="I264" t="str">
        <f>IFERROR(__xludf.DUMMYFUNCTION("""COMPUTED_VALUE"""),"Rarely")</f>
        <v>Rarely</v>
      </c>
      <c r="J264" t="str">
        <f>IFERROR(__xludf.DUMMYFUNCTION("""COMPUTED_VALUE"""),"1-5")</f>
        <v>1-5</v>
      </c>
      <c r="K264" t="str">
        <f>IFERROR(__xludf.DUMMYFUNCTION("""COMPUTED_VALUE"""),"Yes")</f>
        <v>Yes</v>
      </c>
      <c r="L264" t="str">
        <f>IFERROR(__xludf.DUMMYFUNCTION("""COMPUTED_VALUE"""),"Yes")</f>
        <v>Yes</v>
      </c>
      <c r="M264" t="str">
        <f>IFERROR(__xludf.DUMMYFUNCTION("""COMPUTED_VALUE"""),"Yes")</f>
        <v>Yes</v>
      </c>
      <c r="N264" t="str">
        <f>IFERROR(__xludf.DUMMYFUNCTION("""COMPUTED_VALUE"""),"Yes")</f>
        <v>Yes</v>
      </c>
      <c r="O264" t="str">
        <f>IFERROR(__xludf.DUMMYFUNCTION("""COMPUTED_VALUE"""),"Yes")</f>
        <v>Yes</v>
      </c>
      <c r="P264" t="str">
        <f>IFERROR(__xludf.DUMMYFUNCTION("""COMPUTED_VALUE"""),"Yes")</f>
        <v>Yes</v>
      </c>
      <c r="Q264" t="str">
        <f>IFERROR(__xludf.DUMMYFUNCTION("""COMPUTED_VALUE"""),"Yes")</f>
        <v>Yes</v>
      </c>
      <c r="R264" t="str">
        <f>IFERROR(__xludf.DUMMYFUNCTION("""COMPUTED_VALUE"""),"Somewhat easy")</f>
        <v>Somewhat easy</v>
      </c>
      <c r="S264" t="str">
        <f>IFERROR(__xludf.DUMMYFUNCTION("""COMPUTED_VALUE"""),"No")</f>
        <v>No</v>
      </c>
      <c r="T264" t="str">
        <f>IFERROR(__xludf.DUMMYFUNCTION("""COMPUTED_VALUE"""),"No")</f>
        <v>No</v>
      </c>
      <c r="U264" t="str">
        <f>IFERROR(__xludf.DUMMYFUNCTION("""COMPUTED_VALUE"""),"Yes")</f>
        <v>Yes</v>
      </c>
      <c r="V264" t="str">
        <f>IFERROR(__xludf.DUMMYFUNCTION("""COMPUTED_VALUE"""),"Yes")</f>
        <v>Yes</v>
      </c>
      <c r="W264" t="str">
        <f>IFERROR(__xludf.DUMMYFUNCTION("""COMPUTED_VALUE"""),"Maybe")</f>
        <v>Maybe</v>
      </c>
      <c r="X264" t="str">
        <f>IFERROR(__xludf.DUMMYFUNCTION("""COMPUTED_VALUE"""),"Maybe")</f>
        <v>Maybe</v>
      </c>
      <c r="Y264" t="str">
        <f>IFERROR(__xludf.DUMMYFUNCTION("""COMPUTED_VALUE"""),"Yes")</f>
        <v>Yes</v>
      </c>
      <c r="Z264" t="str">
        <f>IFERROR(__xludf.DUMMYFUNCTION("""COMPUTED_VALUE"""),"No")</f>
        <v>No</v>
      </c>
    </row>
    <row r="265">
      <c r="A265" s="4">
        <f>IFERROR(__xludf.DUMMYFUNCTION("""COMPUTED_VALUE"""),41878.65538355324)</f>
        <v>41878.65538</v>
      </c>
      <c r="B265">
        <f>IFERROR(__xludf.DUMMYFUNCTION("""COMPUTED_VALUE"""),36.0)</f>
        <v>36</v>
      </c>
      <c r="C265" t="str">
        <f>IFERROR(__xludf.DUMMYFUNCTION("""COMPUTED_VALUE"""),"Male")</f>
        <v>Male</v>
      </c>
      <c r="D265" t="str">
        <f>IFERROR(__xludf.DUMMYFUNCTION("""COMPUTED_VALUE"""),"United States")</f>
        <v>United States</v>
      </c>
      <c r="E265" t="str">
        <f>IFERROR(__xludf.DUMMYFUNCTION("""COMPUTED_VALUE"""),"KY")</f>
        <v>KY</v>
      </c>
      <c r="F265" t="str">
        <f>IFERROR(__xludf.DUMMYFUNCTION("""COMPUTED_VALUE"""),"No")</f>
        <v>No</v>
      </c>
      <c r="G265" t="str">
        <f>IFERROR(__xludf.DUMMYFUNCTION("""COMPUTED_VALUE"""),"No")</f>
        <v>No</v>
      </c>
      <c r="H265" t="str">
        <f>IFERROR(__xludf.DUMMYFUNCTION("""COMPUTED_VALUE"""),"No")</f>
        <v>No</v>
      </c>
      <c r="I265" t="str">
        <f>IFERROR(__xludf.DUMMYFUNCTION("""COMPUTED_VALUE"""),"Rarely")</f>
        <v>Rarely</v>
      </c>
      <c r="J265" t="str">
        <f>IFERROR(__xludf.DUMMYFUNCTION("""COMPUTED_VALUE"""),"More than 1000")</f>
        <v>More than 1000</v>
      </c>
      <c r="K265" t="str">
        <f>IFERROR(__xludf.DUMMYFUNCTION("""COMPUTED_VALUE"""),"Yes")</f>
        <v>Yes</v>
      </c>
      <c r="L265" t="str">
        <f>IFERROR(__xludf.DUMMYFUNCTION("""COMPUTED_VALUE"""),"Yes")</f>
        <v>Yes</v>
      </c>
      <c r="M265" t="str">
        <f>IFERROR(__xludf.DUMMYFUNCTION("""COMPUTED_VALUE"""),"Yes")</f>
        <v>Yes</v>
      </c>
      <c r="N265" t="str">
        <f>IFERROR(__xludf.DUMMYFUNCTION("""COMPUTED_VALUE"""),"No")</f>
        <v>No</v>
      </c>
      <c r="O265" t="str">
        <f>IFERROR(__xludf.DUMMYFUNCTION("""COMPUTED_VALUE"""),"Yes")</f>
        <v>Yes</v>
      </c>
      <c r="P265" t="str">
        <f>IFERROR(__xludf.DUMMYFUNCTION("""COMPUTED_VALUE"""),"Don't know")</f>
        <v>Don't know</v>
      </c>
      <c r="Q265" t="str">
        <f>IFERROR(__xludf.DUMMYFUNCTION("""COMPUTED_VALUE"""),"Don't know")</f>
        <v>Don't know</v>
      </c>
      <c r="R265" t="str">
        <f>IFERROR(__xludf.DUMMYFUNCTION("""COMPUTED_VALUE"""),"Somewhat easy")</f>
        <v>Somewhat easy</v>
      </c>
      <c r="S265" t="str">
        <f>IFERROR(__xludf.DUMMYFUNCTION("""COMPUTED_VALUE"""),"Maybe")</f>
        <v>Maybe</v>
      </c>
      <c r="T265" t="str">
        <f>IFERROR(__xludf.DUMMYFUNCTION("""COMPUTED_VALUE"""),"No")</f>
        <v>No</v>
      </c>
      <c r="U265" t="str">
        <f>IFERROR(__xludf.DUMMYFUNCTION("""COMPUTED_VALUE"""),"No")</f>
        <v>No</v>
      </c>
      <c r="V265" t="str">
        <f>IFERROR(__xludf.DUMMYFUNCTION("""COMPUTED_VALUE"""),"No")</f>
        <v>No</v>
      </c>
      <c r="W265" t="str">
        <f>IFERROR(__xludf.DUMMYFUNCTION("""COMPUTED_VALUE"""),"No")</f>
        <v>No</v>
      </c>
      <c r="X265" t="str">
        <f>IFERROR(__xludf.DUMMYFUNCTION("""COMPUTED_VALUE"""),"No")</f>
        <v>No</v>
      </c>
      <c r="Y265" t="str">
        <f>IFERROR(__xludf.DUMMYFUNCTION("""COMPUTED_VALUE"""),"Don't know")</f>
        <v>Don't know</v>
      </c>
      <c r="Z265" t="str">
        <f>IFERROR(__xludf.DUMMYFUNCTION("""COMPUTED_VALUE"""),"No")</f>
        <v>No</v>
      </c>
    </row>
    <row r="266">
      <c r="A266" s="4">
        <f>IFERROR(__xludf.DUMMYFUNCTION("""COMPUTED_VALUE"""),41878.655751168975)</f>
        <v>41878.65575</v>
      </c>
      <c r="B266">
        <f>IFERROR(__xludf.DUMMYFUNCTION("""COMPUTED_VALUE"""),41.0)</f>
        <v>41</v>
      </c>
      <c r="C266" t="str">
        <f>IFERROR(__xludf.DUMMYFUNCTION("""COMPUTED_VALUE"""),"m")</f>
        <v>m</v>
      </c>
      <c r="D266" t="str">
        <f>IFERROR(__xludf.DUMMYFUNCTION("""COMPUTED_VALUE"""),"United States")</f>
        <v>United States</v>
      </c>
      <c r="E266" t="str">
        <f>IFERROR(__xludf.DUMMYFUNCTION("""COMPUTED_VALUE"""),"PA")</f>
        <v>PA</v>
      </c>
      <c r="F266" t="str">
        <f>IFERROR(__xludf.DUMMYFUNCTION("""COMPUTED_VALUE"""),"No")</f>
        <v>No</v>
      </c>
      <c r="G266" t="str">
        <f>IFERROR(__xludf.DUMMYFUNCTION("""COMPUTED_VALUE"""),"No")</f>
        <v>No</v>
      </c>
      <c r="H266" t="str">
        <f>IFERROR(__xludf.DUMMYFUNCTION("""COMPUTED_VALUE"""),"Yes")</f>
        <v>Yes</v>
      </c>
      <c r="I266" t="str">
        <f>IFERROR(__xludf.DUMMYFUNCTION("""COMPUTED_VALUE"""),"Sometimes")</f>
        <v>Sometimes</v>
      </c>
      <c r="J266" t="str">
        <f>IFERROR(__xludf.DUMMYFUNCTION("""COMPUTED_VALUE"""),"More than 1000")</f>
        <v>More than 1000</v>
      </c>
      <c r="K266" t="str">
        <f>IFERROR(__xludf.DUMMYFUNCTION("""COMPUTED_VALUE"""),"No")</f>
        <v>No</v>
      </c>
      <c r="L266" t="str">
        <f>IFERROR(__xludf.DUMMYFUNCTION("""COMPUTED_VALUE"""),"Yes")</f>
        <v>Yes</v>
      </c>
      <c r="M266" t="str">
        <f>IFERROR(__xludf.DUMMYFUNCTION("""COMPUTED_VALUE"""),"Yes")</f>
        <v>Yes</v>
      </c>
      <c r="N266" t="str">
        <f>IFERROR(__xludf.DUMMYFUNCTION("""COMPUTED_VALUE"""),"Yes")</f>
        <v>Yes</v>
      </c>
      <c r="O266" t="str">
        <f>IFERROR(__xludf.DUMMYFUNCTION("""COMPUTED_VALUE"""),"Yes")</f>
        <v>Yes</v>
      </c>
      <c r="P266" t="str">
        <f>IFERROR(__xludf.DUMMYFUNCTION("""COMPUTED_VALUE"""),"Yes")</f>
        <v>Yes</v>
      </c>
      <c r="Q266" t="str">
        <f>IFERROR(__xludf.DUMMYFUNCTION("""COMPUTED_VALUE"""),"Yes")</f>
        <v>Yes</v>
      </c>
      <c r="R266" t="str">
        <f>IFERROR(__xludf.DUMMYFUNCTION("""COMPUTED_VALUE"""),"Don't know")</f>
        <v>Don't know</v>
      </c>
      <c r="S266" t="str">
        <f>IFERROR(__xludf.DUMMYFUNCTION("""COMPUTED_VALUE"""),"Maybe")</f>
        <v>Maybe</v>
      </c>
      <c r="T266" t="str">
        <f>IFERROR(__xludf.DUMMYFUNCTION("""COMPUTED_VALUE"""),"No")</f>
        <v>No</v>
      </c>
      <c r="U266" t="str">
        <f>IFERROR(__xludf.DUMMYFUNCTION("""COMPUTED_VALUE"""),"Some of them")</f>
        <v>Some of them</v>
      </c>
      <c r="V266" t="str">
        <f>IFERROR(__xludf.DUMMYFUNCTION("""COMPUTED_VALUE"""),"Yes")</f>
        <v>Yes</v>
      </c>
      <c r="W266" t="str">
        <f>IFERROR(__xludf.DUMMYFUNCTION("""COMPUTED_VALUE"""),"Maybe")</f>
        <v>Maybe</v>
      </c>
      <c r="X266" t="str">
        <f>IFERROR(__xludf.DUMMYFUNCTION("""COMPUTED_VALUE"""),"Yes")</f>
        <v>Yes</v>
      </c>
      <c r="Y266" t="str">
        <f>IFERROR(__xludf.DUMMYFUNCTION("""COMPUTED_VALUE"""),"Yes")</f>
        <v>Yes</v>
      </c>
      <c r="Z266" t="str">
        <f>IFERROR(__xludf.DUMMYFUNCTION("""COMPUTED_VALUE"""),"Yes")</f>
        <v>Yes</v>
      </c>
    </row>
    <row r="267">
      <c r="A267" s="4">
        <f>IFERROR(__xludf.DUMMYFUNCTION("""COMPUTED_VALUE"""),41878.65578752315)</f>
        <v>41878.65579</v>
      </c>
      <c r="B267">
        <f>IFERROR(__xludf.DUMMYFUNCTION("""COMPUTED_VALUE"""),33.0)</f>
        <v>33</v>
      </c>
      <c r="C267" t="str">
        <f>IFERROR(__xludf.DUMMYFUNCTION("""COMPUTED_VALUE"""),"female")</f>
        <v>female</v>
      </c>
      <c r="D267" t="str">
        <f>IFERROR(__xludf.DUMMYFUNCTION("""COMPUTED_VALUE"""),"United States")</f>
        <v>United States</v>
      </c>
      <c r="E267" t="str">
        <f>IFERROR(__xludf.DUMMYFUNCTION("""COMPUTED_VALUE"""),"MA")</f>
        <v>MA</v>
      </c>
      <c r="F267" t="str">
        <f>IFERROR(__xludf.DUMMYFUNCTION("""COMPUTED_VALUE"""),"No")</f>
        <v>No</v>
      </c>
      <c r="G267" t="str">
        <f>IFERROR(__xludf.DUMMYFUNCTION("""COMPUTED_VALUE"""),"No")</f>
        <v>No</v>
      </c>
      <c r="H267" t="str">
        <f>IFERROR(__xludf.DUMMYFUNCTION("""COMPUTED_VALUE"""),"No")</f>
        <v>No</v>
      </c>
      <c r="J267" t="str">
        <f>IFERROR(__xludf.DUMMYFUNCTION("""COMPUTED_VALUE"""),"100-500")</f>
        <v>100-500</v>
      </c>
      <c r="K267" t="str">
        <f>IFERROR(__xludf.DUMMYFUNCTION("""COMPUTED_VALUE"""),"Yes")</f>
        <v>Yes</v>
      </c>
      <c r="L267" t="str">
        <f>IFERROR(__xludf.DUMMYFUNCTION("""COMPUTED_VALUE"""),"Yes")</f>
        <v>Yes</v>
      </c>
      <c r="M267" t="str">
        <f>IFERROR(__xludf.DUMMYFUNCTION("""COMPUTED_VALUE"""),"Yes")</f>
        <v>Yes</v>
      </c>
      <c r="N267" t="str">
        <f>IFERROR(__xludf.DUMMYFUNCTION("""COMPUTED_VALUE"""),"No")</f>
        <v>No</v>
      </c>
      <c r="O267" t="str">
        <f>IFERROR(__xludf.DUMMYFUNCTION("""COMPUTED_VALUE"""),"Don't know")</f>
        <v>Don't know</v>
      </c>
      <c r="P267" t="str">
        <f>IFERROR(__xludf.DUMMYFUNCTION("""COMPUTED_VALUE"""),"No")</f>
        <v>No</v>
      </c>
      <c r="Q267" t="str">
        <f>IFERROR(__xludf.DUMMYFUNCTION("""COMPUTED_VALUE"""),"Don't know")</f>
        <v>Don't know</v>
      </c>
      <c r="R267" t="str">
        <f>IFERROR(__xludf.DUMMYFUNCTION("""COMPUTED_VALUE"""),"Don't know")</f>
        <v>Don't know</v>
      </c>
      <c r="S267" t="str">
        <f>IFERROR(__xludf.DUMMYFUNCTION("""COMPUTED_VALUE"""),"No")</f>
        <v>No</v>
      </c>
      <c r="T267" t="str">
        <f>IFERROR(__xludf.DUMMYFUNCTION("""COMPUTED_VALUE"""),"No")</f>
        <v>No</v>
      </c>
      <c r="U267" t="str">
        <f>IFERROR(__xludf.DUMMYFUNCTION("""COMPUTED_VALUE"""),"Some of them")</f>
        <v>Some of them</v>
      </c>
      <c r="V267" t="str">
        <f>IFERROR(__xludf.DUMMYFUNCTION("""COMPUTED_VALUE"""),"Yes")</f>
        <v>Yes</v>
      </c>
      <c r="W267" t="str">
        <f>IFERROR(__xludf.DUMMYFUNCTION("""COMPUTED_VALUE"""),"No")</f>
        <v>No</v>
      </c>
      <c r="X267" t="str">
        <f>IFERROR(__xludf.DUMMYFUNCTION("""COMPUTED_VALUE"""),"No")</f>
        <v>No</v>
      </c>
      <c r="Y267" t="str">
        <f>IFERROR(__xludf.DUMMYFUNCTION("""COMPUTED_VALUE"""),"Yes")</f>
        <v>Yes</v>
      </c>
      <c r="Z267" t="str">
        <f>IFERROR(__xludf.DUMMYFUNCTION("""COMPUTED_VALUE"""),"No")</f>
        <v>No</v>
      </c>
    </row>
    <row r="268">
      <c r="A268" s="4">
        <f>IFERROR(__xludf.DUMMYFUNCTION("""COMPUTED_VALUE"""),41878.65740554398)</f>
        <v>41878.65741</v>
      </c>
      <c r="B268">
        <f>IFERROR(__xludf.DUMMYFUNCTION("""COMPUTED_VALUE"""),39.0)</f>
        <v>39</v>
      </c>
      <c r="C268" t="str">
        <f>IFERROR(__xludf.DUMMYFUNCTION("""COMPUTED_VALUE"""),"Male")</f>
        <v>Male</v>
      </c>
      <c r="D268" t="str">
        <f>IFERROR(__xludf.DUMMYFUNCTION("""COMPUTED_VALUE"""),"United States")</f>
        <v>United States</v>
      </c>
      <c r="E268" t="str">
        <f>IFERROR(__xludf.DUMMYFUNCTION("""COMPUTED_VALUE"""),"CA")</f>
        <v>CA</v>
      </c>
      <c r="F268" t="str">
        <f>IFERROR(__xludf.DUMMYFUNCTION("""COMPUTED_VALUE"""),"No")</f>
        <v>No</v>
      </c>
      <c r="G268" t="str">
        <f>IFERROR(__xludf.DUMMYFUNCTION("""COMPUTED_VALUE"""),"Yes")</f>
        <v>Yes</v>
      </c>
      <c r="H268" t="str">
        <f>IFERROR(__xludf.DUMMYFUNCTION("""COMPUTED_VALUE"""),"No")</f>
        <v>No</v>
      </c>
      <c r="I268" t="str">
        <f>IFERROR(__xludf.DUMMYFUNCTION("""COMPUTED_VALUE"""),"Often")</f>
        <v>Often</v>
      </c>
      <c r="J268" t="str">
        <f>IFERROR(__xludf.DUMMYFUNCTION("""COMPUTED_VALUE"""),"More than 1000")</f>
        <v>More than 1000</v>
      </c>
      <c r="K268" t="str">
        <f>IFERROR(__xludf.DUMMYFUNCTION("""COMPUTED_VALUE"""),"No")</f>
        <v>No</v>
      </c>
      <c r="L268" t="str">
        <f>IFERROR(__xludf.DUMMYFUNCTION("""COMPUTED_VALUE"""),"Yes")</f>
        <v>Yes</v>
      </c>
      <c r="M268" t="str">
        <f>IFERROR(__xludf.DUMMYFUNCTION("""COMPUTED_VALUE"""),"Yes")</f>
        <v>Yes</v>
      </c>
      <c r="N268" t="str">
        <f>IFERROR(__xludf.DUMMYFUNCTION("""COMPUTED_VALUE"""),"No")</f>
        <v>No</v>
      </c>
      <c r="O268" t="str">
        <f>IFERROR(__xludf.DUMMYFUNCTION("""COMPUTED_VALUE"""),"No")</f>
        <v>No</v>
      </c>
      <c r="P268" t="str">
        <f>IFERROR(__xludf.DUMMYFUNCTION("""COMPUTED_VALUE"""),"Don't know")</f>
        <v>Don't know</v>
      </c>
      <c r="Q268" t="str">
        <f>IFERROR(__xludf.DUMMYFUNCTION("""COMPUTED_VALUE"""),"Don't know")</f>
        <v>Don't know</v>
      </c>
      <c r="R268" t="str">
        <f>IFERROR(__xludf.DUMMYFUNCTION("""COMPUTED_VALUE"""),"Don't know")</f>
        <v>Don't know</v>
      </c>
      <c r="S268" t="str">
        <f>IFERROR(__xludf.DUMMYFUNCTION("""COMPUTED_VALUE"""),"Yes")</f>
        <v>Yes</v>
      </c>
      <c r="T268" t="str">
        <f>IFERROR(__xludf.DUMMYFUNCTION("""COMPUTED_VALUE"""),"No")</f>
        <v>No</v>
      </c>
      <c r="U268" t="str">
        <f>IFERROR(__xludf.DUMMYFUNCTION("""COMPUTED_VALUE"""),"Some of them")</f>
        <v>Some of them</v>
      </c>
      <c r="V268" t="str">
        <f>IFERROR(__xludf.DUMMYFUNCTION("""COMPUTED_VALUE"""),"Some of them")</f>
        <v>Some of them</v>
      </c>
      <c r="W268" t="str">
        <f>IFERROR(__xludf.DUMMYFUNCTION("""COMPUTED_VALUE"""),"No")</f>
        <v>No</v>
      </c>
      <c r="X268" t="str">
        <f>IFERROR(__xludf.DUMMYFUNCTION("""COMPUTED_VALUE"""),"Maybe")</f>
        <v>Maybe</v>
      </c>
      <c r="Y268" t="str">
        <f>IFERROR(__xludf.DUMMYFUNCTION("""COMPUTED_VALUE"""),"No")</f>
        <v>No</v>
      </c>
      <c r="Z268" t="str">
        <f>IFERROR(__xludf.DUMMYFUNCTION("""COMPUTED_VALUE"""),"Yes")</f>
        <v>Yes</v>
      </c>
    </row>
    <row r="269">
      <c r="A269" s="4">
        <f>IFERROR(__xludf.DUMMYFUNCTION("""COMPUTED_VALUE"""),41878.65794021991)</f>
        <v>41878.65794</v>
      </c>
      <c r="B269">
        <f>IFERROR(__xludf.DUMMYFUNCTION("""COMPUTED_VALUE"""),34.0)</f>
        <v>34</v>
      </c>
      <c r="C269" t="str">
        <f>IFERROR(__xludf.DUMMYFUNCTION("""COMPUTED_VALUE"""),"M")</f>
        <v>M</v>
      </c>
      <c r="D269" t="str">
        <f>IFERROR(__xludf.DUMMYFUNCTION("""COMPUTED_VALUE"""),"United States")</f>
        <v>United States</v>
      </c>
      <c r="E269" t="str">
        <f>IFERROR(__xludf.DUMMYFUNCTION("""COMPUTED_VALUE"""),"VT")</f>
        <v>VT</v>
      </c>
      <c r="F269" t="str">
        <f>IFERROR(__xludf.DUMMYFUNCTION("""COMPUTED_VALUE"""),"No")</f>
        <v>No</v>
      </c>
      <c r="G269" t="str">
        <f>IFERROR(__xludf.DUMMYFUNCTION("""COMPUTED_VALUE"""),"Yes")</f>
        <v>Yes</v>
      </c>
      <c r="H269" t="str">
        <f>IFERROR(__xludf.DUMMYFUNCTION("""COMPUTED_VALUE"""),"No")</f>
        <v>No</v>
      </c>
      <c r="J269" t="str">
        <f>IFERROR(__xludf.DUMMYFUNCTION("""COMPUTED_VALUE"""),"More than 1000")</f>
        <v>More than 1000</v>
      </c>
      <c r="K269" t="str">
        <f>IFERROR(__xludf.DUMMYFUNCTION("""COMPUTED_VALUE"""),"No")</f>
        <v>No</v>
      </c>
      <c r="L269" t="str">
        <f>IFERROR(__xludf.DUMMYFUNCTION("""COMPUTED_VALUE"""),"Yes")</f>
        <v>Yes</v>
      </c>
      <c r="M269" t="str">
        <f>IFERROR(__xludf.DUMMYFUNCTION("""COMPUTED_VALUE"""),"Yes")</f>
        <v>Yes</v>
      </c>
      <c r="N269" t="str">
        <f>IFERROR(__xludf.DUMMYFUNCTION("""COMPUTED_VALUE"""),"Not sure")</f>
        <v>Not sure</v>
      </c>
      <c r="O269" t="str">
        <f>IFERROR(__xludf.DUMMYFUNCTION("""COMPUTED_VALUE"""),"Don't know")</f>
        <v>Don't know</v>
      </c>
      <c r="P269" t="str">
        <f>IFERROR(__xludf.DUMMYFUNCTION("""COMPUTED_VALUE"""),"Don't know")</f>
        <v>Don't know</v>
      </c>
      <c r="Q269" t="str">
        <f>IFERROR(__xludf.DUMMYFUNCTION("""COMPUTED_VALUE"""),"Don't know")</f>
        <v>Don't know</v>
      </c>
      <c r="R269" t="str">
        <f>IFERROR(__xludf.DUMMYFUNCTION("""COMPUTED_VALUE"""),"Don't know")</f>
        <v>Don't know</v>
      </c>
      <c r="S269" t="str">
        <f>IFERROR(__xludf.DUMMYFUNCTION("""COMPUTED_VALUE"""),"Maybe")</f>
        <v>Maybe</v>
      </c>
      <c r="T269" t="str">
        <f>IFERROR(__xludf.DUMMYFUNCTION("""COMPUTED_VALUE"""),"No")</f>
        <v>No</v>
      </c>
      <c r="U269" t="str">
        <f>IFERROR(__xludf.DUMMYFUNCTION("""COMPUTED_VALUE"""),"Some of them")</f>
        <v>Some of them</v>
      </c>
      <c r="V269" t="str">
        <f>IFERROR(__xludf.DUMMYFUNCTION("""COMPUTED_VALUE"""),"Some of them")</f>
        <v>Some of them</v>
      </c>
      <c r="W269" t="str">
        <f>IFERROR(__xludf.DUMMYFUNCTION("""COMPUTED_VALUE"""),"No")</f>
        <v>No</v>
      </c>
      <c r="X269" t="str">
        <f>IFERROR(__xludf.DUMMYFUNCTION("""COMPUTED_VALUE"""),"Maybe")</f>
        <v>Maybe</v>
      </c>
      <c r="Y269" t="str">
        <f>IFERROR(__xludf.DUMMYFUNCTION("""COMPUTED_VALUE"""),"Don't know")</f>
        <v>Don't know</v>
      </c>
      <c r="Z269" t="str">
        <f>IFERROR(__xludf.DUMMYFUNCTION("""COMPUTED_VALUE"""),"Yes")</f>
        <v>Yes</v>
      </c>
    </row>
    <row r="270">
      <c r="A270" s="4">
        <f>IFERROR(__xludf.DUMMYFUNCTION("""COMPUTED_VALUE"""),41878.65803060185)</f>
        <v>41878.65803</v>
      </c>
      <c r="B270">
        <f>IFERROR(__xludf.DUMMYFUNCTION("""COMPUTED_VALUE"""),26.0)</f>
        <v>26</v>
      </c>
      <c r="C270" t="str">
        <f>IFERROR(__xludf.DUMMYFUNCTION("""COMPUTED_VALUE"""),"F")</f>
        <v>F</v>
      </c>
      <c r="D270" t="str">
        <f>IFERROR(__xludf.DUMMYFUNCTION("""COMPUTED_VALUE"""),"United States")</f>
        <v>United States</v>
      </c>
      <c r="E270" t="str">
        <f>IFERROR(__xludf.DUMMYFUNCTION("""COMPUTED_VALUE"""),"CA")</f>
        <v>CA</v>
      </c>
      <c r="F270" t="str">
        <f>IFERROR(__xludf.DUMMYFUNCTION("""COMPUTED_VALUE"""),"No")</f>
        <v>No</v>
      </c>
      <c r="G270" t="str">
        <f>IFERROR(__xludf.DUMMYFUNCTION("""COMPUTED_VALUE"""),"No")</f>
        <v>No</v>
      </c>
      <c r="H270" t="str">
        <f>IFERROR(__xludf.DUMMYFUNCTION("""COMPUTED_VALUE"""),"Yes")</f>
        <v>Yes</v>
      </c>
      <c r="I270" t="str">
        <f>IFERROR(__xludf.DUMMYFUNCTION("""COMPUTED_VALUE"""),"Sometimes")</f>
        <v>Sometimes</v>
      </c>
      <c r="J270" t="str">
        <f>IFERROR(__xludf.DUMMYFUNCTION("""COMPUTED_VALUE"""),"100-500")</f>
        <v>100-500</v>
      </c>
      <c r="K270" t="str">
        <f>IFERROR(__xludf.DUMMYFUNCTION("""COMPUTED_VALUE"""),"No")</f>
        <v>No</v>
      </c>
      <c r="L270" t="str">
        <f>IFERROR(__xludf.DUMMYFUNCTION("""COMPUTED_VALUE"""),"Yes")</f>
        <v>Yes</v>
      </c>
      <c r="M270" t="str">
        <f>IFERROR(__xludf.DUMMYFUNCTION("""COMPUTED_VALUE"""),"Yes")</f>
        <v>Yes</v>
      </c>
      <c r="N270" t="str">
        <f>IFERROR(__xludf.DUMMYFUNCTION("""COMPUTED_VALUE"""),"Yes")</f>
        <v>Yes</v>
      </c>
      <c r="O270" t="str">
        <f>IFERROR(__xludf.DUMMYFUNCTION("""COMPUTED_VALUE"""),"No")</f>
        <v>No</v>
      </c>
      <c r="P270" t="str">
        <f>IFERROR(__xludf.DUMMYFUNCTION("""COMPUTED_VALUE"""),"No")</f>
        <v>No</v>
      </c>
      <c r="Q270" t="str">
        <f>IFERROR(__xludf.DUMMYFUNCTION("""COMPUTED_VALUE"""),"Don't know")</f>
        <v>Don't know</v>
      </c>
      <c r="R270" t="str">
        <f>IFERROR(__xludf.DUMMYFUNCTION("""COMPUTED_VALUE"""),"Somewhat difficult")</f>
        <v>Somewhat difficult</v>
      </c>
      <c r="S270" t="str">
        <f>IFERROR(__xludf.DUMMYFUNCTION("""COMPUTED_VALUE"""),"Yes")</f>
        <v>Yes</v>
      </c>
      <c r="T270" t="str">
        <f>IFERROR(__xludf.DUMMYFUNCTION("""COMPUTED_VALUE"""),"Maybe")</f>
        <v>Maybe</v>
      </c>
      <c r="U270" t="str">
        <f>IFERROR(__xludf.DUMMYFUNCTION("""COMPUTED_VALUE"""),"Some of them")</f>
        <v>Some of them</v>
      </c>
      <c r="V270" t="str">
        <f>IFERROR(__xludf.DUMMYFUNCTION("""COMPUTED_VALUE"""),"Some of them")</f>
        <v>Some of them</v>
      </c>
      <c r="W270" t="str">
        <f>IFERROR(__xludf.DUMMYFUNCTION("""COMPUTED_VALUE"""),"No")</f>
        <v>No</v>
      </c>
      <c r="X270" t="str">
        <f>IFERROR(__xludf.DUMMYFUNCTION("""COMPUTED_VALUE"""),"No")</f>
        <v>No</v>
      </c>
      <c r="Y270" t="str">
        <f>IFERROR(__xludf.DUMMYFUNCTION("""COMPUTED_VALUE"""),"No")</f>
        <v>No</v>
      </c>
      <c r="Z270" t="str">
        <f>IFERROR(__xludf.DUMMYFUNCTION("""COMPUTED_VALUE"""),"Yes")</f>
        <v>Yes</v>
      </c>
    </row>
    <row r="271">
      <c r="A271" s="4">
        <f>IFERROR(__xludf.DUMMYFUNCTION("""COMPUTED_VALUE"""),41878.66002686343)</f>
        <v>41878.66003</v>
      </c>
      <c r="B271">
        <f>IFERROR(__xludf.DUMMYFUNCTION("""COMPUTED_VALUE"""),24.0)</f>
        <v>24</v>
      </c>
      <c r="C271" t="str">
        <f>IFERROR(__xludf.DUMMYFUNCTION("""COMPUTED_VALUE"""),"Male")</f>
        <v>Male</v>
      </c>
      <c r="D271" t="str">
        <f>IFERROR(__xludf.DUMMYFUNCTION("""COMPUTED_VALUE"""),"United States")</f>
        <v>United States</v>
      </c>
      <c r="E271" t="str">
        <f>IFERROR(__xludf.DUMMYFUNCTION("""COMPUTED_VALUE"""),"AZ")</f>
        <v>AZ</v>
      </c>
      <c r="F271" t="str">
        <f>IFERROR(__xludf.DUMMYFUNCTION("""COMPUTED_VALUE"""),"No")</f>
        <v>No</v>
      </c>
      <c r="G271" t="str">
        <f>IFERROR(__xludf.DUMMYFUNCTION("""COMPUTED_VALUE"""),"No")</f>
        <v>No</v>
      </c>
      <c r="H271" t="str">
        <f>IFERROR(__xludf.DUMMYFUNCTION("""COMPUTED_VALUE"""),"Yes")</f>
        <v>Yes</v>
      </c>
      <c r="I271" t="str">
        <f>IFERROR(__xludf.DUMMYFUNCTION("""COMPUTED_VALUE"""),"Rarely")</f>
        <v>Rarely</v>
      </c>
      <c r="J271" t="str">
        <f>IFERROR(__xludf.DUMMYFUNCTION("""COMPUTED_VALUE"""),"26-100")</f>
        <v>26-100</v>
      </c>
      <c r="K271" t="str">
        <f>IFERROR(__xludf.DUMMYFUNCTION("""COMPUTED_VALUE"""),"No")</f>
        <v>No</v>
      </c>
      <c r="L271" t="str">
        <f>IFERROR(__xludf.DUMMYFUNCTION("""COMPUTED_VALUE"""),"Yes")</f>
        <v>Yes</v>
      </c>
      <c r="M271" t="str">
        <f>IFERROR(__xludf.DUMMYFUNCTION("""COMPUTED_VALUE"""),"Yes")</f>
        <v>Yes</v>
      </c>
      <c r="N271" t="str">
        <f>IFERROR(__xludf.DUMMYFUNCTION("""COMPUTED_VALUE"""),"Yes")</f>
        <v>Yes</v>
      </c>
      <c r="O271" t="str">
        <f>IFERROR(__xludf.DUMMYFUNCTION("""COMPUTED_VALUE"""),"Yes")</f>
        <v>Yes</v>
      </c>
      <c r="P271" t="str">
        <f>IFERROR(__xludf.DUMMYFUNCTION("""COMPUTED_VALUE"""),"No")</f>
        <v>No</v>
      </c>
      <c r="Q271" t="str">
        <f>IFERROR(__xludf.DUMMYFUNCTION("""COMPUTED_VALUE"""),"Don't know")</f>
        <v>Don't know</v>
      </c>
      <c r="R271" t="str">
        <f>IFERROR(__xludf.DUMMYFUNCTION("""COMPUTED_VALUE"""),"Don't know")</f>
        <v>Don't know</v>
      </c>
      <c r="S271" t="str">
        <f>IFERROR(__xludf.DUMMYFUNCTION("""COMPUTED_VALUE"""),"No")</f>
        <v>No</v>
      </c>
      <c r="T271" t="str">
        <f>IFERROR(__xludf.DUMMYFUNCTION("""COMPUTED_VALUE"""),"No")</f>
        <v>No</v>
      </c>
      <c r="U271" t="str">
        <f>IFERROR(__xludf.DUMMYFUNCTION("""COMPUTED_VALUE"""),"Some of them")</f>
        <v>Some of them</v>
      </c>
      <c r="V271" t="str">
        <f>IFERROR(__xludf.DUMMYFUNCTION("""COMPUTED_VALUE"""),"Yes")</f>
        <v>Yes</v>
      </c>
      <c r="W271" t="str">
        <f>IFERROR(__xludf.DUMMYFUNCTION("""COMPUTED_VALUE"""),"No")</f>
        <v>No</v>
      </c>
      <c r="X271" t="str">
        <f>IFERROR(__xludf.DUMMYFUNCTION("""COMPUTED_VALUE"""),"No")</f>
        <v>No</v>
      </c>
      <c r="Y271" t="str">
        <f>IFERROR(__xludf.DUMMYFUNCTION("""COMPUTED_VALUE"""),"Don't know")</f>
        <v>Don't know</v>
      </c>
      <c r="Z271" t="str">
        <f>IFERROR(__xludf.DUMMYFUNCTION("""COMPUTED_VALUE"""),"No")</f>
        <v>No</v>
      </c>
    </row>
    <row r="272">
      <c r="A272" s="4">
        <f>IFERROR(__xludf.DUMMYFUNCTION("""COMPUTED_VALUE"""),41878.662496666664)</f>
        <v>41878.6625</v>
      </c>
      <c r="B272">
        <f>IFERROR(__xludf.DUMMYFUNCTION("""COMPUTED_VALUE"""),40.0)</f>
        <v>40</v>
      </c>
      <c r="C272" t="str">
        <f>IFERROR(__xludf.DUMMYFUNCTION("""COMPUTED_VALUE"""),"Genderqueer")</f>
        <v>Genderqueer</v>
      </c>
      <c r="D272" t="str">
        <f>IFERROR(__xludf.DUMMYFUNCTION("""COMPUTED_VALUE"""),"United States")</f>
        <v>United States</v>
      </c>
      <c r="E272" t="str">
        <f>IFERROR(__xludf.DUMMYFUNCTION("""COMPUTED_VALUE"""),"VA")</f>
        <v>VA</v>
      </c>
      <c r="F272" t="str">
        <f>IFERROR(__xludf.DUMMYFUNCTION("""COMPUTED_VALUE"""),"No")</f>
        <v>No</v>
      </c>
      <c r="G272" t="str">
        <f>IFERROR(__xludf.DUMMYFUNCTION("""COMPUTED_VALUE"""),"Yes")</f>
        <v>Yes</v>
      </c>
      <c r="H272" t="str">
        <f>IFERROR(__xludf.DUMMYFUNCTION("""COMPUTED_VALUE"""),"No")</f>
        <v>No</v>
      </c>
      <c r="I272" t="str">
        <f>IFERROR(__xludf.DUMMYFUNCTION("""COMPUTED_VALUE"""),"Never")</f>
        <v>Never</v>
      </c>
      <c r="J272" t="str">
        <f>IFERROR(__xludf.DUMMYFUNCTION("""COMPUTED_VALUE"""),"More than 1000")</f>
        <v>More than 1000</v>
      </c>
      <c r="K272" t="str">
        <f>IFERROR(__xludf.DUMMYFUNCTION("""COMPUTED_VALUE"""),"No")</f>
        <v>No</v>
      </c>
      <c r="L272" t="str">
        <f>IFERROR(__xludf.DUMMYFUNCTION("""COMPUTED_VALUE"""),"Yes")</f>
        <v>Yes</v>
      </c>
      <c r="M272" t="str">
        <f>IFERROR(__xludf.DUMMYFUNCTION("""COMPUTED_VALUE"""),"Yes")</f>
        <v>Yes</v>
      </c>
      <c r="N272" t="str">
        <f>IFERROR(__xludf.DUMMYFUNCTION("""COMPUTED_VALUE"""),"Yes")</f>
        <v>Yes</v>
      </c>
      <c r="O272" t="str">
        <f>IFERROR(__xludf.DUMMYFUNCTION("""COMPUTED_VALUE"""),"Yes")</f>
        <v>Yes</v>
      </c>
      <c r="P272" t="str">
        <f>IFERROR(__xludf.DUMMYFUNCTION("""COMPUTED_VALUE"""),"Don't know")</f>
        <v>Don't know</v>
      </c>
      <c r="Q272" t="str">
        <f>IFERROR(__xludf.DUMMYFUNCTION("""COMPUTED_VALUE"""),"Yes")</f>
        <v>Yes</v>
      </c>
      <c r="R272" t="str">
        <f>IFERROR(__xludf.DUMMYFUNCTION("""COMPUTED_VALUE"""),"Don't know")</f>
        <v>Don't know</v>
      </c>
      <c r="S272" t="str">
        <f>IFERROR(__xludf.DUMMYFUNCTION("""COMPUTED_VALUE"""),"Yes")</f>
        <v>Yes</v>
      </c>
      <c r="T272" t="str">
        <f>IFERROR(__xludf.DUMMYFUNCTION("""COMPUTED_VALUE"""),"Maybe")</f>
        <v>Maybe</v>
      </c>
      <c r="U272" t="str">
        <f>IFERROR(__xludf.DUMMYFUNCTION("""COMPUTED_VALUE"""),"No")</f>
        <v>No</v>
      </c>
      <c r="V272" t="str">
        <f>IFERROR(__xludf.DUMMYFUNCTION("""COMPUTED_VALUE"""),"Some of them")</f>
        <v>Some of them</v>
      </c>
      <c r="W272" t="str">
        <f>IFERROR(__xludf.DUMMYFUNCTION("""COMPUTED_VALUE"""),"No")</f>
        <v>No</v>
      </c>
      <c r="X272" t="str">
        <f>IFERROR(__xludf.DUMMYFUNCTION("""COMPUTED_VALUE"""),"Maybe")</f>
        <v>Maybe</v>
      </c>
      <c r="Y272" t="str">
        <f>IFERROR(__xludf.DUMMYFUNCTION("""COMPUTED_VALUE"""),"Yes")</f>
        <v>Yes</v>
      </c>
      <c r="Z272" t="str">
        <f>IFERROR(__xludf.DUMMYFUNCTION("""COMPUTED_VALUE"""),"No")</f>
        <v>No</v>
      </c>
    </row>
    <row r="273">
      <c r="A273" s="4">
        <f>IFERROR(__xludf.DUMMYFUNCTION("""COMPUTED_VALUE"""),41878.66302335649)</f>
        <v>41878.66302</v>
      </c>
      <c r="B273">
        <f>IFERROR(__xludf.DUMMYFUNCTION("""COMPUTED_VALUE"""),30.0)</f>
        <v>30</v>
      </c>
      <c r="C273" t="str">
        <f>IFERROR(__xludf.DUMMYFUNCTION("""COMPUTED_VALUE"""),"male")</f>
        <v>male</v>
      </c>
      <c r="D273" t="str">
        <f>IFERROR(__xludf.DUMMYFUNCTION("""COMPUTED_VALUE"""),"United States")</f>
        <v>United States</v>
      </c>
      <c r="E273" t="str">
        <f>IFERROR(__xludf.DUMMYFUNCTION("""COMPUTED_VALUE"""),"WA")</f>
        <v>WA</v>
      </c>
      <c r="F273" t="str">
        <f>IFERROR(__xludf.DUMMYFUNCTION("""COMPUTED_VALUE"""),"No")</f>
        <v>No</v>
      </c>
      <c r="G273" t="str">
        <f>IFERROR(__xludf.DUMMYFUNCTION("""COMPUTED_VALUE"""),"Yes")</f>
        <v>Yes</v>
      </c>
      <c r="H273" t="str">
        <f>IFERROR(__xludf.DUMMYFUNCTION("""COMPUTED_VALUE"""),"Yes")</f>
        <v>Yes</v>
      </c>
      <c r="I273" t="str">
        <f>IFERROR(__xludf.DUMMYFUNCTION("""COMPUTED_VALUE"""),"Often")</f>
        <v>Often</v>
      </c>
      <c r="J273" t="str">
        <f>IFERROR(__xludf.DUMMYFUNCTION("""COMPUTED_VALUE"""),"More than 1000")</f>
        <v>More than 1000</v>
      </c>
      <c r="K273" t="str">
        <f>IFERROR(__xludf.DUMMYFUNCTION("""COMPUTED_VALUE"""),"No")</f>
        <v>No</v>
      </c>
      <c r="L273" t="str">
        <f>IFERROR(__xludf.DUMMYFUNCTION("""COMPUTED_VALUE"""),"Yes")</f>
        <v>Yes</v>
      </c>
      <c r="M273" t="str">
        <f>IFERROR(__xludf.DUMMYFUNCTION("""COMPUTED_VALUE"""),"Yes")</f>
        <v>Yes</v>
      </c>
      <c r="N273" t="str">
        <f>IFERROR(__xludf.DUMMYFUNCTION("""COMPUTED_VALUE"""),"Yes")</f>
        <v>Yes</v>
      </c>
      <c r="O273" t="str">
        <f>IFERROR(__xludf.DUMMYFUNCTION("""COMPUTED_VALUE"""),"Yes")</f>
        <v>Yes</v>
      </c>
      <c r="P273" t="str">
        <f>IFERROR(__xludf.DUMMYFUNCTION("""COMPUTED_VALUE"""),"No")</f>
        <v>No</v>
      </c>
      <c r="Q273" t="str">
        <f>IFERROR(__xludf.DUMMYFUNCTION("""COMPUTED_VALUE"""),"Don't know")</f>
        <v>Don't know</v>
      </c>
      <c r="R273" t="str">
        <f>IFERROR(__xludf.DUMMYFUNCTION("""COMPUTED_VALUE"""),"Very difficult")</f>
        <v>Very difficult</v>
      </c>
      <c r="S273" t="str">
        <f>IFERROR(__xludf.DUMMYFUNCTION("""COMPUTED_VALUE"""),"Yes")</f>
        <v>Yes</v>
      </c>
      <c r="T273" t="str">
        <f>IFERROR(__xludf.DUMMYFUNCTION("""COMPUTED_VALUE"""),"No")</f>
        <v>No</v>
      </c>
      <c r="U273" t="str">
        <f>IFERROR(__xludf.DUMMYFUNCTION("""COMPUTED_VALUE"""),"Some of them")</f>
        <v>Some of them</v>
      </c>
      <c r="V273" t="str">
        <f>IFERROR(__xludf.DUMMYFUNCTION("""COMPUTED_VALUE"""),"No")</f>
        <v>No</v>
      </c>
      <c r="W273" t="str">
        <f>IFERROR(__xludf.DUMMYFUNCTION("""COMPUTED_VALUE"""),"No")</f>
        <v>No</v>
      </c>
      <c r="X273" t="str">
        <f>IFERROR(__xludf.DUMMYFUNCTION("""COMPUTED_VALUE"""),"No")</f>
        <v>No</v>
      </c>
      <c r="Y273" t="str">
        <f>IFERROR(__xludf.DUMMYFUNCTION("""COMPUTED_VALUE"""),"No")</f>
        <v>No</v>
      </c>
      <c r="Z273" t="str">
        <f>IFERROR(__xludf.DUMMYFUNCTION("""COMPUTED_VALUE"""),"Yes")</f>
        <v>Yes</v>
      </c>
    </row>
    <row r="274">
      <c r="A274" s="4">
        <f>IFERROR(__xludf.DUMMYFUNCTION("""COMPUTED_VALUE"""),41878.663275486106)</f>
        <v>41878.66328</v>
      </c>
      <c r="B274">
        <f>IFERROR(__xludf.DUMMYFUNCTION("""COMPUTED_VALUE"""),34.0)</f>
        <v>34</v>
      </c>
      <c r="C274" t="str">
        <f>IFERROR(__xludf.DUMMYFUNCTION("""COMPUTED_VALUE"""),"M")</f>
        <v>M</v>
      </c>
      <c r="D274" t="str">
        <f>IFERROR(__xludf.DUMMYFUNCTION("""COMPUTED_VALUE"""),"United States")</f>
        <v>United States</v>
      </c>
      <c r="E274" t="str">
        <f>IFERROR(__xludf.DUMMYFUNCTION("""COMPUTED_VALUE"""),"CA")</f>
        <v>CA</v>
      </c>
      <c r="F274" t="str">
        <f>IFERROR(__xludf.DUMMYFUNCTION("""COMPUTED_VALUE"""),"No")</f>
        <v>No</v>
      </c>
      <c r="G274" t="str">
        <f>IFERROR(__xludf.DUMMYFUNCTION("""COMPUTED_VALUE"""),"No")</f>
        <v>No</v>
      </c>
      <c r="H274" t="str">
        <f>IFERROR(__xludf.DUMMYFUNCTION("""COMPUTED_VALUE"""),"Yes")</f>
        <v>Yes</v>
      </c>
      <c r="I274" t="str">
        <f>IFERROR(__xludf.DUMMYFUNCTION("""COMPUTED_VALUE"""),"Sometimes")</f>
        <v>Sometimes</v>
      </c>
      <c r="J274" t="str">
        <f>IFERROR(__xludf.DUMMYFUNCTION("""COMPUTED_VALUE"""),"6-25")</f>
        <v>6-25</v>
      </c>
      <c r="K274" t="str">
        <f>IFERROR(__xludf.DUMMYFUNCTION("""COMPUTED_VALUE"""),"No")</f>
        <v>No</v>
      </c>
      <c r="L274" t="str">
        <f>IFERROR(__xludf.DUMMYFUNCTION("""COMPUTED_VALUE"""),"Yes")</f>
        <v>Yes</v>
      </c>
      <c r="M274" t="str">
        <f>IFERROR(__xludf.DUMMYFUNCTION("""COMPUTED_VALUE"""),"Don't know")</f>
        <v>Don't know</v>
      </c>
      <c r="N274" t="str">
        <f>IFERROR(__xludf.DUMMYFUNCTION("""COMPUTED_VALUE"""),"Not sure")</f>
        <v>Not sure</v>
      </c>
      <c r="O274" t="str">
        <f>IFERROR(__xludf.DUMMYFUNCTION("""COMPUTED_VALUE"""),"No")</f>
        <v>No</v>
      </c>
      <c r="P274" t="str">
        <f>IFERROR(__xludf.DUMMYFUNCTION("""COMPUTED_VALUE"""),"No")</f>
        <v>No</v>
      </c>
      <c r="Q274" t="str">
        <f>IFERROR(__xludf.DUMMYFUNCTION("""COMPUTED_VALUE"""),"Don't know")</f>
        <v>Don't know</v>
      </c>
      <c r="R274" t="str">
        <f>IFERROR(__xludf.DUMMYFUNCTION("""COMPUTED_VALUE"""),"Don't know")</f>
        <v>Don't know</v>
      </c>
      <c r="S274" t="str">
        <f>IFERROR(__xludf.DUMMYFUNCTION("""COMPUTED_VALUE"""),"Yes")</f>
        <v>Yes</v>
      </c>
      <c r="T274" t="str">
        <f>IFERROR(__xludf.DUMMYFUNCTION("""COMPUTED_VALUE"""),"Yes")</f>
        <v>Yes</v>
      </c>
      <c r="U274" t="str">
        <f>IFERROR(__xludf.DUMMYFUNCTION("""COMPUTED_VALUE"""),"Some of them")</f>
        <v>Some of them</v>
      </c>
      <c r="V274" t="str">
        <f>IFERROR(__xludf.DUMMYFUNCTION("""COMPUTED_VALUE"""),"No")</f>
        <v>No</v>
      </c>
      <c r="W274" t="str">
        <f>IFERROR(__xludf.DUMMYFUNCTION("""COMPUTED_VALUE"""),"No")</f>
        <v>No</v>
      </c>
      <c r="X274" t="str">
        <f>IFERROR(__xludf.DUMMYFUNCTION("""COMPUTED_VALUE"""),"No")</f>
        <v>No</v>
      </c>
      <c r="Y274" t="str">
        <f>IFERROR(__xludf.DUMMYFUNCTION("""COMPUTED_VALUE"""),"Don't know")</f>
        <v>Don't know</v>
      </c>
      <c r="Z274" t="str">
        <f>IFERROR(__xludf.DUMMYFUNCTION("""COMPUTED_VALUE"""),"No")</f>
        <v>No</v>
      </c>
    </row>
    <row r="275">
      <c r="A275" s="4">
        <f>IFERROR(__xludf.DUMMYFUNCTION("""COMPUTED_VALUE"""),41878.663277581014)</f>
        <v>41878.66328</v>
      </c>
      <c r="B275">
        <f>IFERROR(__xludf.DUMMYFUNCTION("""COMPUTED_VALUE"""),27.0)</f>
        <v>27</v>
      </c>
      <c r="C275" t="str">
        <f>IFERROR(__xludf.DUMMYFUNCTION("""COMPUTED_VALUE"""),"Male")</f>
        <v>Male</v>
      </c>
      <c r="D275" t="str">
        <f>IFERROR(__xludf.DUMMYFUNCTION("""COMPUTED_VALUE"""),"United States")</f>
        <v>United States</v>
      </c>
      <c r="E275" t="str">
        <f>IFERROR(__xludf.DUMMYFUNCTION("""COMPUTED_VALUE"""),"OR")</f>
        <v>OR</v>
      </c>
      <c r="F275" t="str">
        <f>IFERROR(__xludf.DUMMYFUNCTION("""COMPUTED_VALUE"""),"No")</f>
        <v>No</v>
      </c>
      <c r="G275" t="str">
        <f>IFERROR(__xludf.DUMMYFUNCTION("""COMPUTED_VALUE"""),"Yes")</f>
        <v>Yes</v>
      </c>
      <c r="H275" t="str">
        <f>IFERROR(__xludf.DUMMYFUNCTION("""COMPUTED_VALUE"""),"Yes")</f>
        <v>Yes</v>
      </c>
      <c r="I275" t="str">
        <f>IFERROR(__xludf.DUMMYFUNCTION("""COMPUTED_VALUE"""),"Sometimes")</f>
        <v>Sometimes</v>
      </c>
      <c r="J275" t="str">
        <f>IFERROR(__xludf.DUMMYFUNCTION("""COMPUTED_VALUE"""),"100-500")</f>
        <v>100-500</v>
      </c>
      <c r="K275" t="str">
        <f>IFERROR(__xludf.DUMMYFUNCTION("""COMPUTED_VALUE"""),"No")</f>
        <v>No</v>
      </c>
      <c r="L275" t="str">
        <f>IFERROR(__xludf.DUMMYFUNCTION("""COMPUTED_VALUE"""),"Yes")</f>
        <v>Yes</v>
      </c>
      <c r="M275" t="str">
        <f>IFERROR(__xludf.DUMMYFUNCTION("""COMPUTED_VALUE"""),"Don't know")</f>
        <v>Don't know</v>
      </c>
      <c r="N275" t="str">
        <f>IFERROR(__xludf.DUMMYFUNCTION("""COMPUTED_VALUE"""),"Not sure")</f>
        <v>Not sure</v>
      </c>
      <c r="O275" t="str">
        <f>IFERROR(__xludf.DUMMYFUNCTION("""COMPUTED_VALUE"""),"No")</f>
        <v>No</v>
      </c>
      <c r="P275" t="str">
        <f>IFERROR(__xludf.DUMMYFUNCTION("""COMPUTED_VALUE"""),"Don't know")</f>
        <v>Don't know</v>
      </c>
      <c r="Q275" t="str">
        <f>IFERROR(__xludf.DUMMYFUNCTION("""COMPUTED_VALUE"""),"Don't know")</f>
        <v>Don't know</v>
      </c>
      <c r="R275" t="str">
        <f>IFERROR(__xludf.DUMMYFUNCTION("""COMPUTED_VALUE"""),"Don't know")</f>
        <v>Don't know</v>
      </c>
      <c r="S275" t="str">
        <f>IFERROR(__xludf.DUMMYFUNCTION("""COMPUTED_VALUE"""),"Yes")</f>
        <v>Yes</v>
      </c>
      <c r="T275" t="str">
        <f>IFERROR(__xludf.DUMMYFUNCTION("""COMPUTED_VALUE"""),"No")</f>
        <v>No</v>
      </c>
      <c r="U275" t="str">
        <f>IFERROR(__xludf.DUMMYFUNCTION("""COMPUTED_VALUE"""),"No")</f>
        <v>No</v>
      </c>
      <c r="V275" t="str">
        <f>IFERROR(__xludf.DUMMYFUNCTION("""COMPUTED_VALUE"""),"No")</f>
        <v>No</v>
      </c>
      <c r="W275" t="str">
        <f>IFERROR(__xludf.DUMMYFUNCTION("""COMPUTED_VALUE"""),"No")</f>
        <v>No</v>
      </c>
      <c r="X275" t="str">
        <f>IFERROR(__xludf.DUMMYFUNCTION("""COMPUTED_VALUE"""),"Yes")</f>
        <v>Yes</v>
      </c>
      <c r="Y275" t="str">
        <f>IFERROR(__xludf.DUMMYFUNCTION("""COMPUTED_VALUE"""),"Don't know")</f>
        <v>Don't know</v>
      </c>
      <c r="Z275" t="str">
        <f>IFERROR(__xludf.DUMMYFUNCTION("""COMPUTED_VALUE"""),"No")</f>
        <v>No</v>
      </c>
    </row>
    <row r="276">
      <c r="A276" s="4">
        <f>IFERROR(__xludf.DUMMYFUNCTION("""COMPUTED_VALUE"""),41878.66329133102)</f>
        <v>41878.66329</v>
      </c>
      <c r="B276">
        <f>IFERROR(__xludf.DUMMYFUNCTION("""COMPUTED_VALUE"""),36.0)</f>
        <v>36</v>
      </c>
      <c r="C276" t="str">
        <f>IFERROR(__xludf.DUMMYFUNCTION("""COMPUTED_VALUE"""),"Male")</f>
        <v>Male</v>
      </c>
      <c r="D276" t="str">
        <f>IFERROR(__xludf.DUMMYFUNCTION("""COMPUTED_VALUE"""),"United States")</f>
        <v>United States</v>
      </c>
      <c r="E276" t="str">
        <f>IFERROR(__xludf.DUMMYFUNCTION("""COMPUTED_VALUE"""),"MI")</f>
        <v>MI</v>
      </c>
      <c r="F276" t="str">
        <f>IFERROR(__xludf.DUMMYFUNCTION("""COMPUTED_VALUE"""),"No")</f>
        <v>No</v>
      </c>
      <c r="G276" t="str">
        <f>IFERROR(__xludf.DUMMYFUNCTION("""COMPUTED_VALUE"""),"No")</f>
        <v>No</v>
      </c>
      <c r="H276" t="str">
        <f>IFERROR(__xludf.DUMMYFUNCTION("""COMPUTED_VALUE"""),"No")</f>
        <v>No</v>
      </c>
      <c r="I276" t="str">
        <f>IFERROR(__xludf.DUMMYFUNCTION("""COMPUTED_VALUE"""),"Sometimes")</f>
        <v>Sometimes</v>
      </c>
      <c r="J276" t="str">
        <f>IFERROR(__xludf.DUMMYFUNCTION("""COMPUTED_VALUE"""),"More than 1000")</f>
        <v>More than 1000</v>
      </c>
      <c r="K276" t="str">
        <f>IFERROR(__xludf.DUMMYFUNCTION("""COMPUTED_VALUE"""),"No")</f>
        <v>No</v>
      </c>
      <c r="L276" t="str">
        <f>IFERROR(__xludf.DUMMYFUNCTION("""COMPUTED_VALUE"""),"Yes")</f>
        <v>Yes</v>
      </c>
      <c r="M276" t="str">
        <f>IFERROR(__xludf.DUMMYFUNCTION("""COMPUTED_VALUE"""),"Don't know")</f>
        <v>Don't know</v>
      </c>
      <c r="N276" t="str">
        <f>IFERROR(__xludf.DUMMYFUNCTION("""COMPUTED_VALUE"""),"No")</f>
        <v>No</v>
      </c>
      <c r="O276" t="str">
        <f>IFERROR(__xludf.DUMMYFUNCTION("""COMPUTED_VALUE"""),"No")</f>
        <v>No</v>
      </c>
      <c r="P276" t="str">
        <f>IFERROR(__xludf.DUMMYFUNCTION("""COMPUTED_VALUE"""),"No")</f>
        <v>No</v>
      </c>
      <c r="Q276" t="str">
        <f>IFERROR(__xludf.DUMMYFUNCTION("""COMPUTED_VALUE"""),"Yes")</f>
        <v>Yes</v>
      </c>
      <c r="R276" t="str">
        <f>IFERROR(__xludf.DUMMYFUNCTION("""COMPUTED_VALUE"""),"Somewhat easy")</f>
        <v>Somewhat easy</v>
      </c>
      <c r="S276" t="str">
        <f>IFERROR(__xludf.DUMMYFUNCTION("""COMPUTED_VALUE"""),"No")</f>
        <v>No</v>
      </c>
      <c r="T276" t="str">
        <f>IFERROR(__xludf.DUMMYFUNCTION("""COMPUTED_VALUE"""),"No")</f>
        <v>No</v>
      </c>
      <c r="U276" t="str">
        <f>IFERROR(__xludf.DUMMYFUNCTION("""COMPUTED_VALUE"""),"Yes")</f>
        <v>Yes</v>
      </c>
      <c r="V276" t="str">
        <f>IFERROR(__xludf.DUMMYFUNCTION("""COMPUTED_VALUE"""),"Yes")</f>
        <v>Yes</v>
      </c>
      <c r="W276" t="str">
        <f>IFERROR(__xludf.DUMMYFUNCTION("""COMPUTED_VALUE"""),"Maybe")</f>
        <v>Maybe</v>
      </c>
      <c r="X276" t="str">
        <f>IFERROR(__xludf.DUMMYFUNCTION("""COMPUTED_VALUE"""),"Yes")</f>
        <v>Yes</v>
      </c>
      <c r="Y276" t="str">
        <f>IFERROR(__xludf.DUMMYFUNCTION("""COMPUTED_VALUE"""),"Don't know")</f>
        <v>Don't know</v>
      </c>
      <c r="Z276" t="str">
        <f>IFERROR(__xludf.DUMMYFUNCTION("""COMPUTED_VALUE"""),"No")</f>
        <v>No</v>
      </c>
    </row>
    <row r="277">
      <c r="A277" s="4">
        <f>IFERROR(__xludf.DUMMYFUNCTION("""COMPUTED_VALUE"""),41878.66652236111)</f>
        <v>41878.66652</v>
      </c>
      <c r="B277">
        <f>IFERROR(__xludf.DUMMYFUNCTION("""COMPUTED_VALUE"""),37.0)</f>
        <v>37</v>
      </c>
      <c r="C277" t="str">
        <f>IFERROR(__xludf.DUMMYFUNCTION("""COMPUTED_VALUE"""),"M")</f>
        <v>M</v>
      </c>
      <c r="D277" t="str">
        <f>IFERROR(__xludf.DUMMYFUNCTION("""COMPUTED_VALUE"""),"United States")</f>
        <v>United States</v>
      </c>
      <c r="E277" t="str">
        <f>IFERROR(__xludf.DUMMYFUNCTION("""COMPUTED_VALUE"""),"OR")</f>
        <v>OR</v>
      </c>
      <c r="F277" t="str">
        <f>IFERROR(__xludf.DUMMYFUNCTION("""COMPUTED_VALUE"""),"No")</f>
        <v>No</v>
      </c>
      <c r="G277" t="str">
        <f>IFERROR(__xludf.DUMMYFUNCTION("""COMPUTED_VALUE"""),"No")</f>
        <v>No</v>
      </c>
      <c r="H277" t="str">
        <f>IFERROR(__xludf.DUMMYFUNCTION("""COMPUTED_VALUE"""),"No")</f>
        <v>No</v>
      </c>
      <c r="J277" t="str">
        <f>IFERROR(__xludf.DUMMYFUNCTION("""COMPUTED_VALUE"""),"500-1000")</f>
        <v>500-1000</v>
      </c>
      <c r="K277" t="str">
        <f>IFERROR(__xludf.DUMMYFUNCTION("""COMPUTED_VALUE"""),"No")</f>
        <v>No</v>
      </c>
      <c r="L277" t="str">
        <f>IFERROR(__xludf.DUMMYFUNCTION("""COMPUTED_VALUE"""),"Yes")</f>
        <v>Yes</v>
      </c>
      <c r="M277" t="str">
        <f>IFERROR(__xludf.DUMMYFUNCTION("""COMPUTED_VALUE"""),"Yes")</f>
        <v>Yes</v>
      </c>
      <c r="N277" t="str">
        <f>IFERROR(__xludf.DUMMYFUNCTION("""COMPUTED_VALUE"""),"No")</f>
        <v>No</v>
      </c>
      <c r="O277" t="str">
        <f>IFERROR(__xludf.DUMMYFUNCTION("""COMPUTED_VALUE"""),"No")</f>
        <v>No</v>
      </c>
      <c r="P277" t="str">
        <f>IFERROR(__xludf.DUMMYFUNCTION("""COMPUTED_VALUE"""),"No")</f>
        <v>No</v>
      </c>
      <c r="Q277" t="str">
        <f>IFERROR(__xludf.DUMMYFUNCTION("""COMPUTED_VALUE"""),"Don't know")</f>
        <v>Don't know</v>
      </c>
      <c r="R277" t="str">
        <f>IFERROR(__xludf.DUMMYFUNCTION("""COMPUTED_VALUE"""),"Don't know")</f>
        <v>Don't know</v>
      </c>
      <c r="S277" t="str">
        <f>IFERROR(__xludf.DUMMYFUNCTION("""COMPUTED_VALUE"""),"Maybe")</f>
        <v>Maybe</v>
      </c>
      <c r="T277" t="str">
        <f>IFERROR(__xludf.DUMMYFUNCTION("""COMPUTED_VALUE"""),"Maybe")</f>
        <v>Maybe</v>
      </c>
      <c r="U277" t="str">
        <f>IFERROR(__xludf.DUMMYFUNCTION("""COMPUTED_VALUE"""),"Some of them")</f>
        <v>Some of them</v>
      </c>
      <c r="V277" t="str">
        <f>IFERROR(__xludf.DUMMYFUNCTION("""COMPUTED_VALUE"""),"Some of them")</f>
        <v>Some of them</v>
      </c>
      <c r="W277" t="str">
        <f>IFERROR(__xludf.DUMMYFUNCTION("""COMPUTED_VALUE"""),"No")</f>
        <v>No</v>
      </c>
      <c r="X277" t="str">
        <f>IFERROR(__xludf.DUMMYFUNCTION("""COMPUTED_VALUE"""),"No")</f>
        <v>No</v>
      </c>
      <c r="Y277" t="str">
        <f>IFERROR(__xludf.DUMMYFUNCTION("""COMPUTED_VALUE"""),"Don't know")</f>
        <v>Don't know</v>
      </c>
      <c r="Z277" t="str">
        <f>IFERROR(__xludf.DUMMYFUNCTION("""COMPUTED_VALUE"""),"No")</f>
        <v>No</v>
      </c>
    </row>
    <row r="278">
      <c r="A278" s="4">
        <f>IFERROR(__xludf.DUMMYFUNCTION("""COMPUTED_VALUE"""),41878.667819236114)</f>
        <v>41878.66782</v>
      </c>
      <c r="B278">
        <f>IFERROR(__xludf.DUMMYFUNCTION("""COMPUTED_VALUE"""),33.0)</f>
        <v>33</v>
      </c>
      <c r="C278" t="str">
        <f>IFERROR(__xludf.DUMMYFUNCTION("""COMPUTED_VALUE"""),"Female ")</f>
        <v>Female </v>
      </c>
      <c r="D278" t="str">
        <f>IFERROR(__xludf.DUMMYFUNCTION("""COMPUTED_VALUE"""),"United States")</f>
        <v>United States</v>
      </c>
      <c r="E278" t="str">
        <f>IFERROR(__xludf.DUMMYFUNCTION("""COMPUTED_VALUE"""),"CA")</f>
        <v>CA</v>
      </c>
      <c r="F278" t="str">
        <f>IFERROR(__xludf.DUMMYFUNCTION("""COMPUTED_VALUE"""),"No")</f>
        <v>No</v>
      </c>
      <c r="G278" t="str">
        <f>IFERROR(__xludf.DUMMYFUNCTION("""COMPUTED_VALUE"""),"No")</f>
        <v>No</v>
      </c>
      <c r="H278" t="str">
        <f>IFERROR(__xludf.DUMMYFUNCTION("""COMPUTED_VALUE"""),"No")</f>
        <v>No</v>
      </c>
      <c r="I278" t="str">
        <f>IFERROR(__xludf.DUMMYFUNCTION("""COMPUTED_VALUE"""),"Never")</f>
        <v>Never</v>
      </c>
      <c r="J278" t="str">
        <f>IFERROR(__xludf.DUMMYFUNCTION("""COMPUTED_VALUE"""),"500-1000")</f>
        <v>500-1000</v>
      </c>
      <c r="K278" t="str">
        <f>IFERROR(__xludf.DUMMYFUNCTION("""COMPUTED_VALUE"""),"No")</f>
        <v>No</v>
      </c>
      <c r="L278" t="str">
        <f>IFERROR(__xludf.DUMMYFUNCTION("""COMPUTED_VALUE"""),"Yes")</f>
        <v>Yes</v>
      </c>
      <c r="M278" t="str">
        <f>IFERROR(__xludf.DUMMYFUNCTION("""COMPUTED_VALUE"""),"Yes")</f>
        <v>Yes</v>
      </c>
      <c r="N278" t="str">
        <f>IFERROR(__xludf.DUMMYFUNCTION("""COMPUTED_VALUE"""),"Not sure")</f>
        <v>Not sure</v>
      </c>
      <c r="O278" t="str">
        <f>IFERROR(__xludf.DUMMYFUNCTION("""COMPUTED_VALUE"""),"Yes")</f>
        <v>Yes</v>
      </c>
      <c r="P278" t="str">
        <f>IFERROR(__xludf.DUMMYFUNCTION("""COMPUTED_VALUE"""),"Yes")</f>
        <v>Yes</v>
      </c>
      <c r="Q278" t="str">
        <f>IFERROR(__xludf.DUMMYFUNCTION("""COMPUTED_VALUE"""),"Don't know")</f>
        <v>Don't know</v>
      </c>
      <c r="R278" t="str">
        <f>IFERROR(__xludf.DUMMYFUNCTION("""COMPUTED_VALUE"""),"Very easy")</f>
        <v>Very easy</v>
      </c>
      <c r="S278" t="str">
        <f>IFERROR(__xludf.DUMMYFUNCTION("""COMPUTED_VALUE"""),"Maybe")</f>
        <v>Maybe</v>
      </c>
      <c r="T278" t="str">
        <f>IFERROR(__xludf.DUMMYFUNCTION("""COMPUTED_VALUE"""),"No")</f>
        <v>No</v>
      </c>
      <c r="U278" t="str">
        <f>IFERROR(__xludf.DUMMYFUNCTION("""COMPUTED_VALUE"""),"Some of them")</f>
        <v>Some of them</v>
      </c>
      <c r="V278" t="str">
        <f>IFERROR(__xludf.DUMMYFUNCTION("""COMPUTED_VALUE"""),"Yes")</f>
        <v>Yes</v>
      </c>
      <c r="W278" t="str">
        <f>IFERROR(__xludf.DUMMYFUNCTION("""COMPUTED_VALUE"""),"No")</f>
        <v>No</v>
      </c>
      <c r="X278" t="str">
        <f>IFERROR(__xludf.DUMMYFUNCTION("""COMPUTED_VALUE"""),"No")</f>
        <v>No</v>
      </c>
      <c r="Y278" t="str">
        <f>IFERROR(__xludf.DUMMYFUNCTION("""COMPUTED_VALUE"""),"Yes")</f>
        <v>Yes</v>
      </c>
      <c r="Z278" t="str">
        <f>IFERROR(__xludf.DUMMYFUNCTION("""COMPUTED_VALUE"""),"No")</f>
        <v>No</v>
      </c>
    </row>
    <row r="279">
      <c r="A279" s="4">
        <f>IFERROR(__xludf.DUMMYFUNCTION("""COMPUTED_VALUE"""),41878.66796398148)</f>
        <v>41878.66796</v>
      </c>
      <c r="B279">
        <f>IFERROR(__xludf.DUMMYFUNCTION("""COMPUTED_VALUE"""),28.0)</f>
        <v>28</v>
      </c>
      <c r="C279" t="str">
        <f>IFERROR(__xludf.DUMMYFUNCTION("""COMPUTED_VALUE"""),"Make")</f>
        <v>Make</v>
      </c>
      <c r="D279" t="str">
        <f>IFERROR(__xludf.DUMMYFUNCTION("""COMPUTED_VALUE"""),"United States")</f>
        <v>United States</v>
      </c>
      <c r="E279" t="str">
        <f>IFERROR(__xludf.DUMMYFUNCTION("""COMPUTED_VALUE"""),"UT")</f>
        <v>UT</v>
      </c>
      <c r="F279" t="str">
        <f>IFERROR(__xludf.DUMMYFUNCTION("""COMPUTED_VALUE"""),"No")</f>
        <v>No</v>
      </c>
      <c r="G279" t="str">
        <f>IFERROR(__xludf.DUMMYFUNCTION("""COMPUTED_VALUE"""),"No")</f>
        <v>No</v>
      </c>
      <c r="H279" t="str">
        <f>IFERROR(__xludf.DUMMYFUNCTION("""COMPUTED_VALUE"""),"No")</f>
        <v>No</v>
      </c>
      <c r="I279" t="str">
        <f>IFERROR(__xludf.DUMMYFUNCTION("""COMPUTED_VALUE"""),"Sometimes")</f>
        <v>Sometimes</v>
      </c>
      <c r="J279" t="str">
        <f>IFERROR(__xludf.DUMMYFUNCTION("""COMPUTED_VALUE"""),"6-25")</f>
        <v>6-25</v>
      </c>
      <c r="K279" t="str">
        <f>IFERROR(__xludf.DUMMYFUNCTION("""COMPUTED_VALUE"""),"Yes")</f>
        <v>Yes</v>
      </c>
      <c r="L279" t="str">
        <f>IFERROR(__xludf.DUMMYFUNCTION("""COMPUTED_VALUE"""),"Yes")</f>
        <v>Yes</v>
      </c>
      <c r="M279" t="str">
        <f>IFERROR(__xludf.DUMMYFUNCTION("""COMPUTED_VALUE"""),"No")</f>
        <v>No</v>
      </c>
      <c r="N279" t="str">
        <f>IFERROR(__xludf.DUMMYFUNCTION("""COMPUTED_VALUE"""),"Yes")</f>
        <v>Yes</v>
      </c>
      <c r="O279" t="str">
        <f>IFERROR(__xludf.DUMMYFUNCTION("""COMPUTED_VALUE"""),"No")</f>
        <v>No</v>
      </c>
      <c r="P279" t="str">
        <f>IFERROR(__xludf.DUMMYFUNCTION("""COMPUTED_VALUE"""),"No")</f>
        <v>No</v>
      </c>
      <c r="Q279" t="str">
        <f>IFERROR(__xludf.DUMMYFUNCTION("""COMPUTED_VALUE"""),"Don't know")</f>
        <v>Don't know</v>
      </c>
      <c r="R279" t="str">
        <f>IFERROR(__xludf.DUMMYFUNCTION("""COMPUTED_VALUE"""),"Somewhat easy")</f>
        <v>Somewhat easy</v>
      </c>
      <c r="S279" t="str">
        <f>IFERROR(__xludf.DUMMYFUNCTION("""COMPUTED_VALUE"""),"Yes")</f>
        <v>Yes</v>
      </c>
      <c r="T279" t="str">
        <f>IFERROR(__xludf.DUMMYFUNCTION("""COMPUTED_VALUE"""),"Maybe")</f>
        <v>Maybe</v>
      </c>
      <c r="U279" t="str">
        <f>IFERROR(__xludf.DUMMYFUNCTION("""COMPUTED_VALUE"""),"Some of them")</f>
        <v>Some of them</v>
      </c>
      <c r="V279" t="str">
        <f>IFERROR(__xludf.DUMMYFUNCTION("""COMPUTED_VALUE"""),"No")</f>
        <v>No</v>
      </c>
      <c r="W279" t="str">
        <f>IFERROR(__xludf.DUMMYFUNCTION("""COMPUTED_VALUE"""),"No")</f>
        <v>No</v>
      </c>
      <c r="X279" t="str">
        <f>IFERROR(__xludf.DUMMYFUNCTION("""COMPUTED_VALUE"""),"No")</f>
        <v>No</v>
      </c>
      <c r="Y279" t="str">
        <f>IFERROR(__xludf.DUMMYFUNCTION("""COMPUTED_VALUE"""),"Don't know")</f>
        <v>Don't know</v>
      </c>
      <c r="Z279" t="str">
        <f>IFERROR(__xludf.DUMMYFUNCTION("""COMPUTED_VALUE"""),"No")</f>
        <v>No</v>
      </c>
    </row>
    <row r="280">
      <c r="A280" s="4">
        <f>IFERROR(__xludf.DUMMYFUNCTION("""COMPUTED_VALUE"""),41878.668247534726)</f>
        <v>41878.66825</v>
      </c>
      <c r="B280">
        <f>IFERROR(__xludf.DUMMYFUNCTION("""COMPUTED_VALUE"""),26.0)</f>
        <v>26</v>
      </c>
      <c r="C280" t="str">
        <f>IFERROR(__xludf.DUMMYFUNCTION("""COMPUTED_VALUE"""),"Female")</f>
        <v>Female</v>
      </c>
      <c r="D280" t="str">
        <f>IFERROR(__xludf.DUMMYFUNCTION("""COMPUTED_VALUE"""),"United States")</f>
        <v>United States</v>
      </c>
      <c r="E280" t="str">
        <f>IFERROR(__xludf.DUMMYFUNCTION("""COMPUTED_VALUE"""),"CA")</f>
        <v>CA</v>
      </c>
      <c r="F280" t="str">
        <f>IFERROR(__xludf.DUMMYFUNCTION("""COMPUTED_VALUE"""),"No")</f>
        <v>No</v>
      </c>
      <c r="G280" t="str">
        <f>IFERROR(__xludf.DUMMYFUNCTION("""COMPUTED_VALUE"""),"Yes")</f>
        <v>Yes</v>
      </c>
      <c r="H280" t="str">
        <f>IFERROR(__xludf.DUMMYFUNCTION("""COMPUTED_VALUE"""),"No")</f>
        <v>No</v>
      </c>
      <c r="I280" t="str">
        <f>IFERROR(__xludf.DUMMYFUNCTION("""COMPUTED_VALUE"""),"Never")</f>
        <v>Never</v>
      </c>
      <c r="J280" t="str">
        <f>IFERROR(__xludf.DUMMYFUNCTION("""COMPUTED_VALUE"""),"26-100")</f>
        <v>26-100</v>
      </c>
      <c r="K280" t="str">
        <f>IFERROR(__xludf.DUMMYFUNCTION("""COMPUTED_VALUE"""),"No")</f>
        <v>No</v>
      </c>
      <c r="L280" t="str">
        <f>IFERROR(__xludf.DUMMYFUNCTION("""COMPUTED_VALUE"""),"Yes")</f>
        <v>Yes</v>
      </c>
      <c r="M280" t="str">
        <f>IFERROR(__xludf.DUMMYFUNCTION("""COMPUTED_VALUE"""),"Don't know")</f>
        <v>Don't know</v>
      </c>
      <c r="N280" t="str">
        <f>IFERROR(__xludf.DUMMYFUNCTION("""COMPUTED_VALUE"""),"Not sure")</f>
        <v>Not sure</v>
      </c>
      <c r="O280" t="str">
        <f>IFERROR(__xludf.DUMMYFUNCTION("""COMPUTED_VALUE"""),"No")</f>
        <v>No</v>
      </c>
      <c r="P280" t="str">
        <f>IFERROR(__xludf.DUMMYFUNCTION("""COMPUTED_VALUE"""),"No")</f>
        <v>No</v>
      </c>
      <c r="Q280" t="str">
        <f>IFERROR(__xludf.DUMMYFUNCTION("""COMPUTED_VALUE"""),"Don't know")</f>
        <v>Don't know</v>
      </c>
      <c r="R280" t="str">
        <f>IFERROR(__xludf.DUMMYFUNCTION("""COMPUTED_VALUE"""),"Somewhat difficult")</f>
        <v>Somewhat difficult</v>
      </c>
      <c r="S280" t="str">
        <f>IFERROR(__xludf.DUMMYFUNCTION("""COMPUTED_VALUE"""),"Maybe")</f>
        <v>Maybe</v>
      </c>
      <c r="T280" t="str">
        <f>IFERROR(__xludf.DUMMYFUNCTION("""COMPUTED_VALUE"""),"Maybe")</f>
        <v>Maybe</v>
      </c>
      <c r="U280" t="str">
        <f>IFERROR(__xludf.DUMMYFUNCTION("""COMPUTED_VALUE"""),"Some of them")</f>
        <v>Some of them</v>
      </c>
      <c r="V280" t="str">
        <f>IFERROR(__xludf.DUMMYFUNCTION("""COMPUTED_VALUE"""),"No")</f>
        <v>No</v>
      </c>
      <c r="W280" t="str">
        <f>IFERROR(__xludf.DUMMYFUNCTION("""COMPUTED_VALUE"""),"No")</f>
        <v>No</v>
      </c>
      <c r="X280" t="str">
        <f>IFERROR(__xludf.DUMMYFUNCTION("""COMPUTED_VALUE"""),"Maybe")</f>
        <v>Maybe</v>
      </c>
      <c r="Y280" t="str">
        <f>IFERROR(__xludf.DUMMYFUNCTION("""COMPUTED_VALUE"""),"No")</f>
        <v>No</v>
      </c>
      <c r="Z280" t="str">
        <f>IFERROR(__xludf.DUMMYFUNCTION("""COMPUTED_VALUE"""),"No")</f>
        <v>No</v>
      </c>
    </row>
    <row r="281">
      <c r="A281" s="4">
        <f>IFERROR(__xludf.DUMMYFUNCTION("""COMPUTED_VALUE"""),41878.66898380787)</f>
        <v>41878.66898</v>
      </c>
      <c r="B281">
        <f>IFERROR(__xludf.DUMMYFUNCTION("""COMPUTED_VALUE"""),27.0)</f>
        <v>27</v>
      </c>
      <c r="C281" t="str">
        <f>IFERROR(__xludf.DUMMYFUNCTION("""COMPUTED_VALUE"""),"M")</f>
        <v>M</v>
      </c>
      <c r="D281" t="str">
        <f>IFERROR(__xludf.DUMMYFUNCTION("""COMPUTED_VALUE"""),"United States")</f>
        <v>United States</v>
      </c>
      <c r="E281" t="str">
        <f>IFERROR(__xludf.DUMMYFUNCTION("""COMPUTED_VALUE"""),"TX")</f>
        <v>TX</v>
      </c>
      <c r="F281" t="str">
        <f>IFERROR(__xludf.DUMMYFUNCTION("""COMPUTED_VALUE"""),"No")</f>
        <v>No</v>
      </c>
      <c r="G281" t="str">
        <f>IFERROR(__xludf.DUMMYFUNCTION("""COMPUTED_VALUE"""),"Yes")</f>
        <v>Yes</v>
      </c>
      <c r="H281" t="str">
        <f>IFERROR(__xludf.DUMMYFUNCTION("""COMPUTED_VALUE"""),"Yes")</f>
        <v>Yes</v>
      </c>
      <c r="I281" t="str">
        <f>IFERROR(__xludf.DUMMYFUNCTION("""COMPUTED_VALUE"""),"Sometimes")</f>
        <v>Sometimes</v>
      </c>
      <c r="J281" t="str">
        <f>IFERROR(__xludf.DUMMYFUNCTION("""COMPUTED_VALUE"""),"6-25")</f>
        <v>6-25</v>
      </c>
      <c r="K281" t="str">
        <f>IFERROR(__xludf.DUMMYFUNCTION("""COMPUTED_VALUE"""),"Yes")</f>
        <v>Yes</v>
      </c>
      <c r="L281" t="str">
        <f>IFERROR(__xludf.DUMMYFUNCTION("""COMPUTED_VALUE"""),"Yes")</f>
        <v>Yes</v>
      </c>
      <c r="M281" t="str">
        <f>IFERROR(__xludf.DUMMYFUNCTION("""COMPUTED_VALUE"""),"Don't know")</f>
        <v>Don't know</v>
      </c>
      <c r="N281" t="str">
        <f>IFERROR(__xludf.DUMMYFUNCTION("""COMPUTED_VALUE"""),"No")</f>
        <v>No</v>
      </c>
      <c r="O281" t="str">
        <f>IFERROR(__xludf.DUMMYFUNCTION("""COMPUTED_VALUE"""),"Yes")</f>
        <v>Yes</v>
      </c>
      <c r="P281" t="str">
        <f>IFERROR(__xludf.DUMMYFUNCTION("""COMPUTED_VALUE"""),"Don't know")</f>
        <v>Don't know</v>
      </c>
      <c r="Q281" t="str">
        <f>IFERROR(__xludf.DUMMYFUNCTION("""COMPUTED_VALUE"""),"Don't know")</f>
        <v>Don't know</v>
      </c>
      <c r="R281" t="str">
        <f>IFERROR(__xludf.DUMMYFUNCTION("""COMPUTED_VALUE"""),"Somewhat easy")</f>
        <v>Somewhat easy</v>
      </c>
      <c r="S281" t="str">
        <f>IFERROR(__xludf.DUMMYFUNCTION("""COMPUTED_VALUE"""),"Yes")</f>
        <v>Yes</v>
      </c>
      <c r="T281" t="str">
        <f>IFERROR(__xludf.DUMMYFUNCTION("""COMPUTED_VALUE"""),"No")</f>
        <v>No</v>
      </c>
      <c r="U281" t="str">
        <f>IFERROR(__xludf.DUMMYFUNCTION("""COMPUTED_VALUE"""),"Some of them")</f>
        <v>Some of them</v>
      </c>
      <c r="V281" t="str">
        <f>IFERROR(__xludf.DUMMYFUNCTION("""COMPUTED_VALUE"""),"Yes")</f>
        <v>Yes</v>
      </c>
      <c r="W281" t="str">
        <f>IFERROR(__xludf.DUMMYFUNCTION("""COMPUTED_VALUE"""),"No")</f>
        <v>No</v>
      </c>
      <c r="X281" t="str">
        <f>IFERROR(__xludf.DUMMYFUNCTION("""COMPUTED_VALUE"""),"Maybe")</f>
        <v>Maybe</v>
      </c>
      <c r="Y281" t="str">
        <f>IFERROR(__xludf.DUMMYFUNCTION("""COMPUTED_VALUE"""),"Yes")</f>
        <v>Yes</v>
      </c>
      <c r="Z281" t="str">
        <f>IFERROR(__xludf.DUMMYFUNCTION("""COMPUTED_VALUE"""),"No")</f>
        <v>No</v>
      </c>
    </row>
    <row r="282">
      <c r="A282" s="4">
        <f>IFERROR(__xludf.DUMMYFUNCTION("""COMPUTED_VALUE"""),41878.67137542824)</f>
        <v>41878.67138</v>
      </c>
      <c r="B282">
        <f>IFERROR(__xludf.DUMMYFUNCTION("""COMPUTED_VALUE"""),57.0)</f>
        <v>57</v>
      </c>
      <c r="C282" t="str">
        <f>IFERROR(__xludf.DUMMYFUNCTION("""COMPUTED_VALUE"""),"M")</f>
        <v>M</v>
      </c>
      <c r="D282" t="str">
        <f>IFERROR(__xludf.DUMMYFUNCTION("""COMPUTED_VALUE"""),"United States")</f>
        <v>United States</v>
      </c>
      <c r="E282" t="str">
        <f>IFERROR(__xludf.DUMMYFUNCTION("""COMPUTED_VALUE"""),"CA")</f>
        <v>CA</v>
      </c>
      <c r="F282" t="str">
        <f>IFERROR(__xludf.DUMMYFUNCTION("""COMPUTED_VALUE"""),"No")</f>
        <v>No</v>
      </c>
      <c r="G282" t="str">
        <f>IFERROR(__xludf.DUMMYFUNCTION("""COMPUTED_VALUE"""),"Yes")</f>
        <v>Yes</v>
      </c>
      <c r="H282" t="str">
        <f>IFERROR(__xludf.DUMMYFUNCTION("""COMPUTED_VALUE"""),"Yes")</f>
        <v>Yes</v>
      </c>
      <c r="I282" t="str">
        <f>IFERROR(__xludf.DUMMYFUNCTION("""COMPUTED_VALUE"""),"Rarely")</f>
        <v>Rarely</v>
      </c>
      <c r="J282" t="str">
        <f>IFERROR(__xludf.DUMMYFUNCTION("""COMPUTED_VALUE"""),"More than 1000")</f>
        <v>More than 1000</v>
      </c>
      <c r="K282" t="str">
        <f>IFERROR(__xludf.DUMMYFUNCTION("""COMPUTED_VALUE"""),"No")</f>
        <v>No</v>
      </c>
      <c r="L282" t="str">
        <f>IFERROR(__xludf.DUMMYFUNCTION("""COMPUTED_VALUE"""),"Yes")</f>
        <v>Yes</v>
      </c>
      <c r="M282" t="str">
        <f>IFERROR(__xludf.DUMMYFUNCTION("""COMPUTED_VALUE"""),"Yes")</f>
        <v>Yes</v>
      </c>
      <c r="N282" t="str">
        <f>IFERROR(__xludf.DUMMYFUNCTION("""COMPUTED_VALUE"""),"Yes")</f>
        <v>Yes</v>
      </c>
      <c r="O282" t="str">
        <f>IFERROR(__xludf.DUMMYFUNCTION("""COMPUTED_VALUE"""),"No")</f>
        <v>No</v>
      </c>
      <c r="P282" t="str">
        <f>IFERROR(__xludf.DUMMYFUNCTION("""COMPUTED_VALUE"""),"No")</f>
        <v>No</v>
      </c>
      <c r="Q282" t="str">
        <f>IFERROR(__xludf.DUMMYFUNCTION("""COMPUTED_VALUE"""),"Don't know")</f>
        <v>Don't know</v>
      </c>
      <c r="R282" t="str">
        <f>IFERROR(__xludf.DUMMYFUNCTION("""COMPUTED_VALUE"""),"Don't know")</f>
        <v>Don't know</v>
      </c>
      <c r="S282" t="str">
        <f>IFERROR(__xludf.DUMMYFUNCTION("""COMPUTED_VALUE"""),"Maybe")</f>
        <v>Maybe</v>
      </c>
      <c r="T282" t="str">
        <f>IFERROR(__xludf.DUMMYFUNCTION("""COMPUTED_VALUE"""),"No")</f>
        <v>No</v>
      </c>
      <c r="U282" t="str">
        <f>IFERROR(__xludf.DUMMYFUNCTION("""COMPUTED_VALUE"""),"Some of them")</f>
        <v>Some of them</v>
      </c>
      <c r="V282" t="str">
        <f>IFERROR(__xludf.DUMMYFUNCTION("""COMPUTED_VALUE"""),"Yes")</f>
        <v>Yes</v>
      </c>
      <c r="W282" t="str">
        <f>IFERROR(__xludf.DUMMYFUNCTION("""COMPUTED_VALUE"""),"No")</f>
        <v>No</v>
      </c>
      <c r="X282" t="str">
        <f>IFERROR(__xludf.DUMMYFUNCTION("""COMPUTED_VALUE"""),"Maybe")</f>
        <v>Maybe</v>
      </c>
      <c r="Y282" t="str">
        <f>IFERROR(__xludf.DUMMYFUNCTION("""COMPUTED_VALUE"""),"No")</f>
        <v>No</v>
      </c>
      <c r="Z282" t="str">
        <f>IFERROR(__xludf.DUMMYFUNCTION("""COMPUTED_VALUE"""),"No")</f>
        <v>No</v>
      </c>
    </row>
    <row r="283">
      <c r="A283" s="4">
        <f>IFERROR(__xludf.DUMMYFUNCTION("""COMPUTED_VALUE"""),41878.676057199074)</f>
        <v>41878.67606</v>
      </c>
      <c r="B283">
        <f>IFERROR(__xludf.DUMMYFUNCTION("""COMPUTED_VALUE"""),31.0)</f>
        <v>31</v>
      </c>
      <c r="C283" t="str">
        <f>IFERROR(__xludf.DUMMYFUNCTION("""COMPUTED_VALUE"""),"Male")</f>
        <v>Male</v>
      </c>
      <c r="D283" t="str">
        <f>IFERROR(__xludf.DUMMYFUNCTION("""COMPUTED_VALUE"""),"United States")</f>
        <v>United States</v>
      </c>
      <c r="E283" t="str">
        <f>IFERROR(__xludf.DUMMYFUNCTION("""COMPUTED_VALUE"""),"OR")</f>
        <v>OR</v>
      </c>
      <c r="F283" t="str">
        <f>IFERROR(__xludf.DUMMYFUNCTION("""COMPUTED_VALUE"""),"No")</f>
        <v>No</v>
      </c>
      <c r="G283" t="str">
        <f>IFERROR(__xludf.DUMMYFUNCTION("""COMPUTED_VALUE"""),"No")</f>
        <v>No</v>
      </c>
      <c r="H283" t="str">
        <f>IFERROR(__xludf.DUMMYFUNCTION("""COMPUTED_VALUE"""),"Yes")</f>
        <v>Yes</v>
      </c>
      <c r="I283" t="str">
        <f>IFERROR(__xludf.DUMMYFUNCTION("""COMPUTED_VALUE"""),"Sometimes")</f>
        <v>Sometimes</v>
      </c>
      <c r="J283" t="str">
        <f>IFERROR(__xludf.DUMMYFUNCTION("""COMPUTED_VALUE"""),"100-500")</f>
        <v>100-500</v>
      </c>
      <c r="K283" t="str">
        <f>IFERROR(__xludf.DUMMYFUNCTION("""COMPUTED_VALUE"""),"Yes")</f>
        <v>Yes</v>
      </c>
      <c r="L283" t="str">
        <f>IFERROR(__xludf.DUMMYFUNCTION("""COMPUTED_VALUE"""),"Yes")</f>
        <v>Yes</v>
      </c>
      <c r="M283" t="str">
        <f>IFERROR(__xludf.DUMMYFUNCTION("""COMPUTED_VALUE"""),"Yes")</f>
        <v>Yes</v>
      </c>
      <c r="N283" t="str">
        <f>IFERROR(__xludf.DUMMYFUNCTION("""COMPUTED_VALUE"""),"Yes")</f>
        <v>Yes</v>
      </c>
      <c r="O283" t="str">
        <f>IFERROR(__xludf.DUMMYFUNCTION("""COMPUTED_VALUE"""),"Yes")</f>
        <v>Yes</v>
      </c>
      <c r="P283" t="str">
        <f>IFERROR(__xludf.DUMMYFUNCTION("""COMPUTED_VALUE"""),"Yes")</f>
        <v>Yes</v>
      </c>
      <c r="Q283" t="str">
        <f>IFERROR(__xludf.DUMMYFUNCTION("""COMPUTED_VALUE"""),"Yes")</f>
        <v>Yes</v>
      </c>
      <c r="R283" t="str">
        <f>IFERROR(__xludf.DUMMYFUNCTION("""COMPUTED_VALUE"""),"Very easy")</f>
        <v>Very easy</v>
      </c>
      <c r="S283" t="str">
        <f>IFERROR(__xludf.DUMMYFUNCTION("""COMPUTED_VALUE"""),"No")</f>
        <v>No</v>
      </c>
      <c r="T283" t="str">
        <f>IFERROR(__xludf.DUMMYFUNCTION("""COMPUTED_VALUE"""),"No")</f>
        <v>No</v>
      </c>
      <c r="U283" t="str">
        <f>IFERROR(__xludf.DUMMYFUNCTION("""COMPUTED_VALUE"""),"Some of them")</f>
        <v>Some of them</v>
      </c>
      <c r="V283" t="str">
        <f>IFERROR(__xludf.DUMMYFUNCTION("""COMPUTED_VALUE"""),"Yes")</f>
        <v>Yes</v>
      </c>
      <c r="W283" t="str">
        <f>IFERROR(__xludf.DUMMYFUNCTION("""COMPUTED_VALUE"""),"No")</f>
        <v>No</v>
      </c>
      <c r="X283" t="str">
        <f>IFERROR(__xludf.DUMMYFUNCTION("""COMPUTED_VALUE"""),"No")</f>
        <v>No</v>
      </c>
      <c r="Y283" t="str">
        <f>IFERROR(__xludf.DUMMYFUNCTION("""COMPUTED_VALUE"""),"Yes")</f>
        <v>Yes</v>
      </c>
      <c r="Z283" t="str">
        <f>IFERROR(__xludf.DUMMYFUNCTION("""COMPUTED_VALUE"""),"No")</f>
        <v>No</v>
      </c>
    </row>
    <row r="284">
      <c r="A284" s="4">
        <f>IFERROR(__xludf.DUMMYFUNCTION("""COMPUTED_VALUE"""),41878.67616609953)</f>
        <v>41878.67617</v>
      </c>
      <c r="B284">
        <f>IFERROR(__xludf.DUMMYFUNCTION("""COMPUTED_VALUE"""),58.0)</f>
        <v>58</v>
      </c>
      <c r="C284" t="str">
        <f>IFERROR(__xludf.DUMMYFUNCTION("""COMPUTED_VALUE"""),"Male")</f>
        <v>Male</v>
      </c>
      <c r="D284" t="str">
        <f>IFERROR(__xludf.DUMMYFUNCTION("""COMPUTED_VALUE"""),"United States")</f>
        <v>United States</v>
      </c>
      <c r="E284" t="str">
        <f>IFERROR(__xludf.DUMMYFUNCTION("""COMPUTED_VALUE"""),"CA")</f>
        <v>CA</v>
      </c>
      <c r="F284" t="str">
        <f>IFERROR(__xludf.DUMMYFUNCTION("""COMPUTED_VALUE"""),"No")</f>
        <v>No</v>
      </c>
      <c r="G284" t="str">
        <f>IFERROR(__xludf.DUMMYFUNCTION("""COMPUTED_VALUE"""),"No")</f>
        <v>No</v>
      </c>
      <c r="H284" t="str">
        <f>IFERROR(__xludf.DUMMYFUNCTION("""COMPUTED_VALUE"""),"Yes")</f>
        <v>Yes</v>
      </c>
      <c r="I284" t="str">
        <f>IFERROR(__xludf.DUMMYFUNCTION("""COMPUTED_VALUE"""),"Rarely")</f>
        <v>Rarely</v>
      </c>
      <c r="J284" t="str">
        <f>IFERROR(__xludf.DUMMYFUNCTION("""COMPUTED_VALUE"""),"More than 1000")</f>
        <v>More than 1000</v>
      </c>
      <c r="K284" t="str">
        <f>IFERROR(__xludf.DUMMYFUNCTION("""COMPUTED_VALUE"""),"No")</f>
        <v>No</v>
      </c>
      <c r="L284" t="str">
        <f>IFERROR(__xludf.DUMMYFUNCTION("""COMPUTED_VALUE"""),"Yes")</f>
        <v>Yes</v>
      </c>
      <c r="M284" t="str">
        <f>IFERROR(__xludf.DUMMYFUNCTION("""COMPUTED_VALUE"""),"Yes")</f>
        <v>Yes</v>
      </c>
      <c r="N284" t="str">
        <f>IFERROR(__xludf.DUMMYFUNCTION("""COMPUTED_VALUE"""),"Yes")</f>
        <v>Yes</v>
      </c>
      <c r="O284" t="str">
        <f>IFERROR(__xludf.DUMMYFUNCTION("""COMPUTED_VALUE"""),"Yes")</f>
        <v>Yes</v>
      </c>
      <c r="P284" t="str">
        <f>IFERROR(__xludf.DUMMYFUNCTION("""COMPUTED_VALUE"""),"Yes")</f>
        <v>Yes</v>
      </c>
      <c r="Q284" t="str">
        <f>IFERROR(__xludf.DUMMYFUNCTION("""COMPUTED_VALUE"""),"Yes")</f>
        <v>Yes</v>
      </c>
      <c r="R284" t="str">
        <f>IFERROR(__xludf.DUMMYFUNCTION("""COMPUTED_VALUE"""),"Somewhat easy")</f>
        <v>Somewhat easy</v>
      </c>
      <c r="S284" t="str">
        <f>IFERROR(__xludf.DUMMYFUNCTION("""COMPUTED_VALUE"""),"Maybe")</f>
        <v>Maybe</v>
      </c>
      <c r="T284" t="str">
        <f>IFERROR(__xludf.DUMMYFUNCTION("""COMPUTED_VALUE"""),"No")</f>
        <v>No</v>
      </c>
      <c r="U284" t="str">
        <f>IFERROR(__xludf.DUMMYFUNCTION("""COMPUTED_VALUE"""),"Some of them")</f>
        <v>Some of them</v>
      </c>
      <c r="V284" t="str">
        <f>IFERROR(__xludf.DUMMYFUNCTION("""COMPUTED_VALUE"""),"Yes")</f>
        <v>Yes</v>
      </c>
      <c r="W284" t="str">
        <f>IFERROR(__xludf.DUMMYFUNCTION("""COMPUTED_VALUE"""),"No")</f>
        <v>No</v>
      </c>
      <c r="X284" t="str">
        <f>IFERROR(__xludf.DUMMYFUNCTION("""COMPUTED_VALUE"""),"Yes")</f>
        <v>Yes</v>
      </c>
      <c r="Y284" t="str">
        <f>IFERROR(__xludf.DUMMYFUNCTION("""COMPUTED_VALUE"""),"Yes")</f>
        <v>Yes</v>
      </c>
      <c r="Z284" t="str">
        <f>IFERROR(__xludf.DUMMYFUNCTION("""COMPUTED_VALUE"""),"No")</f>
        <v>No</v>
      </c>
    </row>
    <row r="285">
      <c r="A285" s="4">
        <f>IFERROR(__xludf.DUMMYFUNCTION("""COMPUTED_VALUE"""),41878.67618613426)</f>
        <v>41878.67619</v>
      </c>
      <c r="B285">
        <f>IFERROR(__xludf.DUMMYFUNCTION("""COMPUTED_VALUE"""),29.0)</f>
        <v>29</v>
      </c>
      <c r="C285" t="str">
        <f>IFERROR(__xludf.DUMMYFUNCTION("""COMPUTED_VALUE"""),"Male")</f>
        <v>Male</v>
      </c>
      <c r="D285" t="str">
        <f>IFERROR(__xludf.DUMMYFUNCTION("""COMPUTED_VALUE"""),"United States")</f>
        <v>United States</v>
      </c>
      <c r="E285" t="str">
        <f>IFERROR(__xludf.DUMMYFUNCTION("""COMPUTED_VALUE"""),"OH")</f>
        <v>OH</v>
      </c>
      <c r="F285" t="str">
        <f>IFERROR(__xludf.DUMMYFUNCTION("""COMPUTED_VALUE"""),"No")</f>
        <v>No</v>
      </c>
      <c r="G285" t="str">
        <f>IFERROR(__xludf.DUMMYFUNCTION("""COMPUTED_VALUE"""),"No")</f>
        <v>No</v>
      </c>
      <c r="H285" t="str">
        <f>IFERROR(__xludf.DUMMYFUNCTION("""COMPUTED_VALUE"""),"No")</f>
        <v>No</v>
      </c>
      <c r="I285" t="str">
        <f>IFERROR(__xludf.DUMMYFUNCTION("""COMPUTED_VALUE"""),"Sometimes")</f>
        <v>Sometimes</v>
      </c>
      <c r="J285" t="str">
        <f>IFERROR(__xludf.DUMMYFUNCTION("""COMPUTED_VALUE"""),"6-25")</f>
        <v>6-25</v>
      </c>
      <c r="K285" t="str">
        <f>IFERROR(__xludf.DUMMYFUNCTION("""COMPUTED_VALUE"""),"No")</f>
        <v>No</v>
      </c>
      <c r="L285" t="str">
        <f>IFERROR(__xludf.DUMMYFUNCTION("""COMPUTED_VALUE"""),"Yes")</f>
        <v>Yes</v>
      </c>
      <c r="M285" t="str">
        <f>IFERROR(__xludf.DUMMYFUNCTION("""COMPUTED_VALUE"""),"Don't know")</f>
        <v>Don't know</v>
      </c>
      <c r="N285" t="str">
        <f>IFERROR(__xludf.DUMMYFUNCTION("""COMPUTED_VALUE"""),"No")</f>
        <v>No</v>
      </c>
      <c r="O285" t="str">
        <f>IFERROR(__xludf.DUMMYFUNCTION("""COMPUTED_VALUE"""),"No")</f>
        <v>No</v>
      </c>
      <c r="P285" t="str">
        <f>IFERROR(__xludf.DUMMYFUNCTION("""COMPUTED_VALUE"""),"No")</f>
        <v>No</v>
      </c>
      <c r="Q285" t="str">
        <f>IFERROR(__xludf.DUMMYFUNCTION("""COMPUTED_VALUE"""),"Don't know")</f>
        <v>Don't know</v>
      </c>
      <c r="R285" t="str">
        <f>IFERROR(__xludf.DUMMYFUNCTION("""COMPUTED_VALUE"""),"Very difficult")</f>
        <v>Very difficult</v>
      </c>
      <c r="S285" t="str">
        <f>IFERROR(__xludf.DUMMYFUNCTION("""COMPUTED_VALUE"""),"Yes")</f>
        <v>Yes</v>
      </c>
      <c r="T285" t="str">
        <f>IFERROR(__xludf.DUMMYFUNCTION("""COMPUTED_VALUE"""),"No")</f>
        <v>No</v>
      </c>
      <c r="U285" t="str">
        <f>IFERROR(__xludf.DUMMYFUNCTION("""COMPUTED_VALUE"""),"No")</f>
        <v>No</v>
      </c>
      <c r="V285" t="str">
        <f>IFERROR(__xludf.DUMMYFUNCTION("""COMPUTED_VALUE"""),"No")</f>
        <v>No</v>
      </c>
      <c r="W285" t="str">
        <f>IFERROR(__xludf.DUMMYFUNCTION("""COMPUTED_VALUE"""),"No")</f>
        <v>No</v>
      </c>
      <c r="X285" t="str">
        <f>IFERROR(__xludf.DUMMYFUNCTION("""COMPUTED_VALUE"""),"Maybe")</f>
        <v>Maybe</v>
      </c>
      <c r="Y285" t="str">
        <f>IFERROR(__xludf.DUMMYFUNCTION("""COMPUTED_VALUE"""),"No")</f>
        <v>No</v>
      </c>
      <c r="Z285" t="str">
        <f>IFERROR(__xludf.DUMMYFUNCTION("""COMPUTED_VALUE"""),"No")</f>
        <v>No</v>
      </c>
    </row>
    <row r="286">
      <c r="A286" s="4">
        <f>IFERROR(__xludf.DUMMYFUNCTION("""COMPUTED_VALUE"""),41878.676897488425)</f>
        <v>41878.6769</v>
      </c>
      <c r="B286">
        <f>IFERROR(__xludf.DUMMYFUNCTION("""COMPUTED_VALUE"""),34.0)</f>
        <v>34</v>
      </c>
      <c r="C286" t="str">
        <f>IFERROR(__xludf.DUMMYFUNCTION("""COMPUTED_VALUE"""),"Male")</f>
        <v>Male</v>
      </c>
      <c r="D286" t="str">
        <f>IFERROR(__xludf.DUMMYFUNCTION("""COMPUTED_VALUE"""),"United States")</f>
        <v>United States</v>
      </c>
      <c r="E286" t="str">
        <f>IFERROR(__xludf.DUMMYFUNCTION("""COMPUTED_VALUE"""),"OH")</f>
        <v>OH</v>
      </c>
      <c r="F286" t="str">
        <f>IFERROR(__xludf.DUMMYFUNCTION("""COMPUTED_VALUE"""),"No")</f>
        <v>No</v>
      </c>
      <c r="G286" t="str">
        <f>IFERROR(__xludf.DUMMYFUNCTION("""COMPUTED_VALUE"""),"No")</f>
        <v>No</v>
      </c>
      <c r="H286" t="str">
        <f>IFERROR(__xludf.DUMMYFUNCTION("""COMPUTED_VALUE"""),"No")</f>
        <v>No</v>
      </c>
      <c r="I286" t="str">
        <f>IFERROR(__xludf.DUMMYFUNCTION("""COMPUTED_VALUE"""),"Sometimes")</f>
        <v>Sometimes</v>
      </c>
      <c r="J286" t="str">
        <f>IFERROR(__xludf.DUMMYFUNCTION("""COMPUTED_VALUE"""),"6-25")</f>
        <v>6-25</v>
      </c>
      <c r="K286" t="str">
        <f>IFERROR(__xludf.DUMMYFUNCTION("""COMPUTED_VALUE"""),"Yes")</f>
        <v>Yes</v>
      </c>
      <c r="L286" t="str">
        <f>IFERROR(__xludf.DUMMYFUNCTION("""COMPUTED_VALUE"""),"Yes")</f>
        <v>Yes</v>
      </c>
      <c r="M286" t="str">
        <f>IFERROR(__xludf.DUMMYFUNCTION("""COMPUTED_VALUE"""),"Don't know")</f>
        <v>Don't know</v>
      </c>
      <c r="N286" t="str">
        <f>IFERROR(__xludf.DUMMYFUNCTION("""COMPUTED_VALUE"""),"No")</f>
        <v>No</v>
      </c>
      <c r="O286" t="str">
        <f>IFERROR(__xludf.DUMMYFUNCTION("""COMPUTED_VALUE"""),"No")</f>
        <v>No</v>
      </c>
      <c r="P286" t="str">
        <f>IFERROR(__xludf.DUMMYFUNCTION("""COMPUTED_VALUE"""),"No")</f>
        <v>No</v>
      </c>
      <c r="Q286" t="str">
        <f>IFERROR(__xludf.DUMMYFUNCTION("""COMPUTED_VALUE"""),"Don't know")</f>
        <v>Don't know</v>
      </c>
      <c r="R286" t="str">
        <f>IFERROR(__xludf.DUMMYFUNCTION("""COMPUTED_VALUE"""),"Very difficult")</f>
        <v>Very difficult</v>
      </c>
      <c r="S286" t="str">
        <f>IFERROR(__xludf.DUMMYFUNCTION("""COMPUTED_VALUE"""),"Maybe")</f>
        <v>Maybe</v>
      </c>
      <c r="T286" t="str">
        <f>IFERROR(__xludf.DUMMYFUNCTION("""COMPUTED_VALUE"""),"No")</f>
        <v>No</v>
      </c>
      <c r="U286" t="str">
        <f>IFERROR(__xludf.DUMMYFUNCTION("""COMPUTED_VALUE"""),"Some of them")</f>
        <v>Some of them</v>
      </c>
      <c r="V286" t="str">
        <f>IFERROR(__xludf.DUMMYFUNCTION("""COMPUTED_VALUE"""),"Yes")</f>
        <v>Yes</v>
      </c>
      <c r="W286" t="str">
        <f>IFERROR(__xludf.DUMMYFUNCTION("""COMPUTED_VALUE"""),"No")</f>
        <v>No</v>
      </c>
      <c r="X286" t="str">
        <f>IFERROR(__xludf.DUMMYFUNCTION("""COMPUTED_VALUE"""),"Maybe")</f>
        <v>Maybe</v>
      </c>
      <c r="Y286" t="str">
        <f>IFERROR(__xludf.DUMMYFUNCTION("""COMPUTED_VALUE"""),"Don't know")</f>
        <v>Don't know</v>
      </c>
      <c r="Z286" t="str">
        <f>IFERROR(__xludf.DUMMYFUNCTION("""COMPUTED_VALUE"""),"No")</f>
        <v>No</v>
      </c>
    </row>
    <row r="287">
      <c r="A287" s="4">
        <f>IFERROR(__xludf.DUMMYFUNCTION("""COMPUTED_VALUE"""),41878.67739027778)</f>
        <v>41878.67739</v>
      </c>
      <c r="B287">
        <f>IFERROR(__xludf.DUMMYFUNCTION("""COMPUTED_VALUE"""),57.0)</f>
        <v>57</v>
      </c>
      <c r="C287" t="str">
        <f>IFERROR(__xludf.DUMMYFUNCTION("""COMPUTED_VALUE"""),"Male")</f>
        <v>Male</v>
      </c>
      <c r="D287" t="str">
        <f>IFERROR(__xludf.DUMMYFUNCTION("""COMPUTED_VALUE"""),"United States")</f>
        <v>United States</v>
      </c>
      <c r="E287" t="str">
        <f>IFERROR(__xludf.DUMMYFUNCTION("""COMPUTED_VALUE"""),"CA")</f>
        <v>CA</v>
      </c>
      <c r="F287" t="str">
        <f>IFERROR(__xludf.DUMMYFUNCTION("""COMPUTED_VALUE"""),"No")</f>
        <v>No</v>
      </c>
      <c r="G287" t="str">
        <f>IFERROR(__xludf.DUMMYFUNCTION("""COMPUTED_VALUE"""),"No")</f>
        <v>No</v>
      </c>
      <c r="H287" t="str">
        <f>IFERROR(__xludf.DUMMYFUNCTION("""COMPUTED_VALUE"""),"Yes")</f>
        <v>Yes</v>
      </c>
      <c r="I287" t="str">
        <f>IFERROR(__xludf.DUMMYFUNCTION("""COMPUTED_VALUE"""),"Sometimes")</f>
        <v>Sometimes</v>
      </c>
      <c r="J287" t="str">
        <f>IFERROR(__xludf.DUMMYFUNCTION("""COMPUTED_VALUE"""),"More than 1000")</f>
        <v>More than 1000</v>
      </c>
      <c r="K287" t="str">
        <f>IFERROR(__xludf.DUMMYFUNCTION("""COMPUTED_VALUE"""),"No")</f>
        <v>No</v>
      </c>
      <c r="L287" t="str">
        <f>IFERROR(__xludf.DUMMYFUNCTION("""COMPUTED_VALUE"""),"Yes")</f>
        <v>Yes</v>
      </c>
      <c r="M287" t="str">
        <f>IFERROR(__xludf.DUMMYFUNCTION("""COMPUTED_VALUE"""),"Yes")</f>
        <v>Yes</v>
      </c>
      <c r="N287" t="str">
        <f>IFERROR(__xludf.DUMMYFUNCTION("""COMPUTED_VALUE"""),"Not sure")</f>
        <v>Not sure</v>
      </c>
      <c r="O287" t="str">
        <f>IFERROR(__xludf.DUMMYFUNCTION("""COMPUTED_VALUE"""),"Yes")</f>
        <v>Yes</v>
      </c>
      <c r="P287" t="str">
        <f>IFERROR(__xludf.DUMMYFUNCTION("""COMPUTED_VALUE"""),"Yes")</f>
        <v>Yes</v>
      </c>
      <c r="Q287" t="str">
        <f>IFERROR(__xludf.DUMMYFUNCTION("""COMPUTED_VALUE"""),"Don't know")</f>
        <v>Don't know</v>
      </c>
      <c r="R287" t="str">
        <f>IFERROR(__xludf.DUMMYFUNCTION("""COMPUTED_VALUE"""),"Don't know")</f>
        <v>Don't know</v>
      </c>
      <c r="S287" t="str">
        <f>IFERROR(__xludf.DUMMYFUNCTION("""COMPUTED_VALUE"""),"Maybe")</f>
        <v>Maybe</v>
      </c>
      <c r="T287" t="str">
        <f>IFERROR(__xludf.DUMMYFUNCTION("""COMPUTED_VALUE"""),"Maybe")</f>
        <v>Maybe</v>
      </c>
      <c r="U287" t="str">
        <f>IFERROR(__xludf.DUMMYFUNCTION("""COMPUTED_VALUE"""),"No")</f>
        <v>No</v>
      </c>
      <c r="V287" t="str">
        <f>IFERROR(__xludf.DUMMYFUNCTION("""COMPUTED_VALUE"""),"No")</f>
        <v>No</v>
      </c>
      <c r="W287" t="str">
        <f>IFERROR(__xludf.DUMMYFUNCTION("""COMPUTED_VALUE"""),"No")</f>
        <v>No</v>
      </c>
      <c r="X287" t="str">
        <f>IFERROR(__xludf.DUMMYFUNCTION("""COMPUTED_VALUE"""),"Maybe")</f>
        <v>Maybe</v>
      </c>
      <c r="Y287" t="str">
        <f>IFERROR(__xludf.DUMMYFUNCTION("""COMPUTED_VALUE"""),"Don't know")</f>
        <v>Don't know</v>
      </c>
      <c r="Z287" t="str">
        <f>IFERROR(__xludf.DUMMYFUNCTION("""COMPUTED_VALUE"""),"No")</f>
        <v>No</v>
      </c>
    </row>
    <row r="288">
      <c r="A288" s="4">
        <f>IFERROR(__xludf.DUMMYFUNCTION("""COMPUTED_VALUE"""),41878.67853384259)</f>
        <v>41878.67853</v>
      </c>
      <c r="B288">
        <f>IFERROR(__xludf.DUMMYFUNCTION("""COMPUTED_VALUE"""),30.0)</f>
        <v>30</v>
      </c>
      <c r="C288" t="str">
        <f>IFERROR(__xludf.DUMMYFUNCTION("""COMPUTED_VALUE"""),"female")</f>
        <v>female</v>
      </c>
      <c r="D288" t="str">
        <f>IFERROR(__xludf.DUMMYFUNCTION("""COMPUTED_VALUE"""),"United States")</f>
        <v>United States</v>
      </c>
      <c r="E288" t="str">
        <f>IFERROR(__xludf.DUMMYFUNCTION("""COMPUTED_VALUE"""),"NY")</f>
        <v>NY</v>
      </c>
      <c r="F288" t="str">
        <f>IFERROR(__xludf.DUMMYFUNCTION("""COMPUTED_VALUE"""),"No")</f>
        <v>No</v>
      </c>
      <c r="G288" t="str">
        <f>IFERROR(__xludf.DUMMYFUNCTION("""COMPUTED_VALUE"""),"No")</f>
        <v>No</v>
      </c>
      <c r="H288" t="str">
        <f>IFERROR(__xludf.DUMMYFUNCTION("""COMPUTED_VALUE"""),"No")</f>
        <v>No</v>
      </c>
      <c r="J288" t="str">
        <f>IFERROR(__xludf.DUMMYFUNCTION("""COMPUTED_VALUE"""),"100-500")</f>
        <v>100-500</v>
      </c>
      <c r="K288" t="str">
        <f>IFERROR(__xludf.DUMMYFUNCTION("""COMPUTED_VALUE"""),"No")</f>
        <v>No</v>
      </c>
      <c r="L288" t="str">
        <f>IFERROR(__xludf.DUMMYFUNCTION("""COMPUTED_VALUE"""),"Yes")</f>
        <v>Yes</v>
      </c>
      <c r="M288" t="str">
        <f>IFERROR(__xludf.DUMMYFUNCTION("""COMPUTED_VALUE"""),"Don't know")</f>
        <v>Don't know</v>
      </c>
      <c r="N288" t="str">
        <f>IFERROR(__xludf.DUMMYFUNCTION("""COMPUTED_VALUE"""),"Not sure")</f>
        <v>Not sure</v>
      </c>
      <c r="O288" t="str">
        <f>IFERROR(__xludf.DUMMYFUNCTION("""COMPUTED_VALUE"""),"No")</f>
        <v>No</v>
      </c>
      <c r="P288" t="str">
        <f>IFERROR(__xludf.DUMMYFUNCTION("""COMPUTED_VALUE"""),"No")</f>
        <v>No</v>
      </c>
      <c r="Q288" t="str">
        <f>IFERROR(__xludf.DUMMYFUNCTION("""COMPUTED_VALUE"""),"Don't know")</f>
        <v>Don't know</v>
      </c>
      <c r="R288" t="str">
        <f>IFERROR(__xludf.DUMMYFUNCTION("""COMPUTED_VALUE"""),"Don't know")</f>
        <v>Don't know</v>
      </c>
      <c r="S288" t="str">
        <f>IFERROR(__xludf.DUMMYFUNCTION("""COMPUTED_VALUE"""),"Maybe")</f>
        <v>Maybe</v>
      </c>
      <c r="T288" t="str">
        <f>IFERROR(__xludf.DUMMYFUNCTION("""COMPUTED_VALUE"""),"No")</f>
        <v>No</v>
      </c>
      <c r="U288" t="str">
        <f>IFERROR(__xludf.DUMMYFUNCTION("""COMPUTED_VALUE"""),"Some of them")</f>
        <v>Some of them</v>
      </c>
      <c r="V288" t="str">
        <f>IFERROR(__xludf.DUMMYFUNCTION("""COMPUTED_VALUE"""),"Yes")</f>
        <v>Yes</v>
      </c>
      <c r="W288" t="str">
        <f>IFERROR(__xludf.DUMMYFUNCTION("""COMPUTED_VALUE"""),"No")</f>
        <v>No</v>
      </c>
      <c r="X288" t="str">
        <f>IFERROR(__xludf.DUMMYFUNCTION("""COMPUTED_VALUE"""),"Maybe")</f>
        <v>Maybe</v>
      </c>
      <c r="Y288" t="str">
        <f>IFERROR(__xludf.DUMMYFUNCTION("""COMPUTED_VALUE"""),"Don't know")</f>
        <v>Don't know</v>
      </c>
      <c r="Z288" t="str">
        <f>IFERROR(__xludf.DUMMYFUNCTION("""COMPUTED_VALUE"""),"No")</f>
        <v>No</v>
      </c>
    </row>
    <row r="289">
      <c r="A289" s="4">
        <f>IFERROR(__xludf.DUMMYFUNCTION("""COMPUTED_VALUE"""),41878.6789522338)</f>
        <v>41878.67895</v>
      </c>
      <c r="B289">
        <f>IFERROR(__xludf.DUMMYFUNCTION("""COMPUTED_VALUE"""),23.0)</f>
        <v>23</v>
      </c>
      <c r="C289" t="str">
        <f>IFERROR(__xludf.DUMMYFUNCTION("""COMPUTED_VALUE"""),"Male")</f>
        <v>Male</v>
      </c>
      <c r="D289" t="str">
        <f>IFERROR(__xludf.DUMMYFUNCTION("""COMPUTED_VALUE"""),"United States")</f>
        <v>United States</v>
      </c>
      <c r="E289" t="str">
        <f>IFERROR(__xludf.DUMMYFUNCTION("""COMPUTED_VALUE"""),"VA")</f>
        <v>VA</v>
      </c>
      <c r="F289" t="str">
        <f>IFERROR(__xludf.DUMMYFUNCTION("""COMPUTED_VALUE"""),"No")</f>
        <v>No</v>
      </c>
      <c r="G289" t="str">
        <f>IFERROR(__xludf.DUMMYFUNCTION("""COMPUTED_VALUE"""),"No")</f>
        <v>No</v>
      </c>
      <c r="H289" t="str">
        <f>IFERROR(__xludf.DUMMYFUNCTION("""COMPUTED_VALUE"""),"No")</f>
        <v>No</v>
      </c>
      <c r="I289" t="str">
        <f>IFERROR(__xludf.DUMMYFUNCTION("""COMPUTED_VALUE"""),"Never")</f>
        <v>Never</v>
      </c>
      <c r="J289" t="str">
        <f>IFERROR(__xludf.DUMMYFUNCTION("""COMPUTED_VALUE"""),"26-100")</f>
        <v>26-100</v>
      </c>
      <c r="K289" t="str">
        <f>IFERROR(__xludf.DUMMYFUNCTION("""COMPUTED_VALUE"""),"No")</f>
        <v>No</v>
      </c>
      <c r="L289" t="str">
        <f>IFERROR(__xludf.DUMMYFUNCTION("""COMPUTED_VALUE"""),"No")</f>
        <v>No</v>
      </c>
      <c r="M289" t="str">
        <f>IFERROR(__xludf.DUMMYFUNCTION("""COMPUTED_VALUE"""),"Don't know")</f>
        <v>Don't know</v>
      </c>
      <c r="N289" t="str">
        <f>IFERROR(__xludf.DUMMYFUNCTION("""COMPUTED_VALUE"""),"Not sure")</f>
        <v>Not sure</v>
      </c>
      <c r="O289" t="str">
        <f>IFERROR(__xludf.DUMMYFUNCTION("""COMPUTED_VALUE"""),"Don't know")</f>
        <v>Don't know</v>
      </c>
      <c r="P289" t="str">
        <f>IFERROR(__xludf.DUMMYFUNCTION("""COMPUTED_VALUE"""),"Don't know")</f>
        <v>Don't know</v>
      </c>
      <c r="Q289" t="str">
        <f>IFERROR(__xludf.DUMMYFUNCTION("""COMPUTED_VALUE"""),"Don't know")</f>
        <v>Don't know</v>
      </c>
      <c r="R289" t="str">
        <f>IFERROR(__xludf.DUMMYFUNCTION("""COMPUTED_VALUE"""),"Don't know")</f>
        <v>Don't know</v>
      </c>
      <c r="S289" t="str">
        <f>IFERROR(__xludf.DUMMYFUNCTION("""COMPUTED_VALUE"""),"No")</f>
        <v>No</v>
      </c>
      <c r="T289" t="str">
        <f>IFERROR(__xludf.DUMMYFUNCTION("""COMPUTED_VALUE"""),"No")</f>
        <v>No</v>
      </c>
      <c r="U289" t="str">
        <f>IFERROR(__xludf.DUMMYFUNCTION("""COMPUTED_VALUE"""),"Yes")</f>
        <v>Yes</v>
      </c>
      <c r="V289" t="str">
        <f>IFERROR(__xludf.DUMMYFUNCTION("""COMPUTED_VALUE"""),"Yes")</f>
        <v>Yes</v>
      </c>
      <c r="W289" t="str">
        <f>IFERROR(__xludf.DUMMYFUNCTION("""COMPUTED_VALUE"""),"Maybe")</f>
        <v>Maybe</v>
      </c>
      <c r="X289" t="str">
        <f>IFERROR(__xludf.DUMMYFUNCTION("""COMPUTED_VALUE"""),"Yes")</f>
        <v>Yes</v>
      </c>
      <c r="Y289" t="str">
        <f>IFERROR(__xludf.DUMMYFUNCTION("""COMPUTED_VALUE"""),"Yes")</f>
        <v>Yes</v>
      </c>
      <c r="Z289" t="str">
        <f>IFERROR(__xludf.DUMMYFUNCTION("""COMPUTED_VALUE"""),"No")</f>
        <v>No</v>
      </c>
    </row>
    <row r="290">
      <c r="A290" s="4">
        <f>IFERROR(__xludf.DUMMYFUNCTION("""COMPUTED_VALUE"""),41878.679682835646)</f>
        <v>41878.67968</v>
      </c>
      <c r="B290">
        <f>IFERROR(__xludf.DUMMYFUNCTION("""COMPUTED_VALUE"""),43.0)</f>
        <v>43</v>
      </c>
      <c r="C290" t="str">
        <f>IFERROR(__xludf.DUMMYFUNCTION("""COMPUTED_VALUE"""),"M")</f>
        <v>M</v>
      </c>
      <c r="D290" t="str">
        <f>IFERROR(__xludf.DUMMYFUNCTION("""COMPUTED_VALUE"""),"United States")</f>
        <v>United States</v>
      </c>
      <c r="E290" t="str">
        <f>IFERROR(__xludf.DUMMYFUNCTION("""COMPUTED_VALUE"""),"CA")</f>
        <v>CA</v>
      </c>
      <c r="F290" t="str">
        <f>IFERROR(__xludf.DUMMYFUNCTION("""COMPUTED_VALUE"""),"No")</f>
        <v>No</v>
      </c>
      <c r="G290" t="str">
        <f>IFERROR(__xludf.DUMMYFUNCTION("""COMPUTED_VALUE"""),"No")</f>
        <v>No</v>
      </c>
      <c r="H290" t="str">
        <f>IFERROR(__xludf.DUMMYFUNCTION("""COMPUTED_VALUE"""),"Yes")</f>
        <v>Yes</v>
      </c>
      <c r="I290" t="str">
        <f>IFERROR(__xludf.DUMMYFUNCTION("""COMPUTED_VALUE"""),"Sometimes")</f>
        <v>Sometimes</v>
      </c>
      <c r="J290" t="str">
        <f>IFERROR(__xludf.DUMMYFUNCTION("""COMPUTED_VALUE"""),"More than 1000")</f>
        <v>More than 1000</v>
      </c>
      <c r="K290" t="str">
        <f>IFERROR(__xludf.DUMMYFUNCTION("""COMPUTED_VALUE"""),"No")</f>
        <v>No</v>
      </c>
      <c r="L290" t="str">
        <f>IFERROR(__xludf.DUMMYFUNCTION("""COMPUTED_VALUE"""),"Yes")</f>
        <v>Yes</v>
      </c>
      <c r="M290" t="str">
        <f>IFERROR(__xludf.DUMMYFUNCTION("""COMPUTED_VALUE"""),"Yes")</f>
        <v>Yes</v>
      </c>
      <c r="N290" t="str">
        <f>IFERROR(__xludf.DUMMYFUNCTION("""COMPUTED_VALUE"""),"Yes")</f>
        <v>Yes</v>
      </c>
      <c r="O290" t="str">
        <f>IFERROR(__xludf.DUMMYFUNCTION("""COMPUTED_VALUE"""),"Yes")</f>
        <v>Yes</v>
      </c>
      <c r="P290" t="str">
        <f>IFERROR(__xludf.DUMMYFUNCTION("""COMPUTED_VALUE"""),"Yes")</f>
        <v>Yes</v>
      </c>
      <c r="Q290" t="str">
        <f>IFERROR(__xludf.DUMMYFUNCTION("""COMPUTED_VALUE"""),"Yes")</f>
        <v>Yes</v>
      </c>
      <c r="R290" t="str">
        <f>IFERROR(__xludf.DUMMYFUNCTION("""COMPUTED_VALUE"""),"Somewhat easy")</f>
        <v>Somewhat easy</v>
      </c>
      <c r="S290" t="str">
        <f>IFERROR(__xludf.DUMMYFUNCTION("""COMPUTED_VALUE"""),"Yes")</f>
        <v>Yes</v>
      </c>
      <c r="T290" t="str">
        <f>IFERROR(__xludf.DUMMYFUNCTION("""COMPUTED_VALUE"""),"Maybe")</f>
        <v>Maybe</v>
      </c>
      <c r="U290" t="str">
        <f>IFERROR(__xludf.DUMMYFUNCTION("""COMPUTED_VALUE"""),"No")</f>
        <v>No</v>
      </c>
      <c r="V290" t="str">
        <f>IFERROR(__xludf.DUMMYFUNCTION("""COMPUTED_VALUE"""),"No")</f>
        <v>No</v>
      </c>
      <c r="W290" t="str">
        <f>IFERROR(__xludf.DUMMYFUNCTION("""COMPUTED_VALUE"""),"No")</f>
        <v>No</v>
      </c>
      <c r="X290" t="str">
        <f>IFERROR(__xludf.DUMMYFUNCTION("""COMPUTED_VALUE"""),"Yes")</f>
        <v>Yes</v>
      </c>
      <c r="Y290" t="str">
        <f>IFERROR(__xludf.DUMMYFUNCTION("""COMPUTED_VALUE"""),"Don't know")</f>
        <v>Don't know</v>
      </c>
      <c r="Z290" t="str">
        <f>IFERROR(__xludf.DUMMYFUNCTION("""COMPUTED_VALUE"""),"No")</f>
        <v>No</v>
      </c>
    </row>
    <row r="291">
      <c r="A291" s="4">
        <f>IFERROR(__xludf.DUMMYFUNCTION("""COMPUTED_VALUE"""),41878.6801575)</f>
        <v>41878.68016</v>
      </c>
      <c r="B291">
        <f>IFERROR(__xludf.DUMMYFUNCTION("""COMPUTED_VALUE"""),29.0)</f>
        <v>29</v>
      </c>
      <c r="C291" t="str">
        <f>IFERROR(__xludf.DUMMYFUNCTION("""COMPUTED_VALUE"""),"male")</f>
        <v>male</v>
      </c>
      <c r="D291" t="str">
        <f>IFERROR(__xludf.DUMMYFUNCTION("""COMPUTED_VALUE"""),"United States")</f>
        <v>United States</v>
      </c>
      <c r="E291" t="str">
        <f>IFERROR(__xludf.DUMMYFUNCTION("""COMPUTED_VALUE"""),"IL")</f>
        <v>IL</v>
      </c>
      <c r="F291" t="str">
        <f>IFERROR(__xludf.DUMMYFUNCTION("""COMPUTED_VALUE"""),"No")</f>
        <v>No</v>
      </c>
      <c r="G291" t="str">
        <f>IFERROR(__xludf.DUMMYFUNCTION("""COMPUTED_VALUE"""),"No")</f>
        <v>No</v>
      </c>
      <c r="H291" t="str">
        <f>IFERROR(__xludf.DUMMYFUNCTION("""COMPUTED_VALUE"""),"Yes")</f>
        <v>Yes</v>
      </c>
      <c r="I291" t="str">
        <f>IFERROR(__xludf.DUMMYFUNCTION("""COMPUTED_VALUE"""),"Rarely")</f>
        <v>Rarely</v>
      </c>
      <c r="J291" t="str">
        <f>IFERROR(__xludf.DUMMYFUNCTION("""COMPUTED_VALUE"""),"6-25")</f>
        <v>6-25</v>
      </c>
      <c r="K291" t="str">
        <f>IFERROR(__xludf.DUMMYFUNCTION("""COMPUTED_VALUE"""),"No")</f>
        <v>No</v>
      </c>
      <c r="L291" t="str">
        <f>IFERROR(__xludf.DUMMYFUNCTION("""COMPUTED_VALUE"""),"Yes")</f>
        <v>Yes</v>
      </c>
      <c r="M291" t="str">
        <f>IFERROR(__xludf.DUMMYFUNCTION("""COMPUTED_VALUE"""),"Yes")</f>
        <v>Yes</v>
      </c>
      <c r="N291" t="str">
        <f>IFERROR(__xludf.DUMMYFUNCTION("""COMPUTED_VALUE"""),"Yes")</f>
        <v>Yes</v>
      </c>
      <c r="O291" t="str">
        <f>IFERROR(__xludf.DUMMYFUNCTION("""COMPUTED_VALUE"""),"No")</f>
        <v>No</v>
      </c>
      <c r="P291" t="str">
        <f>IFERROR(__xludf.DUMMYFUNCTION("""COMPUTED_VALUE"""),"No")</f>
        <v>No</v>
      </c>
      <c r="Q291" t="str">
        <f>IFERROR(__xludf.DUMMYFUNCTION("""COMPUTED_VALUE"""),"Don't know")</f>
        <v>Don't know</v>
      </c>
      <c r="R291" t="str">
        <f>IFERROR(__xludf.DUMMYFUNCTION("""COMPUTED_VALUE"""),"Don't know")</f>
        <v>Don't know</v>
      </c>
      <c r="S291" t="str">
        <f>IFERROR(__xludf.DUMMYFUNCTION("""COMPUTED_VALUE"""),"Maybe")</f>
        <v>Maybe</v>
      </c>
      <c r="T291" t="str">
        <f>IFERROR(__xludf.DUMMYFUNCTION("""COMPUTED_VALUE"""),"No")</f>
        <v>No</v>
      </c>
      <c r="U291" t="str">
        <f>IFERROR(__xludf.DUMMYFUNCTION("""COMPUTED_VALUE"""),"Some of them")</f>
        <v>Some of them</v>
      </c>
      <c r="V291" t="str">
        <f>IFERROR(__xludf.DUMMYFUNCTION("""COMPUTED_VALUE"""),"No")</f>
        <v>No</v>
      </c>
      <c r="W291" t="str">
        <f>IFERROR(__xludf.DUMMYFUNCTION("""COMPUTED_VALUE"""),"No")</f>
        <v>No</v>
      </c>
      <c r="X291" t="str">
        <f>IFERROR(__xludf.DUMMYFUNCTION("""COMPUTED_VALUE"""),"Maybe")</f>
        <v>Maybe</v>
      </c>
      <c r="Y291" t="str">
        <f>IFERROR(__xludf.DUMMYFUNCTION("""COMPUTED_VALUE"""),"Don't know")</f>
        <v>Don't know</v>
      </c>
      <c r="Z291" t="str">
        <f>IFERROR(__xludf.DUMMYFUNCTION("""COMPUTED_VALUE"""),"No")</f>
        <v>No</v>
      </c>
    </row>
    <row r="292">
      <c r="A292" s="4">
        <f>IFERROR(__xludf.DUMMYFUNCTION("""COMPUTED_VALUE"""),41878.68097274306)</f>
        <v>41878.68097</v>
      </c>
      <c r="B292">
        <f>IFERROR(__xludf.DUMMYFUNCTION("""COMPUTED_VALUE"""),48.0)</f>
        <v>48</v>
      </c>
      <c r="C292" t="str">
        <f>IFERROR(__xludf.DUMMYFUNCTION("""COMPUTED_VALUE"""),"M")</f>
        <v>M</v>
      </c>
      <c r="D292" t="str">
        <f>IFERROR(__xludf.DUMMYFUNCTION("""COMPUTED_VALUE"""),"United States")</f>
        <v>United States</v>
      </c>
      <c r="E292" t="str">
        <f>IFERROR(__xludf.DUMMYFUNCTION("""COMPUTED_VALUE"""),"TX")</f>
        <v>TX</v>
      </c>
      <c r="F292" t="str">
        <f>IFERROR(__xludf.DUMMYFUNCTION("""COMPUTED_VALUE"""),"No")</f>
        <v>No</v>
      </c>
      <c r="G292" t="str">
        <f>IFERROR(__xludf.DUMMYFUNCTION("""COMPUTED_VALUE"""),"No")</f>
        <v>No</v>
      </c>
      <c r="H292" t="str">
        <f>IFERROR(__xludf.DUMMYFUNCTION("""COMPUTED_VALUE"""),"No")</f>
        <v>No</v>
      </c>
      <c r="I292" t="str">
        <f>IFERROR(__xludf.DUMMYFUNCTION("""COMPUTED_VALUE"""),"Never")</f>
        <v>Never</v>
      </c>
      <c r="J292" t="str">
        <f>IFERROR(__xludf.DUMMYFUNCTION("""COMPUTED_VALUE"""),"6-25")</f>
        <v>6-25</v>
      </c>
      <c r="K292" t="str">
        <f>IFERROR(__xludf.DUMMYFUNCTION("""COMPUTED_VALUE"""),"No")</f>
        <v>No</v>
      </c>
      <c r="L292" t="str">
        <f>IFERROR(__xludf.DUMMYFUNCTION("""COMPUTED_VALUE"""),"Yes")</f>
        <v>Yes</v>
      </c>
      <c r="M292" t="str">
        <f>IFERROR(__xludf.DUMMYFUNCTION("""COMPUTED_VALUE"""),"Don't know")</f>
        <v>Don't know</v>
      </c>
      <c r="N292" t="str">
        <f>IFERROR(__xludf.DUMMYFUNCTION("""COMPUTED_VALUE"""),"No")</f>
        <v>No</v>
      </c>
      <c r="O292" t="str">
        <f>IFERROR(__xludf.DUMMYFUNCTION("""COMPUTED_VALUE"""),"No")</f>
        <v>No</v>
      </c>
      <c r="P292" t="str">
        <f>IFERROR(__xludf.DUMMYFUNCTION("""COMPUTED_VALUE"""),"Don't know")</f>
        <v>Don't know</v>
      </c>
      <c r="Q292" t="str">
        <f>IFERROR(__xludf.DUMMYFUNCTION("""COMPUTED_VALUE"""),"Don't know")</f>
        <v>Don't know</v>
      </c>
      <c r="R292" t="str">
        <f>IFERROR(__xludf.DUMMYFUNCTION("""COMPUTED_VALUE"""),"Don't know")</f>
        <v>Don't know</v>
      </c>
      <c r="S292" t="str">
        <f>IFERROR(__xludf.DUMMYFUNCTION("""COMPUTED_VALUE"""),"Maybe")</f>
        <v>Maybe</v>
      </c>
      <c r="T292" t="str">
        <f>IFERROR(__xludf.DUMMYFUNCTION("""COMPUTED_VALUE"""),"No")</f>
        <v>No</v>
      </c>
      <c r="U292" t="str">
        <f>IFERROR(__xludf.DUMMYFUNCTION("""COMPUTED_VALUE"""),"No")</f>
        <v>No</v>
      </c>
      <c r="V292" t="str">
        <f>IFERROR(__xludf.DUMMYFUNCTION("""COMPUTED_VALUE"""),"No")</f>
        <v>No</v>
      </c>
      <c r="W292" t="str">
        <f>IFERROR(__xludf.DUMMYFUNCTION("""COMPUTED_VALUE"""),"No")</f>
        <v>No</v>
      </c>
      <c r="X292" t="str">
        <f>IFERROR(__xludf.DUMMYFUNCTION("""COMPUTED_VALUE"""),"Maybe")</f>
        <v>Maybe</v>
      </c>
      <c r="Y292" t="str">
        <f>IFERROR(__xludf.DUMMYFUNCTION("""COMPUTED_VALUE"""),"Don't know")</f>
        <v>Don't know</v>
      </c>
      <c r="Z292" t="str">
        <f>IFERROR(__xludf.DUMMYFUNCTION("""COMPUTED_VALUE"""),"No")</f>
        <v>No</v>
      </c>
    </row>
    <row r="293">
      <c r="A293" s="4">
        <f>IFERROR(__xludf.DUMMYFUNCTION("""COMPUTED_VALUE"""),41878.68138883102)</f>
        <v>41878.68139</v>
      </c>
      <c r="B293">
        <f>IFERROR(__xludf.DUMMYFUNCTION("""COMPUTED_VALUE"""),28.0)</f>
        <v>28</v>
      </c>
      <c r="C293" t="str">
        <f>IFERROR(__xludf.DUMMYFUNCTION("""COMPUTED_VALUE"""),"Female")</f>
        <v>Female</v>
      </c>
      <c r="D293" t="str">
        <f>IFERROR(__xludf.DUMMYFUNCTION("""COMPUTED_VALUE"""),"United States")</f>
        <v>United States</v>
      </c>
      <c r="E293" t="str">
        <f>IFERROR(__xludf.DUMMYFUNCTION("""COMPUTED_VALUE"""),"NY")</f>
        <v>NY</v>
      </c>
      <c r="F293" t="str">
        <f>IFERROR(__xludf.DUMMYFUNCTION("""COMPUTED_VALUE"""),"No")</f>
        <v>No</v>
      </c>
      <c r="G293" t="str">
        <f>IFERROR(__xludf.DUMMYFUNCTION("""COMPUTED_VALUE"""),"Yes")</f>
        <v>Yes</v>
      </c>
      <c r="H293" t="str">
        <f>IFERROR(__xludf.DUMMYFUNCTION("""COMPUTED_VALUE"""),"Yes")</f>
        <v>Yes</v>
      </c>
      <c r="I293" t="str">
        <f>IFERROR(__xludf.DUMMYFUNCTION("""COMPUTED_VALUE"""),"Sometimes")</f>
        <v>Sometimes</v>
      </c>
      <c r="J293" t="str">
        <f>IFERROR(__xludf.DUMMYFUNCTION("""COMPUTED_VALUE"""),"26-100")</f>
        <v>26-100</v>
      </c>
      <c r="K293" t="str">
        <f>IFERROR(__xludf.DUMMYFUNCTION("""COMPUTED_VALUE"""),"No")</f>
        <v>No</v>
      </c>
      <c r="L293" t="str">
        <f>IFERROR(__xludf.DUMMYFUNCTION("""COMPUTED_VALUE"""),"Yes")</f>
        <v>Yes</v>
      </c>
      <c r="M293" t="str">
        <f>IFERROR(__xludf.DUMMYFUNCTION("""COMPUTED_VALUE"""),"Don't know")</f>
        <v>Don't know</v>
      </c>
      <c r="N293" t="str">
        <f>IFERROR(__xludf.DUMMYFUNCTION("""COMPUTED_VALUE"""),"Not sure")</f>
        <v>Not sure</v>
      </c>
      <c r="O293" t="str">
        <f>IFERROR(__xludf.DUMMYFUNCTION("""COMPUTED_VALUE"""),"No")</f>
        <v>No</v>
      </c>
      <c r="P293" t="str">
        <f>IFERROR(__xludf.DUMMYFUNCTION("""COMPUTED_VALUE"""),"No")</f>
        <v>No</v>
      </c>
      <c r="Q293" t="str">
        <f>IFERROR(__xludf.DUMMYFUNCTION("""COMPUTED_VALUE"""),"Don't know")</f>
        <v>Don't know</v>
      </c>
      <c r="R293" t="str">
        <f>IFERROR(__xludf.DUMMYFUNCTION("""COMPUTED_VALUE"""),"Don't know")</f>
        <v>Don't know</v>
      </c>
      <c r="S293" t="str">
        <f>IFERROR(__xludf.DUMMYFUNCTION("""COMPUTED_VALUE"""),"Yes")</f>
        <v>Yes</v>
      </c>
      <c r="T293" t="str">
        <f>IFERROR(__xludf.DUMMYFUNCTION("""COMPUTED_VALUE"""),"Maybe")</f>
        <v>Maybe</v>
      </c>
      <c r="U293" t="str">
        <f>IFERROR(__xludf.DUMMYFUNCTION("""COMPUTED_VALUE"""),"Some of them")</f>
        <v>Some of them</v>
      </c>
      <c r="V293" t="str">
        <f>IFERROR(__xludf.DUMMYFUNCTION("""COMPUTED_VALUE"""),"No")</f>
        <v>No</v>
      </c>
      <c r="W293" t="str">
        <f>IFERROR(__xludf.DUMMYFUNCTION("""COMPUTED_VALUE"""),"No")</f>
        <v>No</v>
      </c>
      <c r="X293" t="str">
        <f>IFERROR(__xludf.DUMMYFUNCTION("""COMPUTED_VALUE"""),"Maybe")</f>
        <v>Maybe</v>
      </c>
      <c r="Y293" t="str">
        <f>IFERROR(__xludf.DUMMYFUNCTION("""COMPUTED_VALUE"""),"Don't know")</f>
        <v>Don't know</v>
      </c>
      <c r="Z293" t="str">
        <f>IFERROR(__xludf.DUMMYFUNCTION("""COMPUTED_VALUE"""),"No")</f>
        <v>No</v>
      </c>
    </row>
    <row r="294">
      <c r="A294" s="4">
        <f>IFERROR(__xludf.DUMMYFUNCTION("""COMPUTED_VALUE"""),41878.68206856482)</f>
        <v>41878.68207</v>
      </c>
      <c r="B294">
        <f>IFERROR(__xludf.DUMMYFUNCTION("""COMPUTED_VALUE"""),31.0)</f>
        <v>31</v>
      </c>
      <c r="C294" t="str">
        <f>IFERROR(__xludf.DUMMYFUNCTION("""COMPUTED_VALUE"""),"Male")</f>
        <v>Male</v>
      </c>
      <c r="D294" t="str">
        <f>IFERROR(__xludf.DUMMYFUNCTION("""COMPUTED_VALUE"""),"United States")</f>
        <v>United States</v>
      </c>
      <c r="E294" t="str">
        <f>IFERROR(__xludf.DUMMYFUNCTION("""COMPUTED_VALUE"""),"CA")</f>
        <v>CA</v>
      </c>
      <c r="F294" t="str">
        <f>IFERROR(__xludf.DUMMYFUNCTION("""COMPUTED_VALUE"""),"No")</f>
        <v>No</v>
      </c>
      <c r="G294" t="str">
        <f>IFERROR(__xludf.DUMMYFUNCTION("""COMPUTED_VALUE"""),"No")</f>
        <v>No</v>
      </c>
      <c r="H294" t="str">
        <f>IFERROR(__xludf.DUMMYFUNCTION("""COMPUTED_VALUE"""),"No")</f>
        <v>No</v>
      </c>
      <c r="J294" t="str">
        <f>IFERROR(__xludf.DUMMYFUNCTION("""COMPUTED_VALUE"""),"More than 1000")</f>
        <v>More than 1000</v>
      </c>
      <c r="K294" t="str">
        <f>IFERROR(__xludf.DUMMYFUNCTION("""COMPUTED_VALUE"""),"No")</f>
        <v>No</v>
      </c>
      <c r="L294" t="str">
        <f>IFERROR(__xludf.DUMMYFUNCTION("""COMPUTED_VALUE"""),"Yes")</f>
        <v>Yes</v>
      </c>
      <c r="M294" t="str">
        <f>IFERROR(__xludf.DUMMYFUNCTION("""COMPUTED_VALUE"""),"Yes")</f>
        <v>Yes</v>
      </c>
      <c r="N294" t="str">
        <f>IFERROR(__xludf.DUMMYFUNCTION("""COMPUTED_VALUE"""),"Not sure")</f>
        <v>Not sure</v>
      </c>
      <c r="O294" t="str">
        <f>IFERROR(__xludf.DUMMYFUNCTION("""COMPUTED_VALUE"""),"Don't know")</f>
        <v>Don't know</v>
      </c>
      <c r="P294" t="str">
        <f>IFERROR(__xludf.DUMMYFUNCTION("""COMPUTED_VALUE"""),"Don't know")</f>
        <v>Don't know</v>
      </c>
      <c r="Q294" t="str">
        <f>IFERROR(__xludf.DUMMYFUNCTION("""COMPUTED_VALUE"""),"Yes")</f>
        <v>Yes</v>
      </c>
      <c r="R294" t="str">
        <f>IFERROR(__xludf.DUMMYFUNCTION("""COMPUTED_VALUE"""),"Don't know")</f>
        <v>Don't know</v>
      </c>
      <c r="S294" t="str">
        <f>IFERROR(__xludf.DUMMYFUNCTION("""COMPUTED_VALUE"""),"No")</f>
        <v>No</v>
      </c>
      <c r="T294" t="str">
        <f>IFERROR(__xludf.DUMMYFUNCTION("""COMPUTED_VALUE"""),"No")</f>
        <v>No</v>
      </c>
      <c r="U294" t="str">
        <f>IFERROR(__xludf.DUMMYFUNCTION("""COMPUTED_VALUE"""),"No")</f>
        <v>No</v>
      </c>
      <c r="V294" t="str">
        <f>IFERROR(__xludf.DUMMYFUNCTION("""COMPUTED_VALUE"""),"Some of them")</f>
        <v>Some of them</v>
      </c>
      <c r="W294" t="str">
        <f>IFERROR(__xludf.DUMMYFUNCTION("""COMPUTED_VALUE"""),"No")</f>
        <v>No</v>
      </c>
      <c r="X294" t="str">
        <f>IFERROR(__xludf.DUMMYFUNCTION("""COMPUTED_VALUE"""),"No")</f>
        <v>No</v>
      </c>
      <c r="Y294" t="str">
        <f>IFERROR(__xludf.DUMMYFUNCTION("""COMPUTED_VALUE"""),"Yes")</f>
        <v>Yes</v>
      </c>
      <c r="Z294" t="str">
        <f>IFERROR(__xludf.DUMMYFUNCTION("""COMPUTED_VALUE"""),"No")</f>
        <v>No</v>
      </c>
    </row>
    <row r="295">
      <c r="A295" s="4">
        <f>IFERROR(__xludf.DUMMYFUNCTION("""COMPUTED_VALUE"""),41878.68214128472)</f>
        <v>41878.68214</v>
      </c>
      <c r="B295">
        <f>IFERROR(__xludf.DUMMYFUNCTION("""COMPUTED_VALUE"""),30.0)</f>
        <v>30</v>
      </c>
      <c r="C295" t="str">
        <f>IFERROR(__xludf.DUMMYFUNCTION("""COMPUTED_VALUE"""),"M")</f>
        <v>M</v>
      </c>
      <c r="D295" t="str">
        <f>IFERROR(__xludf.DUMMYFUNCTION("""COMPUTED_VALUE"""),"United States")</f>
        <v>United States</v>
      </c>
      <c r="E295" t="str">
        <f>IFERROR(__xludf.DUMMYFUNCTION("""COMPUTED_VALUE"""),"PA")</f>
        <v>PA</v>
      </c>
      <c r="F295" t="str">
        <f>IFERROR(__xludf.DUMMYFUNCTION("""COMPUTED_VALUE"""),"No")</f>
        <v>No</v>
      </c>
      <c r="G295" t="str">
        <f>IFERROR(__xludf.DUMMYFUNCTION("""COMPUTED_VALUE"""),"No")</f>
        <v>No</v>
      </c>
      <c r="H295" t="str">
        <f>IFERROR(__xludf.DUMMYFUNCTION("""COMPUTED_VALUE"""),"No")</f>
        <v>No</v>
      </c>
      <c r="I295" t="str">
        <f>IFERROR(__xludf.DUMMYFUNCTION("""COMPUTED_VALUE"""),"Rarely")</f>
        <v>Rarely</v>
      </c>
      <c r="J295" t="str">
        <f>IFERROR(__xludf.DUMMYFUNCTION("""COMPUTED_VALUE"""),"100-500")</f>
        <v>100-500</v>
      </c>
      <c r="K295" t="str">
        <f>IFERROR(__xludf.DUMMYFUNCTION("""COMPUTED_VALUE"""),"No")</f>
        <v>No</v>
      </c>
      <c r="L295" t="str">
        <f>IFERROR(__xludf.DUMMYFUNCTION("""COMPUTED_VALUE"""),"No")</f>
        <v>No</v>
      </c>
      <c r="M295" t="str">
        <f>IFERROR(__xludf.DUMMYFUNCTION("""COMPUTED_VALUE"""),"Don't know")</f>
        <v>Don't know</v>
      </c>
      <c r="N295" t="str">
        <f>IFERROR(__xludf.DUMMYFUNCTION("""COMPUTED_VALUE"""),"Not sure")</f>
        <v>Not sure</v>
      </c>
      <c r="O295" t="str">
        <f>IFERROR(__xludf.DUMMYFUNCTION("""COMPUTED_VALUE"""),"No")</f>
        <v>No</v>
      </c>
      <c r="P295" t="str">
        <f>IFERROR(__xludf.DUMMYFUNCTION("""COMPUTED_VALUE"""),"No")</f>
        <v>No</v>
      </c>
      <c r="Q295" t="str">
        <f>IFERROR(__xludf.DUMMYFUNCTION("""COMPUTED_VALUE"""),"Don't know")</f>
        <v>Don't know</v>
      </c>
      <c r="R295" t="str">
        <f>IFERROR(__xludf.DUMMYFUNCTION("""COMPUTED_VALUE"""),"Don't know")</f>
        <v>Don't know</v>
      </c>
      <c r="S295" t="str">
        <f>IFERROR(__xludf.DUMMYFUNCTION("""COMPUTED_VALUE"""),"No")</f>
        <v>No</v>
      </c>
      <c r="T295" t="str">
        <f>IFERROR(__xludf.DUMMYFUNCTION("""COMPUTED_VALUE"""),"No")</f>
        <v>No</v>
      </c>
      <c r="U295" t="str">
        <f>IFERROR(__xludf.DUMMYFUNCTION("""COMPUTED_VALUE"""),"Some of them")</f>
        <v>Some of them</v>
      </c>
      <c r="V295" t="str">
        <f>IFERROR(__xludf.DUMMYFUNCTION("""COMPUTED_VALUE"""),"Some of them")</f>
        <v>Some of them</v>
      </c>
      <c r="W295" t="str">
        <f>IFERROR(__xludf.DUMMYFUNCTION("""COMPUTED_VALUE"""),"No")</f>
        <v>No</v>
      </c>
      <c r="X295" t="str">
        <f>IFERROR(__xludf.DUMMYFUNCTION("""COMPUTED_VALUE"""),"No")</f>
        <v>No</v>
      </c>
      <c r="Y295" t="str">
        <f>IFERROR(__xludf.DUMMYFUNCTION("""COMPUTED_VALUE"""),"Don't know")</f>
        <v>Don't know</v>
      </c>
      <c r="Z295" t="str">
        <f>IFERROR(__xludf.DUMMYFUNCTION("""COMPUTED_VALUE"""),"No")</f>
        <v>No</v>
      </c>
    </row>
    <row r="296">
      <c r="A296" s="4">
        <f>IFERROR(__xludf.DUMMYFUNCTION("""COMPUTED_VALUE"""),41878.68476361111)</f>
        <v>41878.68476</v>
      </c>
      <c r="B296">
        <f>IFERROR(__xludf.DUMMYFUNCTION("""COMPUTED_VALUE"""),25.0)</f>
        <v>25</v>
      </c>
      <c r="C296" t="str">
        <f>IFERROR(__xludf.DUMMYFUNCTION("""COMPUTED_VALUE"""),"male")</f>
        <v>male</v>
      </c>
      <c r="D296" t="str">
        <f>IFERROR(__xludf.DUMMYFUNCTION("""COMPUTED_VALUE"""),"United States")</f>
        <v>United States</v>
      </c>
      <c r="E296" t="str">
        <f>IFERROR(__xludf.DUMMYFUNCTION("""COMPUTED_VALUE"""),"WA")</f>
        <v>WA</v>
      </c>
      <c r="F296" t="str">
        <f>IFERROR(__xludf.DUMMYFUNCTION("""COMPUTED_VALUE"""),"No")</f>
        <v>No</v>
      </c>
      <c r="G296" t="str">
        <f>IFERROR(__xludf.DUMMYFUNCTION("""COMPUTED_VALUE"""),"No")</f>
        <v>No</v>
      </c>
      <c r="H296" t="str">
        <f>IFERROR(__xludf.DUMMYFUNCTION("""COMPUTED_VALUE"""),"No")</f>
        <v>No</v>
      </c>
      <c r="J296" t="str">
        <f>IFERROR(__xludf.DUMMYFUNCTION("""COMPUTED_VALUE"""),"26-100")</f>
        <v>26-100</v>
      </c>
      <c r="K296" t="str">
        <f>IFERROR(__xludf.DUMMYFUNCTION("""COMPUTED_VALUE"""),"No")</f>
        <v>No</v>
      </c>
      <c r="L296" t="str">
        <f>IFERROR(__xludf.DUMMYFUNCTION("""COMPUTED_VALUE"""),"Yes")</f>
        <v>Yes</v>
      </c>
      <c r="M296" t="str">
        <f>IFERROR(__xludf.DUMMYFUNCTION("""COMPUTED_VALUE"""),"Don't know")</f>
        <v>Don't know</v>
      </c>
      <c r="N296" t="str">
        <f>IFERROR(__xludf.DUMMYFUNCTION("""COMPUTED_VALUE"""),"Not sure")</f>
        <v>Not sure</v>
      </c>
      <c r="O296" t="str">
        <f>IFERROR(__xludf.DUMMYFUNCTION("""COMPUTED_VALUE"""),"Don't know")</f>
        <v>Don't know</v>
      </c>
      <c r="P296" t="str">
        <f>IFERROR(__xludf.DUMMYFUNCTION("""COMPUTED_VALUE"""),"Don't know")</f>
        <v>Don't know</v>
      </c>
      <c r="Q296" t="str">
        <f>IFERROR(__xludf.DUMMYFUNCTION("""COMPUTED_VALUE"""),"Don't know")</f>
        <v>Don't know</v>
      </c>
      <c r="R296" t="str">
        <f>IFERROR(__xludf.DUMMYFUNCTION("""COMPUTED_VALUE"""),"Don't know")</f>
        <v>Don't know</v>
      </c>
      <c r="S296" t="str">
        <f>IFERROR(__xludf.DUMMYFUNCTION("""COMPUTED_VALUE"""),"Maybe")</f>
        <v>Maybe</v>
      </c>
      <c r="T296" t="str">
        <f>IFERROR(__xludf.DUMMYFUNCTION("""COMPUTED_VALUE"""),"No")</f>
        <v>No</v>
      </c>
      <c r="U296" t="str">
        <f>IFERROR(__xludf.DUMMYFUNCTION("""COMPUTED_VALUE"""),"Some of them")</f>
        <v>Some of them</v>
      </c>
      <c r="V296" t="str">
        <f>IFERROR(__xludf.DUMMYFUNCTION("""COMPUTED_VALUE"""),"No")</f>
        <v>No</v>
      </c>
      <c r="W296" t="str">
        <f>IFERROR(__xludf.DUMMYFUNCTION("""COMPUTED_VALUE"""),"No")</f>
        <v>No</v>
      </c>
      <c r="X296" t="str">
        <f>IFERROR(__xludf.DUMMYFUNCTION("""COMPUTED_VALUE"""),"No")</f>
        <v>No</v>
      </c>
      <c r="Y296" t="str">
        <f>IFERROR(__xludf.DUMMYFUNCTION("""COMPUTED_VALUE"""),"Don't know")</f>
        <v>Don't know</v>
      </c>
      <c r="Z296" t="str">
        <f>IFERROR(__xludf.DUMMYFUNCTION("""COMPUTED_VALUE"""),"No")</f>
        <v>No</v>
      </c>
    </row>
    <row r="297">
      <c r="A297" s="4">
        <f>IFERROR(__xludf.DUMMYFUNCTION("""COMPUTED_VALUE"""),41878.68547070602)</f>
        <v>41878.68547</v>
      </c>
      <c r="B297">
        <f>IFERROR(__xludf.DUMMYFUNCTION("""COMPUTED_VALUE"""),23.0)</f>
        <v>23</v>
      </c>
      <c r="C297" t="str">
        <f>IFERROR(__xludf.DUMMYFUNCTION("""COMPUTED_VALUE"""),"Female")</f>
        <v>Female</v>
      </c>
      <c r="D297" t="str">
        <f>IFERROR(__xludf.DUMMYFUNCTION("""COMPUTED_VALUE"""),"United States")</f>
        <v>United States</v>
      </c>
      <c r="E297" t="str">
        <f>IFERROR(__xludf.DUMMYFUNCTION("""COMPUTED_VALUE"""),"NY")</f>
        <v>NY</v>
      </c>
      <c r="F297" t="str">
        <f>IFERROR(__xludf.DUMMYFUNCTION("""COMPUTED_VALUE"""),"No")</f>
        <v>No</v>
      </c>
      <c r="G297" t="str">
        <f>IFERROR(__xludf.DUMMYFUNCTION("""COMPUTED_VALUE"""),"Yes")</f>
        <v>Yes</v>
      </c>
      <c r="H297" t="str">
        <f>IFERROR(__xludf.DUMMYFUNCTION("""COMPUTED_VALUE"""),"Yes")</f>
        <v>Yes</v>
      </c>
      <c r="I297" t="str">
        <f>IFERROR(__xludf.DUMMYFUNCTION("""COMPUTED_VALUE"""),"Often")</f>
        <v>Often</v>
      </c>
      <c r="J297" t="str">
        <f>IFERROR(__xludf.DUMMYFUNCTION("""COMPUTED_VALUE"""),"More than 1000")</f>
        <v>More than 1000</v>
      </c>
      <c r="K297" t="str">
        <f>IFERROR(__xludf.DUMMYFUNCTION("""COMPUTED_VALUE"""),"No")</f>
        <v>No</v>
      </c>
      <c r="L297" t="str">
        <f>IFERROR(__xludf.DUMMYFUNCTION("""COMPUTED_VALUE"""),"Yes")</f>
        <v>Yes</v>
      </c>
      <c r="M297" t="str">
        <f>IFERROR(__xludf.DUMMYFUNCTION("""COMPUTED_VALUE"""),"Yes")</f>
        <v>Yes</v>
      </c>
      <c r="N297" t="str">
        <f>IFERROR(__xludf.DUMMYFUNCTION("""COMPUTED_VALUE"""),"Not sure")</f>
        <v>Not sure</v>
      </c>
      <c r="O297" t="str">
        <f>IFERROR(__xludf.DUMMYFUNCTION("""COMPUTED_VALUE"""),"Don't know")</f>
        <v>Don't know</v>
      </c>
      <c r="P297" t="str">
        <f>IFERROR(__xludf.DUMMYFUNCTION("""COMPUTED_VALUE"""),"No")</f>
        <v>No</v>
      </c>
      <c r="Q297" t="str">
        <f>IFERROR(__xludf.DUMMYFUNCTION("""COMPUTED_VALUE"""),"Don't know")</f>
        <v>Don't know</v>
      </c>
      <c r="R297" t="str">
        <f>IFERROR(__xludf.DUMMYFUNCTION("""COMPUTED_VALUE"""),"Don't know")</f>
        <v>Don't know</v>
      </c>
      <c r="S297" t="str">
        <f>IFERROR(__xludf.DUMMYFUNCTION("""COMPUTED_VALUE"""),"Maybe")</f>
        <v>Maybe</v>
      </c>
      <c r="T297" t="str">
        <f>IFERROR(__xludf.DUMMYFUNCTION("""COMPUTED_VALUE"""),"No")</f>
        <v>No</v>
      </c>
      <c r="U297" t="str">
        <f>IFERROR(__xludf.DUMMYFUNCTION("""COMPUTED_VALUE"""),"Some of them")</f>
        <v>Some of them</v>
      </c>
      <c r="V297" t="str">
        <f>IFERROR(__xludf.DUMMYFUNCTION("""COMPUTED_VALUE"""),"Some of them")</f>
        <v>Some of them</v>
      </c>
      <c r="W297" t="str">
        <f>IFERROR(__xludf.DUMMYFUNCTION("""COMPUTED_VALUE"""),"No")</f>
        <v>No</v>
      </c>
      <c r="X297" t="str">
        <f>IFERROR(__xludf.DUMMYFUNCTION("""COMPUTED_VALUE"""),"No")</f>
        <v>No</v>
      </c>
      <c r="Y297" t="str">
        <f>IFERROR(__xludf.DUMMYFUNCTION("""COMPUTED_VALUE"""),"Yes")</f>
        <v>Yes</v>
      </c>
      <c r="Z297" t="str">
        <f>IFERROR(__xludf.DUMMYFUNCTION("""COMPUTED_VALUE"""),"Yes")</f>
        <v>Yes</v>
      </c>
    </row>
    <row r="298">
      <c r="A298" s="4">
        <f>IFERROR(__xludf.DUMMYFUNCTION("""COMPUTED_VALUE"""),41878.68596840277)</f>
        <v>41878.68597</v>
      </c>
      <c r="B298">
        <f>IFERROR(__xludf.DUMMYFUNCTION("""COMPUTED_VALUE"""),36.0)</f>
        <v>36</v>
      </c>
      <c r="C298" t="str">
        <f>IFERROR(__xludf.DUMMYFUNCTION("""COMPUTED_VALUE"""),"m")</f>
        <v>m</v>
      </c>
      <c r="D298" t="str">
        <f>IFERROR(__xludf.DUMMYFUNCTION("""COMPUTED_VALUE"""),"United States")</f>
        <v>United States</v>
      </c>
      <c r="E298" t="str">
        <f>IFERROR(__xludf.DUMMYFUNCTION("""COMPUTED_VALUE"""),"TX")</f>
        <v>TX</v>
      </c>
      <c r="F298" t="str">
        <f>IFERROR(__xludf.DUMMYFUNCTION("""COMPUTED_VALUE"""),"No")</f>
        <v>No</v>
      </c>
      <c r="G298" t="str">
        <f>IFERROR(__xludf.DUMMYFUNCTION("""COMPUTED_VALUE"""),"No")</f>
        <v>No</v>
      </c>
      <c r="H298" t="str">
        <f>IFERROR(__xludf.DUMMYFUNCTION("""COMPUTED_VALUE"""),"Yes")</f>
        <v>Yes</v>
      </c>
      <c r="I298" t="str">
        <f>IFERROR(__xludf.DUMMYFUNCTION("""COMPUTED_VALUE"""),"Sometimes")</f>
        <v>Sometimes</v>
      </c>
      <c r="J298" t="str">
        <f>IFERROR(__xludf.DUMMYFUNCTION("""COMPUTED_VALUE"""),"More than 1000")</f>
        <v>More than 1000</v>
      </c>
      <c r="K298" t="str">
        <f>IFERROR(__xludf.DUMMYFUNCTION("""COMPUTED_VALUE"""),"No")</f>
        <v>No</v>
      </c>
      <c r="L298" t="str">
        <f>IFERROR(__xludf.DUMMYFUNCTION("""COMPUTED_VALUE"""),"No")</f>
        <v>No</v>
      </c>
      <c r="M298" t="str">
        <f>IFERROR(__xludf.DUMMYFUNCTION("""COMPUTED_VALUE"""),"Yes")</f>
        <v>Yes</v>
      </c>
      <c r="N298" t="str">
        <f>IFERROR(__xludf.DUMMYFUNCTION("""COMPUTED_VALUE"""),"Not sure")</f>
        <v>Not sure</v>
      </c>
      <c r="O298" t="str">
        <f>IFERROR(__xludf.DUMMYFUNCTION("""COMPUTED_VALUE"""),"No")</f>
        <v>No</v>
      </c>
      <c r="P298" t="str">
        <f>IFERROR(__xludf.DUMMYFUNCTION("""COMPUTED_VALUE"""),"No")</f>
        <v>No</v>
      </c>
      <c r="Q298" t="str">
        <f>IFERROR(__xludf.DUMMYFUNCTION("""COMPUTED_VALUE"""),"Don't know")</f>
        <v>Don't know</v>
      </c>
      <c r="R298" t="str">
        <f>IFERROR(__xludf.DUMMYFUNCTION("""COMPUTED_VALUE"""),"Somewhat difficult")</f>
        <v>Somewhat difficult</v>
      </c>
      <c r="S298" t="str">
        <f>IFERROR(__xludf.DUMMYFUNCTION("""COMPUTED_VALUE"""),"Yes")</f>
        <v>Yes</v>
      </c>
      <c r="T298" t="str">
        <f>IFERROR(__xludf.DUMMYFUNCTION("""COMPUTED_VALUE"""),"Maybe")</f>
        <v>Maybe</v>
      </c>
      <c r="U298" t="str">
        <f>IFERROR(__xludf.DUMMYFUNCTION("""COMPUTED_VALUE"""),"Some of them")</f>
        <v>Some of them</v>
      </c>
      <c r="V298" t="str">
        <f>IFERROR(__xludf.DUMMYFUNCTION("""COMPUTED_VALUE"""),"No")</f>
        <v>No</v>
      </c>
      <c r="W298" t="str">
        <f>IFERROR(__xludf.DUMMYFUNCTION("""COMPUTED_VALUE"""),"No")</f>
        <v>No</v>
      </c>
      <c r="X298" t="str">
        <f>IFERROR(__xludf.DUMMYFUNCTION("""COMPUTED_VALUE"""),"No")</f>
        <v>No</v>
      </c>
      <c r="Y298" t="str">
        <f>IFERROR(__xludf.DUMMYFUNCTION("""COMPUTED_VALUE"""),"No")</f>
        <v>No</v>
      </c>
      <c r="Z298" t="str">
        <f>IFERROR(__xludf.DUMMYFUNCTION("""COMPUTED_VALUE"""),"Yes")</f>
        <v>Yes</v>
      </c>
    </row>
    <row r="299">
      <c r="A299" s="4">
        <f>IFERROR(__xludf.DUMMYFUNCTION("""COMPUTED_VALUE"""),41878.68708001158)</f>
        <v>41878.68708</v>
      </c>
      <c r="B299">
        <f>IFERROR(__xludf.DUMMYFUNCTION("""COMPUTED_VALUE"""),38.0)</f>
        <v>38</v>
      </c>
      <c r="C299" t="str">
        <f>IFERROR(__xludf.DUMMYFUNCTION("""COMPUTED_VALUE"""),"female")</f>
        <v>female</v>
      </c>
      <c r="D299" t="str">
        <f>IFERROR(__xludf.DUMMYFUNCTION("""COMPUTED_VALUE"""),"United States")</f>
        <v>United States</v>
      </c>
      <c r="E299" t="str">
        <f>IFERROR(__xludf.DUMMYFUNCTION("""COMPUTED_VALUE"""),"AZ")</f>
        <v>AZ</v>
      </c>
      <c r="F299" t="str">
        <f>IFERROR(__xludf.DUMMYFUNCTION("""COMPUTED_VALUE"""),"No")</f>
        <v>No</v>
      </c>
      <c r="G299" t="str">
        <f>IFERROR(__xludf.DUMMYFUNCTION("""COMPUTED_VALUE"""),"No")</f>
        <v>No</v>
      </c>
      <c r="H299" t="str">
        <f>IFERROR(__xludf.DUMMYFUNCTION("""COMPUTED_VALUE"""),"Yes")</f>
        <v>Yes</v>
      </c>
      <c r="J299" t="str">
        <f>IFERROR(__xludf.DUMMYFUNCTION("""COMPUTED_VALUE"""),"26-100")</f>
        <v>26-100</v>
      </c>
      <c r="K299" t="str">
        <f>IFERROR(__xludf.DUMMYFUNCTION("""COMPUTED_VALUE"""),"No")</f>
        <v>No</v>
      </c>
      <c r="L299" t="str">
        <f>IFERROR(__xludf.DUMMYFUNCTION("""COMPUTED_VALUE"""),"Yes")</f>
        <v>Yes</v>
      </c>
      <c r="M299" t="str">
        <f>IFERROR(__xludf.DUMMYFUNCTION("""COMPUTED_VALUE"""),"Yes")</f>
        <v>Yes</v>
      </c>
      <c r="N299" t="str">
        <f>IFERROR(__xludf.DUMMYFUNCTION("""COMPUTED_VALUE"""),"Yes")</f>
        <v>Yes</v>
      </c>
      <c r="O299" t="str">
        <f>IFERROR(__xludf.DUMMYFUNCTION("""COMPUTED_VALUE"""),"No")</f>
        <v>No</v>
      </c>
      <c r="P299" t="str">
        <f>IFERROR(__xludf.DUMMYFUNCTION("""COMPUTED_VALUE"""),"No")</f>
        <v>No</v>
      </c>
      <c r="Q299" t="str">
        <f>IFERROR(__xludf.DUMMYFUNCTION("""COMPUTED_VALUE"""),"Yes")</f>
        <v>Yes</v>
      </c>
      <c r="R299" t="str">
        <f>IFERROR(__xludf.DUMMYFUNCTION("""COMPUTED_VALUE"""),"Don't know")</f>
        <v>Don't know</v>
      </c>
      <c r="S299" t="str">
        <f>IFERROR(__xludf.DUMMYFUNCTION("""COMPUTED_VALUE"""),"Maybe")</f>
        <v>Maybe</v>
      </c>
      <c r="T299" t="str">
        <f>IFERROR(__xludf.DUMMYFUNCTION("""COMPUTED_VALUE"""),"Maybe")</f>
        <v>Maybe</v>
      </c>
      <c r="U299" t="str">
        <f>IFERROR(__xludf.DUMMYFUNCTION("""COMPUTED_VALUE"""),"No")</f>
        <v>No</v>
      </c>
      <c r="V299" t="str">
        <f>IFERROR(__xludf.DUMMYFUNCTION("""COMPUTED_VALUE"""),"No")</f>
        <v>No</v>
      </c>
      <c r="W299" t="str">
        <f>IFERROR(__xludf.DUMMYFUNCTION("""COMPUTED_VALUE"""),"No")</f>
        <v>No</v>
      </c>
      <c r="X299" t="str">
        <f>IFERROR(__xludf.DUMMYFUNCTION("""COMPUTED_VALUE"""),"No")</f>
        <v>No</v>
      </c>
      <c r="Y299" t="str">
        <f>IFERROR(__xludf.DUMMYFUNCTION("""COMPUTED_VALUE"""),"No")</f>
        <v>No</v>
      </c>
      <c r="Z299" t="str">
        <f>IFERROR(__xludf.DUMMYFUNCTION("""COMPUTED_VALUE"""),"No")</f>
        <v>No</v>
      </c>
    </row>
    <row r="300">
      <c r="A300" s="4">
        <f>IFERROR(__xludf.DUMMYFUNCTION("""COMPUTED_VALUE"""),41878.69100445602)</f>
        <v>41878.691</v>
      </c>
      <c r="B300">
        <f>IFERROR(__xludf.DUMMYFUNCTION("""COMPUTED_VALUE"""),35.0)</f>
        <v>35</v>
      </c>
      <c r="C300" t="str">
        <f>IFERROR(__xludf.DUMMYFUNCTION("""COMPUTED_VALUE"""),"Female")</f>
        <v>Female</v>
      </c>
      <c r="D300" t="str">
        <f>IFERROR(__xludf.DUMMYFUNCTION("""COMPUTED_VALUE"""),"United States")</f>
        <v>United States</v>
      </c>
      <c r="E300" t="str">
        <f>IFERROR(__xludf.DUMMYFUNCTION("""COMPUTED_VALUE"""),"OH")</f>
        <v>OH</v>
      </c>
      <c r="F300" t="str">
        <f>IFERROR(__xludf.DUMMYFUNCTION("""COMPUTED_VALUE"""),"No")</f>
        <v>No</v>
      </c>
      <c r="G300" t="str">
        <f>IFERROR(__xludf.DUMMYFUNCTION("""COMPUTED_VALUE"""),"No")</f>
        <v>No</v>
      </c>
      <c r="H300" t="str">
        <f>IFERROR(__xludf.DUMMYFUNCTION("""COMPUTED_VALUE"""),"Yes")</f>
        <v>Yes</v>
      </c>
      <c r="I300" t="str">
        <f>IFERROR(__xludf.DUMMYFUNCTION("""COMPUTED_VALUE"""),"Sometimes")</f>
        <v>Sometimes</v>
      </c>
      <c r="J300" t="str">
        <f>IFERROR(__xludf.DUMMYFUNCTION("""COMPUTED_VALUE"""),"100-500")</f>
        <v>100-500</v>
      </c>
      <c r="K300" t="str">
        <f>IFERROR(__xludf.DUMMYFUNCTION("""COMPUTED_VALUE"""),"No")</f>
        <v>No</v>
      </c>
      <c r="L300" t="str">
        <f>IFERROR(__xludf.DUMMYFUNCTION("""COMPUTED_VALUE"""),"Yes")</f>
        <v>Yes</v>
      </c>
      <c r="M300" t="str">
        <f>IFERROR(__xludf.DUMMYFUNCTION("""COMPUTED_VALUE"""),"No")</f>
        <v>No</v>
      </c>
      <c r="N300" t="str">
        <f>IFERROR(__xludf.DUMMYFUNCTION("""COMPUTED_VALUE"""),"Yes")</f>
        <v>Yes</v>
      </c>
      <c r="O300" t="str">
        <f>IFERROR(__xludf.DUMMYFUNCTION("""COMPUTED_VALUE"""),"No")</f>
        <v>No</v>
      </c>
      <c r="P300" t="str">
        <f>IFERROR(__xludf.DUMMYFUNCTION("""COMPUTED_VALUE"""),"No")</f>
        <v>No</v>
      </c>
      <c r="Q300" t="str">
        <f>IFERROR(__xludf.DUMMYFUNCTION("""COMPUTED_VALUE"""),"Don't know")</f>
        <v>Don't know</v>
      </c>
      <c r="R300" t="str">
        <f>IFERROR(__xludf.DUMMYFUNCTION("""COMPUTED_VALUE"""),"Don't know")</f>
        <v>Don't know</v>
      </c>
      <c r="S300" t="str">
        <f>IFERROR(__xludf.DUMMYFUNCTION("""COMPUTED_VALUE"""),"Yes")</f>
        <v>Yes</v>
      </c>
      <c r="T300" t="str">
        <f>IFERROR(__xludf.DUMMYFUNCTION("""COMPUTED_VALUE"""),"Maybe")</f>
        <v>Maybe</v>
      </c>
      <c r="U300" t="str">
        <f>IFERROR(__xludf.DUMMYFUNCTION("""COMPUTED_VALUE"""),"No")</f>
        <v>No</v>
      </c>
      <c r="V300" t="str">
        <f>IFERROR(__xludf.DUMMYFUNCTION("""COMPUTED_VALUE"""),"No")</f>
        <v>No</v>
      </c>
      <c r="W300" t="str">
        <f>IFERROR(__xludf.DUMMYFUNCTION("""COMPUTED_VALUE"""),"No")</f>
        <v>No</v>
      </c>
      <c r="X300" t="str">
        <f>IFERROR(__xludf.DUMMYFUNCTION("""COMPUTED_VALUE"""),"Maybe")</f>
        <v>Maybe</v>
      </c>
      <c r="Y300" t="str">
        <f>IFERROR(__xludf.DUMMYFUNCTION("""COMPUTED_VALUE"""),"No")</f>
        <v>No</v>
      </c>
      <c r="Z300" t="str">
        <f>IFERROR(__xludf.DUMMYFUNCTION("""COMPUTED_VALUE"""),"No")</f>
        <v>No</v>
      </c>
    </row>
    <row r="301">
      <c r="A301" s="4">
        <f>IFERROR(__xludf.DUMMYFUNCTION("""COMPUTED_VALUE"""),41878.69233049769)</f>
        <v>41878.69233</v>
      </c>
      <c r="B301">
        <f>IFERROR(__xludf.DUMMYFUNCTION("""COMPUTED_VALUE"""),46.0)</f>
        <v>46</v>
      </c>
      <c r="C301" t="str">
        <f>IFERROR(__xludf.DUMMYFUNCTION("""COMPUTED_VALUE"""),"male")</f>
        <v>male</v>
      </c>
      <c r="D301" t="str">
        <f>IFERROR(__xludf.DUMMYFUNCTION("""COMPUTED_VALUE"""),"United States")</f>
        <v>United States</v>
      </c>
      <c r="E301" t="str">
        <f>IFERROR(__xludf.DUMMYFUNCTION("""COMPUTED_VALUE"""),"CA")</f>
        <v>CA</v>
      </c>
      <c r="F301" t="str">
        <f>IFERROR(__xludf.DUMMYFUNCTION("""COMPUTED_VALUE"""),"No")</f>
        <v>No</v>
      </c>
      <c r="G301" t="str">
        <f>IFERROR(__xludf.DUMMYFUNCTION("""COMPUTED_VALUE"""),"No")</f>
        <v>No</v>
      </c>
      <c r="H301" t="str">
        <f>IFERROR(__xludf.DUMMYFUNCTION("""COMPUTED_VALUE"""),"Yes")</f>
        <v>Yes</v>
      </c>
      <c r="I301" t="str">
        <f>IFERROR(__xludf.DUMMYFUNCTION("""COMPUTED_VALUE"""),"Sometimes")</f>
        <v>Sometimes</v>
      </c>
      <c r="J301" t="str">
        <f>IFERROR(__xludf.DUMMYFUNCTION("""COMPUTED_VALUE"""),"More than 1000")</f>
        <v>More than 1000</v>
      </c>
      <c r="K301" t="str">
        <f>IFERROR(__xludf.DUMMYFUNCTION("""COMPUTED_VALUE"""),"No")</f>
        <v>No</v>
      </c>
      <c r="L301" t="str">
        <f>IFERROR(__xludf.DUMMYFUNCTION("""COMPUTED_VALUE"""),"Yes")</f>
        <v>Yes</v>
      </c>
      <c r="M301" t="str">
        <f>IFERROR(__xludf.DUMMYFUNCTION("""COMPUTED_VALUE"""),"Yes")</f>
        <v>Yes</v>
      </c>
      <c r="N301" t="str">
        <f>IFERROR(__xludf.DUMMYFUNCTION("""COMPUTED_VALUE"""),"Yes")</f>
        <v>Yes</v>
      </c>
      <c r="O301" t="str">
        <f>IFERROR(__xludf.DUMMYFUNCTION("""COMPUTED_VALUE"""),"Yes")</f>
        <v>Yes</v>
      </c>
      <c r="P301" t="str">
        <f>IFERROR(__xludf.DUMMYFUNCTION("""COMPUTED_VALUE"""),"Yes")</f>
        <v>Yes</v>
      </c>
      <c r="Q301" t="str">
        <f>IFERROR(__xludf.DUMMYFUNCTION("""COMPUTED_VALUE"""),"Don't know")</f>
        <v>Don't know</v>
      </c>
      <c r="R301" t="str">
        <f>IFERROR(__xludf.DUMMYFUNCTION("""COMPUTED_VALUE"""),"Don't know")</f>
        <v>Don't know</v>
      </c>
      <c r="S301" t="str">
        <f>IFERROR(__xludf.DUMMYFUNCTION("""COMPUTED_VALUE"""),"Maybe")</f>
        <v>Maybe</v>
      </c>
      <c r="T301" t="str">
        <f>IFERROR(__xludf.DUMMYFUNCTION("""COMPUTED_VALUE"""),"No")</f>
        <v>No</v>
      </c>
      <c r="U301" t="str">
        <f>IFERROR(__xludf.DUMMYFUNCTION("""COMPUTED_VALUE"""),"Some of them")</f>
        <v>Some of them</v>
      </c>
      <c r="V301" t="str">
        <f>IFERROR(__xludf.DUMMYFUNCTION("""COMPUTED_VALUE"""),"No")</f>
        <v>No</v>
      </c>
      <c r="W301" t="str">
        <f>IFERROR(__xludf.DUMMYFUNCTION("""COMPUTED_VALUE"""),"No")</f>
        <v>No</v>
      </c>
      <c r="X301" t="str">
        <f>IFERROR(__xludf.DUMMYFUNCTION("""COMPUTED_VALUE"""),"No")</f>
        <v>No</v>
      </c>
      <c r="Y301" t="str">
        <f>IFERROR(__xludf.DUMMYFUNCTION("""COMPUTED_VALUE"""),"Yes")</f>
        <v>Yes</v>
      </c>
      <c r="Z301" t="str">
        <f>IFERROR(__xludf.DUMMYFUNCTION("""COMPUTED_VALUE"""),"No")</f>
        <v>No</v>
      </c>
    </row>
    <row r="302">
      <c r="A302" s="4">
        <f>IFERROR(__xludf.DUMMYFUNCTION("""COMPUTED_VALUE"""),41878.69376108796)</f>
        <v>41878.69376</v>
      </c>
      <c r="B302">
        <f>IFERROR(__xludf.DUMMYFUNCTION("""COMPUTED_VALUE"""),42.0)</f>
        <v>42</v>
      </c>
      <c r="C302" t="str">
        <f>IFERROR(__xludf.DUMMYFUNCTION("""COMPUTED_VALUE"""),"male")</f>
        <v>male</v>
      </c>
      <c r="D302" t="str">
        <f>IFERROR(__xludf.DUMMYFUNCTION("""COMPUTED_VALUE"""),"United States")</f>
        <v>United States</v>
      </c>
      <c r="E302" t="str">
        <f>IFERROR(__xludf.DUMMYFUNCTION("""COMPUTED_VALUE"""),"KS")</f>
        <v>KS</v>
      </c>
      <c r="F302" t="str">
        <f>IFERROR(__xludf.DUMMYFUNCTION("""COMPUTED_VALUE"""),"No")</f>
        <v>No</v>
      </c>
      <c r="G302" t="str">
        <f>IFERROR(__xludf.DUMMYFUNCTION("""COMPUTED_VALUE"""),"No")</f>
        <v>No</v>
      </c>
      <c r="H302" t="str">
        <f>IFERROR(__xludf.DUMMYFUNCTION("""COMPUTED_VALUE"""),"No")</f>
        <v>No</v>
      </c>
      <c r="I302" t="str">
        <f>IFERROR(__xludf.DUMMYFUNCTION("""COMPUTED_VALUE"""),"Never")</f>
        <v>Never</v>
      </c>
      <c r="J302" t="str">
        <f>IFERROR(__xludf.DUMMYFUNCTION("""COMPUTED_VALUE"""),"100-500")</f>
        <v>100-500</v>
      </c>
      <c r="K302" t="str">
        <f>IFERROR(__xludf.DUMMYFUNCTION("""COMPUTED_VALUE"""),"No")</f>
        <v>No</v>
      </c>
      <c r="L302" t="str">
        <f>IFERROR(__xludf.DUMMYFUNCTION("""COMPUTED_VALUE"""),"No")</f>
        <v>No</v>
      </c>
      <c r="M302" t="str">
        <f>IFERROR(__xludf.DUMMYFUNCTION("""COMPUTED_VALUE"""),"Yes")</f>
        <v>Yes</v>
      </c>
      <c r="N302" t="str">
        <f>IFERROR(__xludf.DUMMYFUNCTION("""COMPUTED_VALUE"""),"No")</f>
        <v>No</v>
      </c>
      <c r="O302" t="str">
        <f>IFERROR(__xludf.DUMMYFUNCTION("""COMPUTED_VALUE"""),"Yes")</f>
        <v>Yes</v>
      </c>
      <c r="P302" t="str">
        <f>IFERROR(__xludf.DUMMYFUNCTION("""COMPUTED_VALUE"""),"No")</f>
        <v>No</v>
      </c>
      <c r="Q302" t="str">
        <f>IFERROR(__xludf.DUMMYFUNCTION("""COMPUTED_VALUE"""),"Don't know")</f>
        <v>Don't know</v>
      </c>
      <c r="R302" t="str">
        <f>IFERROR(__xludf.DUMMYFUNCTION("""COMPUTED_VALUE"""),"Very difficult")</f>
        <v>Very difficult</v>
      </c>
      <c r="S302" t="str">
        <f>IFERROR(__xludf.DUMMYFUNCTION("""COMPUTED_VALUE"""),"Maybe")</f>
        <v>Maybe</v>
      </c>
      <c r="T302" t="str">
        <f>IFERROR(__xludf.DUMMYFUNCTION("""COMPUTED_VALUE"""),"No")</f>
        <v>No</v>
      </c>
      <c r="U302" t="str">
        <f>IFERROR(__xludf.DUMMYFUNCTION("""COMPUTED_VALUE"""),"Yes")</f>
        <v>Yes</v>
      </c>
      <c r="V302" t="str">
        <f>IFERROR(__xludf.DUMMYFUNCTION("""COMPUTED_VALUE"""),"Yes")</f>
        <v>Yes</v>
      </c>
      <c r="W302" t="str">
        <f>IFERROR(__xludf.DUMMYFUNCTION("""COMPUTED_VALUE"""),"Maybe")</f>
        <v>Maybe</v>
      </c>
      <c r="X302" t="str">
        <f>IFERROR(__xludf.DUMMYFUNCTION("""COMPUTED_VALUE"""),"Yes")</f>
        <v>Yes</v>
      </c>
      <c r="Y302" t="str">
        <f>IFERROR(__xludf.DUMMYFUNCTION("""COMPUTED_VALUE"""),"No")</f>
        <v>No</v>
      </c>
      <c r="Z302" t="str">
        <f>IFERROR(__xludf.DUMMYFUNCTION("""COMPUTED_VALUE"""),"No")</f>
        <v>No</v>
      </c>
    </row>
    <row r="303">
      <c r="A303" s="4">
        <f>IFERROR(__xludf.DUMMYFUNCTION("""COMPUTED_VALUE"""),41878.69485375)</f>
        <v>41878.69485</v>
      </c>
      <c r="B303">
        <f>IFERROR(__xludf.DUMMYFUNCTION("""COMPUTED_VALUE"""),47.0)</f>
        <v>47</v>
      </c>
      <c r="C303" t="str">
        <f>IFERROR(__xludf.DUMMYFUNCTION("""COMPUTED_VALUE"""),"M")</f>
        <v>M</v>
      </c>
      <c r="D303" t="str">
        <f>IFERROR(__xludf.DUMMYFUNCTION("""COMPUTED_VALUE"""),"United States")</f>
        <v>United States</v>
      </c>
      <c r="E303" t="str">
        <f>IFERROR(__xludf.DUMMYFUNCTION("""COMPUTED_VALUE"""),"CA")</f>
        <v>CA</v>
      </c>
      <c r="F303" t="str">
        <f>IFERROR(__xludf.DUMMYFUNCTION("""COMPUTED_VALUE"""),"No")</f>
        <v>No</v>
      </c>
      <c r="G303" t="str">
        <f>IFERROR(__xludf.DUMMYFUNCTION("""COMPUTED_VALUE"""),"Yes")</f>
        <v>Yes</v>
      </c>
      <c r="H303" t="str">
        <f>IFERROR(__xludf.DUMMYFUNCTION("""COMPUTED_VALUE"""),"Yes")</f>
        <v>Yes</v>
      </c>
      <c r="I303" t="str">
        <f>IFERROR(__xludf.DUMMYFUNCTION("""COMPUTED_VALUE"""),"Sometimes")</f>
        <v>Sometimes</v>
      </c>
      <c r="J303" t="str">
        <f>IFERROR(__xludf.DUMMYFUNCTION("""COMPUTED_VALUE"""),"More than 1000")</f>
        <v>More than 1000</v>
      </c>
      <c r="K303" t="str">
        <f>IFERROR(__xludf.DUMMYFUNCTION("""COMPUTED_VALUE"""),"No")</f>
        <v>No</v>
      </c>
      <c r="L303" t="str">
        <f>IFERROR(__xludf.DUMMYFUNCTION("""COMPUTED_VALUE"""),"Yes")</f>
        <v>Yes</v>
      </c>
      <c r="M303" t="str">
        <f>IFERROR(__xludf.DUMMYFUNCTION("""COMPUTED_VALUE"""),"Yes")</f>
        <v>Yes</v>
      </c>
      <c r="N303" t="str">
        <f>IFERROR(__xludf.DUMMYFUNCTION("""COMPUTED_VALUE"""),"Yes")</f>
        <v>Yes</v>
      </c>
      <c r="O303" t="str">
        <f>IFERROR(__xludf.DUMMYFUNCTION("""COMPUTED_VALUE"""),"Yes")</f>
        <v>Yes</v>
      </c>
      <c r="P303" t="str">
        <f>IFERROR(__xludf.DUMMYFUNCTION("""COMPUTED_VALUE"""),"Yes")</f>
        <v>Yes</v>
      </c>
      <c r="Q303" t="str">
        <f>IFERROR(__xludf.DUMMYFUNCTION("""COMPUTED_VALUE"""),"Don't know")</f>
        <v>Don't know</v>
      </c>
      <c r="R303" t="str">
        <f>IFERROR(__xludf.DUMMYFUNCTION("""COMPUTED_VALUE"""),"Very easy")</f>
        <v>Very easy</v>
      </c>
      <c r="S303" t="str">
        <f>IFERROR(__xludf.DUMMYFUNCTION("""COMPUTED_VALUE"""),"No")</f>
        <v>No</v>
      </c>
      <c r="T303" t="str">
        <f>IFERROR(__xludf.DUMMYFUNCTION("""COMPUTED_VALUE"""),"No")</f>
        <v>No</v>
      </c>
      <c r="U303" t="str">
        <f>IFERROR(__xludf.DUMMYFUNCTION("""COMPUTED_VALUE"""),"Some of them")</f>
        <v>Some of them</v>
      </c>
      <c r="V303" t="str">
        <f>IFERROR(__xludf.DUMMYFUNCTION("""COMPUTED_VALUE"""),"Yes")</f>
        <v>Yes</v>
      </c>
      <c r="W303" t="str">
        <f>IFERROR(__xludf.DUMMYFUNCTION("""COMPUTED_VALUE"""),"No")</f>
        <v>No</v>
      </c>
      <c r="X303" t="str">
        <f>IFERROR(__xludf.DUMMYFUNCTION("""COMPUTED_VALUE"""),"Yes")</f>
        <v>Yes</v>
      </c>
      <c r="Y303" t="str">
        <f>IFERROR(__xludf.DUMMYFUNCTION("""COMPUTED_VALUE"""),"Yes")</f>
        <v>Yes</v>
      </c>
      <c r="Z303" t="str">
        <f>IFERROR(__xludf.DUMMYFUNCTION("""COMPUTED_VALUE"""),"No")</f>
        <v>No</v>
      </c>
    </row>
    <row r="304">
      <c r="A304" s="4">
        <f>IFERROR(__xludf.DUMMYFUNCTION("""COMPUTED_VALUE"""),41878.69584006944)</f>
        <v>41878.69584</v>
      </c>
      <c r="B304">
        <f>IFERROR(__xludf.DUMMYFUNCTION("""COMPUTED_VALUE"""),22.0)</f>
        <v>22</v>
      </c>
      <c r="C304" t="str">
        <f>IFERROR(__xludf.DUMMYFUNCTION("""COMPUTED_VALUE"""),"Male")</f>
        <v>Male</v>
      </c>
      <c r="D304" t="str">
        <f>IFERROR(__xludf.DUMMYFUNCTION("""COMPUTED_VALUE"""),"United States")</f>
        <v>United States</v>
      </c>
      <c r="E304" t="str">
        <f>IFERROR(__xludf.DUMMYFUNCTION("""COMPUTED_VALUE"""),"CA")</f>
        <v>CA</v>
      </c>
      <c r="F304" t="str">
        <f>IFERROR(__xludf.DUMMYFUNCTION("""COMPUTED_VALUE"""),"No")</f>
        <v>No</v>
      </c>
      <c r="G304" t="str">
        <f>IFERROR(__xludf.DUMMYFUNCTION("""COMPUTED_VALUE"""),"No")</f>
        <v>No</v>
      </c>
      <c r="H304" t="str">
        <f>IFERROR(__xludf.DUMMYFUNCTION("""COMPUTED_VALUE"""),"No")</f>
        <v>No</v>
      </c>
      <c r="J304" t="str">
        <f>IFERROR(__xludf.DUMMYFUNCTION("""COMPUTED_VALUE"""),"More than 1000")</f>
        <v>More than 1000</v>
      </c>
      <c r="K304" t="str">
        <f>IFERROR(__xludf.DUMMYFUNCTION("""COMPUTED_VALUE"""),"No")</f>
        <v>No</v>
      </c>
      <c r="L304" t="str">
        <f>IFERROR(__xludf.DUMMYFUNCTION("""COMPUTED_VALUE"""),"Yes")</f>
        <v>Yes</v>
      </c>
      <c r="M304" t="str">
        <f>IFERROR(__xludf.DUMMYFUNCTION("""COMPUTED_VALUE"""),"Yes")</f>
        <v>Yes</v>
      </c>
      <c r="N304" t="str">
        <f>IFERROR(__xludf.DUMMYFUNCTION("""COMPUTED_VALUE"""),"Not sure")</f>
        <v>Not sure</v>
      </c>
      <c r="O304" t="str">
        <f>IFERROR(__xludf.DUMMYFUNCTION("""COMPUTED_VALUE"""),"Yes")</f>
        <v>Yes</v>
      </c>
      <c r="P304" t="str">
        <f>IFERROR(__xludf.DUMMYFUNCTION("""COMPUTED_VALUE"""),"Don't know")</f>
        <v>Don't know</v>
      </c>
      <c r="Q304" t="str">
        <f>IFERROR(__xludf.DUMMYFUNCTION("""COMPUTED_VALUE"""),"Yes")</f>
        <v>Yes</v>
      </c>
      <c r="R304" t="str">
        <f>IFERROR(__xludf.DUMMYFUNCTION("""COMPUTED_VALUE"""),"Don't know")</f>
        <v>Don't know</v>
      </c>
      <c r="S304" t="str">
        <f>IFERROR(__xludf.DUMMYFUNCTION("""COMPUTED_VALUE"""),"No")</f>
        <v>No</v>
      </c>
      <c r="T304" t="str">
        <f>IFERROR(__xludf.DUMMYFUNCTION("""COMPUTED_VALUE"""),"No")</f>
        <v>No</v>
      </c>
      <c r="U304" t="str">
        <f>IFERROR(__xludf.DUMMYFUNCTION("""COMPUTED_VALUE"""),"Some of them")</f>
        <v>Some of them</v>
      </c>
      <c r="V304" t="str">
        <f>IFERROR(__xludf.DUMMYFUNCTION("""COMPUTED_VALUE"""),"Yes")</f>
        <v>Yes</v>
      </c>
      <c r="W304" t="str">
        <f>IFERROR(__xludf.DUMMYFUNCTION("""COMPUTED_VALUE"""),"No")</f>
        <v>No</v>
      </c>
      <c r="X304" t="str">
        <f>IFERROR(__xludf.DUMMYFUNCTION("""COMPUTED_VALUE"""),"Maybe")</f>
        <v>Maybe</v>
      </c>
      <c r="Y304" t="str">
        <f>IFERROR(__xludf.DUMMYFUNCTION("""COMPUTED_VALUE"""),"Yes")</f>
        <v>Yes</v>
      </c>
      <c r="Z304" t="str">
        <f>IFERROR(__xludf.DUMMYFUNCTION("""COMPUTED_VALUE"""),"No")</f>
        <v>No</v>
      </c>
    </row>
    <row r="305">
      <c r="A305" s="4">
        <f>IFERROR(__xludf.DUMMYFUNCTION("""COMPUTED_VALUE"""),41878.696479502316)</f>
        <v>41878.69648</v>
      </c>
      <c r="B305">
        <f>IFERROR(__xludf.DUMMYFUNCTION("""COMPUTED_VALUE"""),33.0)</f>
        <v>33</v>
      </c>
      <c r="C305" t="str">
        <f>IFERROR(__xludf.DUMMYFUNCTION("""COMPUTED_VALUE"""),"Female")</f>
        <v>Female</v>
      </c>
      <c r="D305" t="str">
        <f>IFERROR(__xludf.DUMMYFUNCTION("""COMPUTED_VALUE"""),"United States")</f>
        <v>United States</v>
      </c>
      <c r="E305" t="str">
        <f>IFERROR(__xludf.DUMMYFUNCTION("""COMPUTED_VALUE"""),"NY")</f>
        <v>NY</v>
      </c>
      <c r="F305" t="str">
        <f>IFERROR(__xludf.DUMMYFUNCTION("""COMPUTED_VALUE"""),"No")</f>
        <v>No</v>
      </c>
      <c r="G305" t="str">
        <f>IFERROR(__xludf.DUMMYFUNCTION("""COMPUTED_VALUE"""),"No")</f>
        <v>No</v>
      </c>
      <c r="H305" t="str">
        <f>IFERROR(__xludf.DUMMYFUNCTION("""COMPUTED_VALUE"""),"Yes")</f>
        <v>Yes</v>
      </c>
      <c r="I305" t="str">
        <f>IFERROR(__xludf.DUMMYFUNCTION("""COMPUTED_VALUE"""),"Sometimes")</f>
        <v>Sometimes</v>
      </c>
      <c r="J305" t="str">
        <f>IFERROR(__xludf.DUMMYFUNCTION("""COMPUTED_VALUE"""),"500-1000")</f>
        <v>500-1000</v>
      </c>
      <c r="K305" t="str">
        <f>IFERROR(__xludf.DUMMYFUNCTION("""COMPUTED_VALUE"""),"Yes")</f>
        <v>Yes</v>
      </c>
      <c r="L305" t="str">
        <f>IFERROR(__xludf.DUMMYFUNCTION("""COMPUTED_VALUE"""),"Yes")</f>
        <v>Yes</v>
      </c>
      <c r="M305" t="str">
        <f>IFERROR(__xludf.DUMMYFUNCTION("""COMPUTED_VALUE"""),"Yes")</f>
        <v>Yes</v>
      </c>
      <c r="N305" t="str">
        <f>IFERROR(__xludf.DUMMYFUNCTION("""COMPUTED_VALUE"""),"Yes")</f>
        <v>Yes</v>
      </c>
      <c r="O305" t="str">
        <f>IFERROR(__xludf.DUMMYFUNCTION("""COMPUTED_VALUE"""),"Yes")</f>
        <v>Yes</v>
      </c>
      <c r="P305" t="str">
        <f>IFERROR(__xludf.DUMMYFUNCTION("""COMPUTED_VALUE"""),"Yes")</f>
        <v>Yes</v>
      </c>
      <c r="Q305" t="str">
        <f>IFERROR(__xludf.DUMMYFUNCTION("""COMPUTED_VALUE"""),"Don't know")</f>
        <v>Don't know</v>
      </c>
      <c r="R305" t="str">
        <f>IFERROR(__xludf.DUMMYFUNCTION("""COMPUTED_VALUE"""),"Very easy")</f>
        <v>Very easy</v>
      </c>
      <c r="S305" t="str">
        <f>IFERROR(__xludf.DUMMYFUNCTION("""COMPUTED_VALUE"""),"No")</f>
        <v>No</v>
      </c>
      <c r="T305" t="str">
        <f>IFERROR(__xludf.DUMMYFUNCTION("""COMPUTED_VALUE"""),"No")</f>
        <v>No</v>
      </c>
      <c r="U305" t="str">
        <f>IFERROR(__xludf.DUMMYFUNCTION("""COMPUTED_VALUE"""),"Some of them")</f>
        <v>Some of them</v>
      </c>
      <c r="V305" t="str">
        <f>IFERROR(__xludf.DUMMYFUNCTION("""COMPUTED_VALUE"""),"Some of them")</f>
        <v>Some of them</v>
      </c>
      <c r="W305" t="str">
        <f>IFERROR(__xludf.DUMMYFUNCTION("""COMPUTED_VALUE"""),"No")</f>
        <v>No</v>
      </c>
      <c r="X305" t="str">
        <f>IFERROR(__xludf.DUMMYFUNCTION("""COMPUTED_VALUE"""),"No")</f>
        <v>No</v>
      </c>
      <c r="Y305" t="str">
        <f>IFERROR(__xludf.DUMMYFUNCTION("""COMPUTED_VALUE"""),"Don't know")</f>
        <v>Don't know</v>
      </c>
      <c r="Z305" t="str">
        <f>IFERROR(__xludf.DUMMYFUNCTION("""COMPUTED_VALUE"""),"No")</f>
        <v>No</v>
      </c>
    </row>
    <row r="306">
      <c r="A306" s="4">
        <f>IFERROR(__xludf.DUMMYFUNCTION("""COMPUTED_VALUE"""),41878.69986869213)</f>
        <v>41878.69987</v>
      </c>
      <c r="B306">
        <f>IFERROR(__xludf.DUMMYFUNCTION("""COMPUTED_VALUE"""),25.0)</f>
        <v>25</v>
      </c>
      <c r="C306" t="str">
        <f>IFERROR(__xludf.DUMMYFUNCTION("""COMPUTED_VALUE"""),"f")</f>
        <v>f</v>
      </c>
      <c r="D306" t="str">
        <f>IFERROR(__xludf.DUMMYFUNCTION("""COMPUTED_VALUE"""),"United States")</f>
        <v>United States</v>
      </c>
      <c r="E306" t="str">
        <f>IFERROR(__xludf.DUMMYFUNCTION("""COMPUTED_VALUE"""),"WA")</f>
        <v>WA</v>
      </c>
      <c r="F306" t="str">
        <f>IFERROR(__xludf.DUMMYFUNCTION("""COMPUTED_VALUE"""),"No")</f>
        <v>No</v>
      </c>
      <c r="G306" t="str">
        <f>IFERROR(__xludf.DUMMYFUNCTION("""COMPUTED_VALUE"""),"No")</f>
        <v>No</v>
      </c>
      <c r="H306" t="str">
        <f>IFERROR(__xludf.DUMMYFUNCTION("""COMPUTED_VALUE"""),"No")</f>
        <v>No</v>
      </c>
      <c r="I306" t="str">
        <f>IFERROR(__xludf.DUMMYFUNCTION("""COMPUTED_VALUE"""),"Sometimes")</f>
        <v>Sometimes</v>
      </c>
      <c r="J306" t="str">
        <f>IFERROR(__xludf.DUMMYFUNCTION("""COMPUTED_VALUE"""),"6-25")</f>
        <v>6-25</v>
      </c>
      <c r="K306" t="str">
        <f>IFERROR(__xludf.DUMMYFUNCTION("""COMPUTED_VALUE"""),"No")</f>
        <v>No</v>
      </c>
      <c r="L306" t="str">
        <f>IFERROR(__xludf.DUMMYFUNCTION("""COMPUTED_VALUE"""),"Yes")</f>
        <v>Yes</v>
      </c>
      <c r="M306" t="str">
        <f>IFERROR(__xludf.DUMMYFUNCTION("""COMPUTED_VALUE"""),"No")</f>
        <v>No</v>
      </c>
      <c r="N306" t="str">
        <f>IFERROR(__xludf.DUMMYFUNCTION("""COMPUTED_VALUE"""),"No")</f>
        <v>No</v>
      </c>
      <c r="O306" t="str">
        <f>IFERROR(__xludf.DUMMYFUNCTION("""COMPUTED_VALUE"""),"No")</f>
        <v>No</v>
      </c>
      <c r="P306" t="str">
        <f>IFERROR(__xludf.DUMMYFUNCTION("""COMPUTED_VALUE"""),"No")</f>
        <v>No</v>
      </c>
      <c r="Q306" t="str">
        <f>IFERROR(__xludf.DUMMYFUNCTION("""COMPUTED_VALUE"""),"No")</f>
        <v>No</v>
      </c>
      <c r="R306" t="str">
        <f>IFERROR(__xludf.DUMMYFUNCTION("""COMPUTED_VALUE"""),"Somewhat easy")</f>
        <v>Somewhat easy</v>
      </c>
      <c r="S306" t="str">
        <f>IFERROR(__xludf.DUMMYFUNCTION("""COMPUTED_VALUE"""),"Maybe")</f>
        <v>Maybe</v>
      </c>
      <c r="T306" t="str">
        <f>IFERROR(__xludf.DUMMYFUNCTION("""COMPUTED_VALUE"""),"No")</f>
        <v>No</v>
      </c>
      <c r="U306" t="str">
        <f>IFERROR(__xludf.DUMMYFUNCTION("""COMPUTED_VALUE"""),"Some of them")</f>
        <v>Some of them</v>
      </c>
      <c r="V306" t="str">
        <f>IFERROR(__xludf.DUMMYFUNCTION("""COMPUTED_VALUE"""),"No")</f>
        <v>No</v>
      </c>
      <c r="W306" t="str">
        <f>IFERROR(__xludf.DUMMYFUNCTION("""COMPUTED_VALUE"""),"No")</f>
        <v>No</v>
      </c>
      <c r="X306" t="str">
        <f>IFERROR(__xludf.DUMMYFUNCTION("""COMPUTED_VALUE"""),"No")</f>
        <v>No</v>
      </c>
      <c r="Y306" t="str">
        <f>IFERROR(__xludf.DUMMYFUNCTION("""COMPUTED_VALUE"""),"Yes")</f>
        <v>Yes</v>
      </c>
      <c r="Z306" t="str">
        <f>IFERROR(__xludf.DUMMYFUNCTION("""COMPUTED_VALUE"""),"No")</f>
        <v>No</v>
      </c>
    </row>
    <row r="307">
      <c r="A307" s="4">
        <f>IFERROR(__xludf.DUMMYFUNCTION("""COMPUTED_VALUE"""),41878.70410670139)</f>
        <v>41878.70411</v>
      </c>
      <c r="B307">
        <f>IFERROR(__xludf.DUMMYFUNCTION("""COMPUTED_VALUE"""),29.0)</f>
        <v>29</v>
      </c>
      <c r="C307" t="str">
        <f>IFERROR(__xludf.DUMMYFUNCTION("""COMPUTED_VALUE"""),"M")</f>
        <v>M</v>
      </c>
      <c r="D307" t="str">
        <f>IFERROR(__xludf.DUMMYFUNCTION("""COMPUTED_VALUE"""),"United States")</f>
        <v>United States</v>
      </c>
      <c r="E307" t="str">
        <f>IFERROR(__xludf.DUMMYFUNCTION("""COMPUTED_VALUE"""),"CA")</f>
        <v>CA</v>
      </c>
      <c r="F307" t="str">
        <f>IFERROR(__xludf.DUMMYFUNCTION("""COMPUTED_VALUE"""),"No")</f>
        <v>No</v>
      </c>
      <c r="G307" t="str">
        <f>IFERROR(__xludf.DUMMYFUNCTION("""COMPUTED_VALUE"""),"No")</f>
        <v>No</v>
      </c>
      <c r="H307" t="str">
        <f>IFERROR(__xludf.DUMMYFUNCTION("""COMPUTED_VALUE"""),"No")</f>
        <v>No</v>
      </c>
      <c r="J307" t="str">
        <f>IFERROR(__xludf.DUMMYFUNCTION("""COMPUTED_VALUE"""),"More than 1000")</f>
        <v>More than 1000</v>
      </c>
      <c r="K307" t="str">
        <f>IFERROR(__xludf.DUMMYFUNCTION("""COMPUTED_VALUE"""),"No")</f>
        <v>No</v>
      </c>
      <c r="L307" t="str">
        <f>IFERROR(__xludf.DUMMYFUNCTION("""COMPUTED_VALUE"""),"Yes")</f>
        <v>Yes</v>
      </c>
      <c r="M307" t="str">
        <f>IFERROR(__xludf.DUMMYFUNCTION("""COMPUTED_VALUE"""),"Don't know")</f>
        <v>Don't know</v>
      </c>
      <c r="N307" t="str">
        <f>IFERROR(__xludf.DUMMYFUNCTION("""COMPUTED_VALUE"""),"Not sure")</f>
        <v>Not sure</v>
      </c>
      <c r="O307" t="str">
        <f>IFERROR(__xludf.DUMMYFUNCTION("""COMPUTED_VALUE"""),"No")</f>
        <v>No</v>
      </c>
      <c r="P307" t="str">
        <f>IFERROR(__xludf.DUMMYFUNCTION("""COMPUTED_VALUE"""),"Don't know")</f>
        <v>Don't know</v>
      </c>
      <c r="Q307" t="str">
        <f>IFERROR(__xludf.DUMMYFUNCTION("""COMPUTED_VALUE"""),"Don't know")</f>
        <v>Don't know</v>
      </c>
      <c r="R307" t="str">
        <f>IFERROR(__xludf.DUMMYFUNCTION("""COMPUTED_VALUE"""),"Don't know")</f>
        <v>Don't know</v>
      </c>
      <c r="S307" t="str">
        <f>IFERROR(__xludf.DUMMYFUNCTION("""COMPUTED_VALUE"""),"Maybe")</f>
        <v>Maybe</v>
      </c>
      <c r="T307" t="str">
        <f>IFERROR(__xludf.DUMMYFUNCTION("""COMPUTED_VALUE"""),"No")</f>
        <v>No</v>
      </c>
      <c r="U307" t="str">
        <f>IFERROR(__xludf.DUMMYFUNCTION("""COMPUTED_VALUE"""),"No")</f>
        <v>No</v>
      </c>
      <c r="V307" t="str">
        <f>IFERROR(__xludf.DUMMYFUNCTION("""COMPUTED_VALUE"""),"No")</f>
        <v>No</v>
      </c>
      <c r="W307" t="str">
        <f>IFERROR(__xludf.DUMMYFUNCTION("""COMPUTED_VALUE"""),"No")</f>
        <v>No</v>
      </c>
      <c r="X307" t="str">
        <f>IFERROR(__xludf.DUMMYFUNCTION("""COMPUTED_VALUE"""),"Maybe")</f>
        <v>Maybe</v>
      </c>
      <c r="Y307" t="str">
        <f>IFERROR(__xludf.DUMMYFUNCTION("""COMPUTED_VALUE"""),"Don't know")</f>
        <v>Don't know</v>
      </c>
      <c r="Z307" t="str">
        <f>IFERROR(__xludf.DUMMYFUNCTION("""COMPUTED_VALUE"""),"No")</f>
        <v>No</v>
      </c>
    </row>
    <row r="308">
      <c r="A308" s="4">
        <f>IFERROR(__xludf.DUMMYFUNCTION("""COMPUTED_VALUE"""),41878.70491547454)</f>
        <v>41878.70492</v>
      </c>
      <c r="B308">
        <f>IFERROR(__xludf.DUMMYFUNCTION("""COMPUTED_VALUE"""),39.0)</f>
        <v>39</v>
      </c>
      <c r="C308" t="str">
        <f>IFERROR(__xludf.DUMMYFUNCTION("""COMPUTED_VALUE"""),"Male")</f>
        <v>Male</v>
      </c>
      <c r="D308" t="str">
        <f>IFERROR(__xludf.DUMMYFUNCTION("""COMPUTED_VALUE"""),"United States")</f>
        <v>United States</v>
      </c>
      <c r="E308" t="str">
        <f>IFERROR(__xludf.DUMMYFUNCTION("""COMPUTED_VALUE"""),"WA")</f>
        <v>WA</v>
      </c>
      <c r="F308" t="str">
        <f>IFERROR(__xludf.DUMMYFUNCTION("""COMPUTED_VALUE"""),"No")</f>
        <v>No</v>
      </c>
      <c r="G308" t="str">
        <f>IFERROR(__xludf.DUMMYFUNCTION("""COMPUTED_VALUE"""),"No")</f>
        <v>No</v>
      </c>
      <c r="H308" t="str">
        <f>IFERROR(__xludf.DUMMYFUNCTION("""COMPUTED_VALUE"""),"No")</f>
        <v>No</v>
      </c>
      <c r="I308" t="str">
        <f>IFERROR(__xludf.DUMMYFUNCTION("""COMPUTED_VALUE"""),"Never")</f>
        <v>Never</v>
      </c>
      <c r="J308" t="str">
        <f>IFERROR(__xludf.DUMMYFUNCTION("""COMPUTED_VALUE"""),"26-100")</f>
        <v>26-100</v>
      </c>
      <c r="K308" t="str">
        <f>IFERROR(__xludf.DUMMYFUNCTION("""COMPUTED_VALUE"""),"No")</f>
        <v>No</v>
      </c>
      <c r="L308" t="str">
        <f>IFERROR(__xludf.DUMMYFUNCTION("""COMPUTED_VALUE"""),"Yes")</f>
        <v>Yes</v>
      </c>
      <c r="M308" t="str">
        <f>IFERROR(__xludf.DUMMYFUNCTION("""COMPUTED_VALUE"""),"Yes")</f>
        <v>Yes</v>
      </c>
      <c r="N308" t="str">
        <f>IFERROR(__xludf.DUMMYFUNCTION("""COMPUTED_VALUE"""),"Yes")</f>
        <v>Yes</v>
      </c>
      <c r="O308" t="str">
        <f>IFERROR(__xludf.DUMMYFUNCTION("""COMPUTED_VALUE"""),"Yes")</f>
        <v>Yes</v>
      </c>
      <c r="P308" t="str">
        <f>IFERROR(__xludf.DUMMYFUNCTION("""COMPUTED_VALUE"""),"Yes")</f>
        <v>Yes</v>
      </c>
      <c r="Q308" t="str">
        <f>IFERROR(__xludf.DUMMYFUNCTION("""COMPUTED_VALUE"""),"Yes")</f>
        <v>Yes</v>
      </c>
      <c r="R308" t="str">
        <f>IFERROR(__xludf.DUMMYFUNCTION("""COMPUTED_VALUE"""),"Very easy")</f>
        <v>Very easy</v>
      </c>
      <c r="S308" t="str">
        <f>IFERROR(__xludf.DUMMYFUNCTION("""COMPUTED_VALUE"""),"No")</f>
        <v>No</v>
      </c>
      <c r="T308" t="str">
        <f>IFERROR(__xludf.DUMMYFUNCTION("""COMPUTED_VALUE"""),"No")</f>
        <v>No</v>
      </c>
      <c r="U308" t="str">
        <f>IFERROR(__xludf.DUMMYFUNCTION("""COMPUTED_VALUE"""),"Yes")</f>
        <v>Yes</v>
      </c>
      <c r="V308" t="str">
        <f>IFERROR(__xludf.DUMMYFUNCTION("""COMPUTED_VALUE"""),"Yes")</f>
        <v>Yes</v>
      </c>
      <c r="W308" t="str">
        <f>IFERROR(__xludf.DUMMYFUNCTION("""COMPUTED_VALUE"""),"No")</f>
        <v>No</v>
      </c>
      <c r="X308" t="str">
        <f>IFERROR(__xludf.DUMMYFUNCTION("""COMPUTED_VALUE"""),"No")</f>
        <v>No</v>
      </c>
      <c r="Y308" t="str">
        <f>IFERROR(__xludf.DUMMYFUNCTION("""COMPUTED_VALUE"""),"Yes")</f>
        <v>Yes</v>
      </c>
      <c r="Z308" t="str">
        <f>IFERROR(__xludf.DUMMYFUNCTION("""COMPUTED_VALUE"""),"No")</f>
        <v>No</v>
      </c>
    </row>
    <row r="309">
      <c r="A309" s="4">
        <f>IFERROR(__xludf.DUMMYFUNCTION("""COMPUTED_VALUE"""),41878.708508414355)</f>
        <v>41878.70851</v>
      </c>
      <c r="B309">
        <f>IFERROR(__xludf.DUMMYFUNCTION("""COMPUTED_VALUE"""),38.0)</f>
        <v>38</v>
      </c>
      <c r="C309" t="str">
        <f>IFERROR(__xludf.DUMMYFUNCTION("""COMPUTED_VALUE"""),"male")</f>
        <v>male</v>
      </c>
      <c r="D309" t="str">
        <f>IFERROR(__xludf.DUMMYFUNCTION("""COMPUTED_VALUE"""),"United States")</f>
        <v>United States</v>
      </c>
      <c r="E309" t="str">
        <f>IFERROR(__xludf.DUMMYFUNCTION("""COMPUTED_VALUE"""),"VA")</f>
        <v>VA</v>
      </c>
      <c r="F309" t="str">
        <f>IFERROR(__xludf.DUMMYFUNCTION("""COMPUTED_VALUE"""),"No")</f>
        <v>No</v>
      </c>
      <c r="G309" t="str">
        <f>IFERROR(__xludf.DUMMYFUNCTION("""COMPUTED_VALUE"""),"Yes")</f>
        <v>Yes</v>
      </c>
      <c r="H309" t="str">
        <f>IFERROR(__xludf.DUMMYFUNCTION("""COMPUTED_VALUE"""),"Yes")</f>
        <v>Yes</v>
      </c>
      <c r="I309" t="str">
        <f>IFERROR(__xludf.DUMMYFUNCTION("""COMPUTED_VALUE"""),"Sometimes")</f>
        <v>Sometimes</v>
      </c>
      <c r="J309" t="str">
        <f>IFERROR(__xludf.DUMMYFUNCTION("""COMPUTED_VALUE"""),"More than 1000")</f>
        <v>More than 1000</v>
      </c>
      <c r="K309" t="str">
        <f>IFERROR(__xludf.DUMMYFUNCTION("""COMPUTED_VALUE"""),"No")</f>
        <v>No</v>
      </c>
      <c r="L309" t="str">
        <f>IFERROR(__xludf.DUMMYFUNCTION("""COMPUTED_VALUE"""),"Yes")</f>
        <v>Yes</v>
      </c>
      <c r="M309" t="str">
        <f>IFERROR(__xludf.DUMMYFUNCTION("""COMPUTED_VALUE"""),"Yes")</f>
        <v>Yes</v>
      </c>
      <c r="N309" t="str">
        <f>IFERROR(__xludf.DUMMYFUNCTION("""COMPUTED_VALUE"""),"Not sure")</f>
        <v>Not sure</v>
      </c>
      <c r="O309" t="str">
        <f>IFERROR(__xludf.DUMMYFUNCTION("""COMPUTED_VALUE"""),"Yes")</f>
        <v>Yes</v>
      </c>
      <c r="P309" t="str">
        <f>IFERROR(__xludf.DUMMYFUNCTION("""COMPUTED_VALUE"""),"Yes")</f>
        <v>Yes</v>
      </c>
      <c r="Q309" t="str">
        <f>IFERROR(__xludf.DUMMYFUNCTION("""COMPUTED_VALUE"""),"Yes")</f>
        <v>Yes</v>
      </c>
      <c r="R309" t="str">
        <f>IFERROR(__xludf.DUMMYFUNCTION("""COMPUTED_VALUE"""),"Don't know")</f>
        <v>Don't know</v>
      </c>
      <c r="S309" t="str">
        <f>IFERROR(__xludf.DUMMYFUNCTION("""COMPUTED_VALUE"""),"Yes")</f>
        <v>Yes</v>
      </c>
      <c r="T309" t="str">
        <f>IFERROR(__xludf.DUMMYFUNCTION("""COMPUTED_VALUE"""),"No")</f>
        <v>No</v>
      </c>
      <c r="U309" t="str">
        <f>IFERROR(__xludf.DUMMYFUNCTION("""COMPUTED_VALUE"""),"No")</f>
        <v>No</v>
      </c>
      <c r="V309" t="str">
        <f>IFERROR(__xludf.DUMMYFUNCTION("""COMPUTED_VALUE"""),"No")</f>
        <v>No</v>
      </c>
      <c r="W309" t="str">
        <f>IFERROR(__xludf.DUMMYFUNCTION("""COMPUTED_VALUE"""),"No")</f>
        <v>No</v>
      </c>
      <c r="X309" t="str">
        <f>IFERROR(__xludf.DUMMYFUNCTION("""COMPUTED_VALUE"""),"No")</f>
        <v>No</v>
      </c>
      <c r="Y309" t="str">
        <f>IFERROR(__xludf.DUMMYFUNCTION("""COMPUTED_VALUE"""),"No")</f>
        <v>No</v>
      </c>
      <c r="Z309" t="str">
        <f>IFERROR(__xludf.DUMMYFUNCTION("""COMPUTED_VALUE"""),"No")</f>
        <v>No</v>
      </c>
    </row>
    <row r="310">
      <c r="A310" s="4">
        <f>IFERROR(__xludf.DUMMYFUNCTION("""COMPUTED_VALUE"""),41878.71044898148)</f>
        <v>41878.71045</v>
      </c>
      <c r="B310">
        <f>IFERROR(__xludf.DUMMYFUNCTION("""COMPUTED_VALUE"""),43.0)</f>
        <v>43</v>
      </c>
      <c r="C310" t="str">
        <f>IFERROR(__xludf.DUMMYFUNCTION("""COMPUTED_VALUE"""),"Male")</f>
        <v>Male</v>
      </c>
      <c r="D310" t="str">
        <f>IFERROR(__xludf.DUMMYFUNCTION("""COMPUTED_VALUE"""),"United States")</f>
        <v>United States</v>
      </c>
      <c r="E310" t="str">
        <f>IFERROR(__xludf.DUMMYFUNCTION("""COMPUTED_VALUE"""),"NC")</f>
        <v>NC</v>
      </c>
      <c r="F310" t="str">
        <f>IFERROR(__xludf.DUMMYFUNCTION("""COMPUTED_VALUE"""),"No")</f>
        <v>No</v>
      </c>
      <c r="G310" t="str">
        <f>IFERROR(__xludf.DUMMYFUNCTION("""COMPUTED_VALUE"""),"No")</f>
        <v>No</v>
      </c>
      <c r="H310" t="str">
        <f>IFERROR(__xludf.DUMMYFUNCTION("""COMPUTED_VALUE"""),"No")</f>
        <v>No</v>
      </c>
      <c r="J310" t="str">
        <f>IFERROR(__xludf.DUMMYFUNCTION("""COMPUTED_VALUE"""),"6-25")</f>
        <v>6-25</v>
      </c>
      <c r="K310" t="str">
        <f>IFERROR(__xludf.DUMMYFUNCTION("""COMPUTED_VALUE"""),"Yes")</f>
        <v>Yes</v>
      </c>
      <c r="L310" t="str">
        <f>IFERROR(__xludf.DUMMYFUNCTION("""COMPUTED_VALUE"""),"Yes")</f>
        <v>Yes</v>
      </c>
      <c r="M310" t="str">
        <f>IFERROR(__xludf.DUMMYFUNCTION("""COMPUTED_VALUE"""),"Don't know")</f>
        <v>Don't know</v>
      </c>
      <c r="N310" t="str">
        <f>IFERROR(__xludf.DUMMYFUNCTION("""COMPUTED_VALUE"""),"No")</f>
        <v>No</v>
      </c>
      <c r="O310" t="str">
        <f>IFERROR(__xludf.DUMMYFUNCTION("""COMPUTED_VALUE"""),"No")</f>
        <v>No</v>
      </c>
      <c r="P310" t="str">
        <f>IFERROR(__xludf.DUMMYFUNCTION("""COMPUTED_VALUE"""),"Don't know")</f>
        <v>Don't know</v>
      </c>
      <c r="Q310" t="str">
        <f>IFERROR(__xludf.DUMMYFUNCTION("""COMPUTED_VALUE"""),"Don't know")</f>
        <v>Don't know</v>
      </c>
      <c r="R310" t="str">
        <f>IFERROR(__xludf.DUMMYFUNCTION("""COMPUTED_VALUE"""),"Don't know")</f>
        <v>Don't know</v>
      </c>
      <c r="S310" t="str">
        <f>IFERROR(__xludf.DUMMYFUNCTION("""COMPUTED_VALUE"""),"Maybe")</f>
        <v>Maybe</v>
      </c>
      <c r="T310" t="str">
        <f>IFERROR(__xludf.DUMMYFUNCTION("""COMPUTED_VALUE"""),"No")</f>
        <v>No</v>
      </c>
      <c r="U310" t="str">
        <f>IFERROR(__xludf.DUMMYFUNCTION("""COMPUTED_VALUE"""),"Some of them")</f>
        <v>Some of them</v>
      </c>
      <c r="V310" t="str">
        <f>IFERROR(__xludf.DUMMYFUNCTION("""COMPUTED_VALUE"""),"No")</f>
        <v>No</v>
      </c>
      <c r="W310" t="str">
        <f>IFERROR(__xludf.DUMMYFUNCTION("""COMPUTED_VALUE"""),"No")</f>
        <v>No</v>
      </c>
      <c r="X310" t="str">
        <f>IFERROR(__xludf.DUMMYFUNCTION("""COMPUTED_VALUE"""),"No")</f>
        <v>No</v>
      </c>
      <c r="Y310" t="str">
        <f>IFERROR(__xludf.DUMMYFUNCTION("""COMPUTED_VALUE"""),"Don't know")</f>
        <v>Don't know</v>
      </c>
      <c r="Z310" t="str">
        <f>IFERROR(__xludf.DUMMYFUNCTION("""COMPUTED_VALUE"""),"No")</f>
        <v>No</v>
      </c>
    </row>
    <row r="311">
      <c r="A311" s="4">
        <f>IFERROR(__xludf.DUMMYFUNCTION("""COMPUTED_VALUE"""),41878.71145674769)</f>
        <v>41878.71146</v>
      </c>
      <c r="B311">
        <f>IFERROR(__xludf.DUMMYFUNCTION("""COMPUTED_VALUE"""),46.0)</f>
        <v>46</v>
      </c>
      <c r="C311" t="str">
        <f>IFERROR(__xludf.DUMMYFUNCTION("""COMPUTED_VALUE"""),"Male")</f>
        <v>Male</v>
      </c>
      <c r="D311" t="str">
        <f>IFERROR(__xludf.DUMMYFUNCTION("""COMPUTED_VALUE"""),"United States")</f>
        <v>United States</v>
      </c>
      <c r="E311" t="str">
        <f>IFERROR(__xludf.DUMMYFUNCTION("""COMPUTED_VALUE"""),"OH")</f>
        <v>OH</v>
      </c>
      <c r="F311" t="str">
        <f>IFERROR(__xludf.DUMMYFUNCTION("""COMPUTED_VALUE"""),"No")</f>
        <v>No</v>
      </c>
      <c r="G311" t="str">
        <f>IFERROR(__xludf.DUMMYFUNCTION("""COMPUTED_VALUE"""),"No")</f>
        <v>No</v>
      </c>
      <c r="H311" t="str">
        <f>IFERROR(__xludf.DUMMYFUNCTION("""COMPUTED_VALUE"""),"Yes")</f>
        <v>Yes</v>
      </c>
      <c r="I311" t="str">
        <f>IFERROR(__xludf.DUMMYFUNCTION("""COMPUTED_VALUE"""),"Rarely")</f>
        <v>Rarely</v>
      </c>
      <c r="J311" t="str">
        <f>IFERROR(__xludf.DUMMYFUNCTION("""COMPUTED_VALUE"""),"500-1000")</f>
        <v>500-1000</v>
      </c>
      <c r="K311" t="str">
        <f>IFERROR(__xludf.DUMMYFUNCTION("""COMPUTED_VALUE"""),"Yes")</f>
        <v>Yes</v>
      </c>
      <c r="L311" t="str">
        <f>IFERROR(__xludf.DUMMYFUNCTION("""COMPUTED_VALUE"""),"Yes")</f>
        <v>Yes</v>
      </c>
      <c r="M311" t="str">
        <f>IFERROR(__xludf.DUMMYFUNCTION("""COMPUTED_VALUE"""),"Yes")</f>
        <v>Yes</v>
      </c>
      <c r="N311" t="str">
        <f>IFERROR(__xludf.DUMMYFUNCTION("""COMPUTED_VALUE"""),"Not sure")</f>
        <v>Not sure</v>
      </c>
      <c r="O311" t="str">
        <f>IFERROR(__xludf.DUMMYFUNCTION("""COMPUTED_VALUE"""),"Yes")</f>
        <v>Yes</v>
      </c>
      <c r="P311" t="str">
        <f>IFERROR(__xludf.DUMMYFUNCTION("""COMPUTED_VALUE"""),"Yes")</f>
        <v>Yes</v>
      </c>
      <c r="Q311" t="str">
        <f>IFERROR(__xludf.DUMMYFUNCTION("""COMPUTED_VALUE"""),"Yes")</f>
        <v>Yes</v>
      </c>
      <c r="R311" t="str">
        <f>IFERROR(__xludf.DUMMYFUNCTION("""COMPUTED_VALUE"""),"Don't know")</f>
        <v>Don't know</v>
      </c>
      <c r="S311" t="str">
        <f>IFERROR(__xludf.DUMMYFUNCTION("""COMPUTED_VALUE"""),"No")</f>
        <v>No</v>
      </c>
      <c r="T311" t="str">
        <f>IFERROR(__xludf.DUMMYFUNCTION("""COMPUTED_VALUE"""),"No")</f>
        <v>No</v>
      </c>
      <c r="U311" t="str">
        <f>IFERROR(__xludf.DUMMYFUNCTION("""COMPUTED_VALUE"""),"Some of them")</f>
        <v>Some of them</v>
      </c>
      <c r="V311" t="str">
        <f>IFERROR(__xludf.DUMMYFUNCTION("""COMPUTED_VALUE"""),"Yes")</f>
        <v>Yes</v>
      </c>
      <c r="W311" t="str">
        <f>IFERROR(__xludf.DUMMYFUNCTION("""COMPUTED_VALUE"""),"No")</f>
        <v>No</v>
      </c>
      <c r="X311" t="str">
        <f>IFERROR(__xludf.DUMMYFUNCTION("""COMPUTED_VALUE"""),"Maybe")</f>
        <v>Maybe</v>
      </c>
      <c r="Y311" t="str">
        <f>IFERROR(__xludf.DUMMYFUNCTION("""COMPUTED_VALUE"""),"Yes")</f>
        <v>Yes</v>
      </c>
      <c r="Z311" t="str">
        <f>IFERROR(__xludf.DUMMYFUNCTION("""COMPUTED_VALUE"""),"No")</f>
        <v>No</v>
      </c>
    </row>
    <row r="312">
      <c r="A312" s="4">
        <f>IFERROR(__xludf.DUMMYFUNCTION("""COMPUTED_VALUE"""),41878.71409820602)</f>
        <v>41878.7141</v>
      </c>
      <c r="B312">
        <f>IFERROR(__xludf.DUMMYFUNCTION("""COMPUTED_VALUE"""),38.0)</f>
        <v>38</v>
      </c>
      <c r="C312" t="str">
        <f>IFERROR(__xludf.DUMMYFUNCTION("""COMPUTED_VALUE"""),"Female")</f>
        <v>Female</v>
      </c>
      <c r="D312" t="str">
        <f>IFERROR(__xludf.DUMMYFUNCTION("""COMPUTED_VALUE"""),"United States")</f>
        <v>United States</v>
      </c>
      <c r="E312" t="str">
        <f>IFERROR(__xludf.DUMMYFUNCTION("""COMPUTED_VALUE"""),"PA")</f>
        <v>PA</v>
      </c>
      <c r="F312" t="str">
        <f>IFERROR(__xludf.DUMMYFUNCTION("""COMPUTED_VALUE"""),"No")</f>
        <v>No</v>
      </c>
      <c r="G312" t="str">
        <f>IFERROR(__xludf.DUMMYFUNCTION("""COMPUTED_VALUE"""),"Yes")</f>
        <v>Yes</v>
      </c>
      <c r="H312" t="str">
        <f>IFERROR(__xludf.DUMMYFUNCTION("""COMPUTED_VALUE"""),"Yes")</f>
        <v>Yes</v>
      </c>
      <c r="I312" t="str">
        <f>IFERROR(__xludf.DUMMYFUNCTION("""COMPUTED_VALUE"""),"Sometimes")</f>
        <v>Sometimes</v>
      </c>
      <c r="J312" t="str">
        <f>IFERROR(__xludf.DUMMYFUNCTION("""COMPUTED_VALUE"""),"More than 1000")</f>
        <v>More than 1000</v>
      </c>
      <c r="K312" t="str">
        <f>IFERROR(__xludf.DUMMYFUNCTION("""COMPUTED_VALUE"""),"No")</f>
        <v>No</v>
      </c>
      <c r="L312" t="str">
        <f>IFERROR(__xludf.DUMMYFUNCTION("""COMPUTED_VALUE"""),"No")</f>
        <v>No</v>
      </c>
      <c r="M312" t="str">
        <f>IFERROR(__xludf.DUMMYFUNCTION("""COMPUTED_VALUE"""),"Yes")</f>
        <v>Yes</v>
      </c>
      <c r="N312" t="str">
        <f>IFERROR(__xludf.DUMMYFUNCTION("""COMPUTED_VALUE"""),"Yes")</f>
        <v>Yes</v>
      </c>
      <c r="O312" t="str">
        <f>IFERROR(__xludf.DUMMYFUNCTION("""COMPUTED_VALUE"""),"Yes")</f>
        <v>Yes</v>
      </c>
      <c r="P312" t="str">
        <f>IFERROR(__xludf.DUMMYFUNCTION("""COMPUTED_VALUE"""),"Yes")</f>
        <v>Yes</v>
      </c>
      <c r="Q312" t="str">
        <f>IFERROR(__xludf.DUMMYFUNCTION("""COMPUTED_VALUE"""),"Yes")</f>
        <v>Yes</v>
      </c>
      <c r="R312" t="str">
        <f>IFERROR(__xludf.DUMMYFUNCTION("""COMPUTED_VALUE"""),"Very easy")</f>
        <v>Very easy</v>
      </c>
      <c r="S312" t="str">
        <f>IFERROR(__xludf.DUMMYFUNCTION("""COMPUTED_VALUE"""),"Maybe")</f>
        <v>Maybe</v>
      </c>
      <c r="T312" t="str">
        <f>IFERROR(__xludf.DUMMYFUNCTION("""COMPUTED_VALUE"""),"No")</f>
        <v>No</v>
      </c>
      <c r="U312" t="str">
        <f>IFERROR(__xludf.DUMMYFUNCTION("""COMPUTED_VALUE"""),"Yes")</f>
        <v>Yes</v>
      </c>
      <c r="V312" t="str">
        <f>IFERROR(__xludf.DUMMYFUNCTION("""COMPUTED_VALUE"""),"Yes")</f>
        <v>Yes</v>
      </c>
      <c r="W312" t="str">
        <f>IFERROR(__xludf.DUMMYFUNCTION("""COMPUTED_VALUE"""),"No")</f>
        <v>No</v>
      </c>
      <c r="X312" t="str">
        <f>IFERROR(__xludf.DUMMYFUNCTION("""COMPUTED_VALUE"""),"No")</f>
        <v>No</v>
      </c>
      <c r="Y312" t="str">
        <f>IFERROR(__xludf.DUMMYFUNCTION("""COMPUTED_VALUE"""),"No")</f>
        <v>No</v>
      </c>
      <c r="Z312" t="str">
        <f>IFERROR(__xludf.DUMMYFUNCTION("""COMPUTED_VALUE"""),"Yes")</f>
        <v>Yes</v>
      </c>
    </row>
    <row r="313">
      <c r="A313" s="4">
        <f>IFERROR(__xludf.DUMMYFUNCTION("""COMPUTED_VALUE"""),41878.716688437504)</f>
        <v>41878.71669</v>
      </c>
      <c r="B313">
        <f>IFERROR(__xludf.DUMMYFUNCTION("""COMPUTED_VALUE"""),62.0)</f>
        <v>62</v>
      </c>
      <c r="C313" t="str">
        <f>IFERROR(__xludf.DUMMYFUNCTION("""COMPUTED_VALUE"""),"M")</f>
        <v>M</v>
      </c>
      <c r="D313" t="str">
        <f>IFERROR(__xludf.DUMMYFUNCTION("""COMPUTED_VALUE"""),"United States")</f>
        <v>United States</v>
      </c>
      <c r="E313" t="str">
        <f>IFERROR(__xludf.DUMMYFUNCTION("""COMPUTED_VALUE"""),"CA")</f>
        <v>CA</v>
      </c>
      <c r="F313" t="str">
        <f>IFERROR(__xludf.DUMMYFUNCTION("""COMPUTED_VALUE"""),"No")</f>
        <v>No</v>
      </c>
      <c r="G313" t="str">
        <f>IFERROR(__xludf.DUMMYFUNCTION("""COMPUTED_VALUE"""),"No")</f>
        <v>No</v>
      </c>
      <c r="H313" t="str">
        <f>IFERROR(__xludf.DUMMYFUNCTION("""COMPUTED_VALUE"""),"No")</f>
        <v>No</v>
      </c>
      <c r="I313" t="str">
        <f>IFERROR(__xludf.DUMMYFUNCTION("""COMPUTED_VALUE"""),"Never")</f>
        <v>Never</v>
      </c>
      <c r="J313" t="str">
        <f>IFERROR(__xludf.DUMMYFUNCTION("""COMPUTED_VALUE"""),"More than 1000")</f>
        <v>More than 1000</v>
      </c>
      <c r="K313" t="str">
        <f>IFERROR(__xludf.DUMMYFUNCTION("""COMPUTED_VALUE"""),"No")</f>
        <v>No</v>
      </c>
      <c r="L313" t="str">
        <f>IFERROR(__xludf.DUMMYFUNCTION("""COMPUTED_VALUE"""),"Yes")</f>
        <v>Yes</v>
      </c>
      <c r="M313" t="str">
        <f>IFERROR(__xludf.DUMMYFUNCTION("""COMPUTED_VALUE"""),"Yes")</f>
        <v>Yes</v>
      </c>
      <c r="N313" t="str">
        <f>IFERROR(__xludf.DUMMYFUNCTION("""COMPUTED_VALUE"""),"Yes")</f>
        <v>Yes</v>
      </c>
      <c r="O313" t="str">
        <f>IFERROR(__xludf.DUMMYFUNCTION("""COMPUTED_VALUE"""),"Don't know")</f>
        <v>Don't know</v>
      </c>
      <c r="P313" t="str">
        <f>IFERROR(__xludf.DUMMYFUNCTION("""COMPUTED_VALUE"""),"Yes")</f>
        <v>Yes</v>
      </c>
      <c r="Q313" t="str">
        <f>IFERROR(__xludf.DUMMYFUNCTION("""COMPUTED_VALUE"""),"Don't know")</f>
        <v>Don't know</v>
      </c>
      <c r="R313" t="str">
        <f>IFERROR(__xludf.DUMMYFUNCTION("""COMPUTED_VALUE"""),"Don't know")</f>
        <v>Don't know</v>
      </c>
      <c r="S313" t="str">
        <f>IFERROR(__xludf.DUMMYFUNCTION("""COMPUTED_VALUE"""),"Maybe")</f>
        <v>Maybe</v>
      </c>
      <c r="T313" t="str">
        <f>IFERROR(__xludf.DUMMYFUNCTION("""COMPUTED_VALUE"""),"No")</f>
        <v>No</v>
      </c>
      <c r="U313" t="str">
        <f>IFERROR(__xludf.DUMMYFUNCTION("""COMPUTED_VALUE"""),"Some of them")</f>
        <v>Some of them</v>
      </c>
      <c r="V313" t="str">
        <f>IFERROR(__xludf.DUMMYFUNCTION("""COMPUTED_VALUE"""),"Yes")</f>
        <v>Yes</v>
      </c>
      <c r="W313" t="str">
        <f>IFERROR(__xludf.DUMMYFUNCTION("""COMPUTED_VALUE"""),"Maybe")</f>
        <v>Maybe</v>
      </c>
      <c r="X313" t="str">
        <f>IFERROR(__xludf.DUMMYFUNCTION("""COMPUTED_VALUE"""),"Maybe")</f>
        <v>Maybe</v>
      </c>
      <c r="Y313" t="str">
        <f>IFERROR(__xludf.DUMMYFUNCTION("""COMPUTED_VALUE"""),"Yes")</f>
        <v>Yes</v>
      </c>
      <c r="Z313" t="str">
        <f>IFERROR(__xludf.DUMMYFUNCTION("""COMPUTED_VALUE"""),"No")</f>
        <v>No</v>
      </c>
    </row>
    <row r="314">
      <c r="A314" s="4">
        <f>IFERROR(__xludf.DUMMYFUNCTION("""COMPUTED_VALUE"""),41878.71847670139)</f>
        <v>41878.71848</v>
      </c>
      <c r="B314">
        <f>IFERROR(__xludf.DUMMYFUNCTION("""COMPUTED_VALUE"""),23.0)</f>
        <v>23</v>
      </c>
      <c r="C314" t="str">
        <f>IFERROR(__xludf.DUMMYFUNCTION("""COMPUTED_VALUE"""),"F")</f>
        <v>F</v>
      </c>
      <c r="D314" t="str">
        <f>IFERROR(__xludf.DUMMYFUNCTION("""COMPUTED_VALUE"""),"United States")</f>
        <v>United States</v>
      </c>
      <c r="E314" t="str">
        <f>IFERROR(__xludf.DUMMYFUNCTION("""COMPUTED_VALUE"""),"TX")</f>
        <v>TX</v>
      </c>
      <c r="F314" t="str">
        <f>IFERROR(__xludf.DUMMYFUNCTION("""COMPUTED_VALUE"""),"No")</f>
        <v>No</v>
      </c>
      <c r="G314" t="str">
        <f>IFERROR(__xludf.DUMMYFUNCTION("""COMPUTED_VALUE"""),"No")</f>
        <v>No</v>
      </c>
      <c r="H314" t="str">
        <f>IFERROR(__xludf.DUMMYFUNCTION("""COMPUTED_VALUE"""),"No")</f>
        <v>No</v>
      </c>
      <c r="J314" t="str">
        <f>IFERROR(__xludf.DUMMYFUNCTION("""COMPUTED_VALUE"""),"More than 1000")</f>
        <v>More than 1000</v>
      </c>
      <c r="K314" t="str">
        <f>IFERROR(__xludf.DUMMYFUNCTION("""COMPUTED_VALUE"""),"No")</f>
        <v>No</v>
      </c>
      <c r="L314" t="str">
        <f>IFERROR(__xludf.DUMMYFUNCTION("""COMPUTED_VALUE"""),"No")</f>
        <v>No</v>
      </c>
      <c r="M314" t="str">
        <f>IFERROR(__xludf.DUMMYFUNCTION("""COMPUTED_VALUE"""),"Don't know")</f>
        <v>Don't know</v>
      </c>
      <c r="N314" t="str">
        <f>IFERROR(__xludf.DUMMYFUNCTION("""COMPUTED_VALUE"""),"Not sure")</f>
        <v>Not sure</v>
      </c>
      <c r="O314" t="str">
        <f>IFERROR(__xludf.DUMMYFUNCTION("""COMPUTED_VALUE"""),"Don't know")</f>
        <v>Don't know</v>
      </c>
      <c r="P314" t="str">
        <f>IFERROR(__xludf.DUMMYFUNCTION("""COMPUTED_VALUE"""),"Don't know")</f>
        <v>Don't know</v>
      </c>
      <c r="Q314" t="str">
        <f>IFERROR(__xludf.DUMMYFUNCTION("""COMPUTED_VALUE"""),"Yes")</f>
        <v>Yes</v>
      </c>
      <c r="R314" t="str">
        <f>IFERROR(__xludf.DUMMYFUNCTION("""COMPUTED_VALUE"""),"Don't know")</f>
        <v>Don't know</v>
      </c>
      <c r="S314" t="str">
        <f>IFERROR(__xludf.DUMMYFUNCTION("""COMPUTED_VALUE"""),"Maybe")</f>
        <v>Maybe</v>
      </c>
      <c r="T314" t="str">
        <f>IFERROR(__xludf.DUMMYFUNCTION("""COMPUTED_VALUE"""),"Maybe")</f>
        <v>Maybe</v>
      </c>
      <c r="U314" t="str">
        <f>IFERROR(__xludf.DUMMYFUNCTION("""COMPUTED_VALUE"""),"Some of them")</f>
        <v>Some of them</v>
      </c>
      <c r="V314" t="str">
        <f>IFERROR(__xludf.DUMMYFUNCTION("""COMPUTED_VALUE"""),"Some of them")</f>
        <v>Some of them</v>
      </c>
      <c r="W314" t="str">
        <f>IFERROR(__xludf.DUMMYFUNCTION("""COMPUTED_VALUE"""),"No")</f>
        <v>No</v>
      </c>
      <c r="X314" t="str">
        <f>IFERROR(__xludf.DUMMYFUNCTION("""COMPUTED_VALUE"""),"No")</f>
        <v>No</v>
      </c>
      <c r="Y314" t="str">
        <f>IFERROR(__xludf.DUMMYFUNCTION("""COMPUTED_VALUE"""),"Don't know")</f>
        <v>Don't know</v>
      </c>
      <c r="Z314" t="str">
        <f>IFERROR(__xludf.DUMMYFUNCTION("""COMPUTED_VALUE"""),"No")</f>
        <v>No</v>
      </c>
    </row>
    <row r="315">
      <c r="A315" s="4">
        <f>IFERROR(__xludf.DUMMYFUNCTION("""COMPUTED_VALUE"""),41878.71905017361)</f>
        <v>41878.71905</v>
      </c>
      <c r="B315">
        <f>IFERROR(__xludf.DUMMYFUNCTION("""COMPUTED_VALUE"""),35.0)</f>
        <v>35</v>
      </c>
      <c r="C315" t="str">
        <f>IFERROR(__xludf.DUMMYFUNCTION("""COMPUTED_VALUE"""),"Male")</f>
        <v>Male</v>
      </c>
      <c r="D315" t="str">
        <f>IFERROR(__xludf.DUMMYFUNCTION("""COMPUTED_VALUE"""),"United States")</f>
        <v>United States</v>
      </c>
      <c r="E315" t="str">
        <f>IFERROR(__xludf.DUMMYFUNCTION("""COMPUTED_VALUE"""),"AZ")</f>
        <v>AZ</v>
      </c>
      <c r="F315" t="str">
        <f>IFERROR(__xludf.DUMMYFUNCTION("""COMPUTED_VALUE"""),"No")</f>
        <v>No</v>
      </c>
      <c r="G315" t="str">
        <f>IFERROR(__xludf.DUMMYFUNCTION("""COMPUTED_VALUE"""),"No")</f>
        <v>No</v>
      </c>
      <c r="H315" t="str">
        <f>IFERROR(__xludf.DUMMYFUNCTION("""COMPUTED_VALUE"""),"No")</f>
        <v>No</v>
      </c>
      <c r="J315" t="str">
        <f>IFERROR(__xludf.DUMMYFUNCTION("""COMPUTED_VALUE"""),"More than 1000")</f>
        <v>More than 1000</v>
      </c>
      <c r="K315" t="str">
        <f>IFERROR(__xludf.DUMMYFUNCTION("""COMPUTED_VALUE"""),"No")</f>
        <v>No</v>
      </c>
      <c r="L315" t="str">
        <f>IFERROR(__xludf.DUMMYFUNCTION("""COMPUTED_VALUE"""),"No")</f>
        <v>No</v>
      </c>
      <c r="M315" t="str">
        <f>IFERROR(__xludf.DUMMYFUNCTION("""COMPUTED_VALUE"""),"No")</f>
        <v>No</v>
      </c>
      <c r="N315" t="str">
        <f>IFERROR(__xludf.DUMMYFUNCTION("""COMPUTED_VALUE"""),"No")</f>
        <v>No</v>
      </c>
      <c r="O315" t="str">
        <f>IFERROR(__xludf.DUMMYFUNCTION("""COMPUTED_VALUE"""),"No")</f>
        <v>No</v>
      </c>
      <c r="P315" t="str">
        <f>IFERROR(__xludf.DUMMYFUNCTION("""COMPUTED_VALUE"""),"No")</f>
        <v>No</v>
      </c>
      <c r="Q315" t="str">
        <f>IFERROR(__xludf.DUMMYFUNCTION("""COMPUTED_VALUE"""),"Don't know")</f>
        <v>Don't know</v>
      </c>
      <c r="R315" t="str">
        <f>IFERROR(__xludf.DUMMYFUNCTION("""COMPUTED_VALUE"""),"Don't know")</f>
        <v>Don't know</v>
      </c>
      <c r="S315" t="str">
        <f>IFERROR(__xludf.DUMMYFUNCTION("""COMPUTED_VALUE"""),"Maybe")</f>
        <v>Maybe</v>
      </c>
      <c r="T315" t="str">
        <f>IFERROR(__xludf.DUMMYFUNCTION("""COMPUTED_VALUE"""),"Maybe")</f>
        <v>Maybe</v>
      </c>
      <c r="U315" t="str">
        <f>IFERROR(__xludf.DUMMYFUNCTION("""COMPUTED_VALUE"""),"No")</f>
        <v>No</v>
      </c>
      <c r="V315" t="str">
        <f>IFERROR(__xludf.DUMMYFUNCTION("""COMPUTED_VALUE"""),"No")</f>
        <v>No</v>
      </c>
      <c r="W315" t="str">
        <f>IFERROR(__xludf.DUMMYFUNCTION("""COMPUTED_VALUE"""),"No")</f>
        <v>No</v>
      </c>
      <c r="X315" t="str">
        <f>IFERROR(__xludf.DUMMYFUNCTION("""COMPUTED_VALUE"""),"No")</f>
        <v>No</v>
      </c>
      <c r="Y315" t="str">
        <f>IFERROR(__xludf.DUMMYFUNCTION("""COMPUTED_VALUE"""),"No")</f>
        <v>No</v>
      </c>
      <c r="Z315" t="str">
        <f>IFERROR(__xludf.DUMMYFUNCTION("""COMPUTED_VALUE"""),"No")</f>
        <v>No</v>
      </c>
    </row>
    <row r="316">
      <c r="A316" s="4">
        <f>IFERROR(__xludf.DUMMYFUNCTION("""COMPUTED_VALUE"""),41878.73061012731)</f>
        <v>41878.73061</v>
      </c>
      <c r="B316">
        <f>IFERROR(__xludf.DUMMYFUNCTION("""COMPUTED_VALUE"""),41.0)</f>
        <v>41</v>
      </c>
      <c r="C316" t="str">
        <f>IFERROR(__xludf.DUMMYFUNCTION("""COMPUTED_VALUE"""),"Female")</f>
        <v>Female</v>
      </c>
      <c r="D316" t="str">
        <f>IFERROR(__xludf.DUMMYFUNCTION("""COMPUTED_VALUE"""),"United States")</f>
        <v>United States</v>
      </c>
      <c r="F316" t="str">
        <f>IFERROR(__xludf.DUMMYFUNCTION("""COMPUTED_VALUE"""),"No")</f>
        <v>No</v>
      </c>
      <c r="G316" t="str">
        <f>IFERROR(__xludf.DUMMYFUNCTION("""COMPUTED_VALUE"""),"Yes")</f>
        <v>Yes</v>
      </c>
      <c r="H316" t="str">
        <f>IFERROR(__xludf.DUMMYFUNCTION("""COMPUTED_VALUE"""),"Yes")</f>
        <v>Yes</v>
      </c>
      <c r="I316" t="str">
        <f>IFERROR(__xludf.DUMMYFUNCTION("""COMPUTED_VALUE"""),"Rarely")</f>
        <v>Rarely</v>
      </c>
      <c r="J316" t="str">
        <f>IFERROR(__xludf.DUMMYFUNCTION("""COMPUTED_VALUE"""),"500-1000")</f>
        <v>500-1000</v>
      </c>
      <c r="K316" t="str">
        <f>IFERROR(__xludf.DUMMYFUNCTION("""COMPUTED_VALUE"""),"Yes")</f>
        <v>Yes</v>
      </c>
      <c r="L316" t="str">
        <f>IFERROR(__xludf.DUMMYFUNCTION("""COMPUTED_VALUE"""),"Yes")</f>
        <v>Yes</v>
      </c>
      <c r="M316" t="str">
        <f>IFERROR(__xludf.DUMMYFUNCTION("""COMPUTED_VALUE"""),"Yes")</f>
        <v>Yes</v>
      </c>
      <c r="N316" t="str">
        <f>IFERROR(__xludf.DUMMYFUNCTION("""COMPUTED_VALUE"""),"Yes")</f>
        <v>Yes</v>
      </c>
      <c r="O316" t="str">
        <f>IFERROR(__xludf.DUMMYFUNCTION("""COMPUTED_VALUE"""),"Yes")</f>
        <v>Yes</v>
      </c>
      <c r="P316" t="str">
        <f>IFERROR(__xludf.DUMMYFUNCTION("""COMPUTED_VALUE"""),"Yes")</f>
        <v>Yes</v>
      </c>
      <c r="Q316" t="str">
        <f>IFERROR(__xludf.DUMMYFUNCTION("""COMPUTED_VALUE"""),"Yes")</f>
        <v>Yes</v>
      </c>
      <c r="R316" t="str">
        <f>IFERROR(__xludf.DUMMYFUNCTION("""COMPUTED_VALUE"""),"Very easy")</f>
        <v>Very easy</v>
      </c>
      <c r="S316" t="str">
        <f>IFERROR(__xludf.DUMMYFUNCTION("""COMPUTED_VALUE"""),"Maybe")</f>
        <v>Maybe</v>
      </c>
      <c r="T316" t="str">
        <f>IFERROR(__xludf.DUMMYFUNCTION("""COMPUTED_VALUE"""),"Maybe")</f>
        <v>Maybe</v>
      </c>
      <c r="U316" t="str">
        <f>IFERROR(__xludf.DUMMYFUNCTION("""COMPUTED_VALUE"""),"Some of them")</f>
        <v>Some of them</v>
      </c>
      <c r="V316" t="str">
        <f>IFERROR(__xludf.DUMMYFUNCTION("""COMPUTED_VALUE"""),"Some of them")</f>
        <v>Some of them</v>
      </c>
      <c r="W316" t="str">
        <f>IFERROR(__xludf.DUMMYFUNCTION("""COMPUTED_VALUE"""),"No")</f>
        <v>No</v>
      </c>
      <c r="X316" t="str">
        <f>IFERROR(__xludf.DUMMYFUNCTION("""COMPUTED_VALUE"""),"No")</f>
        <v>No</v>
      </c>
      <c r="Y316" t="str">
        <f>IFERROR(__xludf.DUMMYFUNCTION("""COMPUTED_VALUE"""),"Yes")</f>
        <v>Yes</v>
      </c>
      <c r="Z316" t="str">
        <f>IFERROR(__xludf.DUMMYFUNCTION("""COMPUTED_VALUE"""),"No")</f>
        <v>No</v>
      </c>
    </row>
    <row r="317">
      <c r="A317" s="4">
        <f>IFERROR(__xludf.DUMMYFUNCTION("""COMPUTED_VALUE"""),41878.731862430555)</f>
        <v>41878.73186</v>
      </c>
      <c r="B317">
        <f>IFERROR(__xludf.DUMMYFUNCTION("""COMPUTED_VALUE"""),29.0)</f>
        <v>29</v>
      </c>
      <c r="C317" t="str">
        <f>IFERROR(__xludf.DUMMYFUNCTION("""COMPUTED_VALUE"""),"M")</f>
        <v>M</v>
      </c>
      <c r="D317" t="str">
        <f>IFERROR(__xludf.DUMMYFUNCTION("""COMPUTED_VALUE"""),"United States")</f>
        <v>United States</v>
      </c>
      <c r="E317" t="str">
        <f>IFERROR(__xludf.DUMMYFUNCTION("""COMPUTED_VALUE"""),"NC")</f>
        <v>NC</v>
      </c>
      <c r="F317" t="str">
        <f>IFERROR(__xludf.DUMMYFUNCTION("""COMPUTED_VALUE"""),"No")</f>
        <v>No</v>
      </c>
      <c r="G317" t="str">
        <f>IFERROR(__xludf.DUMMYFUNCTION("""COMPUTED_VALUE"""),"No")</f>
        <v>No</v>
      </c>
      <c r="H317" t="str">
        <f>IFERROR(__xludf.DUMMYFUNCTION("""COMPUTED_VALUE"""),"Yes")</f>
        <v>Yes</v>
      </c>
      <c r="I317" t="str">
        <f>IFERROR(__xludf.DUMMYFUNCTION("""COMPUTED_VALUE"""),"Sometimes")</f>
        <v>Sometimes</v>
      </c>
      <c r="J317" t="str">
        <f>IFERROR(__xludf.DUMMYFUNCTION("""COMPUTED_VALUE"""),"6-25")</f>
        <v>6-25</v>
      </c>
      <c r="K317" t="str">
        <f>IFERROR(__xludf.DUMMYFUNCTION("""COMPUTED_VALUE"""),"No")</f>
        <v>No</v>
      </c>
      <c r="L317" t="str">
        <f>IFERROR(__xludf.DUMMYFUNCTION("""COMPUTED_VALUE"""),"Yes")</f>
        <v>Yes</v>
      </c>
      <c r="M317" t="str">
        <f>IFERROR(__xludf.DUMMYFUNCTION("""COMPUTED_VALUE"""),"Yes")</f>
        <v>Yes</v>
      </c>
      <c r="N317" t="str">
        <f>IFERROR(__xludf.DUMMYFUNCTION("""COMPUTED_VALUE"""),"Yes")</f>
        <v>Yes</v>
      </c>
      <c r="O317" t="str">
        <f>IFERROR(__xludf.DUMMYFUNCTION("""COMPUTED_VALUE"""),"No")</f>
        <v>No</v>
      </c>
      <c r="P317" t="str">
        <f>IFERROR(__xludf.DUMMYFUNCTION("""COMPUTED_VALUE"""),"Yes")</f>
        <v>Yes</v>
      </c>
      <c r="Q317" t="str">
        <f>IFERROR(__xludf.DUMMYFUNCTION("""COMPUTED_VALUE"""),"Yes")</f>
        <v>Yes</v>
      </c>
      <c r="R317" t="str">
        <f>IFERROR(__xludf.DUMMYFUNCTION("""COMPUTED_VALUE"""),"Very easy")</f>
        <v>Very easy</v>
      </c>
      <c r="S317" t="str">
        <f>IFERROR(__xludf.DUMMYFUNCTION("""COMPUTED_VALUE"""),"No")</f>
        <v>No</v>
      </c>
      <c r="T317" t="str">
        <f>IFERROR(__xludf.DUMMYFUNCTION("""COMPUTED_VALUE"""),"No")</f>
        <v>No</v>
      </c>
      <c r="U317" t="str">
        <f>IFERROR(__xludf.DUMMYFUNCTION("""COMPUTED_VALUE"""),"No")</f>
        <v>No</v>
      </c>
      <c r="V317" t="str">
        <f>IFERROR(__xludf.DUMMYFUNCTION("""COMPUTED_VALUE"""),"Some of them")</f>
        <v>Some of them</v>
      </c>
      <c r="W317" t="str">
        <f>IFERROR(__xludf.DUMMYFUNCTION("""COMPUTED_VALUE"""),"No")</f>
        <v>No</v>
      </c>
      <c r="X317" t="str">
        <f>IFERROR(__xludf.DUMMYFUNCTION("""COMPUTED_VALUE"""),"No")</f>
        <v>No</v>
      </c>
      <c r="Y317" t="str">
        <f>IFERROR(__xludf.DUMMYFUNCTION("""COMPUTED_VALUE"""),"Yes")</f>
        <v>Yes</v>
      </c>
      <c r="Z317" t="str">
        <f>IFERROR(__xludf.DUMMYFUNCTION("""COMPUTED_VALUE"""),"No")</f>
        <v>No</v>
      </c>
    </row>
    <row r="318">
      <c r="A318" s="4">
        <f>IFERROR(__xludf.DUMMYFUNCTION("""COMPUTED_VALUE"""),41878.74260467592)</f>
        <v>41878.7426</v>
      </c>
      <c r="B318">
        <f>IFERROR(__xludf.DUMMYFUNCTION("""COMPUTED_VALUE"""),39.0)</f>
        <v>39</v>
      </c>
      <c r="C318" t="str">
        <f>IFERROR(__xludf.DUMMYFUNCTION("""COMPUTED_VALUE"""),"M")</f>
        <v>M</v>
      </c>
      <c r="D318" t="str">
        <f>IFERROR(__xludf.DUMMYFUNCTION("""COMPUTED_VALUE"""),"United States")</f>
        <v>United States</v>
      </c>
      <c r="E318" t="str">
        <f>IFERROR(__xludf.DUMMYFUNCTION("""COMPUTED_VALUE"""),"WI")</f>
        <v>WI</v>
      </c>
      <c r="F318" t="str">
        <f>IFERROR(__xludf.DUMMYFUNCTION("""COMPUTED_VALUE"""),"No")</f>
        <v>No</v>
      </c>
      <c r="G318" t="str">
        <f>IFERROR(__xludf.DUMMYFUNCTION("""COMPUTED_VALUE"""),"Yes")</f>
        <v>Yes</v>
      </c>
      <c r="H318" t="str">
        <f>IFERROR(__xludf.DUMMYFUNCTION("""COMPUTED_VALUE"""),"Yes")</f>
        <v>Yes</v>
      </c>
      <c r="I318" t="str">
        <f>IFERROR(__xludf.DUMMYFUNCTION("""COMPUTED_VALUE"""),"Often")</f>
        <v>Often</v>
      </c>
      <c r="J318" t="str">
        <f>IFERROR(__xludf.DUMMYFUNCTION("""COMPUTED_VALUE"""),"26-100")</f>
        <v>26-100</v>
      </c>
      <c r="K318" t="str">
        <f>IFERROR(__xludf.DUMMYFUNCTION("""COMPUTED_VALUE"""),"Yes")</f>
        <v>Yes</v>
      </c>
      <c r="L318" t="str">
        <f>IFERROR(__xludf.DUMMYFUNCTION("""COMPUTED_VALUE"""),"Yes")</f>
        <v>Yes</v>
      </c>
      <c r="M318" t="str">
        <f>IFERROR(__xludf.DUMMYFUNCTION("""COMPUTED_VALUE"""),"Yes")</f>
        <v>Yes</v>
      </c>
      <c r="N318" t="str">
        <f>IFERROR(__xludf.DUMMYFUNCTION("""COMPUTED_VALUE"""),"Yes")</f>
        <v>Yes</v>
      </c>
      <c r="O318" t="str">
        <f>IFERROR(__xludf.DUMMYFUNCTION("""COMPUTED_VALUE"""),"Yes")</f>
        <v>Yes</v>
      </c>
      <c r="P318" t="str">
        <f>IFERROR(__xludf.DUMMYFUNCTION("""COMPUTED_VALUE"""),"Yes")</f>
        <v>Yes</v>
      </c>
      <c r="Q318" t="str">
        <f>IFERROR(__xludf.DUMMYFUNCTION("""COMPUTED_VALUE"""),"Don't know")</f>
        <v>Don't know</v>
      </c>
      <c r="R318" t="str">
        <f>IFERROR(__xludf.DUMMYFUNCTION("""COMPUTED_VALUE"""),"Somewhat easy")</f>
        <v>Somewhat easy</v>
      </c>
      <c r="S318" t="str">
        <f>IFERROR(__xludf.DUMMYFUNCTION("""COMPUTED_VALUE"""),"Yes")</f>
        <v>Yes</v>
      </c>
      <c r="T318" t="str">
        <f>IFERROR(__xludf.DUMMYFUNCTION("""COMPUTED_VALUE"""),"No")</f>
        <v>No</v>
      </c>
      <c r="U318" t="str">
        <f>IFERROR(__xludf.DUMMYFUNCTION("""COMPUTED_VALUE"""),"Some of them")</f>
        <v>Some of them</v>
      </c>
      <c r="V318" t="str">
        <f>IFERROR(__xludf.DUMMYFUNCTION("""COMPUTED_VALUE"""),"Yes")</f>
        <v>Yes</v>
      </c>
      <c r="W318" t="str">
        <f>IFERROR(__xludf.DUMMYFUNCTION("""COMPUTED_VALUE"""),"No")</f>
        <v>No</v>
      </c>
      <c r="X318" t="str">
        <f>IFERROR(__xludf.DUMMYFUNCTION("""COMPUTED_VALUE"""),"No")</f>
        <v>No</v>
      </c>
      <c r="Y318" t="str">
        <f>IFERROR(__xludf.DUMMYFUNCTION("""COMPUTED_VALUE"""),"No")</f>
        <v>No</v>
      </c>
      <c r="Z318" t="str">
        <f>IFERROR(__xludf.DUMMYFUNCTION("""COMPUTED_VALUE"""),"No")</f>
        <v>No</v>
      </c>
    </row>
    <row r="319">
      <c r="A319" s="4">
        <f>IFERROR(__xludf.DUMMYFUNCTION("""COMPUTED_VALUE"""),41878.74270958333)</f>
        <v>41878.74271</v>
      </c>
      <c r="B319">
        <f>IFERROR(__xludf.DUMMYFUNCTION("""COMPUTED_VALUE"""),26.0)</f>
        <v>26</v>
      </c>
      <c r="C319" t="str">
        <f>IFERROR(__xludf.DUMMYFUNCTION("""COMPUTED_VALUE"""),"M")</f>
        <v>M</v>
      </c>
      <c r="D319" t="str">
        <f>IFERROR(__xludf.DUMMYFUNCTION("""COMPUTED_VALUE"""),"United States")</f>
        <v>United States</v>
      </c>
      <c r="E319" t="str">
        <f>IFERROR(__xludf.DUMMYFUNCTION("""COMPUTED_VALUE"""),"CA")</f>
        <v>CA</v>
      </c>
      <c r="F319" t="str">
        <f>IFERROR(__xludf.DUMMYFUNCTION("""COMPUTED_VALUE"""),"No")</f>
        <v>No</v>
      </c>
      <c r="G319" t="str">
        <f>IFERROR(__xludf.DUMMYFUNCTION("""COMPUTED_VALUE"""),"Yes")</f>
        <v>Yes</v>
      </c>
      <c r="H319" t="str">
        <f>IFERROR(__xludf.DUMMYFUNCTION("""COMPUTED_VALUE"""),"Yes")</f>
        <v>Yes</v>
      </c>
      <c r="I319" t="str">
        <f>IFERROR(__xludf.DUMMYFUNCTION("""COMPUTED_VALUE"""),"Never")</f>
        <v>Never</v>
      </c>
      <c r="J319" t="str">
        <f>IFERROR(__xludf.DUMMYFUNCTION("""COMPUTED_VALUE"""),"More than 1000")</f>
        <v>More than 1000</v>
      </c>
      <c r="K319" t="str">
        <f>IFERROR(__xludf.DUMMYFUNCTION("""COMPUTED_VALUE"""),"No")</f>
        <v>No</v>
      </c>
      <c r="L319" t="str">
        <f>IFERROR(__xludf.DUMMYFUNCTION("""COMPUTED_VALUE"""),"Yes")</f>
        <v>Yes</v>
      </c>
      <c r="M319" t="str">
        <f>IFERROR(__xludf.DUMMYFUNCTION("""COMPUTED_VALUE"""),"Don't know")</f>
        <v>Don't know</v>
      </c>
      <c r="N319" t="str">
        <f>IFERROR(__xludf.DUMMYFUNCTION("""COMPUTED_VALUE"""),"No")</f>
        <v>No</v>
      </c>
      <c r="O319" t="str">
        <f>IFERROR(__xludf.DUMMYFUNCTION("""COMPUTED_VALUE"""),"No")</f>
        <v>No</v>
      </c>
      <c r="P319" t="str">
        <f>IFERROR(__xludf.DUMMYFUNCTION("""COMPUTED_VALUE"""),"Don't know")</f>
        <v>Don't know</v>
      </c>
      <c r="Q319" t="str">
        <f>IFERROR(__xludf.DUMMYFUNCTION("""COMPUTED_VALUE"""),"Don't know")</f>
        <v>Don't know</v>
      </c>
      <c r="R319" t="str">
        <f>IFERROR(__xludf.DUMMYFUNCTION("""COMPUTED_VALUE"""),"Don't know")</f>
        <v>Don't know</v>
      </c>
      <c r="S319" t="str">
        <f>IFERROR(__xludf.DUMMYFUNCTION("""COMPUTED_VALUE"""),"Maybe")</f>
        <v>Maybe</v>
      </c>
      <c r="T319" t="str">
        <f>IFERROR(__xludf.DUMMYFUNCTION("""COMPUTED_VALUE"""),"No")</f>
        <v>No</v>
      </c>
      <c r="U319" t="str">
        <f>IFERROR(__xludf.DUMMYFUNCTION("""COMPUTED_VALUE"""),"No")</f>
        <v>No</v>
      </c>
      <c r="V319" t="str">
        <f>IFERROR(__xludf.DUMMYFUNCTION("""COMPUTED_VALUE"""),"No")</f>
        <v>No</v>
      </c>
      <c r="W319" t="str">
        <f>IFERROR(__xludf.DUMMYFUNCTION("""COMPUTED_VALUE"""),"No")</f>
        <v>No</v>
      </c>
      <c r="X319" t="str">
        <f>IFERROR(__xludf.DUMMYFUNCTION("""COMPUTED_VALUE"""),"No")</f>
        <v>No</v>
      </c>
      <c r="Y319" t="str">
        <f>IFERROR(__xludf.DUMMYFUNCTION("""COMPUTED_VALUE"""),"No")</f>
        <v>No</v>
      </c>
      <c r="Z319" t="str">
        <f>IFERROR(__xludf.DUMMYFUNCTION("""COMPUTED_VALUE"""),"No")</f>
        <v>No</v>
      </c>
    </row>
    <row r="320">
      <c r="A320" s="4">
        <f>IFERROR(__xludf.DUMMYFUNCTION("""COMPUTED_VALUE"""),41878.747802199076)</f>
        <v>41878.7478</v>
      </c>
      <c r="B320">
        <f>IFERROR(__xludf.DUMMYFUNCTION("""COMPUTED_VALUE"""),22.0)</f>
        <v>22</v>
      </c>
      <c r="C320" t="str">
        <f>IFERROR(__xludf.DUMMYFUNCTION("""COMPUTED_VALUE"""),"Female")</f>
        <v>Female</v>
      </c>
      <c r="D320" t="str">
        <f>IFERROR(__xludf.DUMMYFUNCTION("""COMPUTED_VALUE"""),"United States")</f>
        <v>United States</v>
      </c>
      <c r="E320" t="str">
        <f>IFERROR(__xludf.DUMMYFUNCTION("""COMPUTED_VALUE"""),"CA")</f>
        <v>CA</v>
      </c>
      <c r="F320" t="str">
        <f>IFERROR(__xludf.DUMMYFUNCTION("""COMPUTED_VALUE"""),"No")</f>
        <v>No</v>
      </c>
      <c r="G320" t="str">
        <f>IFERROR(__xludf.DUMMYFUNCTION("""COMPUTED_VALUE"""),"Yes")</f>
        <v>Yes</v>
      </c>
      <c r="H320" t="str">
        <f>IFERROR(__xludf.DUMMYFUNCTION("""COMPUTED_VALUE"""),"Yes")</f>
        <v>Yes</v>
      </c>
      <c r="I320" t="str">
        <f>IFERROR(__xludf.DUMMYFUNCTION("""COMPUTED_VALUE"""),"Sometimes")</f>
        <v>Sometimes</v>
      </c>
      <c r="J320" t="str">
        <f>IFERROR(__xludf.DUMMYFUNCTION("""COMPUTED_VALUE"""),"500-1000")</f>
        <v>500-1000</v>
      </c>
      <c r="K320" t="str">
        <f>IFERROR(__xludf.DUMMYFUNCTION("""COMPUTED_VALUE"""),"No")</f>
        <v>No</v>
      </c>
      <c r="L320" t="str">
        <f>IFERROR(__xludf.DUMMYFUNCTION("""COMPUTED_VALUE"""),"Yes")</f>
        <v>Yes</v>
      </c>
      <c r="M320" t="str">
        <f>IFERROR(__xludf.DUMMYFUNCTION("""COMPUTED_VALUE"""),"Yes")</f>
        <v>Yes</v>
      </c>
      <c r="N320" t="str">
        <f>IFERROR(__xludf.DUMMYFUNCTION("""COMPUTED_VALUE"""),"Yes")</f>
        <v>Yes</v>
      </c>
      <c r="O320" t="str">
        <f>IFERROR(__xludf.DUMMYFUNCTION("""COMPUTED_VALUE"""),"No")</f>
        <v>No</v>
      </c>
      <c r="P320" t="str">
        <f>IFERROR(__xludf.DUMMYFUNCTION("""COMPUTED_VALUE"""),"Don't know")</f>
        <v>Don't know</v>
      </c>
      <c r="Q320" t="str">
        <f>IFERROR(__xludf.DUMMYFUNCTION("""COMPUTED_VALUE"""),"Don't know")</f>
        <v>Don't know</v>
      </c>
      <c r="R320" t="str">
        <f>IFERROR(__xludf.DUMMYFUNCTION("""COMPUTED_VALUE"""),"Don't know")</f>
        <v>Don't know</v>
      </c>
      <c r="S320" t="str">
        <f>IFERROR(__xludf.DUMMYFUNCTION("""COMPUTED_VALUE"""),"No")</f>
        <v>No</v>
      </c>
      <c r="T320" t="str">
        <f>IFERROR(__xludf.DUMMYFUNCTION("""COMPUTED_VALUE"""),"No")</f>
        <v>No</v>
      </c>
      <c r="U320" t="str">
        <f>IFERROR(__xludf.DUMMYFUNCTION("""COMPUTED_VALUE"""),"Some of them")</f>
        <v>Some of them</v>
      </c>
      <c r="V320" t="str">
        <f>IFERROR(__xludf.DUMMYFUNCTION("""COMPUTED_VALUE"""),"Some of them")</f>
        <v>Some of them</v>
      </c>
      <c r="W320" t="str">
        <f>IFERROR(__xludf.DUMMYFUNCTION("""COMPUTED_VALUE"""),"No")</f>
        <v>No</v>
      </c>
      <c r="X320" t="str">
        <f>IFERROR(__xludf.DUMMYFUNCTION("""COMPUTED_VALUE"""),"No")</f>
        <v>No</v>
      </c>
      <c r="Y320" t="str">
        <f>IFERROR(__xludf.DUMMYFUNCTION("""COMPUTED_VALUE"""),"No")</f>
        <v>No</v>
      </c>
      <c r="Z320" t="str">
        <f>IFERROR(__xludf.DUMMYFUNCTION("""COMPUTED_VALUE"""),"Yes")</f>
        <v>Yes</v>
      </c>
    </row>
    <row r="321">
      <c r="A321" s="4">
        <f>IFERROR(__xludf.DUMMYFUNCTION("""COMPUTED_VALUE"""),41878.75045778935)</f>
        <v>41878.75046</v>
      </c>
      <c r="B321">
        <f>IFERROR(__xludf.DUMMYFUNCTION("""COMPUTED_VALUE"""),26.0)</f>
        <v>26</v>
      </c>
      <c r="C321" t="str">
        <f>IFERROR(__xludf.DUMMYFUNCTION("""COMPUTED_VALUE"""),"F")</f>
        <v>F</v>
      </c>
      <c r="D321" t="str">
        <f>IFERROR(__xludf.DUMMYFUNCTION("""COMPUTED_VALUE"""),"United States")</f>
        <v>United States</v>
      </c>
      <c r="E321" t="str">
        <f>IFERROR(__xludf.DUMMYFUNCTION("""COMPUTED_VALUE"""),"MN")</f>
        <v>MN</v>
      </c>
      <c r="F321" t="str">
        <f>IFERROR(__xludf.DUMMYFUNCTION("""COMPUTED_VALUE"""),"No")</f>
        <v>No</v>
      </c>
      <c r="G321" t="str">
        <f>IFERROR(__xludf.DUMMYFUNCTION("""COMPUTED_VALUE"""),"Yes")</f>
        <v>Yes</v>
      </c>
      <c r="H321" t="str">
        <f>IFERROR(__xludf.DUMMYFUNCTION("""COMPUTED_VALUE"""),"Yes")</f>
        <v>Yes</v>
      </c>
      <c r="I321" t="str">
        <f>IFERROR(__xludf.DUMMYFUNCTION("""COMPUTED_VALUE"""),"Often")</f>
        <v>Often</v>
      </c>
      <c r="J321" t="str">
        <f>IFERROR(__xludf.DUMMYFUNCTION("""COMPUTED_VALUE"""),"100-500")</f>
        <v>100-500</v>
      </c>
      <c r="K321" t="str">
        <f>IFERROR(__xludf.DUMMYFUNCTION("""COMPUTED_VALUE"""),"No")</f>
        <v>No</v>
      </c>
      <c r="L321" t="str">
        <f>IFERROR(__xludf.DUMMYFUNCTION("""COMPUTED_VALUE"""),"No")</f>
        <v>No</v>
      </c>
      <c r="M321" t="str">
        <f>IFERROR(__xludf.DUMMYFUNCTION("""COMPUTED_VALUE"""),"Don't know")</f>
        <v>Don't know</v>
      </c>
      <c r="N321" t="str">
        <f>IFERROR(__xludf.DUMMYFUNCTION("""COMPUTED_VALUE"""),"No")</f>
        <v>No</v>
      </c>
      <c r="O321" t="str">
        <f>IFERROR(__xludf.DUMMYFUNCTION("""COMPUTED_VALUE"""),"No")</f>
        <v>No</v>
      </c>
      <c r="P321" t="str">
        <f>IFERROR(__xludf.DUMMYFUNCTION("""COMPUTED_VALUE"""),"No")</f>
        <v>No</v>
      </c>
      <c r="Q321" t="str">
        <f>IFERROR(__xludf.DUMMYFUNCTION("""COMPUTED_VALUE"""),"Don't know")</f>
        <v>Don't know</v>
      </c>
      <c r="R321" t="str">
        <f>IFERROR(__xludf.DUMMYFUNCTION("""COMPUTED_VALUE"""),"Somewhat difficult")</f>
        <v>Somewhat difficult</v>
      </c>
      <c r="S321" t="str">
        <f>IFERROR(__xludf.DUMMYFUNCTION("""COMPUTED_VALUE"""),"Maybe")</f>
        <v>Maybe</v>
      </c>
      <c r="T321" t="str">
        <f>IFERROR(__xludf.DUMMYFUNCTION("""COMPUTED_VALUE"""),"No")</f>
        <v>No</v>
      </c>
      <c r="U321" t="str">
        <f>IFERROR(__xludf.DUMMYFUNCTION("""COMPUTED_VALUE"""),"No")</f>
        <v>No</v>
      </c>
      <c r="V321" t="str">
        <f>IFERROR(__xludf.DUMMYFUNCTION("""COMPUTED_VALUE"""),"No")</f>
        <v>No</v>
      </c>
      <c r="W321" t="str">
        <f>IFERROR(__xludf.DUMMYFUNCTION("""COMPUTED_VALUE"""),"No")</f>
        <v>No</v>
      </c>
      <c r="X321" t="str">
        <f>IFERROR(__xludf.DUMMYFUNCTION("""COMPUTED_VALUE"""),"Maybe")</f>
        <v>Maybe</v>
      </c>
      <c r="Y321" t="str">
        <f>IFERROR(__xludf.DUMMYFUNCTION("""COMPUTED_VALUE"""),"No")</f>
        <v>No</v>
      </c>
      <c r="Z321" t="str">
        <f>IFERROR(__xludf.DUMMYFUNCTION("""COMPUTED_VALUE"""),"No")</f>
        <v>No</v>
      </c>
    </row>
    <row r="322">
      <c r="A322" s="4">
        <f>IFERROR(__xludf.DUMMYFUNCTION("""COMPUTED_VALUE"""),41878.75176208334)</f>
        <v>41878.75176</v>
      </c>
      <c r="B322">
        <f>IFERROR(__xludf.DUMMYFUNCTION("""COMPUTED_VALUE"""),31.0)</f>
        <v>31</v>
      </c>
      <c r="C322" t="str">
        <f>IFERROR(__xludf.DUMMYFUNCTION("""COMPUTED_VALUE"""),"Female")</f>
        <v>Female</v>
      </c>
      <c r="D322" t="str">
        <f>IFERROR(__xludf.DUMMYFUNCTION("""COMPUTED_VALUE"""),"United States")</f>
        <v>United States</v>
      </c>
      <c r="E322" t="str">
        <f>IFERROR(__xludf.DUMMYFUNCTION("""COMPUTED_VALUE"""),"PA")</f>
        <v>PA</v>
      </c>
      <c r="F322" t="str">
        <f>IFERROR(__xludf.DUMMYFUNCTION("""COMPUTED_VALUE"""),"No")</f>
        <v>No</v>
      </c>
      <c r="G322" t="str">
        <f>IFERROR(__xludf.DUMMYFUNCTION("""COMPUTED_VALUE"""),"Yes")</f>
        <v>Yes</v>
      </c>
      <c r="H322" t="str">
        <f>IFERROR(__xludf.DUMMYFUNCTION("""COMPUTED_VALUE"""),"Yes")</f>
        <v>Yes</v>
      </c>
      <c r="I322" t="str">
        <f>IFERROR(__xludf.DUMMYFUNCTION("""COMPUTED_VALUE"""),"Rarely")</f>
        <v>Rarely</v>
      </c>
      <c r="J322" t="str">
        <f>IFERROR(__xludf.DUMMYFUNCTION("""COMPUTED_VALUE"""),"100-500")</f>
        <v>100-500</v>
      </c>
      <c r="K322" t="str">
        <f>IFERROR(__xludf.DUMMYFUNCTION("""COMPUTED_VALUE"""),"No")</f>
        <v>No</v>
      </c>
      <c r="L322" t="str">
        <f>IFERROR(__xludf.DUMMYFUNCTION("""COMPUTED_VALUE"""),"Yes")</f>
        <v>Yes</v>
      </c>
      <c r="M322" t="str">
        <f>IFERROR(__xludf.DUMMYFUNCTION("""COMPUTED_VALUE"""),"Yes")</f>
        <v>Yes</v>
      </c>
      <c r="N322" t="str">
        <f>IFERROR(__xludf.DUMMYFUNCTION("""COMPUTED_VALUE"""),"Yes")</f>
        <v>Yes</v>
      </c>
      <c r="O322" t="str">
        <f>IFERROR(__xludf.DUMMYFUNCTION("""COMPUTED_VALUE"""),"No")</f>
        <v>No</v>
      </c>
      <c r="P322" t="str">
        <f>IFERROR(__xludf.DUMMYFUNCTION("""COMPUTED_VALUE"""),"No")</f>
        <v>No</v>
      </c>
      <c r="Q322" t="str">
        <f>IFERROR(__xludf.DUMMYFUNCTION("""COMPUTED_VALUE"""),"Yes")</f>
        <v>Yes</v>
      </c>
      <c r="R322" t="str">
        <f>IFERROR(__xludf.DUMMYFUNCTION("""COMPUTED_VALUE"""),"Somewhat easy")</f>
        <v>Somewhat easy</v>
      </c>
      <c r="S322" t="str">
        <f>IFERROR(__xludf.DUMMYFUNCTION("""COMPUTED_VALUE"""),"No")</f>
        <v>No</v>
      </c>
      <c r="T322" t="str">
        <f>IFERROR(__xludf.DUMMYFUNCTION("""COMPUTED_VALUE"""),"No")</f>
        <v>No</v>
      </c>
      <c r="U322" t="str">
        <f>IFERROR(__xludf.DUMMYFUNCTION("""COMPUTED_VALUE"""),"Yes")</f>
        <v>Yes</v>
      </c>
      <c r="V322" t="str">
        <f>IFERROR(__xludf.DUMMYFUNCTION("""COMPUTED_VALUE"""),"Yes")</f>
        <v>Yes</v>
      </c>
      <c r="W322" t="str">
        <f>IFERROR(__xludf.DUMMYFUNCTION("""COMPUTED_VALUE"""),"No")</f>
        <v>No</v>
      </c>
      <c r="X322" t="str">
        <f>IFERROR(__xludf.DUMMYFUNCTION("""COMPUTED_VALUE"""),"No")</f>
        <v>No</v>
      </c>
      <c r="Y322" t="str">
        <f>IFERROR(__xludf.DUMMYFUNCTION("""COMPUTED_VALUE"""),"Yes")</f>
        <v>Yes</v>
      </c>
      <c r="Z322" t="str">
        <f>IFERROR(__xludf.DUMMYFUNCTION("""COMPUTED_VALUE"""),"No")</f>
        <v>No</v>
      </c>
    </row>
    <row r="323">
      <c r="A323" s="4">
        <f>IFERROR(__xludf.DUMMYFUNCTION("""COMPUTED_VALUE"""),41878.75897994213)</f>
        <v>41878.75898</v>
      </c>
      <c r="B323">
        <f>IFERROR(__xludf.DUMMYFUNCTION("""COMPUTED_VALUE"""),28.0)</f>
        <v>28</v>
      </c>
      <c r="C323" t="str">
        <f>IFERROR(__xludf.DUMMYFUNCTION("""COMPUTED_VALUE"""),"female")</f>
        <v>female</v>
      </c>
      <c r="D323" t="str">
        <f>IFERROR(__xludf.DUMMYFUNCTION("""COMPUTED_VALUE"""),"United States")</f>
        <v>United States</v>
      </c>
      <c r="E323" t="str">
        <f>IFERROR(__xludf.DUMMYFUNCTION("""COMPUTED_VALUE"""),"CA")</f>
        <v>CA</v>
      </c>
      <c r="F323" t="str">
        <f>IFERROR(__xludf.DUMMYFUNCTION("""COMPUTED_VALUE"""),"No")</f>
        <v>No</v>
      </c>
      <c r="G323" t="str">
        <f>IFERROR(__xludf.DUMMYFUNCTION("""COMPUTED_VALUE"""),"Yes")</f>
        <v>Yes</v>
      </c>
      <c r="H323" t="str">
        <f>IFERROR(__xludf.DUMMYFUNCTION("""COMPUTED_VALUE"""),"Yes")</f>
        <v>Yes</v>
      </c>
      <c r="I323" t="str">
        <f>IFERROR(__xludf.DUMMYFUNCTION("""COMPUTED_VALUE"""),"Often")</f>
        <v>Often</v>
      </c>
      <c r="J323" t="str">
        <f>IFERROR(__xludf.DUMMYFUNCTION("""COMPUTED_VALUE"""),"100-500")</f>
        <v>100-500</v>
      </c>
      <c r="K323" t="str">
        <f>IFERROR(__xludf.DUMMYFUNCTION("""COMPUTED_VALUE"""),"Yes")</f>
        <v>Yes</v>
      </c>
      <c r="L323" t="str">
        <f>IFERROR(__xludf.DUMMYFUNCTION("""COMPUTED_VALUE"""),"Yes")</f>
        <v>Yes</v>
      </c>
      <c r="M323" t="str">
        <f>IFERROR(__xludf.DUMMYFUNCTION("""COMPUTED_VALUE"""),"Yes")</f>
        <v>Yes</v>
      </c>
      <c r="N323" t="str">
        <f>IFERROR(__xludf.DUMMYFUNCTION("""COMPUTED_VALUE"""),"No")</f>
        <v>No</v>
      </c>
      <c r="O323" t="str">
        <f>IFERROR(__xludf.DUMMYFUNCTION("""COMPUTED_VALUE"""),"No")</f>
        <v>No</v>
      </c>
      <c r="P323" t="str">
        <f>IFERROR(__xludf.DUMMYFUNCTION("""COMPUTED_VALUE"""),"Don't know")</f>
        <v>Don't know</v>
      </c>
      <c r="Q323" t="str">
        <f>IFERROR(__xludf.DUMMYFUNCTION("""COMPUTED_VALUE"""),"Don't know")</f>
        <v>Don't know</v>
      </c>
      <c r="R323" t="str">
        <f>IFERROR(__xludf.DUMMYFUNCTION("""COMPUTED_VALUE"""),"Don't know")</f>
        <v>Don't know</v>
      </c>
      <c r="S323" t="str">
        <f>IFERROR(__xludf.DUMMYFUNCTION("""COMPUTED_VALUE"""),"Yes")</f>
        <v>Yes</v>
      </c>
      <c r="T323" t="str">
        <f>IFERROR(__xludf.DUMMYFUNCTION("""COMPUTED_VALUE"""),"Yes")</f>
        <v>Yes</v>
      </c>
      <c r="U323" t="str">
        <f>IFERROR(__xludf.DUMMYFUNCTION("""COMPUTED_VALUE"""),"Some of them")</f>
        <v>Some of them</v>
      </c>
      <c r="V323" t="str">
        <f>IFERROR(__xludf.DUMMYFUNCTION("""COMPUTED_VALUE"""),"Some of them")</f>
        <v>Some of them</v>
      </c>
      <c r="W323" t="str">
        <f>IFERROR(__xludf.DUMMYFUNCTION("""COMPUTED_VALUE"""),"No")</f>
        <v>No</v>
      </c>
      <c r="X323" t="str">
        <f>IFERROR(__xludf.DUMMYFUNCTION("""COMPUTED_VALUE"""),"No")</f>
        <v>No</v>
      </c>
      <c r="Y323" t="str">
        <f>IFERROR(__xludf.DUMMYFUNCTION("""COMPUTED_VALUE"""),"No")</f>
        <v>No</v>
      </c>
      <c r="Z323" t="str">
        <f>IFERROR(__xludf.DUMMYFUNCTION("""COMPUTED_VALUE"""),"Yes")</f>
        <v>Yes</v>
      </c>
    </row>
    <row r="324">
      <c r="A324" s="4">
        <f>IFERROR(__xludf.DUMMYFUNCTION("""COMPUTED_VALUE"""),41878.76271737269)</f>
        <v>41878.76272</v>
      </c>
      <c r="B324">
        <f>IFERROR(__xludf.DUMMYFUNCTION("""COMPUTED_VALUE"""),36.0)</f>
        <v>36</v>
      </c>
      <c r="C324" t="str">
        <f>IFERROR(__xludf.DUMMYFUNCTION("""COMPUTED_VALUE"""),"Male")</f>
        <v>Male</v>
      </c>
      <c r="D324" t="str">
        <f>IFERROR(__xludf.DUMMYFUNCTION("""COMPUTED_VALUE"""),"United States")</f>
        <v>United States</v>
      </c>
      <c r="E324" t="str">
        <f>IFERROR(__xludf.DUMMYFUNCTION("""COMPUTED_VALUE"""),"CA")</f>
        <v>CA</v>
      </c>
      <c r="F324" t="str">
        <f>IFERROR(__xludf.DUMMYFUNCTION("""COMPUTED_VALUE"""),"No")</f>
        <v>No</v>
      </c>
      <c r="G324" t="str">
        <f>IFERROR(__xludf.DUMMYFUNCTION("""COMPUTED_VALUE"""),"Yes")</f>
        <v>Yes</v>
      </c>
      <c r="H324" t="str">
        <f>IFERROR(__xludf.DUMMYFUNCTION("""COMPUTED_VALUE"""),"Yes")</f>
        <v>Yes</v>
      </c>
      <c r="I324" t="str">
        <f>IFERROR(__xludf.DUMMYFUNCTION("""COMPUTED_VALUE"""),"Sometimes")</f>
        <v>Sometimes</v>
      </c>
      <c r="J324" t="str">
        <f>IFERROR(__xludf.DUMMYFUNCTION("""COMPUTED_VALUE"""),"More than 1000")</f>
        <v>More than 1000</v>
      </c>
      <c r="K324" t="str">
        <f>IFERROR(__xludf.DUMMYFUNCTION("""COMPUTED_VALUE"""),"No")</f>
        <v>No</v>
      </c>
      <c r="L324" t="str">
        <f>IFERROR(__xludf.DUMMYFUNCTION("""COMPUTED_VALUE"""),"Yes")</f>
        <v>Yes</v>
      </c>
      <c r="M324" t="str">
        <f>IFERROR(__xludf.DUMMYFUNCTION("""COMPUTED_VALUE"""),"Yes")</f>
        <v>Yes</v>
      </c>
      <c r="N324" t="str">
        <f>IFERROR(__xludf.DUMMYFUNCTION("""COMPUTED_VALUE"""),"No")</f>
        <v>No</v>
      </c>
      <c r="O324" t="str">
        <f>IFERROR(__xludf.DUMMYFUNCTION("""COMPUTED_VALUE"""),"No")</f>
        <v>No</v>
      </c>
      <c r="P324" t="str">
        <f>IFERROR(__xludf.DUMMYFUNCTION("""COMPUTED_VALUE"""),"Yes")</f>
        <v>Yes</v>
      </c>
      <c r="Q324" t="str">
        <f>IFERROR(__xludf.DUMMYFUNCTION("""COMPUTED_VALUE"""),"Don't know")</f>
        <v>Don't know</v>
      </c>
      <c r="R324" t="str">
        <f>IFERROR(__xludf.DUMMYFUNCTION("""COMPUTED_VALUE"""),"Somewhat difficult")</f>
        <v>Somewhat difficult</v>
      </c>
      <c r="S324" t="str">
        <f>IFERROR(__xludf.DUMMYFUNCTION("""COMPUTED_VALUE"""),"Yes")</f>
        <v>Yes</v>
      </c>
      <c r="T324" t="str">
        <f>IFERROR(__xludf.DUMMYFUNCTION("""COMPUTED_VALUE"""),"No")</f>
        <v>No</v>
      </c>
      <c r="U324" t="str">
        <f>IFERROR(__xludf.DUMMYFUNCTION("""COMPUTED_VALUE"""),"Some of them")</f>
        <v>Some of them</v>
      </c>
      <c r="V324" t="str">
        <f>IFERROR(__xludf.DUMMYFUNCTION("""COMPUTED_VALUE"""),"Yes")</f>
        <v>Yes</v>
      </c>
      <c r="W324" t="str">
        <f>IFERROR(__xludf.DUMMYFUNCTION("""COMPUTED_VALUE"""),"No")</f>
        <v>No</v>
      </c>
      <c r="X324" t="str">
        <f>IFERROR(__xludf.DUMMYFUNCTION("""COMPUTED_VALUE"""),"Yes")</f>
        <v>Yes</v>
      </c>
      <c r="Y324" t="str">
        <f>IFERROR(__xludf.DUMMYFUNCTION("""COMPUTED_VALUE"""),"No")</f>
        <v>No</v>
      </c>
      <c r="Z324" t="str">
        <f>IFERROR(__xludf.DUMMYFUNCTION("""COMPUTED_VALUE"""),"No")</f>
        <v>No</v>
      </c>
    </row>
    <row r="325">
      <c r="A325" s="4">
        <f>IFERROR(__xludf.DUMMYFUNCTION("""COMPUTED_VALUE"""),41878.76534175926)</f>
        <v>41878.76534</v>
      </c>
      <c r="B325">
        <f>IFERROR(__xludf.DUMMYFUNCTION("""COMPUTED_VALUE"""),21.0)</f>
        <v>21</v>
      </c>
      <c r="C325" t="str">
        <f>IFERROR(__xludf.DUMMYFUNCTION("""COMPUTED_VALUE"""),"M")</f>
        <v>M</v>
      </c>
      <c r="D325" t="str">
        <f>IFERROR(__xludf.DUMMYFUNCTION("""COMPUTED_VALUE"""),"United States")</f>
        <v>United States</v>
      </c>
      <c r="E325" t="str">
        <f>IFERROR(__xludf.DUMMYFUNCTION("""COMPUTED_VALUE"""),"CA")</f>
        <v>CA</v>
      </c>
      <c r="F325" t="str">
        <f>IFERROR(__xludf.DUMMYFUNCTION("""COMPUTED_VALUE"""),"No")</f>
        <v>No</v>
      </c>
      <c r="G325" t="str">
        <f>IFERROR(__xludf.DUMMYFUNCTION("""COMPUTED_VALUE"""),"Yes")</f>
        <v>Yes</v>
      </c>
      <c r="H325" t="str">
        <f>IFERROR(__xludf.DUMMYFUNCTION("""COMPUTED_VALUE"""),"No")</f>
        <v>No</v>
      </c>
      <c r="J325" t="str">
        <f>IFERROR(__xludf.DUMMYFUNCTION("""COMPUTED_VALUE"""),"More than 1000")</f>
        <v>More than 1000</v>
      </c>
      <c r="K325" t="str">
        <f>IFERROR(__xludf.DUMMYFUNCTION("""COMPUTED_VALUE"""),"No")</f>
        <v>No</v>
      </c>
      <c r="L325" t="str">
        <f>IFERROR(__xludf.DUMMYFUNCTION("""COMPUTED_VALUE"""),"Yes")</f>
        <v>Yes</v>
      </c>
      <c r="M325" t="str">
        <f>IFERROR(__xludf.DUMMYFUNCTION("""COMPUTED_VALUE"""),"Yes")</f>
        <v>Yes</v>
      </c>
      <c r="N325" t="str">
        <f>IFERROR(__xludf.DUMMYFUNCTION("""COMPUTED_VALUE"""),"Yes")</f>
        <v>Yes</v>
      </c>
      <c r="O325" t="str">
        <f>IFERROR(__xludf.DUMMYFUNCTION("""COMPUTED_VALUE"""),"Yes")</f>
        <v>Yes</v>
      </c>
      <c r="P325" t="str">
        <f>IFERROR(__xludf.DUMMYFUNCTION("""COMPUTED_VALUE"""),"Yes")</f>
        <v>Yes</v>
      </c>
      <c r="Q325" t="str">
        <f>IFERROR(__xludf.DUMMYFUNCTION("""COMPUTED_VALUE"""),"Yes")</f>
        <v>Yes</v>
      </c>
      <c r="R325" t="str">
        <f>IFERROR(__xludf.DUMMYFUNCTION("""COMPUTED_VALUE"""),"Don't know")</f>
        <v>Don't know</v>
      </c>
      <c r="S325" t="str">
        <f>IFERROR(__xludf.DUMMYFUNCTION("""COMPUTED_VALUE"""),"No")</f>
        <v>No</v>
      </c>
      <c r="T325" t="str">
        <f>IFERROR(__xludf.DUMMYFUNCTION("""COMPUTED_VALUE"""),"No")</f>
        <v>No</v>
      </c>
      <c r="U325" t="str">
        <f>IFERROR(__xludf.DUMMYFUNCTION("""COMPUTED_VALUE"""),"Some of them")</f>
        <v>Some of them</v>
      </c>
      <c r="V325" t="str">
        <f>IFERROR(__xludf.DUMMYFUNCTION("""COMPUTED_VALUE"""),"Yes")</f>
        <v>Yes</v>
      </c>
      <c r="W325" t="str">
        <f>IFERROR(__xludf.DUMMYFUNCTION("""COMPUTED_VALUE"""),"No")</f>
        <v>No</v>
      </c>
      <c r="X325" t="str">
        <f>IFERROR(__xludf.DUMMYFUNCTION("""COMPUTED_VALUE"""),"Maybe")</f>
        <v>Maybe</v>
      </c>
      <c r="Y325" t="str">
        <f>IFERROR(__xludf.DUMMYFUNCTION("""COMPUTED_VALUE"""),"Yes")</f>
        <v>Yes</v>
      </c>
      <c r="Z325" t="str">
        <f>IFERROR(__xludf.DUMMYFUNCTION("""COMPUTED_VALUE"""),"No")</f>
        <v>No</v>
      </c>
    </row>
    <row r="326">
      <c r="A326" s="4">
        <f>IFERROR(__xludf.DUMMYFUNCTION("""COMPUTED_VALUE"""),41878.77759065972)</f>
        <v>41878.77759</v>
      </c>
      <c r="B326">
        <f>IFERROR(__xludf.DUMMYFUNCTION("""COMPUTED_VALUE"""),25.0)</f>
        <v>25</v>
      </c>
      <c r="C326" t="str">
        <f>IFERROR(__xludf.DUMMYFUNCTION("""COMPUTED_VALUE"""),"Woman")</f>
        <v>Woman</v>
      </c>
      <c r="D326" t="str">
        <f>IFERROR(__xludf.DUMMYFUNCTION("""COMPUTED_VALUE"""),"United States")</f>
        <v>United States</v>
      </c>
      <c r="E326" t="str">
        <f>IFERROR(__xludf.DUMMYFUNCTION("""COMPUTED_VALUE"""),"CA")</f>
        <v>CA</v>
      </c>
      <c r="F326" t="str">
        <f>IFERROR(__xludf.DUMMYFUNCTION("""COMPUTED_VALUE"""),"No")</f>
        <v>No</v>
      </c>
      <c r="G326" t="str">
        <f>IFERROR(__xludf.DUMMYFUNCTION("""COMPUTED_VALUE"""),"Yes")</f>
        <v>Yes</v>
      </c>
      <c r="H326" t="str">
        <f>IFERROR(__xludf.DUMMYFUNCTION("""COMPUTED_VALUE"""),"No")</f>
        <v>No</v>
      </c>
      <c r="J326" t="str">
        <f>IFERROR(__xludf.DUMMYFUNCTION("""COMPUTED_VALUE"""),"500-1000")</f>
        <v>500-1000</v>
      </c>
      <c r="K326" t="str">
        <f>IFERROR(__xludf.DUMMYFUNCTION("""COMPUTED_VALUE"""),"No")</f>
        <v>No</v>
      </c>
      <c r="L326" t="str">
        <f>IFERROR(__xludf.DUMMYFUNCTION("""COMPUTED_VALUE"""),"No")</f>
        <v>No</v>
      </c>
      <c r="M326" t="str">
        <f>IFERROR(__xludf.DUMMYFUNCTION("""COMPUTED_VALUE"""),"Don't know")</f>
        <v>Don't know</v>
      </c>
      <c r="N326" t="str">
        <f>IFERROR(__xludf.DUMMYFUNCTION("""COMPUTED_VALUE"""),"Not sure")</f>
        <v>Not sure</v>
      </c>
      <c r="O326" t="str">
        <f>IFERROR(__xludf.DUMMYFUNCTION("""COMPUTED_VALUE"""),"No")</f>
        <v>No</v>
      </c>
      <c r="P326" t="str">
        <f>IFERROR(__xludf.DUMMYFUNCTION("""COMPUTED_VALUE"""),"No")</f>
        <v>No</v>
      </c>
      <c r="Q326" t="str">
        <f>IFERROR(__xludf.DUMMYFUNCTION("""COMPUTED_VALUE"""),"Don't know")</f>
        <v>Don't know</v>
      </c>
      <c r="R326" t="str">
        <f>IFERROR(__xludf.DUMMYFUNCTION("""COMPUTED_VALUE"""),"Don't know")</f>
        <v>Don't know</v>
      </c>
      <c r="S326" t="str">
        <f>IFERROR(__xludf.DUMMYFUNCTION("""COMPUTED_VALUE"""),"Maybe")</f>
        <v>Maybe</v>
      </c>
      <c r="T326" t="str">
        <f>IFERROR(__xludf.DUMMYFUNCTION("""COMPUTED_VALUE"""),"No")</f>
        <v>No</v>
      </c>
      <c r="U326" t="str">
        <f>IFERROR(__xludf.DUMMYFUNCTION("""COMPUTED_VALUE"""),"Some of them")</f>
        <v>Some of them</v>
      </c>
      <c r="V326" t="str">
        <f>IFERROR(__xludf.DUMMYFUNCTION("""COMPUTED_VALUE"""),"Some of them")</f>
        <v>Some of them</v>
      </c>
      <c r="W326" t="str">
        <f>IFERROR(__xludf.DUMMYFUNCTION("""COMPUTED_VALUE"""),"No")</f>
        <v>No</v>
      </c>
      <c r="X326" t="str">
        <f>IFERROR(__xludf.DUMMYFUNCTION("""COMPUTED_VALUE"""),"Maybe")</f>
        <v>Maybe</v>
      </c>
      <c r="Y326" t="str">
        <f>IFERROR(__xludf.DUMMYFUNCTION("""COMPUTED_VALUE"""),"Don't know")</f>
        <v>Don't know</v>
      </c>
      <c r="Z326" t="str">
        <f>IFERROR(__xludf.DUMMYFUNCTION("""COMPUTED_VALUE"""),"No")</f>
        <v>No</v>
      </c>
    </row>
    <row r="327">
      <c r="A327" s="4">
        <f>IFERROR(__xludf.DUMMYFUNCTION("""COMPUTED_VALUE"""),41878.80094076388)</f>
        <v>41878.80094</v>
      </c>
      <c r="B327">
        <f>IFERROR(__xludf.DUMMYFUNCTION("""COMPUTED_VALUE"""),33.0)</f>
        <v>33</v>
      </c>
      <c r="C327" t="str">
        <f>IFERROR(__xludf.DUMMYFUNCTION("""COMPUTED_VALUE"""),"M")</f>
        <v>M</v>
      </c>
      <c r="D327" t="str">
        <f>IFERROR(__xludf.DUMMYFUNCTION("""COMPUTED_VALUE"""),"United States")</f>
        <v>United States</v>
      </c>
      <c r="E327" t="str">
        <f>IFERROR(__xludf.DUMMYFUNCTION("""COMPUTED_VALUE"""),"NY")</f>
        <v>NY</v>
      </c>
      <c r="F327" t="str">
        <f>IFERROR(__xludf.DUMMYFUNCTION("""COMPUTED_VALUE"""),"No")</f>
        <v>No</v>
      </c>
      <c r="G327" t="str">
        <f>IFERROR(__xludf.DUMMYFUNCTION("""COMPUTED_VALUE"""),"No")</f>
        <v>No</v>
      </c>
      <c r="H327" t="str">
        <f>IFERROR(__xludf.DUMMYFUNCTION("""COMPUTED_VALUE"""),"No")</f>
        <v>No</v>
      </c>
      <c r="J327" t="str">
        <f>IFERROR(__xludf.DUMMYFUNCTION("""COMPUTED_VALUE"""),"26-100")</f>
        <v>26-100</v>
      </c>
      <c r="K327" t="str">
        <f>IFERROR(__xludf.DUMMYFUNCTION("""COMPUTED_VALUE"""),"No")</f>
        <v>No</v>
      </c>
      <c r="L327" t="str">
        <f>IFERROR(__xludf.DUMMYFUNCTION("""COMPUTED_VALUE"""),"Yes")</f>
        <v>Yes</v>
      </c>
      <c r="M327" t="str">
        <f>IFERROR(__xludf.DUMMYFUNCTION("""COMPUTED_VALUE"""),"Don't know")</f>
        <v>Don't know</v>
      </c>
      <c r="N327" t="str">
        <f>IFERROR(__xludf.DUMMYFUNCTION("""COMPUTED_VALUE"""),"No")</f>
        <v>No</v>
      </c>
      <c r="O327" t="str">
        <f>IFERROR(__xludf.DUMMYFUNCTION("""COMPUTED_VALUE"""),"Don't know")</f>
        <v>Don't know</v>
      </c>
      <c r="P327" t="str">
        <f>IFERROR(__xludf.DUMMYFUNCTION("""COMPUTED_VALUE"""),"Don't know")</f>
        <v>Don't know</v>
      </c>
      <c r="Q327" t="str">
        <f>IFERROR(__xludf.DUMMYFUNCTION("""COMPUTED_VALUE"""),"Don't know")</f>
        <v>Don't know</v>
      </c>
      <c r="R327" t="str">
        <f>IFERROR(__xludf.DUMMYFUNCTION("""COMPUTED_VALUE"""),"Don't know")</f>
        <v>Don't know</v>
      </c>
      <c r="S327" t="str">
        <f>IFERROR(__xludf.DUMMYFUNCTION("""COMPUTED_VALUE"""),"Yes")</f>
        <v>Yes</v>
      </c>
      <c r="T327" t="str">
        <f>IFERROR(__xludf.DUMMYFUNCTION("""COMPUTED_VALUE"""),"No")</f>
        <v>No</v>
      </c>
      <c r="U327" t="str">
        <f>IFERROR(__xludf.DUMMYFUNCTION("""COMPUTED_VALUE"""),"Some of them")</f>
        <v>Some of them</v>
      </c>
      <c r="V327" t="str">
        <f>IFERROR(__xludf.DUMMYFUNCTION("""COMPUTED_VALUE"""),"No")</f>
        <v>No</v>
      </c>
      <c r="W327" t="str">
        <f>IFERROR(__xludf.DUMMYFUNCTION("""COMPUTED_VALUE"""),"No")</f>
        <v>No</v>
      </c>
      <c r="X327" t="str">
        <f>IFERROR(__xludf.DUMMYFUNCTION("""COMPUTED_VALUE"""),"Maybe")</f>
        <v>Maybe</v>
      </c>
      <c r="Y327" t="str">
        <f>IFERROR(__xludf.DUMMYFUNCTION("""COMPUTED_VALUE"""),"Don't know")</f>
        <v>Don't know</v>
      </c>
      <c r="Z327" t="str">
        <f>IFERROR(__xludf.DUMMYFUNCTION("""COMPUTED_VALUE"""),"No")</f>
        <v>No</v>
      </c>
    </row>
    <row r="328">
      <c r="A328" s="4">
        <f>IFERROR(__xludf.DUMMYFUNCTION("""COMPUTED_VALUE"""),41878.80295621528)</f>
        <v>41878.80296</v>
      </c>
      <c r="B328">
        <f>IFERROR(__xludf.DUMMYFUNCTION("""COMPUTED_VALUE"""),24.0)</f>
        <v>24</v>
      </c>
      <c r="C328" t="str">
        <f>IFERROR(__xludf.DUMMYFUNCTION("""COMPUTED_VALUE"""),"M")</f>
        <v>M</v>
      </c>
      <c r="D328" t="str">
        <f>IFERROR(__xludf.DUMMYFUNCTION("""COMPUTED_VALUE"""),"United States")</f>
        <v>United States</v>
      </c>
      <c r="E328" t="str">
        <f>IFERROR(__xludf.DUMMYFUNCTION("""COMPUTED_VALUE"""),"CA")</f>
        <v>CA</v>
      </c>
      <c r="F328" t="str">
        <f>IFERROR(__xludf.DUMMYFUNCTION("""COMPUTED_VALUE"""),"No")</f>
        <v>No</v>
      </c>
      <c r="G328" t="str">
        <f>IFERROR(__xludf.DUMMYFUNCTION("""COMPUTED_VALUE"""),"No")</f>
        <v>No</v>
      </c>
      <c r="H328" t="str">
        <f>IFERROR(__xludf.DUMMYFUNCTION("""COMPUTED_VALUE"""),"No")</f>
        <v>No</v>
      </c>
      <c r="J328" t="str">
        <f>IFERROR(__xludf.DUMMYFUNCTION("""COMPUTED_VALUE"""),"More than 1000")</f>
        <v>More than 1000</v>
      </c>
      <c r="K328" t="str">
        <f>IFERROR(__xludf.DUMMYFUNCTION("""COMPUTED_VALUE"""),"No")</f>
        <v>No</v>
      </c>
      <c r="L328" t="str">
        <f>IFERROR(__xludf.DUMMYFUNCTION("""COMPUTED_VALUE"""),"Yes")</f>
        <v>Yes</v>
      </c>
      <c r="M328" t="str">
        <f>IFERROR(__xludf.DUMMYFUNCTION("""COMPUTED_VALUE"""),"Don't know")</f>
        <v>Don't know</v>
      </c>
      <c r="N328" t="str">
        <f>IFERROR(__xludf.DUMMYFUNCTION("""COMPUTED_VALUE"""),"Not sure")</f>
        <v>Not sure</v>
      </c>
      <c r="O328" t="str">
        <f>IFERROR(__xludf.DUMMYFUNCTION("""COMPUTED_VALUE"""),"Don't know")</f>
        <v>Don't know</v>
      </c>
      <c r="P328" t="str">
        <f>IFERROR(__xludf.DUMMYFUNCTION("""COMPUTED_VALUE"""),"Don't know")</f>
        <v>Don't know</v>
      </c>
      <c r="Q328" t="str">
        <f>IFERROR(__xludf.DUMMYFUNCTION("""COMPUTED_VALUE"""),"Don't know")</f>
        <v>Don't know</v>
      </c>
      <c r="R328" t="str">
        <f>IFERROR(__xludf.DUMMYFUNCTION("""COMPUTED_VALUE"""),"Don't know")</f>
        <v>Don't know</v>
      </c>
      <c r="S328" t="str">
        <f>IFERROR(__xludf.DUMMYFUNCTION("""COMPUTED_VALUE"""),"Maybe")</f>
        <v>Maybe</v>
      </c>
      <c r="T328" t="str">
        <f>IFERROR(__xludf.DUMMYFUNCTION("""COMPUTED_VALUE"""),"Maybe")</f>
        <v>Maybe</v>
      </c>
      <c r="U328" t="str">
        <f>IFERROR(__xludf.DUMMYFUNCTION("""COMPUTED_VALUE"""),"Some of them")</f>
        <v>Some of them</v>
      </c>
      <c r="V328" t="str">
        <f>IFERROR(__xludf.DUMMYFUNCTION("""COMPUTED_VALUE"""),"Some of them")</f>
        <v>Some of them</v>
      </c>
      <c r="W328" t="str">
        <f>IFERROR(__xludf.DUMMYFUNCTION("""COMPUTED_VALUE"""),"No")</f>
        <v>No</v>
      </c>
      <c r="X328" t="str">
        <f>IFERROR(__xludf.DUMMYFUNCTION("""COMPUTED_VALUE"""),"No")</f>
        <v>No</v>
      </c>
      <c r="Y328" t="str">
        <f>IFERROR(__xludf.DUMMYFUNCTION("""COMPUTED_VALUE"""),"Yes")</f>
        <v>Yes</v>
      </c>
      <c r="Z328" t="str">
        <f>IFERROR(__xludf.DUMMYFUNCTION("""COMPUTED_VALUE"""),"No")</f>
        <v>No</v>
      </c>
    </row>
    <row r="329">
      <c r="A329" s="4">
        <f>IFERROR(__xludf.DUMMYFUNCTION("""COMPUTED_VALUE"""),41878.80952380787)</f>
        <v>41878.80952</v>
      </c>
      <c r="B329">
        <f>IFERROR(__xludf.DUMMYFUNCTION("""COMPUTED_VALUE"""),27.0)</f>
        <v>27</v>
      </c>
      <c r="C329" t="str">
        <f>IFERROR(__xludf.DUMMYFUNCTION("""COMPUTED_VALUE"""),"Male")</f>
        <v>Male</v>
      </c>
      <c r="D329" t="str">
        <f>IFERROR(__xludf.DUMMYFUNCTION("""COMPUTED_VALUE"""),"United States")</f>
        <v>United States</v>
      </c>
      <c r="E329" t="str">
        <f>IFERROR(__xludf.DUMMYFUNCTION("""COMPUTED_VALUE"""),"OR")</f>
        <v>OR</v>
      </c>
      <c r="F329" t="str">
        <f>IFERROR(__xludf.DUMMYFUNCTION("""COMPUTED_VALUE"""),"No")</f>
        <v>No</v>
      </c>
      <c r="G329" t="str">
        <f>IFERROR(__xludf.DUMMYFUNCTION("""COMPUTED_VALUE"""),"Yes")</f>
        <v>Yes</v>
      </c>
      <c r="H329" t="str">
        <f>IFERROR(__xludf.DUMMYFUNCTION("""COMPUTED_VALUE"""),"Yes")</f>
        <v>Yes</v>
      </c>
      <c r="I329" t="str">
        <f>IFERROR(__xludf.DUMMYFUNCTION("""COMPUTED_VALUE"""),"Sometimes")</f>
        <v>Sometimes</v>
      </c>
      <c r="J329" t="str">
        <f>IFERROR(__xludf.DUMMYFUNCTION("""COMPUTED_VALUE"""),"100-500")</f>
        <v>100-500</v>
      </c>
      <c r="K329" t="str">
        <f>IFERROR(__xludf.DUMMYFUNCTION("""COMPUTED_VALUE"""),"Yes")</f>
        <v>Yes</v>
      </c>
      <c r="L329" t="str">
        <f>IFERROR(__xludf.DUMMYFUNCTION("""COMPUTED_VALUE"""),"Yes")</f>
        <v>Yes</v>
      </c>
      <c r="M329" t="str">
        <f>IFERROR(__xludf.DUMMYFUNCTION("""COMPUTED_VALUE"""),"Don't know")</f>
        <v>Don't know</v>
      </c>
      <c r="N329" t="str">
        <f>IFERROR(__xludf.DUMMYFUNCTION("""COMPUTED_VALUE"""),"No")</f>
        <v>No</v>
      </c>
      <c r="O329" t="str">
        <f>IFERROR(__xludf.DUMMYFUNCTION("""COMPUTED_VALUE"""),"No")</f>
        <v>No</v>
      </c>
      <c r="P329" t="str">
        <f>IFERROR(__xludf.DUMMYFUNCTION("""COMPUTED_VALUE"""),"Don't know")</f>
        <v>Don't know</v>
      </c>
      <c r="Q329" t="str">
        <f>IFERROR(__xludf.DUMMYFUNCTION("""COMPUTED_VALUE"""),"Don't know")</f>
        <v>Don't know</v>
      </c>
      <c r="R329" t="str">
        <f>IFERROR(__xludf.DUMMYFUNCTION("""COMPUTED_VALUE"""),"Don't know")</f>
        <v>Don't know</v>
      </c>
      <c r="S329" t="str">
        <f>IFERROR(__xludf.DUMMYFUNCTION("""COMPUTED_VALUE"""),"No")</f>
        <v>No</v>
      </c>
      <c r="T329" t="str">
        <f>IFERROR(__xludf.DUMMYFUNCTION("""COMPUTED_VALUE"""),"No")</f>
        <v>No</v>
      </c>
      <c r="U329" t="str">
        <f>IFERROR(__xludf.DUMMYFUNCTION("""COMPUTED_VALUE"""),"Some of them")</f>
        <v>Some of them</v>
      </c>
      <c r="V329" t="str">
        <f>IFERROR(__xludf.DUMMYFUNCTION("""COMPUTED_VALUE"""),"No")</f>
        <v>No</v>
      </c>
      <c r="W329" t="str">
        <f>IFERROR(__xludf.DUMMYFUNCTION("""COMPUTED_VALUE"""),"No")</f>
        <v>No</v>
      </c>
      <c r="X329" t="str">
        <f>IFERROR(__xludf.DUMMYFUNCTION("""COMPUTED_VALUE"""),"No")</f>
        <v>No</v>
      </c>
      <c r="Y329" t="str">
        <f>IFERROR(__xludf.DUMMYFUNCTION("""COMPUTED_VALUE"""),"Yes")</f>
        <v>Yes</v>
      </c>
      <c r="Z329" t="str">
        <f>IFERROR(__xludf.DUMMYFUNCTION("""COMPUTED_VALUE"""),"No")</f>
        <v>No</v>
      </c>
    </row>
    <row r="330">
      <c r="A330" s="4">
        <f>IFERROR(__xludf.DUMMYFUNCTION("""COMPUTED_VALUE"""),41878.81151707176)</f>
        <v>41878.81152</v>
      </c>
      <c r="B330">
        <f>IFERROR(__xludf.DUMMYFUNCTION("""COMPUTED_VALUE"""),36.0)</f>
        <v>36</v>
      </c>
      <c r="C330" t="str">
        <f>IFERROR(__xludf.DUMMYFUNCTION("""COMPUTED_VALUE"""),"Male")</f>
        <v>Male</v>
      </c>
      <c r="D330" t="str">
        <f>IFERROR(__xludf.DUMMYFUNCTION("""COMPUTED_VALUE"""),"United States")</f>
        <v>United States</v>
      </c>
      <c r="E330" t="str">
        <f>IFERROR(__xludf.DUMMYFUNCTION("""COMPUTED_VALUE"""),"CO")</f>
        <v>CO</v>
      </c>
      <c r="F330" t="str">
        <f>IFERROR(__xludf.DUMMYFUNCTION("""COMPUTED_VALUE"""),"No")</f>
        <v>No</v>
      </c>
      <c r="G330" t="str">
        <f>IFERROR(__xludf.DUMMYFUNCTION("""COMPUTED_VALUE"""),"No")</f>
        <v>No</v>
      </c>
      <c r="H330" t="str">
        <f>IFERROR(__xludf.DUMMYFUNCTION("""COMPUTED_VALUE"""),"Yes")</f>
        <v>Yes</v>
      </c>
      <c r="I330" t="str">
        <f>IFERROR(__xludf.DUMMYFUNCTION("""COMPUTED_VALUE"""),"Rarely")</f>
        <v>Rarely</v>
      </c>
      <c r="J330" t="str">
        <f>IFERROR(__xludf.DUMMYFUNCTION("""COMPUTED_VALUE"""),"26-100")</f>
        <v>26-100</v>
      </c>
      <c r="K330" t="str">
        <f>IFERROR(__xludf.DUMMYFUNCTION("""COMPUTED_VALUE"""),"No")</f>
        <v>No</v>
      </c>
      <c r="L330" t="str">
        <f>IFERROR(__xludf.DUMMYFUNCTION("""COMPUTED_VALUE"""),"Yes")</f>
        <v>Yes</v>
      </c>
      <c r="M330" t="str">
        <f>IFERROR(__xludf.DUMMYFUNCTION("""COMPUTED_VALUE"""),"Don't know")</f>
        <v>Don't know</v>
      </c>
      <c r="N330" t="str">
        <f>IFERROR(__xludf.DUMMYFUNCTION("""COMPUTED_VALUE"""),"Not sure")</f>
        <v>Not sure</v>
      </c>
      <c r="O330" t="str">
        <f>IFERROR(__xludf.DUMMYFUNCTION("""COMPUTED_VALUE"""),"No")</f>
        <v>No</v>
      </c>
      <c r="P330" t="str">
        <f>IFERROR(__xludf.DUMMYFUNCTION("""COMPUTED_VALUE"""),"Don't know")</f>
        <v>Don't know</v>
      </c>
      <c r="Q330" t="str">
        <f>IFERROR(__xludf.DUMMYFUNCTION("""COMPUTED_VALUE"""),"Don't know")</f>
        <v>Don't know</v>
      </c>
      <c r="R330" t="str">
        <f>IFERROR(__xludf.DUMMYFUNCTION("""COMPUTED_VALUE"""),"Don't know")</f>
        <v>Don't know</v>
      </c>
      <c r="S330" t="str">
        <f>IFERROR(__xludf.DUMMYFUNCTION("""COMPUTED_VALUE"""),"No")</f>
        <v>No</v>
      </c>
      <c r="T330" t="str">
        <f>IFERROR(__xludf.DUMMYFUNCTION("""COMPUTED_VALUE"""),"No")</f>
        <v>No</v>
      </c>
      <c r="U330" t="str">
        <f>IFERROR(__xludf.DUMMYFUNCTION("""COMPUTED_VALUE"""),"Some of them")</f>
        <v>Some of them</v>
      </c>
      <c r="V330" t="str">
        <f>IFERROR(__xludf.DUMMYFUNCTION("""COMPUTED_VALUE"""),"Some of them")</f>
        <v>Some of them</v>
      </c>
      <c r="W330" t="str">
        <f>IFERROR(__xludf.DUMMYFUNCTION("""COMPUTED_VALUE"""),"No")</f>
        <v>No</v>
      </c>
      <c r="X330" t="str">
        <f>IFERROR(__xludf.DUMMYFUNCTION("""COMPUTED_VALUE"""),"No")</f>
        <v>No</v>
      </c>
      <c r="Y330" t="str">
        <f>IFERROR(__xludf.DUMMYFUNCTION("""COMPUTED_VALUE"""),"Don't know")</f>
        <v>Don't know</v>
      </c>
      <c r="Z330" t="str">
        <f>IFERROR(__xludf.DUMMYFUNCTION("""COMPUTED_VALUE"""),"No")</f>
        <v>No</v>
      </c>
    </row>
    <row r="331">
      <c r="A331" s="4">
        <f>IFERROR(__xludf.DUMMYFUNCTION("""COMPUTED_VALUE"""),41878.815932337966)</f>
        <v>41878.81593</v>
      </c>
      <c r="B331">
        <f>IFERROR(__xludf.DUMMYFUNCTION("""COMPUTED_VALUE"""),28.0)</f>
        <v>28</v>
      </c>
      <c r="C331" t="str">
        <f>IFERROR(__xludf.DUMMYFUNCTION("""COMPUTED_VALUE"""),"male")</f>
        <v>male</v>
      </c>
      <c r="D331" t="str">
        <f>IFERROR(__xludf.DUMMYFUNCTION("""COMPUTED_VALUE"""),"United States")</f>
        <v>United States</v>
      </c>
      <c r="E331" t="str">
        <f>IFERROR(__xludf.DUMMYFUNCTION("""COMPUTED_VALUE"""),"GA")</f>
        <v>GA</v>
      </c>
      <c r="F331" t="str">
        <f>IFERROR(__xludf.DUMMYFUNCTION("""COMPUTED_VALUE"""),"No")</f>
        <v>No</v>
      </c>
      <c r="G331" t="str">
        <f>IFERROR(__xludf.DUMMYFUNCTION("""COMPUTED_VALUE"""),"No")</f>
        <v>No</v>
      </c>
      <c r="H331" t="str">
        <f>IFERROR(__xludf.DUMMYFUNCTION("""COMPUTED_VALUE"""),"Yes")</f>
        <v>Yes</v>
      </c>
      <c r="I331" t="str">
        <f>IFERROR(__xludf.DUMMYFUNCTION("""COMPUTED_VALUE"""),"Sometimes")</f>
        <v>Sometimes</v>
      </c>
      <c r="J331" t="str">
        <f>IFERROR(__xludf.DUMMYFUNCTION("""COMPUTED_VALUE"""),"More than 1000")</f>
        <v>More than 1000</v>
      </c>
      <c r="K331" t="str">
        <f>IFERROR(__xludf.DUMMYFUNCTION("""COMPUTED_VALUE"""),"No")</f>
        <v>No</v>
      </c>
      <c r="L331" t="str">
        <f>IFERROR(__xludf.DUMMYFUNCTION("""COMPUTED_VALUE"""),"Yes")</f>
        <v>Yes</v>
      </c>
      <c r="M331" t="str">
        <f>IFERROR(__xludf.DUMMYFUNCTION("""COMPUTED_VALUE"""),"Yes")</f>
        <v>Yes</v>
      </c>
      <c r="N331" t="str">
        <f>IFERROR(__xludf.DUMMYFUNCTION("""COMPUTED_VALUE"""),"Yes")</f>
        <v>Yes</v>
      </c>
      <c r="O331" t="str">
        <f>IFERROR(__xludf.DUMMYFUNCTION("""COMPUTED_VALUE"""),"No")</f>
        <v>No</v>
      </c>
      <c r="P331" t="str">
        <f>IFERROR(__xludf.DUMMYFUNCTION("""COMPUTED_VALUE"""),"No")</f>
        <v>No</v>
      </c>
      <c r="Q331" t="str">
        <f>IFERROR(__xludf.DUMMYFUNCTION("""COMPUTED_VALUE"""),"Yes")</f>
        <v>Yes</v>
      </c>
      <c r="R331" t="str">
        <f>IFERROR(__xludf.DUMMYFUNCTION("""COMPUTED_VALUE"""),"Somewhat difficult")</f>
        <v>Somewhat difficult</v>
      </c>
      <c r="S331" t="str">
        <f>IFERROR(__xludf.DUMMYFUNCTION("""COMPUTED_VALUE"""),"Maybe")</f>
        <v>Maybe</v>
      </c>
      <c r="T331" t="str">
        <f>IFERROR(__xludf.DUMMYFUNCTION("""COMPUTED_VALUE"""),"No")</f>
        <v>No</v>
      </c>
      <c r="U331" t="str">
        <f>IFERROR(__xludf.DUMMYFUNCTION("""COMPUTED_VALUE"""),"Some of them")</f>
        <v>Some of them</v>
      </c>
      <c r="V331" t="str">
        <f>IFERROR(__xludf.DUMMYFUNCTION("""COMPUTED_VALUE"""),"No")</f>
        <v>No</v>
      </c>
      <c r="W331" t="str">
        <f>IFERROR(__xludf.DUMMYFUNCTION("""COMPUTED_VALUE"""),"No")</f>
        <v>No</v>
      </c>
      <c r="X331" t="str">
        <f>IFERROR(__xludf.DUMMYFUNCTION("""COMPUTED_VALUE"""),"Maybe")</f>
        <v>Maybe</v>
      </c>
      <c r="Y331" t="str">
        <f>IFERROR(__xludf.DUMMYFUNCTION("""COMPUTED_VALUE"""),"No")</f>
        <v>No</v>
      </c>
      <c r="Z331" t="str">
        <f>IFERROR(__xludf.DUMMYFUNCTION("""COMPUTED_VALUE"""),"No")</f>
        <v>No</v>
      </c>
    </row>
    <row r="332">
      <c r="A332" s="4">
        <f>IFERROR(__xludf.DUMMYFUNCTION("""COMPUTED_VALUE"""),41878.818574756944)</f>
        <v>41878.81857</v>
      </c>
      <c r="B332">
        <f>IFERROR(__xludf.DUMMYFUNCTION("""COMPUTED_VALUE"""),39.0)</f>
        <v>39</v>
      </c>
      <c r="C332" t="str">
        <f>IFERROR(__xludf.DUMMYFUNCTION("""COMPUTED_VALUE"""),"Male")</f>
        <v>Male</v>
      </c>
      <c r="D332" t="str">
        <f>IFERROR(__xludf.DUMMYFUNCTION("""COMPUTED_VALUE"""),"United States")</f>
        <v>United States</v>
      </c>
      <c r="E332" t="str">
        <f>IFERROR(__xludf.DUMMYFUNCTION("""COMPUTED_VALUE"""),"OR")</f>
        <v>OR</v>
      </c>
      <c r="F332" t="str">
        <f>IFERROR(__xludf.DUMMYFUNCTION("""COMPUTED_VALUE"""),"No")</f>
        <v>No</v>
      </c>
      <c r="G332" t="str">
        <f>IFERROR(__xludf.DUMMYFUNCTION("""COMPUTED_VALUE"""),"No")</f>
        <v>No</v>
      </c>
      <c r="H332" t="str">
        <f>IFERROR(__xludf.DUMMYFUNCTION("""COMPUTED_VALUE"""),"Yes")</f>
        <v>Yes</v>
      </c>
      <c r="I332" t="str">
        <f>IFERROR(__xludf.DUMMYFUNCTION("""COMPUTED_VALUE"""),"Sometimes")</f>
        <v>Sometimes</v>
      </c>
      <c r="J332" t="str">
        <f>IFERROR(__xludf.DUMMYFUNCTION("""COMPUTED_VALUE"""),"500-1000")</f>
        <v>500-1000</v>
      </c>
      <c r="K332" t="str">
        <f>IFERROR(__xludf.DUMMYFUNCTION("""COMPUTED_VALUE"""),"No")</f>
        <v>No</v>
      </c>
      <c r="L332" t="str">
        <f>IFERROR(__xludf.DUMMYFUNCTION("""COMPUTED_VALUE"""),"Yes")</f>
        <v>Yes</v>
      </c>
      <c r="M332" t="str">
        <f>IFERROR(__xludf.DUMMYFUNCTION("""COMPUTED_VALUE"""),"Yes")</f>
        <v>Yes</v>
      </c>
      <c r="N332" t="str">
        <f>IFERROR(__xludf.DUMMYFUNCTION("""COMPUTED_VALUE"""),"Not sure")</f>
        <v>Not sure</v>
      </c>
      <c r="O332" t="str">
        <f>IFERROR(__xludf.DUMMYFUNCTION("""COMPUTED_VALUE"""),"Yes")</f>
        <v>Yes</v>
      </c>
      <c r="P332" t="str">
        <f>IFERROR(__xludf.DUMMYFUNCTION("""COMPUTED_VALUE"""),"Don't know")</f>
        <v>Don't know</v>
      </c>
      <c r="Q332" t="str">
        <f>IFERROR(__xludf.DUMMYFUNCTION("""COMPUTED_VALUE"""),"Yes")</f>
        <v>Yes</v>
      </c>
      <c r="R332" t="str">
        <f>IFERROR(__xludf.DUMMYFUNCTION("""COMPUTED_VALUE"""),"Don't know")</f>
        <v>Don't know</v>
      </c>
      <c r="S332" t="str">
        <f>IFERROR(__xludf.DUMMYFUNCTION("""COMPUTED_VALUE"""),"Yes")</f>
        <v>Yes</v>
      </c>
      <c r="T332" t="str">
        <f>IFERROR(__xludf.DUMMYFUNCTION("""COMPUTED_VALUE"""),"Maybe")</f>
        <v>Maybe</v>
      </c>
      <c r="U332" t="str">
        <f>IFERROR(__xludf.DUMMYFUNCTION("""COMPUTED_VALUE"""),"Yes")</f>
        <v>Yes</v>
      </c>
      <c r="V332" t="str">
        <f>IFERROR(__xludf.DUMMYFUNCTION("""COMPUTED_VALUE"""),"Yes")</f>
        <v>Yes</v>
      </c>
      <c r="W332" t="str">
        <f>IFERROR(__xludf.DUMMYFUNCTION("""COMPUTED_VALUE"""),"No")</f>
        <v>No</v>
      </c>
      <c r="X332" t="str">
        <f>IFERROR(__xludf.DUMMYFUNCTION("""COMPUTED_VALUE"""),"Maybe")</f>
        <v>Maybe</v>
      </c>
      <c r="Y332" t="str">
        <f>IFERROR(__xludf.DUMMYFUNCTION("""COMPUTED_VALUE"""),"Don't know")</f>
        <v>Don't know</v>
      </c>
      <c r="Z332" t="str">
        <f>IFERROR(__xludf.DUMMYFUNCTION("""COMPUTED_VALUE"""),"No")</f>
        <v>No</v>
      </c>
    </row>
    <row r="333">
      <c r="A333" s="4">
        <f>IFERROR(__xludf.DUMMYFUNCTION("""COMPUTED_VALUE"""),41878.82047251157)</f>
        <v>41878.82047</v>
      </c>
      <c r="B333">
        <f>IFERROR(__xludf.DUMMYFUNCTION("""COMPUTED_VALUE"""),32.0)</f>
        <v>32</v>
      </c>
      <c r="C333" t="str">
        <f>IFERROR(__xludf.DUMMYFUNCTION("""COMPUTED_VALUE"""),"Male")</f>
        <v>Male</v>
      </c>
      <c r="D333" t="str">
        <f>IFERROR(__xludf.DUMMYFUNCTION("""COMPUTED_VALUE"""),"United States")</f>
        <v>United States</v>
      </c>
      <c r="E333" t="str">
        <f>IFERROR(__xludf.DUMMYFUNCTION("""COMPUTED_VALUE"""),"CA")</f>
        <v>CA</v>
      </c>
      <c r="F333" t="str">
        <f>IFERROR(__xludf.DUMMYFUNCTION("""COMPUTED_VALUE"""),"No")</f>
        <v>No</v>
      </c>
      <c r="G333" t="str">
        <f>IFERROR(__xludf.DUMMYFUNCTION("""COMPUTED_VALUE"""),"No")</f>
        <v>No</v>
      </c>
      <c r="H333" t="str">
        <f>IFERROR(__xludf.DUMMYFUNCTION("""COMPUTED_VALUE"""),"Yes")</f>
        <v>Yes</v>
      </c>
      <c r="I333" t="str">
        <f>IFERROR(__xludf.DUMMYFUNCTION("""COMPUTED_VALUE"""),"Sometimes")</f>
        <v>Sometimes</v>
      </c>
      <c r="J333" t="str">
        <f>IFERROR(__xludf.DUMMYFUNCTION("""COMPUTED_VALUE"""),"More than 1000")</f>
        <v>More than 1000</v>
      </c>
      <c r="K333" t="str">
        <f>IFERROR(__xludf.DUMMYFUNCTION("""COMPUTED_VALUE"""),"No")</f>
        <v>No</v>
      </c>
      <c r="L333" t="str">
        <f>IFERROR(__xludf.DUMMYFUNCTION("""COMPUTED_VALUE"""),"Yes")</f>
        <v>Yes</v>
      </c>
      <c r="M333" t="str">
        <f>IFERROR(__xludf.DUMMYFUNCTION("""COMPUTED_VALUE"""),"Yes")</f>
        <v>Yes</v>
      </c>
      <c r="N333" t="str">
        <f>IFERROR(__xludf.DUMMYFUNCTION("""COMPUTED_VALUE"""),"No")</f>
        <v>No</v>
      </c>
      <c r="O333" t="str">
        <f>IFERROR(__xludf.DUMMYFUNCTION("""COMPUTED_VALUE"""),"No")</f>
        <v>No</v>
      </c>
      <c r="P333" t="str">
        <f>IFERROR(__xludf.DUMMYFUNCTION("""COMPUTED_VALUE"""),"Yes")</f>
        <v>Yes</v>
      </c>
      <c r="Q333" t="str">
        <f>IFERROR(__xludf.DUMMYFUNCTION("""COMPUTED_VALUE"""),"Don't know")</f>
        <v>Don't know</v>
      </c>
      <c r="R333" t="str">
        <f>IFERROR(__xludf.DUMMYFUNCTION("""COMPUTED_VALUE"""),"Somewhat easy")</f>
        <v>Somewhat easy</v>
      </c>
      <c r="S333" t="str">
        <f>IFERROR(__xludf.DUMMYFUNCTION("""COMPUTED_VALUE"""),"No")</f>
        <v>No</v>
      </c>
      <c r="T333" t="str">
        <f>IFERROR(__xludf.DUMMYFUNCTION("""COMPUTED_VALUE"""),"No")</f>
        <v>No</v>
      </c>
      <c r="U333" t="str">
        <f>IFERROR(__xludf.DUMMYFUNCTION("""COMPUTED_VALUE"""),"Yes")</f>
        <v>Yes</v>
      </c>
      <c r="V333" t="str">
        <f>IFERROR(__xludf.DUMMYFUNCTION("""COMPUTED_VALUE"""),"Some of them")</f>
        <v>Some of them</v>
      </c>
      <c r="W333" t="str">
        <f>IFERROR(__xludf.DUMMYFUNCTION("""COMPUTED_VALUE"""),"Maybe")</f>
        <v>Maybe</v>
      </c>
      <c r="X333" t="str">
        <f>IFERROR(__xludf.DUMMYFUNCTION("""COMPUTED_VALUE"""),"Yes")</f>
        <v>Yes</v>
      </c>
      <c r="Y333" t="str">
        <f>IFERROR(__xludf.DUMMYFUNCTION("""COMPUTED_VALUE"""),"Don't know")</f>
        <v>Don't know</v>
      </c>
      <c r="Z333" t="str">
        <f>IFERROR(__xludf.DUMMYFUNCTION("""COMPUTED_VALUE"""),"No")</f>
        <v>No</v>
      </c>
    </row>
    <row r="334">
      <c r="A334" s="4">
        <f>IFERROR(__xludf.DUMMYFUNCTION("""COMPUTED_VALUE"""),41878.82333825232)</f>
        <v>41878.82334</v>
      </c>
      <c r="B334">
        <f>IFERROR(__xludf.DUMMYFUNCTION("""COMPUTED_VALUE"""),31.0)</f>
        <v>31</v>
      </c>
      <c r="C334" t="str">
        <f>IFERROR(__xludf.DUMMYFUNCTION("""COMPUTED_VALUE"""),"male")</f>
        <v>male</v>
      </c>
      <c r="D334" t="str">
        <f>IFERROR(__xludf.DUMMYFUNCTION("""COMPUTED_VALUE"""),"United States")</f>
        <v>United States</v>
      </c>
      <c r="E334" t="str">
        <f>IFERROR(__xludf.DUMMYFUNCTION("""COMPUTED_VALUE"""),"CA")</f>
        <v>CA</v>
      </c>
      <c r="F334" t="str">
        <f>IFERROR(__xludf.DUMMYFUNCTION("""COMPUTED_VALUE"""),"No")</f>
        <v>No</v>
      </c>
      <c r="G334" t="str">
        <f>IFERROR(__xludf.DUMMYFUNCTION("""COMPUTED_VALUE"""),"Yes")</f>
        <v>Yes</v>
      </c>
      <c r="H334" t="str">
        <f>IFERROR(__xludf.DUMMYFUNCTION("""COMPUTED_VALUE"""),"No")</f>
        <v>No</v>
      </c>
      <c r="I334" t="str">
        <f>IFERROR(__xludf.DUMMYFUNCTION("""COMPUTED_VALUE"""),"Sometimes")</f>
        <v>Sometimes</v>
      </c>
      <c r="J334" t="str">
        <f>IFERROR(__xludf.DUMMYFUNCTION("""COMPUTED_VALUE"""),"More than 1000")</f>
        <v>More than 1000</v>
      </c>
      <c r="K334" t="str">
        <f>IFERROR(__xludf.DUMMYFUNCTION("""COMPUTED_VALUE"""),"No")</f>
        <v>No</v>
      </c>
      <c r="L334" t="str">
        <f>IFERROR(__xludf.DUMMYFUNCTION("""COMPUTED_VALUE"""),"Yes")</f>
        <v>Yes</v>
      </c>
      <c r="M334" t="str">
        <f>IFERROR(__xludf.DUMMYFUNCTION("""COMPUTED_VALUE"""),"Yes")</f>
        <v>Yes</v>
      </c>
      <c r="N334" t="str">
        <f>IFERROR(__xludf.DUMMYFUNCTION("""COMPUTED_VALUE"""),"Not sure")</f>
        <v>Not sure</v>
      </c>
      <c r="O334" t="str">
        <f>IFERROR(__xludf.DUMMYFUNCTION("""COMPUTED_VALUE"""),"Don't know")</f>
        <v>Don't know</v>
      </c>
      <c r="P334" t="str">
        <f>IFERROR(__xludf.DUMMYFUNCTION("""COMPUTED_VALUE"""),"Don't know")</f>
        <v>Don't know</v>
      </c>
      <c r="Q334" t="str">
        <f>IFERROR(__xludf.DUMMYFUNCTION("""COMPUTED_VALUE"""),"Don't know")</f>
        <v>Don't know</v>
      </c>
      <c r="R334" t="str">
        <f>IFERROR(__xludf.DUMMYFUNCTION("""COMPUTED_VALUE"""),"Somewhat easy")</f>
        <v>Somewhat easy</v>
      </c>
      <c r="S334" t="str">
        <f>IFERROR(__xludf.DUMMYFUNCTION("""COMPUTED_VALUE"""),"Maybe")</f>
        <v>Maybe</v>
      </c>
      <c r="T334" t="str">
        <f>IFERROR(__xludf.DUMMYFUNCTION("""COMPUTED_VALUE"""),"No")</f>
        <v>No</v>
      </c>
      <c r="U334" t="str">
        <f>IFERROR(__xludf.DUMMYFUNCTION("""COMPUTED_VALUE"""),"No")</f>
        <v>No</v>
      </c>
      <c r="V334" t="str">
        <f>IFERROR(__xludf.DUMMYFUNCTION("""COMPUTED_VALUE"""),"Some of them")</f>
        <v>Some of them</v>
      </c>
      <c r="W334" t="str">
        <f>IFERROR(__xludf.DUMMYFUNCTION("""COMPUTED_VALUE"""),"No")</f>
        <v>No</v>
      </c>
      <c r="X334" t="str">
        <f>IFERROR(__xludf.DUMMYFUNCTION("""COMPUTED_VALUE"""),"Yes")</f>
        <v>Yes</v>
      </c>
      <c r="Y334" t="str">
        <f>IFERROR(__xludf.DUMMYFUNCTION("""COMPUTED_VALUE"""),"No")</f>
        <v>No</v>
      </c>
      <c r="Z334" t="str">
        <f>IFERROR(__xludf.DUMMYFUNCTION("""COMPUTED_VALUE"""),"No")</f>
        <v>No</v>
      </c>
    </row>
    <row r="335">
      <c r="A335" s="4">
        <f>IFERROR(__xludf.DUMMYFUNCTION("""COMPUTED_VALUE"""),41878.83278846065)</f>
        <v>41878.83279</v>
      </c>
      <c r="B335">
        <f>IFERROR(__xludf.DUMMYFUNCTION("""COMPUTED_VALUE"""),38.0)</f>
        <v>38</v>
      </c>
      <c r="C335" t="str">
        <f>IFERROR(__xludf.DUMMYFUNCTION("""COMPUTED_VALUE"""),"Make")</f>
        <v>Make</v>
      </c>
      <c r="D335" t="str">
        <f>IFERROR(__xludf.DUMMYFUNCTION("""COMPUTED_VALUE"""),"United States")</f>
        <v>United States</v>
      </c>
      <c r="E335" t="str">
        <f>IFERROR(__xludf.DUMMYFUNCTION("""COMPUTED_VALUE"""),"PA")</f>
        <v>PA</v>
      </c>
      <c r="F335" t="str">
        <f>IFERROR(__xludf.DUMMYFUNCTION("""COMPUTED_VALUE"""),"No")</f>
        <v>No</v>
      </c>
      <c r="G335" t="str">
        <f>IFERROR(__xludf.DUMMYFUNCTION("""COMPUTED_VALUE"""),"Yes")</f>
        <v>Yes</v>
      </c>
      <c r="H335" t="str">
        <f>IFERROR(__xludf.DUMMYFUNCTION("""COMPUTED_VALUE"""),"Yes")</f>
        <v>Yes</v>
      </c>
      <c r="I335" t="str">
        <f>IFERROR(__xludf.DUMMYFUNCTION("""COMPUTED_VALUE"""),"Sometimes")</f>
        <v>Sometimes</v>
      </c>
      <c r="J335" t="str">
        <f>IFERROR(__xludf.DUMMYFUNCTION("""COMPUTED_VALUE"""),"100-500")</f>
        <v>100-500</v>
      </c>
      <c r="K335" t="str">
        <f>IFERROR(__xludf.DUMMYFUNCTION("""COMPUTED_VALUE"""),"No")</f>
        <v>No</v>
      </c>
      <c r="L335" t="str">
        <f>IFERROR(__xludf.DUMMYFUNCTION("""COMPUTED_VALUE"""),"Yes")</f>
        <v>Yes</v>
      </c>
      <c r="M335" t="str">
        <f>IFERROR(__xludf.DUMMYFUNCTION("""COMPUTED_VALUE"""),"Don't know")</f>
        <v>Don't know</v>
      </c>
      <c r="N335" t="str">
        <f>IFERROR(__xludf.DUMMYFUNCTION("""COMPUTED_VALUE"""),"No")</f>
        <v>No</v>
      </c>
      <c r="O335" t="str">
        <f>IFERROR(__xludf.DUMMYFUNCTION("""COMPUTED_VALUE"""),"No")</f>
        <v>No</v>
      </c>
      <c r="P335" t="str">
        <f>IFERROR(__xludf.DUMMYFUNCTION("""COMPUTED_VALUE"""),"No")</f>
        <v>No</v>
      </c>
      <c r="Q335" t="str">
        <f>IFERROR(__xludf.DUMMYFUNCTION("""COMPUTED_VALUE"""),"Don't know")</f>
        <v>Don't know</v>
      </c>
      <c r="R335" t="str">
        <f>IFERROR(__xludf.DUMMYFUNCTION("""COMPUTED_VALUE"""),"Don't know")</f>
        <v>Don't know</v>
      </c>
      <c r="S335" t="str">
        <f>IFERROR(__xludf.DUMMYFUNCTION("""COMPUTED_VALUE"""),"Maybe")</f>
        <v>Maybe</v>
      </c>
      <c r="T335" t="str">
        <f>IFERROR(__xludf.DUMMYFUNCTION("""COMPUTED_VALUE"""),"Maybe")</f>
        <v>Maybe</v>
      </c>
      <c r="U335" t="str">
        <f>IFERROR(__xludf.DUMMYFUNCTION("""COMPUTED_VALUE"""),"Some of them")</f>
        <v>Some of them</v>
      </c>
      <c r="V335" t="str">
        <f>IFERROR(__xludf.DUMMYFUNCTION("""COMPUTED_VALUE"""),"No")</f>
        <v>No</v>
      </c>
      <c r="W335" t="str">
        <f>IFERROR(__xludf.DUMMYFUNCTION("""COMPUTED_VALUE"""),"No")</f>
        <v>No</v>
      </c>
      <c r="X335" t="str">
        <f>IFERROR(__xludf.DUMMYFUNCTION("""COMPUTED_VALUE"""),"No")</f>
        <v>No</v>
      </c>
      <c r="Y335" t="str">
        <f>IFERROR(__xludf.DUMMYFUNCTION("""COMPUTED_VALUE"""),"Don't know")</f>
        <v>Don't know</v>
      </c>
      <c r="Z335" t="str">
        <f>IFERROR(__xludf.DUMMYFUNCTION("""COMPUTED_VALUE"""),"No")</f>
        <v>No</v>
      </c>
    </row>
    <row r="336">
      <c r="A336" s="4">
        <f>IFERROR(__xludf.DUMMYFUNCTION("""COMPUTED_VALUE"""),41878.84243700231)</f>
        <v>41878.84244</v>
      </c>
      <c r="B336">
        <f>IFERROR(__xludf.DUMMYFUNCTION("""COMPUTED_VALUE"""),23.0)</f>
        <v>23</v>
      </c>
      <c r="C336" t="str">
        <f>IFERROR(__xludf.DUMMYFUNCTION("""COMPUTED_VALUE"""),"Male")</f>
        <v>Male</v>
      </c>
      <c r="D336" t="str">
        <f>IFERROR(__xludf.DUMMYFUNCTION("""COMPUTED_VALUE"""),"United States")</f>
        <v>United States</v>
      </c>
      <c r="E336" t="str">
        <f>IFERROR(__xludf.DUMMYFUNCTION("""COMPUTED_VALUE"""),"CA")</f>
        <v>CA</v>
      </c>
      <c r="F336" t="str">
        <f>IFERROR(__xludf.DUMMYFUNCTION("""COMPUTED_VALUE"""),"No")</f>
        <v>No</v>
      </c>
      <c r="G336" t="str">
        <f>IFERROR(__xludf.DUMMYFUNCTION("""COMPUTED_VALUE"""),"Yes")</f>
        <v>Yes</v>
      </c>
      <c r="H336" t="str">
        <f>IFERROR(__xludf.DUMMYFUNCTION("""COMPUTED_VALUE"""),"Yes")</f>
        <v>Yes</v>
      </c>
      <c r="I336" t="str">
        <f>IFERROR(__xludf.DUMMYFUNCTION("""COMPUTED_VALUE"""),"Rarely")</f>
        <v>Rarely</v>
      </c>
      <c r="J336" t="str">
        <f>IFERROR(__xludf.DUMMYFUNCTION("""COMPUTED_VALUE"""),"1-5")</f>
        <v>1-5</v>
      </c>
      <c r="K336" t="str">
        <f>IFERROR(__xludf.DUMMYFUNCTION("""COMPUTED_VALUE"""),"No")</f>
        <v>No</v>
      </c>
      <c r="L336" t="str">
        <f>IFERROR(__xludf.DUMMYFUNCTION("""COMPUTED_VALUE"""),"Yes")</f>
        <v>Yes</v>
      </c>
      <c r="M336" t="str">
        <f>IFERROR(__xludf.DUMMYFUNCTION("""COMPUTED_VALUE"""),"No")</f>
        <v>No</v>
      </c>
      <c r="N336" t="str">
        <f>IFERROR(__xludf.DUMMYFUNCTION("""COMPUTED_VALUE"""),"Yes")</f>
        <v>Yes</v>
      </c>
      <c r="O336" t="str">
        <f>IFERROR(__xludf.DUMMYFUNCTION("""COMPUTED_VALUE"""),"No")</f>
        <v>No</v>
      </c>
      <c r="P336" t="str">
        <f>IFERROR(__xludf.DUMMYFUNCTION("""COMPUTED_VALUE"""),"No")</f>
        <v>No</v>
      </c>
      <c r="Q336" t="str">
        <f>IFERROR(__xludf.DUMMYFUNCTION("""COMPUTED_VALUE"""),"Don't know")</f>
        <v>Don't know</v>
      </c>
      <c r="R336" t="str">
        <f>IFERROR(__xludf.DUMMYFUNCTION("""COMPUTED_VALUE"""),"Don't know")</f>
        <v>Don't know</v>
      </c>
      <c r="S336" t="str">
        <f>IFERROR(__xludf.DUMMYFUNCTION("""COMPUTED_VALUE"""),"Maybe")</f>
        <v>Maybe</v>
      </c>
      <c r="T336" t="str">
        <f>IFERROR(__xludf.DUMMYFUNCTION("""COMPUTED_VALUE"""),"No")</f>
        <v>No</v>
      </c>
      <c r="U336" t="str">
        <f>IFERROR(__xludf.DUMMYFUNCTION("""COMPUTED_VALUE"""),"Some of them")</f>
        <v>Some of them</v>
      </c>
      <c r="V336" t="str">
        <f>IFERROR(__xludf.DUMMYFUNCTION("""COMPUTED_VALUE"""),"Yes")</f>
        <v>Yes</v>
      </c>
      <c r="W336" t="str">
        <f>IFERROR(__xludf.DUMMYFUNCTION("""COMPUTED_VALUE"""),"No")</f>
        <v>No</v>
      </c>
      <c r="X336" t="str">
        <f>IFERROR(__xludf.DUMMYFUNCTION("""COMPUTED_VALUE"""),"No")</f>
        <v>No</v>
      </c>
      <c r="Y336" t="str">
        <f>IFERROR(__xludf.DUMMYFUNCTION("""COMPUTED_VALUE"""),"Yes")</f>
        <v>Yes</v>
      </c>
      <c r="Z336" t="str">
        <f>IFERROR(__xludf.DUMMYFUNCTION("""COMPUTED_VALUE"""),"No")</f>
        <v>No</v>
      </c>
    </row>
    <row r="337">
      <c r="A337" s="4">
        <f>IFERROR(__xludf.DUMMYFUNCTION("""COMPUTED_VALUE"""),41878.84575040509)</f>
        <v>41878.84575</v>
      </c>
      <c r="B337">
        <f>IFERROR(__xludf.DUMMYFUNCTION("""COMPUTED_VALUE"""),42.0)</f>
        <v>42</v>
      </c>
      <c r="C337" t="str">
        <f>IFERROR(__xludf.DUMMYFUNCTION("""COMPUTED_VALUE"""),"Make")</f>
        <v>Make</v>
      </c>
      <c r="D337" t="str">
        <f>IFERROR(__xludf.DUMMYFUNCTION("""COMPUTED_VALUE"""),"United States")</f>
        <v>United States</v>
      </c>
      <c r="E337" t="str">
        <f>IFERROR(__xludf.DUMMYFUNCTION("""COMPUTED_VALUE"""),"CA")</f>
        <v>CA</v>
      </c>
      <c r="F337" t="str">
        <f>IFERROR(__xludf.DUMMYFUNCTION("""COMPUTED_VALUE"""),"No")</f>
        <v>No</v>
      </c>
      <c r="G337" t="str">
        <f>IFERROR(__xludf.DUMMYFUNCTION("""COMPUTED_VALUE"""),"No")</f>
        <v>No</v>
      </c>
      <c r="H337" t="str">
        <f>IFERROR(__xludf.DUMMYFUNCTION("""COMPUTED_VALUE"""),"Yes")</f>
        <v>Yes</v>
      </c>
      <c r="I337" t="str">
        <f>IFERROR(__xludf.DUMMYFUNCTION("""COMPUTED_VALUE"""),"Often")</f>
        <v>Often</v>
      </c>
      <c r="J337" t="str">
        <f>IFERROR(__xludf.DUMMYFUNCTION("""COMPUTED_VALUE"""),"More than 1000")</f>
        <v>More than 1000</v>
      </c>
      <c r="K337" t="str">
        <f>IFERROR(__xludf.DUMMYFUNCTION("""COMPUTED_VALUE"""),"No")</f>
        <v>No</v>
      </c>
      <c r="L337" t="str">
        <f>IFERROR(__xludf.DUMMYFUNCTION("""COMPUTED_VALUE"""),"Yes")</f>
        <v>Yes</v>
      </c>
      <c r="M337" t="str">
        <f>IFERROR(__xludf.DUMMYFUNCTION("""COMPUTED_VALUE"""),"Yes")</f>
        <v>Yes</v>
      </c>
      <c r="N337" t="str">
        <f>IFERROR(__xludf.DUMMYFUNCTION("""COMPUTED_VALUE"""),"Yes")</f>
        <v>Yes</v>
      </c>
      <c r="O337" t="str">
        <f>IFERROR(__xludf.DUMMYFUNCTION("""COMPUTED_VALUE"""),"Yes")</f>
        <v>Yes</v>
      </c>
      <c r="P337" t="str">
        <f>IFERROR(__xludf.DUMMYFUNCTION("""COMPUTED_VALUE"""),"Yes")</f>
        <v>Yes</v>
      </c>
      <c r="Q337" t="str">
        <f>IFERROR(__xludf.DUMMYFUNCTION("""COMPUTED_VALUE"""),"Yes")</f>
        <v>Yes</v>
      </c>
      <c r="R337" t="str">
        <f>IFERROR(__xludf.DUMMYFUNCTION("""COMPUTED_VALUE"""),"Somewhat easy")</f>
        <v>Somewhat easy</v>
      </c>
      <c r="S337" t="str">
        <f>IFERROR(__xludf.DUMMYFUNCTION("""COMPUTED_VALUE"""),"Maybe")</f>
        <v>Maybe</v>
      </c>
      <c r="T337" t="str">
        <f>IFERROR(__xludf.DUMMYFUNCTION("""COMPUTED_VALUE"""),"Maybe")</f>
        <v>Maybe</v>
      </c>
      <c r="U337" t="str">
        <f>IFERROR(__xludf.DUMMYFUNCTION("""COMPUTED_VALUE"""),"Yes")</f>
        <v>Yes</v>
      </c>
      <c r="V337" t="str">
        <f>IFERROR(__xludf.DUMMYFUNCTION("""COMPUTED_VALUE"""),"Yes")</f>
        <v>Yes</v>
      </c>
      <c r="W337" t="str">
        <f>IFERROR(__xludf.DUMMYFUNCTION("""COMPUTED_VALUE"""),"Maybe")</f>
        <v>Maybe</v>
      </c>
      <c r="X337" t="str">
        <f>IFERROR(__xludf.DUMMYFUNCTION("""COMPUTED_VALUE"""),"Maybe")</f>
        <v>Maybe</v>
      </c>
      <c r="Y337" t="str">
        <f>IFERROR(__xludf.DUMMYFUNCTION("""COMPUTED_VALUE"""),"Don't know")</f>
        <v>Don't know</v>
      </c>
      <c r="Z337" t="str">
        <f>IFERROR(__xludf.DUMMYFUNCTION("""COMPUTED_VALUE"""),"No")</f>
        <v>No</v>
      </c>
    </row>
    <row r="338">
      <c r="A338" s="4">
        <f>IFERROR(__xludf.DUMMYFUNCTION("""COMPUTED_VALUE"""),41878.85663353009)</f>
        <v>41878.85663</v>
      </c>
      <c r="B338">
        <f>IFERROR(__xludf.DUMMYFUNCTION("""COMPUTED_VALUE"""),27.0)</f>
        <v>27</v>
      </c>
      <c r="C338" t="str">
        <f>IFERROR(__xludf.DUMMYFUNCTION("""COMPUTED_VALUE"""),"Female")</f>
        <v>Female</v>
      </c>
      <c r="D338" t="str">
        <f>IFERROR(__xludf.DUMMYFUNCTION("""COMPUTED_VALUE"""),"United States")</f>
        <v>United States</v>
      </c>
      <c r="E338" t="str">
        <f>IFERROR(__xludf.DUMMYFUNCTION("""COMPUTED_VALUE"""),"NY")</f>
        <v>NY</v>
      </c>
      <c r="F338" t="str">
        <f>IFERROR(__xludf.DUMMYFUNCTION("""COMPUTED_VALUE"""),"No")</f>
        <v>No</v>
      </c>
      <c r="G338" t="str">
        <f>IFERROR(__xludf.DUMMYFUNCTION("""COMPUTED_VALUE"""),"No")</f>
        <v>No</v>
      </c>
      <c r="H338" t="str">
        <f>IFERROR(__xludf.DUMMYFUNCTION("""COMPUTED_VALUE"""),"No")</f>
        <v>No</v>
      </c>
      <c r="I338" t="str">
        <f>IFERROR(__xludf.DUMMYFUNCTION("""COMPUTED_VALUE"""),"Sometimes")</f>
        <v>Sometimes</v>
      </c>
      <c r="J338" t="str">
        <f>IFERROR(__xludf.DUMMYFUNCTION("""COMPUTED_VALUE"""),"500-1000")</f>
        <v>500-1000</v>
      </c>
      <c r="K338" t="str">
        <f>IFERROR(__xludf.DUMMYFUNCTION("""COMPUTED_VALUE"""),"No")</f>
        <v>No</v>
      </c>
      <c r="L338" t="str">
        <f>IFERROR(__xludf.DUMMYFUNCTION("""COMPUTED_VALUE"""),"Yes")</f>
        <v>Yes</v>
      </c>
      <c r="M338" t="str">
        <f>IFERROR(__xludf.DUMMYFUNCTION("""COMPUTED_VALUE"""),"Don't know")</f>
        <v>Don't know</v>
      </c>
      <c r="N338" t="str">
        <f>IFERROR(__xludf.DUMMYFUNCTION("""COMPUTED_VALUE"""),"Not sure")</f>
        <v>Not sure</v>
      </c>
      <c r="O338" t="str">
        <f>IFERROR(__xludf.DUMMYFUNCTION("""COMPUTED_VALUE"""),"Don't know")</f>
        <v>Don't know</v>
      </c>
      <c r="P338" t="str">
        <f>IFERROR(__xludf.DUMMYFUNCTION("""COMPUTED_VALUE"""),"Yes")</f>
        <v>Yes</v>
      </c>
      <c r="Q338" t="str">
        <f>IFERROR(__xludf.DUMMYFUNCTION("""COMPUTED_VALUE"""),"Don't know")</f>
        <v>Don't know</v>
      </c>
      <c r="R338" t="str">
        <f>IFERROR(__xludf.DUMMYFUNCTION("""COMPUTED_VALUE"""),"Don't know")</f>
        <v>Don't know</v>
      </c>
      <c r="S338" t="str">
        <f>IFERROR(__xludf.DUMMYFUNCTION("""COMPUTED_VALUE"""),"No")</f>
        <v>No</v>
      </c>
      <c r="T338" t="str">
        <f>IFERROR(__xludf.DUMMYFUNCTION("""COMPUTED_VALUE"""),"No")</f>
        <v>No</v>
      </c>
      <c r="U338" t="str">
        <f>IFERROR(__xludf.DUMMYFUNCTION("""COMPUTED_VALUE"""),"Some of them")</f>
        <v>Some of them</v>
      </c>
      <c r="V338" t="str">
        <f>IFERROR(__xludf.DUMMYFUNCTION("""COMPUTED_VALUE"""),"Yes")</f>
        <v>Yes</v>
      </c>
      <c r="W338" t="str">
        <f>IFERROR(__xludf.DUMMYFUNCTION("""COMPUTED_VALUE"""),"No")</f>
        <v>No</v>
      </c>
      <c r="X338" t="str">
        <f>IFERROR(__xludf.DUMMYFUNCTION("""COMPUTED_VALUE"""),"No")</f>
        <v>No</v>
      </c>
      <c r="Y338" t="str">
        <f>IFERROR(__xludf.DUMMYFUNCTION("""COMPUTED_VALUE"""),"Yes")</f>
        <v>Yes</v>
      </c>
      <c r="Z338" t="str">
        <f>IFERROR(__xludf.DUMMYFUNCTION("""COMPUTED_VALUE"""),"No")</f>
        <v>No</v>
      </c>
    </row>
    <row r="339">
      <c r="A339" s="4">
        <f>IFERROR(__xludf.DUMMYFUNCTION("""COMPUTED_VALUE"""),41878.86729543982)</f>
        <v>41878.8673</v>
      </c>
      <c r="B339">
        <f>IFERROR(__xludf.DUMMYFUNCTION("""COMPUTED_VALUE"""),26.0)</f>
        <v>26</v>
      </c>
      <c r="C339" t="str">
        <f>IFERROR(__xludf.DUMMYFUNCTION("""COMPUTED_VALUE"""),"Female")</f>
        <v>Female</v>
      </c>
      <c r="D339" t="str">
        <f>IFERROR(__xludf.DUMMYFUNCTION("""COMPUTED_VALUE"""),"United States")</f>
        <v>United States</v>
      </c>
      <c r="E339" t="str">
        <f>IFERROR(__xludf.DUMMYFUNCTION("""COMPUTED_VALUE"""),"MA")</f>
        <v>MA</v>
      </c>
      <c r="F339" t="str">
        <f>IFERROR(__xludf.DUMMYFUNCTION("""COMPUTED_VALUE"""),"No")</f>
        <v>No</v>
      </c>
      <c r="G339" t="str">
        <f>IFERROR(__xludf.DUMMYFUNCTION("""COMPUTED_VALUE"""),"Yes")</f>
        <v>Yes</v>
      </c>
      <c r="H339" t="str">
        <f>IFERROR(__xludf.DUMMYFUNCTION("""COMPUTED_VALUE"""),"Yes")</f>
        <v>Yes</v>
      </c>
      <c r="I339" t="str">
        <f>IFERROR(__xludf.DUMMYFUNCTION("""COMPUTED_VALUE"""),"Sometimes")</f>
        <v>Sometimes</v>
      </c>
      <c r="J339" t="str">
        <f>IFERROR(__xludf.DUMMYFUNCTION("""COMPUTED_VALUE"""),"26-100")</f>
        <v>26-100</v>
      </c>
      <c r="K339" t="str">
        <f>IFERROR(__xludf.DUMMYFUNCTION("""COMPUTED_VALUE"""),"No")</f>
        <v>No</v>
      </c>
      <c r="L339" t="str">
        <f>IFERROR(__xludf.DUMMYFUNCTION("""COMPUTED_VALUE"""),"Yes")</f>
        <v>Yes</v>
      </c>
      <c r="M339" t="str">
        <f>IFERROR(__xludf.DUMMYFUNCTION("""COMPUTED_VALUE"""),"Yes")</f>
        <v>Yes</v>
      </c>
      <c r="N339" t="str">
        <f>IFERROR(__xludf.DUMMYFUNCTION("""COMPUTED_VALUE"""),"Yes")</f>
        <v>Yes</v>
      </c>
      <c r="O339" t="str">
        <f>IFERROR(__xludf.DUMMYFUNCTION("""COMPUTED_VALUE"""),"No")</f>
        <v>No</v>
      </c>
      <c r="P339" t="str">
        <f>IFERROR(__xludf.DUMMYFUNCTION("""COMPUTED_VALUE"""),"No")</f>
        <v>No</v>
      </c>
      <c r="Q339" t="str">
        <f>IFERROR(__xludf.DUMMYFUNCTION("""COMPUTED_VALUE"""),"Yes")</f>
        <v>Yes</v>
      </c>
      <c r="R339" t="str">
        <f>IFERROR(__xludf.DUMMYFUNCTION("""COMPUTED_VALUE"""),"Somewhat difficult")</f>
        <v>Somewhat difficult</v>
      </c>
      <c r="S339" t="str">
        <f>IFERROR(__xludf.DUMMYFUNCTION("""COMPUTED_VALUE"""),"No")</f>
        <v>No</v>
      </c>
      <c r="T339" t="str">
        <f>IFERROR(__xludf.DUMMYFUNCTION("""COMPUTED_VALUE"""),"No")</f>
        <v>No</v>
      </c>
      <c r="U339" t="str">
        <f>IFERROR(__xludf.DUMMYFUNCTION("""COMPUTED_VALUE"""),"Yes")</f>
        <v>Yes</v>
      </c>
      <c r="V339" t="str">
        <f>IFERROR(__xludf.DUMMYFUNCTION("""COMPUTED_VALUE"""),"Yes")</f>
        <v>Yes</v>
      </c>
      <c r="W339" t="str">
        <f>IFERROR(__xludf.DUMMYFUNCTION("""COMPUTED_VALUE"""),"No")</f>
        <v>No</v>
      </c>
      <c r="X339" t="str">
        <f>IFERROR(__xludf.DUMMYFUNCTION("""COMPUTED_VALUE"""),"No")</f>
        <v>No</v>
      </c>
      <c r="Y339" t="str">
        <f>IFERROR(__xludf.DUMMYFUNCTION("""COMPUTED_VALUE"""),"No")</f>
        <v>No</v>
      </c>
      <c r="Z339" t="str">
        <f>IFERROR(__xludf.DUMMYFUNCTION("""COMPUTED_VALUE"""),"Yes")</f>
        <v>Yes</v>
      </c>
    </row>
    <row r="340">
      <c r="A340" s="4">
        <f>IFERROR(__xludf.DUMMYFUNCTION("""COMPUTED_VALUE"""),41878.86968215278)</f>
        <v>41878.86968</v>
      </c>
      <c r="B340">
        <f>IFERROR(__xludf.DUMMYFUNCTION("""COMPUTED_VALUE"""),50.0)</f>
        <v>50</v>
      </c>
      <c r="C340" t="str">
        <f>IFERROR(__xludf.DUMMYFUNCTION("""COMPUTED_VALUE"""),"Male")</f>
        <v>Male</v>
      </c>
      <c r="D340" t="str">
        <f>IFERROR(__xludf.DUMMYFUNCTION("""COMPUTED_VALUE"""),"United States")</f>
        <v>United States</v>
      </c>
      <c r="F340" t="str">
        <f>IFERROR(__xludf.DUMMYFUNCTION("""COMPUTED_VALUE"""),"No")</f>
        <v>No</v>
      </c>
      <c r="G340" t="str">
        <f>IFERROR(__xludf.DUMMYFUNCTION("""COMPUTED_VALUE"""),"No")</f>
        <v>No</v>
      </c>
      <c r="H340" t="str">
        <f>IFERROR(__xludf.DUMMYFUNCTION("""COMPUTED_VALUE"""),"No")</f>
        <v>No</v>
      </c>
      <c r="I340" t="str">
        <f>IFERROR(__xludf.DUMMYFUNCTION("""COMPUTED_VALUE"""),"Never")</f>
        <v>Never</v>
      </c>
      <c r="J340" t="str">
        <f>IFERROR(__xludf.DUMMYFUNCTION("""COMPUTED_VALUE"""),"26-100")</f>
        <v>26-100</v>
      </c>
      <c r="K340" t="str">
        <f>IFERROR(__xludf.DUMMYFUNCTION("""COMPUTED_VALUE"""),"Yes")</f>
        <v>Yes</v>
      </c>
      <c r="L340" t="str">
        <f>IFERROR(__xludf.DUMMYFUNCTION("""COMPUTED_VALUE"""),"Yes")</f>
        <v>Yes</v>
      </c>
      <c r="M340" t="str">
        <f>IFERROR(__xludf.DUMMYFUNCTION("""COMPUTED_VALUE"""),"No")</f>
        <v>No</v>
      </c>
      <c r="N340" t="str">
        <f>IFERROR(__xludf.DUMMYFUNCTION("""COMPUTED_VALUE"""),"Yes")</f>
        <v>Yes</v>
      </c>
      <c r="O340" t="str">
        <f>IFERROR(__xludf.DUMMYFUNCTION("""COMPUTED_VALUE"""),"No")</f>
        <v>No</v>
      </c>
      <c r="P340" t="str">
        <f>IFERROR(__xludf.DUMMYFUNCTION("""COMPUTED_VALUE"""),"No")</f>
        <v>No</v>
      </c>
      <c r="Q340" t="str">
        <f>IFERROR(__xludf.DUMMYFUNCTION("""COMPUTED_VALUE"""),"Don't know")</f>
        <v>Don't know</v>
      </c>
      <c r="R340" t="str">
        <f>IFERROR(__xludf.DUMMYFUNCTION("""COMPUTED_VALUE"""),"Don't know")</f>
        <v>Don't know</v>
      </c>
      <c r="S340" t="str">
        <f>IFERROR(__xludf.DUMMYFUNCTION("""COMPUTED_VALUE"""),"No")</f>
        <v>No</v>
      </c>
      <c r="T340" t="str">
        <f>IFERROR(__xludf.DUMMYFUNCTION("""COMPUTED_VALUE"""),"No")</f>
        <v>No</v>
      </c>
      <c r="U340" t="str">
        <f>IFERROR(__xludf.DUMMYFUNCTION("""COMPUTED_VALUE"""),"No")</f>
        <v>No</v>
      </c>
      <c r="V340" t="str">
        <f>IFERROR(__xludf.DUMMYFUNCTION("""COMPUTED_VALUE"""),"No")</f>
        <v>No</v>
      </c>
      <c r="W340" t="str">
        <f>IFERROR(__xludf.DUMMYFUNCTION("""COMPUTED_VALUE"""),"No")</f>
        <v>No</v>
      </c>
      <c r="X340" t="str">
        <f>IFERROR(__xludf.DUMMYFUNCTION("""COMPUTED_VALUE"""),"Maybe")</f>
        <v>Maybe</v>
      </c>
      <c r="Y340" t="str">
        <f>IFERROR(__xludf.DUMMYFUNCTION("""COMPUTED_VALUE"""),"No")</f>
        <v>No</v>
      </c>
      <c r="Z340" t="str">
        <f>IFERROR(__xludf.DUMMYFUNCTION("""COMPUTED_VALUE"""),"No")</f>
        <v>No</v>
      </c>
    </row>
    <row r="341">
      <c r="A341" s="4">
        <f>IFERROR(__xludf.DUMMYFUNCTION("""COMPUTED_VALUE"""),41878.86980659722)</f>
        <v>41878.86981</v>
      </c>
      <c r="B341">
        <f>IFERROR(__xludf.DUMMYFUNCTION("""COMPUTED_VALUE"""),37.0)</f>
        <v>37</v>
      </c>
      <c r="C341" t="str">
        <f>IFERROR(__xludf.DUMMYFUNCTION("""COMPUTED_VALUE"""),"Male")</f>
        <v>Male</v>
      </c>
      <c r="D341" t="str">
        <f>IFERROR(__xludf.DUMMYFUNCTION("""COMPUTED_VALUE"""),"United States")</f>
        <v>United States</v>
      </c>
      <c r="E341" t="str">
        <f>IFERROR(__xludf.DUMMYFUNCTION("""COMPUTED_VALUE"""),"PA")</f>
        <v>PA</v>
      </c>
      <c r="F341" t="str">
        <f>IFERROR(__xludf.DUMMYFUNCTION("""COMPUTED_VALUE"""),"No")</f>
        <v>No</v>
      </c>
      <c r="G341" t="str">
        <f>IFERROR(__xludf.DUMMYFUNCTION("""COMPUTED_VALUE"""),"Yes")</f>
        <v>Yes</v>
      </c>
      <c r="H341" t="str">
        <f>IFERROR(__xludf.DUMMYFUNCTION("""COMPUTED_VALUE"""),"No")</f>
        <v>No</v>
      </c>
      <c r="I341" t="str">
        <f>IFERROR(__xludf.DUMMYFUNCTION("""COMPUTED_VALUE"""),"Never")</f>
        <v>Never</v>
      </c>
      <c r="J341" t="str">
        <f>IFERROR(__xludf.DUMMYFUNCTION("""COMPUTED_VALUE"""),"26-100")</f>
        <v>26-100</v>
      </c>
      <c r="K341" t="str">
        <f>IFERROR(__xludf.DUMMYFUNCTION("""COMPUTED_VALUE"""),"No")</f>
        <v>No</v>
      </c>
      <c r="L341" t="str">
        <f>IFERROR(__xludf.DUMMYFUNCTION("""COMPUTED_VALUE"""),"Yes")</f>
        <v>Yes</v>
      </c>
      <c r="M341" t="str">
        <f>IFERROR(__xludf.DUMMYFUNCTION("""COMPUTED_VALUE"""),"Don't know")</f>
        <v>Don't know</v>
      </c>
      <c r="N341" t="str">
        <f>IFERROR(__xludf.DUMMYFUNCTION("""COMPUTED_VALUE"""),"No")</f>
        <v>No</v>
      </c>
      <c r="O341" t="str">
        <f>IFERROR(__xludf.DUMMYFUNCTION("""COMPUTED_VALUE"""),"No")</f>
        <v>No</v>
      </c>
      <c r="P341" t="str">
        <f>IFERROR(__xludf.DUMMYFUNCTION("""COMPUTED_VALUE"""),"Don't know")</f>
        <v>Don't know</v>
      </c>
      <c r="Q341" t="str">
        <f>IFERROR(__xludf.DUMMYFUNCTION("""COMPUTED_VALUE"""),"Don't know")</f>
        <v>Don't know</v>
      </c>
      <c r="R341" t="str">
        <f>IFERROR(__xludf.DUMMYFUNCTION("""COMPUTED_VALUE"""),"Somewhat easy")</f>
        <v>Somewhat easy</v>
      </c>
      <c r="S341" t="str">
        <f>IFERROR(__xludf.DUMMYFUNCTION("""COMPUTED_VALUE"""),"No")</f>
        <v>No</v>
      </c>
      <c r="T341" t="str">
        <f>IFERROR(__xludf.DUMMYFUNCTION("""COMPUTED_VALUE"""),"No")</f>
        <v>No</v>
      </c>
      <c r="U341" t="str">
        <f>IFERROR(__xludf.DUMMYFUNCTION("""COMPUTED_VALUE"""),"Yes")</f>
        <v>Yes</v>
      </c>
      <c r="V341" t="str">
        <f>IFERROR(__xludf.DUMMYFUNCTION("""COMPUTED_VALUE"""),"Yes")</f>
        <v>Yes</v>
      </c>
      <c r="W341" t="str">
        <f>IFERROR(__xludf.DUMMYFUNCTION("""COMPUTED_VALUE"""),"No")</f>
        <v>No</v>
      </c>
      <c r="X341" t="str">
        <f>IFERROR(__xludf.DUMMYFUNCTION("""COMPUTED_VALUE"""),"No")</f>
        <v>No</v>
      </c>
      <c r="Y341" t="str">
        <f>IFERROR(__xludf.DUMMYFUNCTION("""COMPUTED_VALUE"""),"Yes")</f>
        <v>Yes</v>
      </c>
      <c r="Z341" t="str">
        <f>IFERROR(__xludf.DUMMYFUNCTION("""COMPUTED_VALUE"""),"No")</f>
        <v>No</v>
      </c>
    </row>
    <row r="342">
      <c r="A342" s="4">
        <f>IFERROR(__xludf.DUMMYFUNCTION("""COMPUTED_VALUE"""),41878.87040222222)</f>
        <v>41878.8704</v>
      </c>
      <c r="B342">
        <f>IFERROR(__xludf.DUMMYFUNCTION("""COMPUTED_VALUE"""),23.0)</f>
        <v>23</v>
      </c>
      <c r="C342" t="str">
        <f>IFERROR(__xludf.DUMMYFUNCTION("""COMPUTED_VALUE"""),"Male")</f>
        <v>Male</v>
      </c>
      <c r="D342" t="str">
        <f>IFERROR(__xludf.DUMMYFUNCTION("""COMPUTED_VALUE"""),"United States")</f>
        <v>United States</v>
      </c>
      <c r="E342" t="str">
        <f>IFERROR(__xludf.DUMMYFUNCTION("""COMPUTED_VALUE"""),"RI")</f>
        <v>RI</v>
      </c>
      <c r="F342" t="str">
        <f>IFERROR(__xludf.DUMMYFUNCTION("""COMPUTED_VALUE"""),"No")</f>
        <v>No</v>
      </c>
      <c r="G342" t="str">
        <f>IFERROR(__xludf.DUMMYFUNCTION("""COMPUTED_VALUE"""),"No")</f>
        <v>No</v>
      </c>
      <c r="H342" t="str">
        <f>IFERROR(__xludf.DUMMYFUNCTION("""COMPUTED_VALUE"""),"No")</f>
        <v>No</v>
      </c>
      <c r="J342" t="str">
        <f>IFERROR(__xludf.DUMMYFUNCTION("""COMPUTED_VALUE"""),"26-100")</f>
        <v>26-100</v>
      </c>
      <c r="K342" t="str">
        <f>IFERROR(__xludf.DUMMYFUNCTION("""COMPUTED_VALUE"""),"No")</f>
        <v>No</v>
      </c>
      <c r="L342" t="str">
        <f>IFERROR(__xludf.DUMMYFUNCTION("""COMPUTED_VALUE"""),"Yes")</f>
        <v>Yes</v>
      </c>
      <c r="M342" t="str">
        <f>IFERROR(__xludf.DUMMYFUNCTION("""COMPUTED_VALUE"""),"Don't know")</f>
        <v>Don't know</v>
      </c>
      <c r="N342" t="str">
        <f>IFERROR(__xludf.DUMMYFUNCTION("""COMPUTED_VALUE"""),"No")</f>
        <v>No</v>
      </c>
      <c r="O342" t="str">
        <f>IFERROR(__xludf.DUMMYFUNCTION("""COMPUTED_VALUE"""),"Don't know")</f>
        <v>Don't know</v>
      </c>
      <c r="P342" t="str">
        <f>IFERROR(__xludf.DUMMYFUNCTION("""COMPUTED_VALUE"""),"No")</f>
        <v>No</v>
      </c>
      <c r="Q342" t="str">
        <f>IFERROR(__xludf.DUMMYFUNCTION("""COMPUTED_VALUE"""),"Don't know")</f>
        <v>Don't know</v>
      </c>
      <c r="R342" t="str">
        <f>IFERROR(__xludf.DUMMYFUNCTION("""COMPUTED_VALUE"""),"Don't know")</f>
        <v>Don't know</v>
      </c>
      <c r="S342" t="str">
        <f>IFERROR(__xludf.DUMMYFUNCTION("""COMPUTED_VALUE"""),"No")</f>
        <v>No</v>
      </c>
      <c r="T342" t="str">
        <f>IFERROR(__xludf.DUMMYFUNCTION("""COMPUTED_VALUE"""),"No")</f>
        <v>No</v>
      </c>
      <c r="U342" t="str">
        <f>IFERROR(__xludf.DUMMYFUNCTION("""COMPUTED_VALUE"""),"Yes")</f>
        <v>Yes</v>
      </c>
      <c r="V342" t="str">
        <f>IFERROR(__xludf.DUMMYFUNCTION("""COMPUTED_VALUE"""),"Yes")</f>
        <v>Yes</v>
      </c>
      <c r="W342" t="str">
        <f>IFERROR(__xludf.DUMMYFUNCTION("""COMPUTED_VALUE"""),"No")</f>
        <v>No</v>
      </c>
      <c r="X342" t="str">
        <f>IFERROR(__xludf.DUMMYFUNCTION("""COMPUTED_VALUE"""),"Maybe")</f>
        <v>Maybe</v>
      </c>
      <c r="Y342" t="str">
        <f>IFERROR(__xludf.DUMMYFUNCTION("""COMPUTED_VALUE"""),"Don't know")</f>
        <v>Don't know</v>
      </c>
      <c r="Z342" t="str">
        <f>IFERROR(__xludf.DUMMYFUNCTION("""COMPUTED_VALUE"""),"No")</f>
        <v>No</v>
      </c>
    </row>
    <row r="343">
      <c r="A343" s="4">
        <f>IFERROR(__xludf.DUMMYFUNCTION("""COMPUTED_VALUE"""),41878.87208728009)</f>
        <v>41878.87209</v>
      </c>
      <c r="B343">
        <f>IFERROR(__xludf.DUMMYFUNCTION("""COMPUTED_VALUE"""),33.0)</f>
        <v>33</v>
      </c>
      <c r="C343" t="str">
        <f>IFERROR(__xludf.DUMMYFUNCTION("""COMPUTED_VALUE"""),"M")</f>
        <v>M</v>
      </c>
      <c r="D343" t="str">
        <f>IFERROR(__xludf.DUMMYFUNCTION("""COMPUTED_VALUE"""),"United States")</f>
        <v>United States</v>
      </c>
      <c r="E343" t="str">
        <f>IFERROR(__xludf.DUMMYFUNCTION("""COMPUTED_VALUE"""),"MI")</f>
        <v>MI</v>
      </c>
      <c r="F343" t="str">
        <f>IFERROR(__xludf.DUMMYFUNCTION("""COMPUTED_VALUE"""),"No")</f>
        <v>No</v>
      </c>
      <c r="G343" t="str">
        <f>IFERROR(__xludf.DUMMYFUNCTION("""COMPUTED_VALUE"""),"Yes")</f>
        <v>Yes</v>
      </c>
      <c r="H343" t="str">
        <f>IFERROR(__xludf.DUMMYFUNCTION("""COMPUTED_VALUE"""),"No")</f>
        <v>No</v>
      </c>
      <c r="I343" t="str">
        <f>IFERROR(__xludf.DUMMYFUNCTION("""COMPUTED_VALUE"""),"Sometimes")</f>
        <v>Sometimes</v>
      </c>
      <c r="J343" t="str">
        <f>IFERROR(__xludf.DUMMYFUNCTION("""COMPUTED_VALUE"""),"6-25")</f>
        <v>6-25</v>
      </c>
      <c r="K343" t="str">
        <f>IFERROR(__xludf.DUMMYFUNCTION("""COMPUTED_VALUE"""),"Yes")</f>
        <v>Yes</v>
      </c>
      <c r="L343" t="str">
        <f>IFERROR(__xludf.DUMMYFUNCTION("""COMPUTED_VALUE"""),"Yes")</f>
        <v>Yes</v>
      </c>
      <c r="M343" t="str">
        <f>IFERROR(__xludf.DUMMYFUNCTION("""COMPUTED_VALUE"""),"Don't know")</f>
        <v>Don't know</v>
      </c>
      <c r="N343" t="str">
        <f>IFERROR(__xludf.DUMMYFUNCTION("""COMPUTED_VALUE"""),"Not sure")</f>
        <v>Not sure</v>
      </c>
      <c r="O343" t="str">
        <f>IFERROR(__xludf.DUMMYFUNCTION("""COMPUTED_VALUE"""),"No")</f>
        <v>No</v>
      </c>
      <c r="P343" t="str">
        <f>IFERROR(__xludf.DUMMYFUNCTION("""COMPUTED_VALUE"""),"No")</f>
        <v>No</v>
      </c>
      <c r="Q343" t="str">
        <f>IFERROR(__xludf.DUMMYFUNCTION("""COMPUTED_VALUE"""),"Yes")</f>
        <v>Yes</v>
      </c>
      <c r="R343" t="str">
        <f>IFERROR(__xludf.DUMMYFUNCTION("""COMPUTED_VALUE"""),"Very easy")</f>
        <v>Very easy</v>
      </c>
      <c r="S343" t="str">
        <f>IFERROR(__xludf.DUMMYFUNCTION("""COMPUTED_VALUE"""),"No")</f>
        <v>No</v>
      </c>
      <c r="T343" t="str">
        <f>IFERROR(__xludf.DUMMYFUNCTION("""COMPUTED_VALUE"""),"No")</f>
        <v>No</v>
      </c>
      <c r="U343" t="str">
        <f>IFERROR(__xludf.DUMMYFUNCTION("""COMPUTED_VALUE"""),"Some of them")</f>
        <v>Some of them</v>
      </c>
      <c r="V343" t="str">
        <f>IFERROR(__xludf.DUMMYFUNCTION("""COMPUTED_VALUE"""),"Yes")</f>
        <v>Yes</v>
      </c>
      <c r="W343" t="str">
        <f>IFERROR(__xludf.DUMMYFUNCTION("""COMPUTED_VALUE"""),"No")</f>
        <v>No</v>
      </c>
      <c r="X343" t="str">
        <f>IFERROR(__xludf.DUMMYFUNCTION("""COMPUTED_VALUE"""),"No")</f>
        <v>No</v>
      </c>
      <c r="Y343" t="str">
        <f>IFERROR(__xludf.DUMMYFUNCTION("""COMPUTED_VALUE"""),"Yes")</f>
        <v>Yes</v>
      </c>
      <c r="Z343" t="str">
        <f>IFERROR(__xludf.DUMMYFUNCTION("""COMPUTED_VALUE"""),"No")</f>
        <v>No</v>
      </c>
    </row>
    <row r="344">
      <c r="A344" s="4">
        <f>IFERROR(__xludf.DUMMYFUNCTION("""COMPUTED_VALUE"""),41878.885526226855)</f>
        <v>41878.88553</v>
      </c>
      <c r="B344">
        <f>IFERROR(__xludf.DUMMYFUNCTION("""COMPUTED_VALUE"""),34.0)</f>
        <v>34</v>
      </c>
      <c r="C344" t="str">
        <f>IFERROR(__xludf.DUMMYFUNCTION("""COMPUTED_VALUE"""),"Male")</f>
        <v>Male</v>
      </c>
      <c r="D344" t="str">
        <f>IFERROR(__xludf.DUMMYFUNCTION("""COMPUTED_VALUE"""),"United States")</f>
        <v>United States</v>
      </c>
      <c r="E344" t="str">
        <f>IFERROR(__xludf.DUMMYFUNCTION("""COMPUTED_VALUE"""),"IL")</f>
        <v>IL</v>
      </c>
      <c r="F344" t="str">
        <f>IFERROR(__xludf.DUMMYFUNCTION("""COMPUTED_VALUE"""),"No")</f>
        <v>No</v>
      </c>
      <c r="G344" t="str">
        <f>IFERROR(__xludf.DUMMYFUNCTION("""COMPUTED_VALUE"""),"Yes")</f>
        <v>Yes</v>
      </c>
      <c r="H344" t="str">
        <f>IFERROR(__xludf.DUMMYFUNCTION("""COMPUTED_VALUE"""),"Yes")</f>
        <v>Yes</v>
      </c>
      <c r="I344" t="str">
        <f>IFERROR(__xludf.DUMMYFUNCTION("""COMPUTED_VALUE"""),"Sometimes")</f>
        <v>Sometimes</v>
      </c>
      <c r="J344" t="str">
        <f>IFERROR(__xludf.DUMMYFUNCTION("""COMPUTED_VALUE"""),"26-100")</f>
        <v>26-100</v>
      </c>
      <c r="K344" t="str">
        <f>IFERROR(__xludf.DUMMYFUNCTION("""COMPUTED_VALUE"""),"Yes")</f>
        <v>Yes</v>
      </c>
      <c r="L344" t="str">
        <f>IFERROR(__xludf.DUMMYFUNCTION("""COMPUTED_VALUE"""),"No")</f>
        <v>No</v>
      </c>
      <c r="M344" t="str">
        <f>IFERROR(__xludf.DUMMYFUNCTION("""COMPUTED_VALUE"""),"Yes")</f>
        <v>Yes</v>
      </c>
      <c r="N344" t="str">
        <f>IFERROR(__xludf.DUMMYFUNCTION("""COMPUTED_VALUE"""),"No")</f>
        <v>No</v>
      </c>
      <c r="O344" t="str">
        <f>IFERROR(__xludf.DUMMYFUNCTION("""COMPUTED_VALUE"""),"No")</f>
        <v>No</v>
      </c>
      <c r="P344" t="str">
        <f>IFERROR(__xludf.DUMMYFUNCTION("""COMPUTED_VALUE"""),"No")</f>
        <v>No</v>
      </c>
      <c r="Q344" t="str">
        <f>IFERROR(__xludf.DUMMYFUNCTION("""COMPUTED_VALUE"""),"Don't know")</f>
        <v>Don't know</v>
      </c>
      <c r="R344" t="str">
        <f>IFERROR(__xludf.DUMMYFUNCTION("""COMPUTED_VALUE"""),"Don't know")</f>
        <v>Don't know</v>
      </c>
      <c r="S344" t="str">
        <f>IFERROR(__xludf.DUMMYFUNCTION("""COMPUTED_VALUE"""),"Maybe")</f>
        <v>Maybe</v>
      </c>
      <c r="T344" t="str">
        <f>IFERROR(__xludf.DUMMYFUNCTION("""COMPUTED_VALUE"""),"No")</f>
        <v>No</v>
      </c>
      <c r="U344" t="str">
        <f>IFERROR(__xludf.DUMMYFUNCTION("""COMPUTED_VALUE"""),"Some of them")</f>
        <v>Some of them</v>
      </c>
      <c r="V344" t="str">
        <f>IFERROR(__xludf.DUMMYFUNCTION("""COMPUTED_VALUE"""),"Some of them")</f>
        <v>Some of them</v>
      </c>
      <c r="W344" t="str">
        <f>IFERROR(__xludf.DUMMYFUNCTION("""COMPUTED_VALUE"""),"No")</f>
        <v>No</v>
      </c>
      <c r="X344" t="str">
        <f>IFERROR(__xludf.DUMMYFUNCTION("""COMPUTED_VALUE"""),"Maybe")</f>
        <v>Maybe</v>
      </c>
      <c r="Y344" t="str">
        <f>IFERROR(__xludf.DUMMYFUNCTION("""COMPUTED_VALUE"""),"Don't know")</f>
        <v>Don't know</v>
      </c>
      <c r="Z344" t="str">
        <f>IFERROR(__xludf.DUMMYFUNCTION("""COMPUTED_VALUE"""),"No")</f>
        <v>No</v>
      </c>
    </row>
    <row r="345">
      <c r="A345" s="4">
        <f>IFERROR(__xludf.DUMMYFUNCTION("""COMPUTED_VALUE"""),41878.8871702199)</f>
        <v>41878.88717</v>
      </c>
      <c r="B345">
        <f>IFERROR(__xludf.DUMMYFUNCTION("""COMPUTED_VALUE"""),41.0)</f>
        <v>41</v>
      </c>
      <c r="C345" t="str">
        <f>IFERROR(__xludf.DUMMYFUNCTION("""COMPUTED_VALUE"""),"male")</f>
        <v>male</v>
      </c>
      <c r="D345" t="str">
        <f>IFERROR(__xludf.DUMMYFUNCTION("""COMPUTED_VALUE"""),"United States")</f>
        <v>United States</v>
      </c>
      <c r="E345" t="str">
        <f>IFERROR(__xludf.DUMMYFUNCTION("""COMPUTED_VALUE"""),"CA")</f>
        <v>CA</v>
      </c>
      <c r="F345" t="str">
        <f>IFERROR(__xludf.DUMMYFUNCTION("""COMPUTED_VALUE"""),"No")</f>
        <v>No</v>
      </c>
      <c r="G345" t="str">
        <f>IFERROR(__xludf.DUMMYFUNCTION("""COMPUTED_VALUE"""),"Yes")</f>
        <v>Yes</v>
      </c>
      <c r="H345" t="str">
        <f>IFERROR(__xludf.DUMMYFUNCTION("""COMPUTED_VALUE"""),"Yes")</f>
        <v>Yes</v>
      </c>
      <c r="I345" t="str">
        <f>IFERROR(__xludf.DUMMYFUNCTION("""COMPUTED_VALUE"""),"Often")</f>
        <v>Often</v>
      </c>
      <c r="J345" t="str">
        <f>IFERROR(__xludf.DUMMYFUNCTION("""COMPUTED_VALUE"""),"More than 1000")</f>
        <v>More than 1000</v>
      </c>
      <c r="K345" t="str">
        <f>IFERROR(__xludf.DUMMYFUNCTION("""COMPUTED_VALUE"""),"No")</f>
        <v>No</v>
      </c>
      <c r="L345" t="str">
        <f>IFERROR(__xludf.DUMMYFUNCTION("""COMPUTED_VALUE"""),"Yes")</f>
        <v>Yes</v>
      </c>
      <c r="M345" t="str">
        <f>IFERROR(__xludf.DUMMYFUNCTION("""COMPUTED_VALUE"""),"Yes")</f>
        <v>Yes</v>
      </c>
      <c r="N345" t="str">
        <f>IFERROR(__xludf.DUMMYFUNCTION("""COMPUTED_VALUE"""),"No")</f>
        <v>No</v>
      </c>
      <c r="O345" t="str">
        <f>IFERROR(__xludf.DUMMYFUNCTION("""COMPUTED_VALUE"""),"No")</f>
        <v>No</v>
      </c>
      <c r="P345" t="str">
        <f>IFERROR(__xludf.DUMMYFUNCTION("""COMPUTED_VALUE"""),"No")</f>
        <v>No</v>
      </c>
      <c r="Q345" t="str">
        <f>IFERROR(__xludf.DUMMYFUNCTION("""COMPUTED_VALUE"""),"Don't know")</f>
        <v>Don't know</v>
      </c>
      <c r="R345" t="str">
        <f>IFERROR(__xludf.DUMMYFUNCTION("""COMPUTED_VALUE"""),"Don't know")</f>
        <v>Don't know</v>
      </c>
      <c r="S345" t="str">
        <f>IFERROR(__xludf.DUMMYFUNCTION("""COMPUTED_VALUE"""),"Maybe")</f>
        <v>Maybe</v>
      </c>
      <c r="T345" t="str">
        <f>IFERROR(__xludf.DUMMYFUNCTION("""COMPUTED_VALUE"""),"Maybe")</f>
        <v>Maybe</v>
      </c>
      <c r="U345" t="str">
        <f>IFERROR(__xludf.DUMMYFUNCTION("""COMPUTED_VALUE"""),"Some of them")</f>
        <v>Some of them</v>
      </c>
      <c r="V345" t="str">
        <f>IFERROR(__xludf.DUMMYFUNCTION("""COMPUTED_VALUE"""),"Some of them")</f>
        <v>Some of them</v>
      </c>
      <c r="W345" t="str">
        <f>IFERROR(__xludf.DUMMYFUNCTION("""COMPUTED_VALUE"""),"No")</f>
        <v>No</v>
      </c>
      <c r="X345" t="str">
        <f>IFERROR(__xludf.DUMMYFUNCTION("""COMPUTED_VALUE"""),"No")</f>
        <v>No</v>
      </c>
      <c r="Y345" t="str">
        <f>IFERROR(__xludf.DUMMYFUNCTION("""COMPUTED_VALUE"""),"Don't know")</f>
        <v>Don't know</v>
      </c>
      <c r="Z345" t="str">
        <f>IFERROR(__xludf.DUMMYFUNCTION("""COMPUTED_VALUE"""),"Yes")</f>
        <v>Yes</v>
      </c>
    </row>
    <row r="346">
      <c r="A346" s="4">
        <f>IFERROR(__xludf.DUMMYFUNCTION("""COMPUTED_VALUE"""),41878.88994458333)</f>
        <v>41878.88994</v>
      </c>
      <c r="B346">
        <f>IFERROR(__xludf.DUMMYFUNCTION("""COMPUTED_VALUE"""),50.0)</f>
        <v>50</v>
      </c>
      <c r="C346" t="str">
        <f>IFERROR(__xludf.DUMMYFUNCTION("""COMPUTED_VALUE"""),"Male")</f>
        <v>Male</v>
      </c>
      <c r="D346" t="str">
        <f>IFERROR(__xludf.DUMMYFUNCTION("""COMPUTED_VALUE"""),"United States")</f>
        <v>United States</v>
      </c>
      <c r="E346" t="str">
        <f>IFERROR(__xludf.DUMMYFUNCTION("""COMPUTED_VALUE"""),"OR")</f>
        <v>OR</v>
      </c>
      <c r="F346" t="str">
        <f>IFERROR(__xludf.DUMMYFUNCTION("""COMPUTED_VALUE"""),"No")</f>
        <v>No</v>
      </c>
      <c r="G346" t="str">
        <f>IFERROR(__xludf.DUMMYFUNCTION("""COMPUTED_VALUE"""),"Yes")</f>
        <v>Yes</v>
      </c>
      <c r="H346" t="str">
        <f>IFERROR(__xludf.DUMMYFUNCTION("""COMPUTED_VALUE"""),"No")</f>
        <v>No</v>
      </c>
      <c r="J346" t="str">
        <f>IFERROR(__xludf.DUMMYFUNCTION("""COMPUTED_VALUE"""),"100-500")</f>
        <v>100-500</v>
      </c>
      <c r="K346" t="str">
        <f>IFERROR(__xludf.DUMMYFUNCTION("""COMPUTED_VALUE"""),"Yes")</f>
        <v>Yes</v>
      </c>
      <c r="L346" t="str">
        <f>IFERROR(__xludf.DUMMYFUNCTION("""COMPUTED_VALUE"""),"Yes")</f>
        <v>Yes</v>
      </c>
      <c r="M346" t="str">
        <f>IFERROR(__xludf.DUMMYFUNCTION("""COMPUTED_VALUE"""),"Don't know")</f>
        <v>Don't know</v>
      </c>
      <c r="N346" t="str">
        <f>IFERROR(__xludf.DUMMYFUNCTION("""COMPUTED_VALUE"""),"No")</f>
        <v>No</v>
      </c>
      <c r="O346" t="str">
        <f>IFERROR(__xludf.DUMMYFUNCTION("""COMPUTED_VALUE"""),"No")</f>
        <v>No</v>
      </c>
      <c r="P346" t="str">
        <f>IFERROR(__xludf.DUMMYFUNCTION("""COMPUTED_VALUE"""),"Don't know")</f>
        <v>Don't know</v>
      </c>
      <c r="Q346" t="str">
        <f>IFERROR(__xludf.DUMMYFUNCTION("""COMPUTED_VALUE"""),"Don't know")</f>
        <v>Don't know</v>
      </c>
      <c r="R346" t="str">
        <f>IFERROR(__xludf.DUMMYFUNCTION("""COMPUTED_VALUE"""),"Don't know")</f>
        <v>Don't know</v>
      </c>
      <c r="S346" t="str">
        <f>IFERROR(__xludf.DUMMYFUNCTION("""COMPUTED_VALUE"""),"No")</f>
        <v>No</v>
      </c>
      <c r="T346" t="str">
        <f>IFERROR(__xludf.DUMMYFUNCTION("""COMPUTED_VALUE"""),"No")</f>
        <v>No</v>
      </c>
      <c r="U346" t="str">
        <f>IFERROR(__xludf.DUMMYFUNCTION("""COMPUTED_VALUE"""),"Some of them")</f>
        <v>Some of them</v>
      </c>
      <c r="V346" t="str">
        <f>IFERROR(__xludf.DUMMYFUNCTION("""COMPUTED_VALUE"""),"Yes")</f>
        <v>Yes</v>
      </c>
      <c r="W346" t="str">
        <f>IFERROR(__xludf.DUMMYFUNCTION("""COMPUTED_VALUE"""),"Maybe")</f>
        <v>Maybe</v>
      </c>
      <c r="X346" t="str">
        <f>IFERROR(__xludf.DUMMYFUNCTION("""COMPUTED_VALUE"""),"Maybe")</f>
        <v>Maybe</v>
      </c>
      <c r="Y346" t="str">
        <f>IFERROR(__xludf.DUMMYFUNCTION("""COMPUTED_VALUE"""),"Don't know")</f>
        <v>Don't know</v>
      </c>
      <c r="Z346" t="str">
        <f>IFERROR(__xludf.DUMMYFUNCTION("""COMPUTED_VALUE"""),"No")</f>
        <v>No</v>
      </c>
    </row>
    <row r="347">
      <c r="A347" s="4">
        <f>IFERROR(__xludf.DUMMYFUNCTION("""COMPUTED_VALUE"""),41878.90235484953)</f>
        <v>41878.90235</v>
      </c>
      <c r="B347">
        <f>IFERROR(__xludf.DUMMYFUNCTION("""COMPUTED_VALUE"""),35.0)</f>
        <v>35</v>
      </c>
      <c r="C347" t="str">
        <f>IFERROR(__xludf.DUMMYFUNCTION("""COMPUTED_VALUE"""),"Male")</f>
        <v>Male</v>
      </c>
      <c r="D347" t="str">
        <f>IFERROR(__xludf.DUMMYFUNCTION("""COMPUTED_VALUE"""),"United States")</f>
        <v>United States</v>
      </c>
      <c r="E347" t="str">
        <f>IFERROR(__xludf.DUMMYFUNCTION("""COMPUTED_VALUE"""),"IN")</f>
        <v>IN</v>
      </c>
      <c r="F347" t="str">
        <f>IFERROR(__xludf.DUMMYFUNCTION("""COMPUTED_VALUE"""),"No")</f>
        <v>No</v>
      </c>
      <c r="G347" t="str">
        <f>IFERROR(__xludf.DUMMYFUNCTION("""COMPUTED_VALUE"""),"No")</f>
        <v>No</v>
      </c>
      <c r="H347" t="str">
        <f>IFERROR(__xludf.DUMMYFUNCTION("""COMPUTED_VALUE"""),"No")</f>
        <v>No</v>
      </c>
      <c r="I347" t="str">
        <f>IFERROR(__xludf.DUMMYFUNCTION("""COMPUTED_VALUE"""),"Never")</f>
        <v>Never</v>
      </c>
      <c r="J347" t="str">
        <f>IFERROR(__xludf.DUMMYFUNCTION("""COMPUTED_VALUE"""),"6-25")</f>
        <v>6-25</v>
      </c>
      <c r="K347" t="str">
        <f>IFERROR(__xludf.DUMMYFUNCTION("""COMPUTED_VALUE"""),"No")</f>
        <v>No</v>
      </c>
      <c r="L347" t="str">
        <f>IFERROR(__xludf.DUMMYFUNCTION("""COMPUTED_VALUE"""),"Yes")</f>
        <v>Yes</v>
      </c>
      <c r="M347" t="str">
        <f>IFERROR(__xludf.DUMMYFUNCTION("""COMPUTED_VALUE"""),"No")</f>
        <v>No</v>
      </c>
      <c r="N347" t="str">
        <f>IFERROR(__xludf.DUMMYFUNCTION("""COMPUTED_VALUE"""),"Yes")</f>
        <v>Yes</v>
      </c>
      <c r="O347" t="str">
        <f>IFERROR(__xludf.DUMMYFUNCTION("""COMPUTED_VALUE"""),"No")</f>
        <v>No</v>
      </c>
      <c r="P347" t="str">
        <f>IFERROR(__xludf.DUMMYFUNCTION("""COMPUTED_VALUE"""),"No")</f>
        <v>No</v>
      </c>
      <c r="Q347" t="str">
        <f>IFERROR(__xludf.DUMMYFUNCTION("""COMPUTED_VALUE"""),"Yes")</f>
        <v>Yes</v>
      </c>
      <c r="R347" t="str">
        <f>IFERROR(__xludf.DUMMYFUNCTION("""COMPUTED_VALUE"""),"Very easy")</f>
        <v>Very easy</v>
      </c>
      <c r="S347" t="str">
        <f>IFERROR(__xludf.DUMMYFUNCTION("""COMPUTED_VALUE"""),"No")</f>
        <v>No</v>
      </c>
      <c r="T347" t="str">
        <f>IFERROR(__xludf.DUMMYFUNCTION("""COMPUTED_VALUE"""),"No")</f>
        <v>No</v>
      </c>
      <c r="U347" t="str">
        <f>IFERROR(__xludf.DUMMYFUNCTION("""COMPUTED_VALUE"""),"Some of them")</f>
        <v>Some of them</v>
      </c>
      <c r="V347" t="str">
        <f>IFERROR(__xludf.DUMMYFUNCTION("""COMPUTED_VALUE"""),"Yes")</f>
        <v>Yes</v>
      </c>
      <c r="W347" t="str">
        <f>IFERROR(__xludf.DUMMYFUNCTION("""COMPUTED_VALUE"""),"Maybe")</f>
        <v>Maybe</v>
      </c>
      <c r="X347" t="str">
        <f>IFERROR(__xludf.DUMMYFUNCTION("""COMPUTED_VALUE"""),"Maybe")</f>
        <v>Maybe</v>
      </c>
      <c r="Y347" t="str">
        <f>IFERROR(__xludf.DUMMYFUNCTION("""COMPUTED_VALUE"""),"Yes")</f>
        <v>Yes</v>
      </c>
      <c r="Z347" t="str">
        <f>IFERROR(__xludf.DUMMYFUNCTION("""COMPUTED_VALUE"""),"No")</f>
        <v>No</v>
      </c>
    </row>
    <row r="348">
      <c r="A348" s="4">
        <f>IFERROR(__xludf.DUMMYFUNCTION("""COMPUTED_VALUE"""),41878.91284597223)</f>
        <v>41878.91285</v>
      </c>
      <c r="B348">
        <f>IFERROR(__xludf.DUMMYFUNCTION("""COMPUTED_VALUE"""),40.0)</f>
        <v>40</v>
      </c>
      <c r="C348" t="str">
        <f>IFERROR(__xludf.DUMMYFUNCTION("""COMPUTED_VALUE"""),"Female")</f>
        <v>Female</v>
      </c>
      <c r="D348" t="str">
        <f>IFERROR(__xludf.DUMMYFUNCTION("""COMPUTED_VALUE"""),"United States")</f>
        <v>United States</v>
      </c>
      <c r="E348" t="str">
        <f>IFERROR(__xludf.DUMMYFUNCTION("""COMPUTED_VALUE"""),"MA")</f>
        <v>MA</v>
      </c>
      <c r="F348" t="str">
        <f>IFERROR(__xludf.DUMMYFUNCTION("""COMPUTED_VALUE"""),"No")</f>
        <v>No</v>
      </c>
      <c r="G348" t="str">
        <f>IFERROR(__xludf.DUMMYFUNCTION("""COMPUTED_VALUE"""),"No")</f>
        <v>No</v>
      </c>
      <c r="H348" t="str">
        <f>IFERROR(__xludf.DUMMYFUNCTION("""COMPUTED_VALUE"""),"No")</f>
        <v>No</v>
      </c>
      <c r="I348" t="str">
        <f>IFERROR(__xludf.DUMMYFUNCTION("""COMPUTED_VALUE"""),"Never")</f>
        <v>Never</v>
      </c>
      <c r="J348" t="str">
        <f>IFERROR(__xludf.DUMMYFUNCTION("""COMPUTED_VALUE"""),"26-100")</f>
        <v>26-100</v>
      </c>
      <c r="K348" t="str">
        <f>IFERROR(__xludf.DUMMYFUNCTION("""COMPUTED_VALUE"""),"No")</f>
        <v>No</v>
      </c>
      <c r="L348" t="str">
        <f>IFERROR(__xludf.DUMMYFUNCTION("""COMPUTED_VALUE"""),"No")</f>
        <v>No</v>
      </c>
      <c r="M348" t="str">
        <f>IFERROR(__xludf.DUMMYFUNCTION("""COMPUTED_VALUE"""),"Don't know")</f>
        <v>Don't know</v>
      </c>
      <c r="N348" t="str">
        <f>IFERROR(__xludf.DUMMYFUNCTION("""COMPUTED_VALUE"""),"Not sure")</f>
        <v>Not sure</v>
      </c>
      <c r="O348" t="str">
        <f>IFERROR(__xludf.DUMMYFUNCTION("""COMPUTED_VALUE"""),"No")</f>
        <v>No</v>
      </c>
      <c r="P348" t="str">
        <f>IFERROR(__xludf.DUMMYFUNCTION("""COMPUTED_VALUE"""),"No")</f>
        <v>No</v>
      </c>
      <c r="Q348" t="str">
        <f>IFERROR(__xludf.DUMMYFUNCTION("""COMPUTED_VALUE"""),"Don't know")</f>
        <v>Don't know</v>
      </c>
      <c r="R348" t="str">
        <f>IFERROR(__xludf.DUMMYFUNCTION("""COMPUTED_VALUE"""),"Somewhat easy")</f>
        <v>Somewhat easy</v>
      </c>
      <c r="S348" t="str">
        <f>IFERROR(__xludf.DUMMYFUNCTION("""COMPUTED_VALUE"""),"Maybe")</f>
        <v>Maybe</v>
      </c>
      <c r="T348" t="str">
        <f>IFERROR(__xludf.DUMMYFUNCTION("""COMPUTED_VALUE"""),"Maybe")</f>
        <v>Maybe</v>
      </c>
      <c r="U348" t="str">
        <f>IFERROR(__xludf.DUMMYFUNCTION("""COMPUTED_VALUE"""),"Yes")</f>
        <v>Yes</v>
      </c>
      <c r="V348" t="str">
        <f>IFERROR(__xludf.DUMMYFUNCTION("""COMPUTED_VALUE"""),"Yes")</f>
        <v>Yes</v>
      </c>
      <c r="W348" t="str">
        <f>IFERROR(__xludf.DUMMYFUNCTION("""COMPUTED_VALUE"""),"Maybe")</f>
        <v>Maybe</v>
      </c>
      <c r="X348" t="str">
        <f>IFERROR(__xludf.DUMMYFUNCTION("""COMPUTED_VALUE"""),"Maybe")</f>
        <v>Maybe</v>
      </c>
      <c r="Y348" t="str">
        <f>IFERROR(__xludf.DUMMYFUNCTION("""COMPUTED_VALUE"""),"Don't know")</f>
        <v>Don't know</v>
      </c>
      <c r="Z348" t="str">
        <f>IFERROR(__xludf.DUMMYFUNCTION("""COMPUTED_VALUE"""),"No")</f>
        <v>No</v>
      </c>
    </row>
    <row r="349">
      <c r="A349" s="4">
        <f>IFERROR(__xludf.DUMMYFUNCTION("""COMPUTED_VALUE"""),41878.913528287034)</f>
        <v>41878.91353</v>
      </c>
      <c r="B349">
        <f>IFERROR(__xludf.DUMMYFUNCTION("""COMPUTED_VALUE"""),29.0)</f>
        <v>29</v>
      </c>
      <c r="C349" t="str">
        <f>IFERROR(__xludf.DUMMYFUNCTION("""COMPUTED_VALUE"""),"f")</f>
        <v>f</v>
      </c>
      <c r="D349" t="str">
        <f>IFERROR(__xludf.DUMMYFUNCTION("""COMPUTED_VALUE"""),"United States")</f>
        <v>United States</v>
      </c>
      <c r="E349" t="str">
        <f>IFERROR(__xludf.DUMMYFUNCTION("""COMPUTED_VALUE"""),"MI")</f>
        <v>MI</v>
      </c>
      <c r="F349" t="str">
        <f>IFERROR(__xludf.DUMMYFUNCTION("""COMPUTED_VALUE"""),"No")</f>
        <v>No</v>
      </c>
      <c r="G349" t="str">
        <f>IFERROR(__xludf.DUMMYFUNCTION("""COMPUTED_VALUE"""),"No")</f>
        <v>No</v>
      </c>
      <c r="H349" t="str">
        <f>IFERROR(__xludf.DUMMYFUNCTION("""COMPUTED_VALUE"""),"No")</f>
        <v>No</v>
      </c>
      <c r="I349" t="str">
        <f>IFERROR(__xludf.DUMMYFUNCTION("""COMPUTED_VALUE"""),"Never")</f>
        <v>Never</v>
      </c>
      <c r="J349" t="str">
        <f>IFERROR(__xludf.DUMMYFUNCTION("""COMPUTED_VALUE"""),"26-100")</f>
        <v>26-100</v>
      </c>
      <c r="K349" t="str">
        <f>IFERROR(__xludf.DUMMYFUNCTION("""COMPUTED_VALUE"""),"No")</f>
        <v>No</v>
      </c>
      <c r="L349" t="str">
        <f>IFERROR(__xludf.DUMMYFUNCTION("""COMPUTED_VALUE"""),"Yes")</f>
        <v>Yes</v>
      </c>
      <c r="M349" t="str">
        <f>IFERROR(__xludf.DUMMYFUNCTION("""COMPUTED_VALUE"""),"Yes")</f>
        <v>Yes</v>
      </c>
      <c r="N349" t="str">
        <f>IFERROR(__xludf.DUMMYFUNCTION("""COMPUTED_VALUE"""),"Yes")</f>
        <v>Yes</v>
      </c>
      <c r="O349" t="str">
        <f>IFERROR(__xludf.DUMMYFUNCTION("""COMPUTED_VALUE"""),"Yes")</f>
        <v>Yes</v>
      </c>
      <c r="P349" t="str">
        <f>IFERROR(__xludf.DUMMYFUNCTION("""COMPUTED_VALUE"""),"No")</f>
        <v>No</v>
      </c>
      <c r="Q349" t="str">
        <f>IFERROR(__xludf.DUMMYFUNCTION("""COMPUTED_VALUE"""),"Yes")</f>
        <v>Yes</v>
      </c>
      <c r="R349" t="str">
        <f>IFERROR(__xludf.DUMMYFUNCTION("""COMPUTED_VALUE"""),"Don't know")</f>
        <v>Don't know</v>
      </c>
      <c r="S349" t="str">
        <f>IFERROR(__xludf.DUMMYFUNCTION("""COMPUTED_VALUE"""),"Maybe")</f>
        <v>Maybe</v>
      </c>
      <c r="T349" t="str">
        <f>IFERROR(__xludf.DUMMYFUNCTION("""COMPUTED_VALUE"""),"No")</f>
        <v>No</v>
      </c>
      <c r="U349" t="str">
        <f>IFERROR(__xludf.DUMMYFUNCTION("""COMPUTED_VALUE"""),"Some of them")</f>
        <v>Some of them</v>
      </c>
      <c r="V349" t="str">
        <f>IFERROR(__xludf.DUMMYFUNCTION("""COMPUTED_VALUE"""),"Some of them")</f>
        <v>Some of them</v>
      </c>
      <c r="W349" t="str">
        <f>IFERROR(__xludf.DUMMYFUNCTION("""COMPUTED_VALUE"""),"No")</f>
        <v>No</v>
      </c>
      <c r="X349" t="str">
        <f>IFERROR(__xludf.DUMMYFUNCTION("""COMPUTED_VALUE"""),"Maybe")</f>
        <v>Maybe</v>
      </c>
      <c r="Y349" t="str">
        <f>IFERROR(__xludf.DUMMYFUNCTION("""COMPUTED_VALUE"""),"Don't know")</f>
        <v>Don't know</v>
      </c>
      <c r="Z349" t="str">
        <f>IFERROR(__xludf.DUMMYFUNCTION("""COMPUTED_VALUE"""),"Yes")</f>
        <v>Yes</v>
      </c>
    </row>
    <row r="350">
      <c r="A350" s="4">
        <f>IFERROR(__xludf.DUMMYFUNCTION("""COMPUTED_VALUE"""),41878.91708811343)</f>
        <v>41878.91709</v>
      </c>
      <c r="B350">
        <f>IFERROR(__xludf.DUMMYFUNCTION("""COMPUTED_VALUE"""),31.0)</f>
        <v>31</v>
      </c>
      <c r="C350" t="str">
        <f>IFERROR(__xludf.DUMMYFUNCTION("""COMPUTED_VALUE"""),"Male")</f>
        <v>Male</v>
      </c>
      <c r="D350" t="str">
        <f>IFERROR(__xludf.DUMMYFUNCTION("""COMPUTED_VALUE"""),"United States")</f>
        <v>United States</v>
      </c>
      <c r="E350" t="str">
        <f>IFERROR(__xludf.DUMMYFUNCTION("""COMPUTED_VALUE"""),"OH")</f>
        <v>OH</v>
      </c>
      <c r="F350" t="str">
        <f>IFERROR(__xludf.DUMMYFUNCTION("""COMPUTED_VALUE"""),"No")</f>
        <v>No</v>
      </c>
      <c r="G350" t="str">
        <f>IFERROR(__xludf.DUMMYFUNCTION("""COMPUTED_VALUE"""),"Yes")</f>
        <v>Yes</v>
      </c>
      <c r="H350" t="str">
        <f>IFERROR(__xludf.DUMMYFUNCTION("""COMPUTED_VALUE"""),"Yes")</f>
        <v>Yes</v>
      </c>
      <c r="I350" t="str">
        <f>IFERROR(__xludf.DUMMYFUNCTION("""COMPUTED_VALUE"""),"Sometimes")</f>
        <v>Sometimes</v>
      </c>
      <c r="J350" t="str">
        <f>IFERROR(__xludf.DUMMYFUNCTION("""COMPUTED_VALUE"""),"6-25")</f>
        <v>6-25</v>
      </c>
      <c r="K350" t="str">
        <f>IFERROR(__xludf.DUMMYFUNCTION("""COMPUTED_VALUE"""),"No")</f>
        <v>No</v>
      </c>
      <c r="L350" t="str">
        <f>IFERROR(__xludf.DUMMYFUNCTION("""COMPUTED_VALUE"""),"Yes")</f>
        <v>Yes</v>
      </c>
      <c r="M350" t="str">
        <f>IFERROR(__xludf.DUMMYFUNCTION("""COMPUTED_VALUE"""),"No")</f>
        <v>No</v>
      </c>
      <c r="N350" t="str">
        <f>IFERROR(__xludf.DUMMYFUNCTION("""COMPUTED_VALUE"""),"No")</f>
        <v>No</v>
      </c>
      <c r="O350" t="str">
        <f>IFERROR(__xludf.DUMMYFUNCTION("""COMPUTED_VALUE"""),"No")</f>
        <v>No</v>
      </c>
      <c r="P350" t="str">
        <f>IFERROR(__xludf.DUMMYFUNCTION("""COMPUTED_VALUE"""),"No")</f>
        <v>No</v>
      </c>
      <c r="Q350" t="str">
        <f>IFERROR(__xludf.DUMMYFUNCTION("""COMPUTED_VALUE"""),"Don't know")</f>
        <v>Don't know</v>
      </c>
      <c r="R350" t="str">
        <f>IFERROR(__xludf.DUMMYFUNCTION("""COMPUTED_VALUE"""),"Somewhat easy")</f>
        <v>Somewhat easy</v>
      </c>
      <c r="S350" t="str">
        <f>IFERROR(__xludf.DUMMYFUNCTION("""COMPUTED_VALUE"""),"Maybe")</f>
        <v>Maybe</v>
      </c>
      <c r="T350" t="str">
        <f>IFERROR(__xludf.DUMMYFUNCTION("""COMPUTED_VALUE"""),"No")</f>
        <v>No</v>
      </c>
      <c r="U350" t="str">
        <f>IFERROR(__xludf.DUMMYFUNCTION("""COMPUTED_VALUE"""),"Yes")</f>
        <v>Yes</v>
      </c>
      <c r="V350" t="str">
        <f>IFERROR(__xludf.DUMMYFUNCTION("""COMPUTED_VALUE"""),"Yes")</f>
        <v>Yes</v>
      </c>
      <c r="W350" t="str">
        <f>IFERROR(__xludf.DUMMYFUNCTION("""COMPUTED_VALUE"""),"No")</f>
        <v>No</v>
      </c>
      <c r="X350" t="str">
        <f>IFERROR(__xludf.DUMMYFUNCTION("""COMPUTED_VALUE"""),"Maybe")</f>
        <v>Maybe</v>
      </c>
      <c r="Y350" t="str">
        <f>IFERROR(__xludf.DUMMYFUNCTION("""COMPUTED_VALUE"""),"Don't know")</f>
        <v>Don't know</v>
      </c>
      <c r="Z350" t="str">
        <f>IFERROR(__xludf.DUMMYFUNCTION("""COMPUTED_VALUE"""),"No")</f>
        <v>No</v>
      </c>
    </row>
    <row r="351">
      <c r="A351" s="4">
        <f>IFERROR(__xludf.DUMMYFUNCTION("""COMPUTED_VALUE"""),41878.91994792824)</f>
        <v>41878.91995</v>
      </c>
      <c r="B351">
        <f>IFERROR(__xludf.DUMMYFUNCTION("""COMPUTED_VALUE"""),43.0)</f>
        <v>43</v>
      </c>
      <c r="C351" t="str">
        <f>IFERROR(__xludf.DUMMYFUNCTION("""COMPUTED_VALUE"""),"Male")</f>
        <v>Male</v>
      </c>
      <c r="D351" t="str">
        <f>IFERROR(__xludf.DUMMYFUNCTION("""COMPUTED_VALUE"""),"United States")</f>
        <v>United States</v>
      </c>
      <c r="E351" t="str">
        <f>IFERROR(__xludf.DUMMYFUNCTION("""COMPUTED_VALUE"""),"OH")</f>
        <v>OH</v>
      </c>
      <c r="F351" t="str">
        <f>IFERROR(__xludf.DUMMYFUNCTION("""COMPUTED_VALUE"""),"No")</f>
        <v>No</v>
      </c>
      <c r="G351" t="str">
        <f>IFERROR(__xludf.DUMMYFUNCTION("""COMPUTED_VALUE"""),"No")</f>
        <v>No</v>
      </c>
      <c r="H351" t="str">
        <f>IFERROR(__xludf.DUMMYFUNCTION("""COMPUTED_VALUE"""),"Yes")</f>
        <v>Yes</v>
      </c>
      <c r="I351" t="str">
        <f>IFERROR(__xludf.DUMMYFUNCTION("""COMPUTED_VALUE"""),"Sometimes")</f>
        <v>Sometimes</v>
      </c>
      <c r="J351" t="str">
        <f>IFERROR(__xludf.DUMMYFUNCTION("""COMPUTED_VALUE"""),"6-25")</f>
        <v>6-25</v>
      </c>
      <c r="K351" t="str">
        <f>IFERROR(__xludf.DUMMYFUNCTION("""COMPUTED_VALUE"""),"No")</f>
        <v>No</v>
      </c>
      <c r="L351" t="str">
        <f>IFERROR(__xludf.DUMMYFUNCTION("""COMPUTED_VALUE"""),"Yes")</f>
        <v>Yes</v>
      </c>
      <c r="M351" t="str">
        <f>IFERROR(__xludf.DUMMYFUNCTION("""COMPUTED_VALUE"""),"No")</f>
        <v>No</v>
      </c>
      <c r="N351" t="str">
        <f>IFERROR(__xludf.DUMMYFUNCTION("""COMPUTED_VALUE"""),"Yes")</f>
        <v>Yes</v>
      </c>
      <c r="O351" t="str">
        <f>IFERROR(__xludf.DUMMYFUNCTION("""COMPUTED_VALUE"""),"No")</f>
        <v>No</v>
      </c>
      <c r="P351" t="str">
        <f>IFERROR(__xludf.DUMMYFUNCTION("""COMPUTED_VALUE"""),"No")</f>
        <v>No</v>
      </c>
      <c r="Q351" t="str">
        <f>IFERROR(__xludf.DUMMYFUNCTION("""COMPUTED_VALUE"""),"Don't know")</f>
        <v>Don't know</v>
      </c>
      <c r="R351" t="str">
        <f>IFERROR(__xludf.DUMMYFUNCTION("""COMPUTED_VALUE"""),"Somewhat easy")</f>
        <v>Somewhat easy</v>
      </c>
      <c r="S351" t="str">
        <f>IFERROR(__xludf.DUMMYFUNCTION("""COMPUTED_VALUE"""),"No")</f>
        <v>No</v>
      </c>
      <c r="T351" t="str">
        <f>IFERROR(__xludf.DUMMYFUNCTION("""COMPUTED_VALUE"""),"No")</f>
        <v>No</v>
      </c>
      <c r="U351" t="str">
        <f>IFERROR(__xludf.DUMMYFUNCTION("""COMPUTED_VALUE"""),"Yes")</f>
        <v>Yes</v>
      </c>
      <c r="V351" t="str">
        <f>IFERROR(__xludf.DUMMYFUNCTION("""COMPUTED_VALUE"""),"Yes")</f>
        <v>Yes</v>
      </c>
      <c r="W351" t="str">
        <f>IFERROR(__xludf.DUMMYFUNCTION("""COMPUTED_VALUE"""),"No")</f>
        <v>No</v>
      </c>
      <c r="X351" t="str">
        <f>IFERROR(__xludf.DUMMYFUNCTION("""COMPUTED_VALUE"""),"Maybe")</f>
        <v>Maybe</v>
      </c>
      <c r="Y351" t="str">
        <f>IFERROR(__xludf.DUMMYFUNCTION("""COMPUTED_VALUE"""),"Don't know")</f>
        <v>Don't know</v>
      </c>
      <c r="Z351" t="str">
        <f>IFERROR(__xludf.DUMMYFUNCTION("""COMPUTED_VALUE"""),"No")</f>
        <v>No</v>
      </c>
    </row>
    <row r="352">
      <c r="A352" s="4">
        <f>IFERROR(__xludf.DUMMYFUNCTION("""COMPUTED_VALUE"""),41878.91999702546)</f>
        <v>41878.92</v>
      </c>
      <c r="B352">
        <f>IFERROR(__xludf.DUMMYFUNCTION("""COMPUTED_VALUE"""),34.0)</f>
        <v>34</v>
      </c>
      <c r="C352" t="str">
        <f>IFERROR(__xludf.DUMMYFUNCTION("""COMPUTED_VALUE"""),"Male")</f>
        <v>Male</v>
      </c>
      <c r="D352" t="str">
        <f>IFERROR(__xludf.DUMMYFUNCTION("""COMPUTED_VALUE"""),"United States")</f>
        <v>United States</v>
      </c>
      <c r="E352" t="str">
        <f>IFERROR(__xludf.DUMMYFUNCTION("""COMPUTED_VALUE"""),"NH")</f>
        <v>NH</v>
      </c>
      <c r="F352" t="str">
        <f>IFERROR(__xludf.DUMMYFUNCTION("""COMPUTED_VALUE"""),"No")</f>
        <v>No</v>
      </c>
      <c r="G352" t="str">
        <f>IFERROR(__xludf.DUMMYFUNCTION("""COMPUTED_VALUE"""),"Yes")</f>
        <v>Yes</v>
      </c>
      <c r="H352" t="str">
        <f>IFERROR(__xludf.DUMMYFUNCTION("""COMPUTED_VALUE"""),"Yes")</f>
        <v>Yes</v>
      </c>
      <c r="I352" t="str">
        <f>IFERROR(__xludf.DUMMYFUNCTION("""COMPUTED_VALUE"""),"Sometimes")</f>
        <v>Sometimes</v>
      </c>
      <c r="J352" t="str">
        <f>IFERROR(__xludf.DUMMYFUNCTION("""COMPUTED_VALUE"""),"26-100")</f>
        <v>26-100</v>
      </c>
      <c r="K352" t="str">
        <f>IFERROR(__xludf.DUMMYFUNCTION("""COMPUTED_VALUE"""),"Yes")</f>
        <v>Yes</v>
      </c>
      <c r="L352" t="str">
        <f>IFERROR(__xludf.DUMMYFUNCTION("""COMPUTED_VALUE"""),"Yes")</f>
        <v>Yes</v>
      </c>
      <c r="M352" t="str">
        <f>IFERROR(__xludf.DUMMYFUNCTION("""COMPUTED_VALUE"""),"Yes")</f>
        <v>Yes</v>
      </c>
      <c r="N352" t="str">
        <f>IFERROR(__xludf.DUMMYFUNCTION("""COMPUTED_VALUE"""),"Yes")</f>
        <v>Yes</v>
      </c>
      <c r="O352" t="str">
        <f>IFERROR(__xludf.DUMMYFUNCTION("""COMPUTED_VALUE"""),"No")</f>
        <v>No</v>
      </c>
      <c r="P352" t="str">
        <f>IFERROR(__xludf.DUMMYFUNCTION("""COMPUTED_VALUE"""),"No")</f>
        <v>No</v>
      </c>
      <c r="Q352" t="str">
        <f>IFERROR(__xludf.DUMMYFUNCTION("""COMPUTED_VALUE"""),"Don't know")</f>
        <v>Don't know</v>
      </c>
      <c r="R352" t="str">
        <f>IFERROR(__xludf.DUMMYFUNCTION("""COMPUTED_VALUE"""),"Don't know")</f>
        <v>Don't know</v>
      </c>
      <c r="S352" t="str">
        <f>IFERROR(__xludf.DUMMYFUNCTION("""COMPUTED_VALUE"""),"Maybe")</f>
        <v>Maybe</v>
      </c>
      <c r="T352" t="str">
        <f>IFERROR(__xludf.DUMMYFUNCTION("""COMPUTED_VALUE"""),"No")</f>
        <v>No</v>
      </c>
      <c r="U352" t="str">
        <f>IFERROR(__xludf.DUMMYFUNCTION("""COMPUTED_VALUE"""),"Some of them")</f>
        <v>Some of them</v>
      </c>
      <c r="V352" t="str">
        <f>IFERROR(__xludf.DUMMYFUNCTION("""COMPUTED_VALUE"""),"Some of them")</f>
        <v>Some of them</v>
      </c>
      <c r="W352" t="str">
        <f>IFERROR(__xludf.DUMMYFUNCTION("""COMPUTED_VALUE"""),"No")</f>
        <v>No</v>
      </c>
      <c r="X352" t="str">
        <f>IFERROR(__xludf.DUMMYFUNCTION("""COMPUTED_VALUE"""),"Yes")</f>
        <v>Yes</v>
      </c>
      <c r="Y352" t="str">
        <f>IFERROR(__xludf.DUMMYFUNCTION("""COMPUTED_VALUE"""),"Don't know")</f>
        <v>Don't know</v>
      </c>
      <c r="Z352" t="str">
        <f>IFERROR(__xludf.DUMMYFUNCTION("""COMPUTED_VALUE"""),"Yes")</f>
        <v>Yes</v>
      </c>
    </row>
    <row r="353">
      <c r="A353" s="4">
        <f>IFERROR(__xludf.DUMMYFUNCTION("""COMPUTED_VALUE"""),41878.92100032407)</f>
        <v>41878.921</v>
      </c>
      <c r="B353">
        <f>IFERROR(__xludf.DUMMYFUNCTION("""COMPUTED_VALUE"""),29.0)</f>
        <v>29</v>
      </c>
      <c r="C353" t="str">
        <f>IFERROR(__xludf.DUMMYFUNCTION("""COMPUTED_VALUE"""),"Male")</f>
        <v>Male</v>
      </c>
      <c r="D353" t="str">
        <f>IFERROR(__xludf.DUMMYFUNCTION("""COMPUTED_VALUE"""),"United States")</f>
        <v>United States</v>
      </c>
      <c r="E353" t="str">
        <f>IFERROR(__xludf.DUMMYFUNCTION("""COMPUTED_VALUE"""),"OH")</f>
        <v>OH</v>
      </c>
      <c r="F353" t="str">
        <f>IFERROR(__xludf.DUMMYFUNCTION("""COMPUTED_VALUE"""),"No")</f>
        <v>No</v>
      </c>
      <c r="G353" t="str">
        <f>IFERROR(__xludf.DUMMYFUNCTION("""COMPUTED_VALUE"""),"Yes")</f>
        <v>Yes</v>
      </c>
      <c r="H353" t="str">
        <f>IFERROR(__xludf.DUMMYFUNCTION("""COMPUTED_VALUE"""),"Yes")</f>
        <v>Yes</v>
      </c>
      <c r="I353" t="str">
        <f>IFERROR(__xludf.DUMMYFUNCTION("""COMPUTED_VALUE"""),"Sometimes")</f>
        <v>Sometimes</v>
      </c>
      <c r="J353" t="str">
        <f>IFERROR(__xludf.DUMMYFUNCTION("""COMPUTED_VALUE"""),"26-100")</f>
        <v>26-100</v>
      </c>
      <c r="K353" t="str">
        <f>IFERROR(__xludf.DUMMYFUNCTION("""COMPUTED_VALUE"""),"No")</f>
        <v>No</v>
      </c>
      <c r="L353" t="str">
        <f>IFERROR(__xludf.DUMMYFUNCTION("""COMPUTED_VALUE"""),"Yes")</f>
        <v>Yes</v>
      </c>
      <c r="M353" t="str">
        <f>IFERROR(__xludf.DUMMYFUNCTION("""COMPUTED_VALUE"""),"Don't know")</f>
        <v>Don't know</v>
      </c>
      <c r="N353" t="str">
        <f>IFERROR(__xludf.DUMMYFUNCTION("""COMPUTED_VALUE"""),"No")</f>
        <v>No</v>
      </c>
      <c r="O353" t="str">
        <f>IFERROR(__xludf.DUMMYFUNCTION("""COMPUTED_VALUE"""),"No")</f>
        <v>No</v>
      </c>
      <c r="P353" t="str">
        <f>IFERROR(__xludf.DUMMYFUNCTION("""COMPUTED_VALUE"""),"No")</f>
        <v>No</v>
      </c>
      <c r="Q353" t="str">
        <f>IFERROR(__xludf.DUMMYFUNCTION("""COMPUTED_VALUE"""),"No")</f>
        <v>No</v>
      </c>
      <c r="R353" t="str">
        <f>IFERROR(__xludf.DUMMYFUNCTION("""COMPUTED_VALUE"""),"Somewhat difficult")</f>
        <v>Somewhat difficult</v>
      </c>
      <c r="S353" t="str">
        <f>IFERROR(__xludf.DUMMYFUNCTION("""COMPUTED_VALUE"""),"Yes")</f>
        <v>Yes</v>
      </c>
      <c r="T353" t="str">
        <f>IFERROR(__xludf.DUMMYFUNCTION("""COMPUTED_VALUE"""),"No")</f>
        <v>No</v>
      </c>
      <c r="U353" t="str">
        <f>IFERROR(__xludf.DUMMYFUNCTION("""COMPUTED_VALUE"""),"Some of them")</f>
        <v>Some of them</v>
      </c>
      <c r="V353" t="str">
        <f>IFERROR(__xludf.DUMMYFUNCTION("""COMPUTED_VALUE"""),"Some of them")</f>
        <v>Some of them</v>
      </c>
      <c r="W353" t="str">
        <f>IFERROR(__xludf.DUMMYFUNCTION("""COMPUTED_VALUE"""),"No")</f>
        <v>No</v>
      </c>
      <c r="X353" t="str">
        <f>IFERROR(__xludf.DUMMYFUNCTION("""COMPUTED_VALUE"""),"Maybe")</f>
        <v>Maybe</v>
      </c>
      <c r="Y353" t="str">
        <f>IFERROR(__xludf.DUMMYFUNCTION("""COMPUTED_VALUE"""),"Don't know")</f>
        <v>Don't know</v>
      </c>
      <c r="Z353" t="str">
        <f>IFERROR(__xludf.DUMMYFUNCTION("""COMPUTED_VALUE"""),"No")</f>
        <v>No</v>
      </c>
    </row>
    <row r="354">
      <c r="A354" s="4">
        <f>IFERROR(__xludf.DUMMYFUNCTION("""COMPUTED_VALUE"""),41878.92450101852)</f>
        <v>41878.9245</v>
      </c>
      <c r="B354">
        <f>IFERROR(__xludf.DUMMYFUNCTION("""COMPUTED_VALUE"""),41.0)</f>
        <v>41</v>
      </c>
      <c r="C354" t="str">
        <f>IFERROR(__xludf.DUMMYFUNCTION("""COMPUTED_VALUE"""),"m")</f>
        <v>m</v>
      </c>
      <c r="D354" t="str">
        <f>IFERROR(__xludf.DUMMYFUNCTION("""COMPUTED_VALUE"""),"United States")</f>
        <v>United States</v>
      </c>
      <c r="E354" t="str">
        <f>IFERROR(__xludf.DUMMYFUNCTION("""COMPUTED_VALUE"""),"TN")</f>
        <v>TN</v>
      </c>
      <c r="F354" t="str">
        <f>IFERROR(__xludf.DUMMYFUNCTION("""COMPUTED_VALUE"""),"No")</f>
        <v>No</v>
      </c>
      <c r="G354" t="str">
        <f>IFERROR(__xludf.DUMMYFUNCTION("""COMPUTED_VALUE"""),"Yes")</f>
        <v>Yes</v>
      </c>
      <c r="H354" t="str">
        <f>IFERROR(__xludf.DUMMYFUNCTION("""COMPUTED_VALUE"""),"Yes")</f>
        <v>Yes</v>
      </c>
      <c r="I354" t="str">
        <f>IFERROR(__xludf.DUMMYFUNCTION("""COMPUTED_VALUE"""),"Sometimes")</f>
        <v>Sometimes</v>
      </c>
      <c r="J354" t="str">
        <f>IFERROR(__xludf.DUMMYFUNCTION("""COMPUTED_VALUE"""),"More than 1000")</f>
        <v>More than 1000</v>
      </c>
      <c r="K354" t="str">
        <f>IFERROR(__xludf.DUMMYFUNCTION("""COMPUTED_VALUE"""),"No")</f>
        <v>No</v>
      </c>
      <c r="L354" t="str">
        <f>IFERROR(__xludf.DUMMYFUNCTION("""COMPUTED_VALUE"""),"Yes")</f>
        <v>Yes</v>
      </c>
      <c r="M354" t="str">
        <f>IFERROR(__xludf.DUMMYFUNCTION("""COMPUTED_VALUE"""),"Yes")</f>
        <v>Yes</v>
      </c>
      <c r="N354" t="str">
        <f>IFERROR(__xludf.DUMMYFUNCTION("""COMPUTED_VALUE"""),"Not sure")</f>
        <v>Not sure</v>
      </c>
      <c r="O354" t="str">
        <f>IFERROR(__xludf.DUMMYFUNCTION("""COMPUTED_VALUE"""),"Yes")</f>
        <v>Yes</v>
      </c>
      <c r="P354" t="str">
        <f>IFERROR(__xludf.DUMMYFUNCTION("""COMPUTED_VALUE"""),"Yes")</f>
        <v>Yes</v>
      </c>
      <c r="Q354" t="str">
        <f>IFERROR(__xludf.DUMMYFUNCTION("""COMPUTED_VALUE"""),"Don't know")</f>
        <v>Don't know</v>
      </c>
      <c r="R354" t="str">
        <f>IFERROR(__xludf.DUMMYFUNCTION("""COMPUTED_VALUE"""),"Don't know")</f>
        <v>Don't know</v>
      </c>
      <c r="S354" t="str">
        <f>IFERROR(__xludf.DUMMYFUNCTION("""COMPUTED_VALUE"""),"Maybe")</f>
        <v>Maybe</v>
      </c>
      <c r="T354" t="str">
        <f>IFERROR(__xludf.DUMMYFUNCTION("""COMPUTED_VALUE"""),"No")</f>
        <v>No</v>
      </c>
      <c r="U354" t="str">
        <f>IFERROR(__xludf.DUMMYFUNCTION("""COMPUTED_VALUE"""),"Some of them")</f>
        <v>Some of them</v>
      </c>
      <c r="V354" t="str">
        <f>IFERROR(__xludf.DUMMYFUNCTION("""COMPUTED_VALUE"""),"Some of them")</f>
        <v>Some of them</v>
      </c>
      <c r="W354" t="str">
        <f>IFERROR(__xludf.DUMMYFUNCTION("""COMPUTED_VALUE"""),"No")</f>
        <v>No</v>
      </c>
      <c r="X354" t="str">
        <f>IFERROR(__xludf.DUMMYFUNCTION("""COMPUTED_VALUE"""),"No")</f>
        <v>No</v>
      </c>
      <c r="Y354" t="str">
        <f>IFERROR(__xludf.DUMMYFUNCTION("""COMPUTED_VALUE"""),"No")</f>
        <v>No</v>
      </c>
      <c r="Z354" t="str">
        <f>IFERROR(__xludf.DUMMYFUNCTION("""COMPUTED_VALUE"""),"No")</f>
        <v>No</v>
      </c>
    </row>
    <row r="355">
      <c r="A355" s="4">
        <f>IFERROR(__xludf.DUMMYFUNCTION("""COMPUTED_VALUE"""),41878.92563967592)</f>
        <v>41878.92564</v>
      </c>
      <c r="B355">
        <f>IFERROR(__xludf.DUMMYFUNCTION("""COMPUTED_VALUE"""),29.0)</f>
        <v>29</v>
      </c>
      <c r="C355" t="str">
        <f>IFERROR(__xludf.DUMMYFUNCTION("""COMPUTED_VALUE"""),"Male")</f>
        <v>Male</v>
      </c>
      <c r="D355" t="str">
        <f>IFERROR(__xludf.DUMMYFUNCTION("""COMPUTED_VALUE"""),"United States")</f>
        <v>United States</v>
      </c>
      <c r="E355" t="str">
        <f>IFERROR(__xludf.DUMMYFUNCTION("""COMPUTED_VALUE"""),"OR")</f>
        <v>OR</v>
      </c>
      <c r="F355" t="str">
        <f>IFERROR(__xludf.DUMMYFUNCTION("""COMPUTED_VALUE"""),"No")</f>
        <v>No</v>
      </c>
      <c r="G355" t="str">
        <f>IFERROR(__xludf.DUMMYFUNCTION("""COMPUTED_VALUE"""),"Yes")</f>
        <v>Yes</v>
      </c>
      <c r="H355" t="str">
        <f>IFERROR(__xludf.DUMMYFUNCTION("""COMPUTED_VALUE"""),"No")</f>
        <v>No</v>
      </c>
      <c r="I355" t="str">
        <f>IFERROR(__xludf.DUMMYFUNCTION("""COMPUTED_VALUE"""),"Never")</f>
        <v>Never</v>
      </c>
      <c r="J355" t="str">
        <f>IFERROR(__xludf.DUMMYFUNCTION("""COMPUTED_VALUE"""),"100-500")</f>
        <v>100-500</v>
      </c>
      <c r="K355" t="str">
        <f>IFERROR(__xludf.DUMMYFUNCTION("""COMPUTED_VALUE"""),"No")</f>
        <v>No</v>
      </c>
      <c r="L355" t="str">
        <f>IFERROR(__xludf.DUMMYFUNCTION("""COMPUTED_VALUE"""),"Yes")</f>
        <v>Yes</v>
      </c>
      <c r="M355" t="str">
        <f>IFERROR(__xludf.DUMMYFUNCTION("""COMPUTED_VALUE"""),"Yes")</f>
        <v>Yes</v>
      </c>
      <c r="N355" t="str">
        <f>IFERROR(__xludf.DUMMYFUNCTION("""COMPUTED_VALUE"""),"Yes")</f>
        <v>Yes</v>
      </c>
      <c r="O355" t="str">
        <f>IFERROR(__xludf.DUMMYFUNCTION("""COMPUTED_VALUE"""),"Yes")</f>
        <v>Yes</v>
      </c>
      <c r="P355" t="str">
        <f>IFERROR(__xludf.DUMMYFUNCTION("""COMPUTED_VALUE"""),"Yes")</f>
        <v>Yes</v>
      </c>
      <c r="Q355" t="str">
        <f>IFERROR(__xludf.DUMMYFUNCTION("""COMPUTED_VALUE"""),"Don't know")</f>
        <v>Don't know</v>
      </c>
      <c r="R355" t="str">
        <f>IFERROR(__xludf.DUMMYFUNCTION("""COMPUTED_VALUE"""),"Don't know")</f>
        <v>Don't know</v>
      </c>
      <c r="S355" t="str">
        <f>IFERROR(__xludf.DUMMYFUNCTION("""COMPUTED_VALUE"""),"No")</f>
        <v>No</v>
      </c>
      <c r="T355" t="str">
        <f>IFERROR(__xludf.DUMMYFUNCTION("""COMPUTED_VALUE"""),"No")</f>
        <v>No</v>
      </c>
      <c r="U355" t="str">
        <f>IFERROR(__xludf.DUMMYFUNCTION("""COMPUTED_VALUE"""),"Some of them")</f>
        <v>Some of them</v>
      </c>
      <c r="V355" t="str">
        <f>IFERROR(__xludf.DUMMYFUNCTION("""COMPUTED_VALUE"""),"Yes")</f>
        <v>Yes</v>
      </c>
      <c r="W355" t="str">
        <f>IFERROR(__xludf.DUMMYFUNCTION("""COMPUTED_VALUE"""),"No")</f>
        <v>No</v>
      </c>
      <c r="X355" t="str">
        <f>IFERROR(__xludf.DUMMYFUNCTION("""COMPUTED_VALUE"""),"Maybe")</f>
        <v>Maybe</v>
      </c>
      <c r="Y355" t="str">
        <f>IFERROR(__xludf.DUMMYFUNCTION("""COMPUTED_VALUE"""),"Yes")</f>
        <v>Yes</v>
      </c>
      <c r="Z355" t="str">
        <f>IFERROR(__xludf.DUMMYFUNCTION("""COMPUTED_VALUE"""),"No")</f>
        <v>No</v>
      </c>
    </row>
    <row r="356">
      <c r="A356" s="4">
        <f>IFERROR(__xludf.DUMMYFUNCTION("""COMPUTED_VALUE"""),41878.92633206019)</f>
        <v>41878.92633</v>
      </c>
      <c r="B356">
        <f>IFERROR(__xludf.DUMMYFUNCTION("""COMPUTED_VALUE"""),23.0)</f>
        <v>23</v>
      </c>
      <c r="C356" t="str">
        <f>IFERROR(__xludf.DUMMYFUNCTION("""COMPUTED_VALUE"""),"Male")</f>
        <v>Male</v>
      </c>
      <c r="D356" t="str">
        <f>IFERROR(__xludf.DUMMYFUNCTION("""COMPUTED_VALUE"""),"United States")</f>
        <v>United States</v>
      </c>
      <c r="E356" t="str">
        <f>IFERROR(__xludf.DUMMYFUNCTION("""COMPUTED_VALUE"""),"PA")</f>
        <v>PA</v>
      </c>
      <c r="F356" t="str">
        <f>IFERROR(__xludf.DUMMYFUNCTION("""COMPUTED_VALUE"""),"No")</f>
        <v>No</v>
      </c>
      <c r="G356" t="str">
        <f>IFERROR(__xludf.DUMMYFUNCTION("""COMPUTED_VALUE"""),"No")</f>
        <v>No</v>
      </c>
      <c r="H356" t="str">
        <f>IFERROR(__xludf.DUMMYFUNCTION("""COMPUTED_VALUE"""),"No")</f>
        <v>No</v>
      </c>
      <c r="I356" t="str">
        <f>IFERROR(__xludf.DUMMYFUNCTION("""COMPUTED_VALUE"""),"Rarely")</f>
        <v>Rarely</v>
      </c>
      <c r="J356" t="str">
        <f>IFERROR(__xludf.DUMMYFUNCTION("""COMPUTED_VALUE"""),"100-500")</f>
        <v>100-500</v>
      </c>
      <c r="K356" t="str">
        <f>IFERROR(__xludf.DUMMYFUNCTION("""COMPUTED_VALUE"""),"No")</f>
        <v>No</v>
      </c>
      <c r="L356" t="str">
        <f>IFERROR(__xludf.DUMMYFUNCTION("""COMPUTED_VALUE"""),"Yes")</f>
        <v>Yes</v>
      </c>
      <c r="M356" t="str">
        <f>IFERROR(__xludf.DUMMYFUNCTION("""COMPUTED_VALUE"""),"Yes")</f>
        <v>Yes</v>
      </c>
      <c r="N356" t="str">
        <f>IFERROR(__xludf.DUMMYFUNCTION("""COMPUTED_VALUE"""),"Not sure")</f>
        <v>Not sure</v>
      </c>
      <c r="O356" t="str">
        <f>IFERROR(__xludf.DUMMYFUNCTION("""COMPUTED_VALUE"""),"Don't know")</f>
        <v>Don't know</v>
      </c>
      <c r="P356" t="str">
        <f>IFERROR(__xludf.DUMMYFUNCTION("""COMPUTED_VALUE"""),"Don't know")</f>
        <v>Don't know</v>
      </c>
      <c r="Q356" t="str">
        <f>IFERROR(__xludf.DUMMYFUNCTION("""COMPUTED_VALUE"""),"Don't know")</f>
        <v>Don't know</v>
      </c>
      <c r="R356" t="str">
        <f>IFERROR(__xludf.DUMMYFUNCTION("""COMPUTED_VALUE"""),"Don't know")</f>
        <v>Don't know</v>
      </c>
      <c r="S356" t="str">
        <f>IFERROR(__xludf.DUMMYFUNCTION("""COMPUTED_VALUE"""),"No")</f>
        <v>No</v>
      </c>
      <c r="T356" t="str">
        <f>IFERROR(__xludf.DUMMYFUNCTION("""COMPUTED_VALUE"""),"No")</f>
        <v>No</v>
      </c>
      <c r="U356" t="str">
        <f>IFERROR(__xludf.DUMMYFUNCTION("""COMPUTED_VALUE"""),"Some of them")</f>
        <v>Some of them</v>
      </c>
      <c r="V356" t="str">
        <f>IFERROR(__xludf.DUMMYFUNCTION("""COMPUTED_VALUE"""),"Some of them")</f>
        <v>Some of them</v>
      </c>
      <c r="W356" t="str">
        <f>IFERROR(__xludf.DUMMYFUNCTION("""COMPUTED_VALUE"""),"No")</f>
        <v>No</v>
      </c>
      <c r="X356" t="str">
        <f>IFERROR(__xludf.DUMMYFUNCTION("""COMPUTED_VALUE"""),"No")</f>
        <v>No</v>
      </c>
      <c r="Y356" t="str">
        <f>IFERROR(__xludf.DUMMYFUNCTION("""COMPUTED_VALUE"""),"Yes")</f>
        <v>Yes</v>
      </c>
      <c r="Z356" t="str">
        <f>IFERROR(__xludf.DUMMYFUNCTION("""COMPUTED_VALUE"""),"No")</f>
        <v>No</v>
      </c>
    </row>
    <row r="357">
      <c r="A357" s="4">
        <f>IFERROR(__xludf.DUMMYFUNCTION("""COMPUTED_VALUE"""),41878.92666282408)</f>
        <v>41878.92666</v>
      </c>
      <c r="B357">
        <f>IFERROR(__xludf.DUMMYFUNCTION("""COMPUTED_VALUE"""),24.0)</f>
        <v>24</v>
      </c>
      <c r="C357" t="str">
        <f>IFERROR(__xludf.DUMMYFUNCTION("""COMPUTED_VALUE"""),"Female")</f>
        <v>Female</v>
      </c>
      <c r="D357" t="str">
        <f>IFERROR(__xludf.DUMMYFUNCTION("""COMPUTED_VALUE"""),"United States")</f>
        <v>United States</v>
      </c>
      <c r="F357" t="str">
        <f>IFERROR(__xludf.DUMMYFUNCTION("""COMPUTED_VALUE"""),"No")</f>
        <v>No</v>
      </c>
      <c r="G357" t="str">
        <f>IFERROR(__xludf.DUMMYFUNCTION("""COMPUTED_VALUE"""),"Yes")</f>
        <v>Yes</v>
      </c>
      <c r="H357" t="str">
        <f>IFERROR(__xludf.DUMMYFUNCTION("""COMPUTED_VALUE"""),"Yes")</f>
        <v>Yes</v>
      </c>
      <c r="I357" t="str">
        <f>IFERROR(__xludf.DUMMYFUNCTION("""COMPUTED_VALUE"""),"Sometimes")</f>
        <v>Sometimes</v>
      </c>
      <c r="J357" t="str">
        <f>IFERROR(__xludf.DUMMYFUNCTION("""COMPUTED_VALUE"""),"100-500")</f>
        <v>100-500</v>
      </c>
      <c r="K357" t="str">
        <f>IFERROR(__xludf.DUMMYFUNCTION("""COMPUTED_VALUE"""),"No")</f>
        <v>No</v>
      </c>
      <c r="L357" t="str">
        <f>IFERROR(__xludf.DUMMYFUNCTION("""COMPUTED_VALUE"""),"Yes")</f>
        <v>Yes</v>
      </c>
      <c r="M357" t="str">
        <f>IFERROR(__xludf.DUMMYFUNCTION("""COMPUTED_VALUE"""),"Yes")</f>
        <v>Yes</v>
      </c>
      <c r="N357" t="str">
        <f>IFERROR(__xludf.DUMMYFUNCTION("""COMPUTED_VALUE"""),"Not sure")</f>
        <v>Not sure</v>
      </c>
      <c r="O357" t="str">
        <f>IFERROR(__xludf.DUMMYFUNCTION("""COMPUTED_VALUE"""),"No")</f>
        <v>No</v>
      </c>
      <c r="P357" t="str">
        <f>IFERROR(__xludf.DUMMYFUNCTION("""COMPUTED_VALUE"""),"No")</f>
        <v>No</v>
      </c>
      <c r="Q357" t="str">
        <f>IFERROR(__xludf.DUMMYFUNCTION("""COMPUTED_VALUE"""),"Don't know")</f>
        <v>Don't know</v>
      </c>
      <c r="R357" t="str">
        <f>IFERROR(__xludf.DUMMYFUNCTION("""COMPUTED_VALUE"""),"Somewhat difficult")</f>
        <v>Somewhat difficult</v>
      </c>
      <c r="S357" t="str">
        <f>IFERROR(__xludf.DUMMYFUNCTION("""COMPUTED_VALUE"""),"Yes")</f>
        <v>Yes</v>
      </c>
      <c r="T357" t="str">
        <f>IFERROR(__xludf.DUMMYFUNCTION("""COMPUTED_VALUE"""),"Maybe")</f>
        <v>Maybe</v>
      </c>
      <c r="U357" t="str">
        <f>IFERROR(__xludf.DUMMYFUNCTION("""COMPUTED_VALUE"""),"No")</f>
        <v>No</v>
      </c>
      <c r="V357" t="str">
        <f>IFERROR(__xludf.DUMMYFUNCTION("""COMPUTED_VALUE"""),"No")</f>
        <v>No</v>
      </c>
      <c r="W357" t="str">
        <f>IFERROR(__xludf.DUMMYFUNCTION("""COMPUTED_VALUE"""),"No")</f>
        <v>No</v>
      </c>
      <c r="X357" t="str">
        <f>IFERROR(__xludf.DUMMYFUNCTION("""COMPUTED_VALUE"""),"No")</f>
        <v>No</v>
      </c>
      <c r="Y357" t="str">
        <f>IFERROR(__xludf.DUMMYFUNCTION("""COMPUTED_VALUE"""),"No")</f>
        <v>No</v>
      </c>
      <c r="Z357" t="str">
        <f>IFERROR(__xludf.DUMMYFUNCTION("""COMPUTED_VALUE"""),"Yes")</f>
        <v>Yes</v>
      </c>
    </row>
    <row r="358">
      <c r="A358" s="4">
        <f>IFERROR(__xludf.DUMMYFUNCTION("""COMPUTED_VALUE"""),41878.926927395834)</f>
        <v>41878.92693</v>
      </c>
      <c r="B358">
        <f>IFERROR(__xludf.DUMMYFUNCTION("""COMPUTED_VALUE"""),31.0)</f>
        <v>31</v>
      </c>
      <c r="C358" t="str">
        <f>IFERROR(__xludf.DUMMYFUNCTION("""COMPUTED_VALUE"""),"M")</f>
        <v>M</v>
      </c>
      <c r="D358" t="str">
        <f>IFERROR(__xludf.DUMMYFUNCTION("""COMPUTED_VALUE"""),"United States")</f>
        <v>United States</v>
      </c>
      <c r="E358" t="str">
        <f>IFERROR(__xludf.DUMMYFUNCTION("""COMPUTED_VALUE"""),"NY")</f>
        <v>NY</v>
      </c>
      <c r="F358" t="str">
        <f>IFERROR(__xludf.DUMMYFUNCTION("""COMPUTED_VALUE"""),"No")</f>
        <v>No</v>
      </c>
      <c r="G358" t="str">
        <f>IFERROR(__xludf.DUMMYFUNCTION("""COMPUTED_VALUE"""),"No")</f>
        <v>No</v>
      </c>
      <c r="H358" t="str">
        <f>IFERROR(__xludf.DUMMYFUNCTION("""COMPUTED_VALUE"""),"No")</f>
        <v>No</v>
      </c>
      <c r="J358" t="str">
        <f>IFERROR(__xludf.DUMMYFUNCTION("""COMPUTED_VALUE"""),"26-100")</f>
        <v>26-100</v>
      </c>
      <c r="K358" t="str">
        <f>IFERROR(__xludf.DUMMYFUNCTION("""COMPUTED_VALUE"""),"Yes")</f>
        <v>Yes</v>
      </c>
      <c r="L358" t="str">
        <f>IFERROR(__xludf.DUMMYFUNCTION("""COMPUTED_VALUE"""),"Yes")</f>
        <v>Yes</v>
      </c>
      <c r="M358" t="str">
        <f>IFERROR(__xludf.DUMMYFUNCTION("""COMPUTED_VALUE"""),"Don't know")</f>
        <v>Don't know</v>
      </c>
      <c r="N358" t="str">
        <f>IFERROR(__xludf.DUMMYFUNCTION("""COMPUTED_VALUE"""),"No")</f>
        <v>No</v>
      </c>
      <c r="O358" t="str">
        <f>IFERROR(__xludf.DUMMYFUNCTION("""COMPUTED_VALUE"""),"No")</f>
        <v>No</v>
      </c>
      <c r="P358" t="str">
        <f>IFERROR(__xludf.DUMMYFUNCTION("""COMPUTED_VALUE"""),"Don't know")</f>
        <v>Don't know</v>
      </c>
      <c r="Q358" t="str">
        <f>IFERROR(__xludf.DUMMYFUNCTION("""COMPUTED_VALUE"""),"Don't know")</f>
        <v>Don't know</v>
      </c>
      <c r="R358" t="str">
        <f>IFERROR(__xludf.DUMMYFUNCTION("""COMPUTED_VALUE"""),"Don't know")</f>
        <v>Don't know</v>
      </c>
      <c r="S358" t="str">
        <f>IFERROR(__xludf.DUMMYFUNCTION("""COMPUTED_VALUE"""),"Yes")</f>
        <v>Yes</v>
      </c>
      <c r="T358" t="str">
        <f>IFERROR(__xludf.DUMMYFUNCTION("""COMPUTED_VALUE"""),"No")</f>
        <v>No</v>
      </c>
      <c r="U358" t="str">
        <f>IFERROR(__xludf.DUMMYFUNCTION("""COMPUTED_VALUE"""),"No")</f>
        <v>No</v>
      </c>
      <c r="V358" t="str">
        <f>IFERROR(__xludf.DUMMYFUNCTION("""COMPUTED_VALUE"""),"No")</f>
        <v>No</v>
      </c>
      <c r="W358" t="str">
        <f>IFERROR(__xludf.DUMMYFUNCTION("""COMPUTED_VALUE"""),"No")</f>
        <v>No</v>
      </c>
      <c r="X358" t="str">
        <f>IFERROR(__xludf.DUMMYFUNCTION("""COMPUTED_VALUE"""),"Maybe")</f>
        <v>Maybe</v>
      </c>
      <c r="Y358" t="str">
        <f>IFERROR(__xludf.DUMMYFUNCTION("""COMPUTED_VALUE"""),"Don't know")</f>
        <v>Don't know</v>
      </c>
      <c r="Z358" t="str">
        <f>IFERROR(__xludf.DUMMYFUNCTION("""COMPUTED_VALUE"""),"No")</f>
        <v>No</v>
      </c>
    </row>
    <row r="359">
      <c r="A359" s="4">
        <f>IFERROR(__xludf.DUMMYFUNCTION("""COMPUTED_VALUE"""),41878.93180652778)</f>
        <v>41878.93181</v>
      </c>
      <c r="B359">
        <f>IFERROR(__xludf.DUMMYFUNCTION("""COMPUTED_VALUE"""),43.0)</f>
        <v>43</v>
      </c>
      <c r="C359" t="str">
        <f>IFERROR(__xludf.DUMMYFUNCTION("""COMPUTED_VALUE"""),"Male")</f>
        <v>Male</v>
      </c>
      <c r="D359" t="str">
        <f>IFERROR(__xludf.DUMMYFUNCTION("""COMPUTED_VALUE"""),"United States")</f>
        <v>United States</v>
      </c>
      <c r="E359" t="str">
        <f>IFERROR(__xludf.DUMMYFUNCTION("""COMPUTED_VALUE"""),"WA")</f>
        <v>WA</v>
      </c>
      <c r="F359" t="str">
        <f>IFERROR(__xludf.DUMMYFUNCTION("""COMPUTED_VALUE"""),"No")</f>
        <v>No</v>
      </c>
      <c r="G359" t="str">
        <f>IFERROR(__xludf.DUMMYFUNCTION("""COMPUTED_VALUE"""),"No")</f>
        <v>No</v>
      </c>
      <c r="H359" t="str">
        <f>IFERROR(__xludf.DUMMYFUNCTION("""COMPUTED_VALUE"""),"No")</f>
        <v>No</v>
      </c>
      <c r="J359" t="str">
        <f>IFERROR(__xludf.DUMMYFUNCTION("""COMPUTED_VALUE"""),"500-1000")</f>
        <v>500-1000</v>
      </c>
      <c r="K359" t="str">
        <f>IFERROR(__xludf.DUMMYFUNCTION("""COMPUTED_VALUE"""),"Yes")</f>
        <v>Yes</v>
      </c>
      <c r="L359" t="str">
        <f>IFERROR(__xludf.DUMMYFUNCTION("""COMPUTED_VALUE"""),"Yes")</f>
        <v>Yes</v>
      </c>
      <c r="M359" t="str">
        <f>IFERROR(__xludf.DUMMYFUNCTION("""COMPUTED_VALUE"""),"Don't know")</f>
        <v>Don't know</v>
      </c>
      <c r="N359" t="str">
        <f>IFERROR(__xludf.DUMMYFUNCTION("""COMPUTED_VALUE"""),"Not sure")</f>
        <v>Not sure</v>
      </c>
      <c r="O359" t="str">
        <f>IFERROR(__xludf.DUMMYFUNCTION("""COMPUTED_VALUE"""),"Don't know")</f>
        <v>Don't know</v>
      </c>
      <c r="P359" t="str">
        <f>IFERROR(__xludf.DUMMYFUNCTION("""COMPUTED_VALUE"""),"Don't know")</f>
        <v>Don't know</v>
      </c>
      <c r="Q359" t="str">
        <f>IFERROR(__xludf.DUMMYFUNCTION("""COMPUTED_VALUE"""),"Don't know")</f>
        <v>Don't know</v>
      </c>
      <c r="R359" t="str">
        <f>IFERROR(__xludf.DUMMYFUNCTION("""COMPUTED_VALUE"""),"Don't know")</f>
        <v>Don't know</v>
      </c>
      <c r="S359" t="str">
        <f>IFERROR(__xludf.DUMMYFUNCTION("""COMPUTED_VALUE"""),"No")</f>
        <v>No</v>
      </c>
      <c r="T359" t="str">
        <f>IFERROR(__xludf.DUMMYFUNCTION("""COMPUTED_VALUE"""),"No")</f>
        <v>No</v>
      </c>
      <c r="U359" t="str">
        <f>IFERROR(__xludf.DUMMYFUNCTION("""COMPUTED_VALUE"""),"Yes")</f>
        <v>Yes</v>
      </c>
      <c r="V359" t="str">
        <f>IFERROR(__xludf.DUMMYFUNCTION("""COMPUTED_VALUE"""),"Yes")</f>
        <v>Yes</v>
      </c>
      <c r="W359" t="str">
        <f>IFERROR(__xludf.DUMMYFUNCTION("""COMPUTED_VALUE"""),"No")</f>
        <v>No</v>
      </c>
      <c r="X359" t="str">
        <f>IFERROR(__xludf.DUMMYFUNCTION("""COMPUTED_VALUE"""),"No")</f>
        <v>No</v>
      </c>
      <c r="Y359" t="str">
        <f>IFERROR(__xludf.DUMMYFUNCTION("""COMPUTED_VALUE"""),"Yes")</f>
        <v>Yes</v>
      </c>
      <c r="Z359" t="str">
        <f>IFERROR(__xludf.DUMMYFUNCTION("""COMPUTED_VALUE"""),"No")</f>
        <v>No</v>
      </c>
    </row>
    <row r="360">
      <c r="A360" s="4">
        <f>IFERROR(__xludf.DUMMYFUNCTION("""COMPUTED_VALUE"""),41878.934761874996)</f>
        <v>41878.93476</v>
      </c>
      <c r="B360">
        <f>IFERROR(__xludf.DUMMYFUNCTION("""COMPUTED_VALUE"""),31.0)</f>
        <v>31</v>
      </c>
      <c r="C360" t="str">
        <f>IFERROR(__xludf.DUMMYFUNCTION("""COMPUTED_VALUE"""),"Male")</f>
        <v>Male</v>
      </c>
      <c r="D360" t="str">
        <f>IFERROR(__xludf.DUMMYFUNCTION("""COMPUTED_VALUE"""),"United States")</f>
        <v>United States</v>
      </c>
      <c r="E360" t="str">
        <f>IFERROR(__xludf.DUMMYFUNCTION("""COMPUTED_VALUE"""),"NY")</f>
        <v>NY</v>
      </c>
      <c r="F360" t="str">
        <f>IFERROR(__xludf.DUMMYFUNCTION("""COMPUTED_VALUE"""),"No")</f>
        <v>No</v>
      </c>
      <c r="G360" t="str">
        <f>IFERROR(__xludf.DUMMYFUNCTION("""COMPUTED_VALUE"""),"Yes")</f>
        <v>Yes</v>
      </c>
      <c r="H360" t="str">
        <f>IFERROR(__xludf.DUMMYFUNCTION("""COMPUTED_VALUE"""),"Yes")</f>
        <v>Yes</v>
      </c>
      <c r="I360" t="str">
        <f>IFERROR(__xludf.DUMMYFUNCTION("""COMPUTED_VALUE"""),"Rarely")</f>
        <v>Rarely</v>
      </c>
      <c r="J360" t="str">
        <f>IFERROR(__xludf.DUMMYFUNCTION("""COMPUTED_VALUE"""),"100-500")</f>
        <v>100-500</v>
      </c>
      <c r="K360" t="str">
        <f>IFERROR(__xludf.DUMMYFUNCTION("""COMPUTED_VALUE"""),"No")</f>
        <v>No</v>
      </c>
      <c r="L360" t="str">
        <f>IFERROR(__xludf.DUMMYFUNCTION("""COMPUTED_VALUE"""),"Yes")</f>
        <v>Yes</v>
      </c>
      <c r="M360" t="str">
        <f>IFERROR(__xludf.DUMMYFUNCTION("""COMPUTED_VALUE"""),"No")</f>
        <v>No</v>
      </c>
      <c r="N360" t="str">
        <f>IFERROR(__xludf.DUMMYFUNCTION("""COMPUTED_VALUE"""),"No")</f>
        <v>No</v>
      </c>
      <c r="O360" t="str">
        <f>IFERROR(__xludf.DUMMYFUNCTION("""COMPUTED_VALUE"""),"No")</f>
        <v>No</v>
      </c>
      <c r="P360" t="str">
        <f>IFERROR(__xludf.DUMMYFUNCTION("""COMPUTED_VALUE"""),"Don't know")</f>
        <v>Don't know</v>
      </c>
      <c r="Q360" t="str">
        <f>IFERROR(__xludf.DUMMYFUNCTION("""COMPUTED_VALUE"""),"Don't know")</f>
        <v>Don't know</v>
      </c>
      <c r="R360" t="str">
        <f>IFERROR(__xludf.DUMMYFUNCTION("""COMPUTED_VALUE"""),"Somewhat difficult")</f>
        <v>Somewhat difficult</v>
      </c>
      <c r="S360" t="str">
        <f>IFERROR(__xludf.DUMMYFUNCTION("""COMPUTED_VALUE"""),"Yes")</f>
        <v>Yes</v>
      </c>
      <c r="T360" t="str">
        <f>IFERROR(__xludf.DUMMYFUNCTION("""COMPUTED_VALUE"""),"Yes")</f>
        <v>Yes</v>
      </c>
      <c r="U360" t="str">
        <f>IFERROR(__xludf.DUMMYFUNCTION("""COMPUTED_VALUE"""),"Some of them")</f>
        <v>Some of them</v>
      </c>
      <c r="V360" t="str">
        <f>IFERROR(__xludf.DUMMYFUNCTION("""COMPUTED_VALUE"""),"No")</f>
        <v>No</v>
      </c>
      <c r="W360" t="str">
        <f>IFERROR(__xludf.DUMMYFUNCTION("""COMPUTED_VALUE"""),"No")</f>
        <v>No</v>
      </c>
      <c r="X360" t="str">
        <f>IFERROR(__xludf.DUMMYFUNCTION("""COMPUTED_VALUE"""),"No")</f>
        <v>No</v>
      </c>
      <c r="Y360" t="str">
        <f>IFERROR(__xludf.DUMMYFUNCTION("""COMPUTED_VALUE"""),"No")</f>
        <v>No</v>
      </c>
      <c r="Z360" t="str">
        <f>IFERROR(__xludf.DUMMYFUNCTION("""COMPUTED_VALUE"""),"Yes")</f>
        <v>Yes</v>
      </c>
    </row>
    <row r="361">
      <c r="A361" s="4">
        <f>IFERROR(__xludf.DUMMYFUNCTION("""COMPUTED_VALUE"""),41878.93931314815)</f>
        <v>41878.93931</v>
      </c>
      <c r="B361">
        <f>IFERROR(__xludf.DUMMYFUNCTION("""COMPUTED_VALUE"""),29.0)</f>
        <v>29</v>
      </c>
      <c r="C361" t="str">
        <f>IFERROR(__xludf.DUMMYFUNCTION("""COMPUTED_VALUE"""),"Male")</f>
        <v>Male</v>
      </c>
      <c r="D361" t="str">
        <f>IFERROR(__xludf.DUMMYFUNCTION("""COMPUTED_VALUE"""),"United States")</f>
        <v>United States</v>
      </c>
      <c r="E361" t="str">
        <f>IFERROR(__xludf.DUMMYFUNCTION("""COMPUTED_VALUE"""),"CA")</f>
        <v>CA</v>
      </c>
      <c r="F361" t="str">
        <f>IFERROR(__xludf.DUMMYFUNCTION("""COMPUTED_VALUE"""),"No")</f>
        <v>No</v>
      </c>
      <c r="G361" t="str">
        <f>IFERROR(__xludf.DUMMYFUNCTION("""COMPUTED_VALUE"""),"Yes")</f>
        <v>Yes</v>
      </c>
      <c r="H361" t="str">
        <f>IFERROR(__xludf.DUMMYFUNCTION("""COMPUTED_VALUE"""),"No")</f>
        <v>No</v>
      </c>
      <c r="I361" t="str">
        <f>IFERROR(__xludf.DUMMYFUNCTION("""COMPUTED_VALUE"""),"Often")</f>
        <v>Often</v>
      </c>
      <c r="J361" t="str">
        <f>IFERROR(__xludf.DUMMYFUNCTION("""COMPUTED_VALUE"""),"100-500")</f>
        <v>100-500</v>
      </c>
      <c r="K361" t="str">
        <f>IFERROR(__xludf.DUMMYFUNCTION("""COMPUTED_VALUE"""),"No")</f>
        <v>No</v>
      </c>
      <c r="L361" t="str">
        <f>IFERROR(__xludf.DUMMYFUNCTION("""COMPUTED_VALUE"""),"Yes")</f>
        <v>Yes</v>
      </c>
      <c r="M361" t="str">
        <f>IFERROR(__xludf.DUMMYFUNCTION("""COMPUTED_VALUE"""),"Yes")</f>
        <v>Yes</v>
      </c>
      <c r="N361" t="str">
        <f>IFERROR(__xludf.DUMMYFUNCTION("""COMPUTED_VALUE"""),"Yes")</f>
        <v>Yes</v>
      </c>
      <c r="O361" t="str">
        <f>IFERROR(__xludf.DUMMYFUNCTION("""COMPUTED_VALUE"""),"Yes")</f>
        <v>Yes</v>
      </c>
      <c r="P361" t="str">
        <f>IFERROR(__xludf.DUMMYFUNCTION("""COMPUTED_VALUE"""),"Yes")</f>
        <v>Yes</v>
      </c>
      <c r="Q361" t="str">
        <f>IFERROR(__xludf.DUMMYFUNCTION("""COMPUTED_VALUE"""),"Don't know")</f>
        <v>Don't know</v>
      </c>
      <c r="R361" t="str">
        <f>IFERROR(__xludf.DUMMYFUNCTION("""COMPUTED_VALUE"""),"Don't know")</f>
        <v>Don't know</v>
      </c>
      <c r="S361" t="str">
        <f>IFERROR(__xludf.DUMMYFUNCTION("""COMPUTED_VALUE"""),"No")</f>
        <v>No</v>
      </c>
      <c r="T361" t="str">
        <f>IFERROR(__xludf.DUMMYFUNCTION("""COMPUTED_VALUE"""),"No")</f>
        <v>No</v>
      </c>
      <c r="U361" t="str">
        <f>IFERROR(__xludf.DUMMYFUNCTION("""COMPUTED_VALUE"""),"Some of them")</f>
        <v>Some of them</v>
      </c>
      <c r="V361" t="str">
        <f>IFERROR(__xludf.DUMMYFUNCTION("""COMPUTED_VALUE"""),"Yes")</f>
        <v>Yes</v>
      </c>
      <c r="W361" t="str">
        <f>IFERROR(__xludf.DUMMYFUNCTION("""COMPUTED_VALUE"""),"No")</f>
        <v>No</v>
      </c>
      <c r="X361" t="str">
        <f>IFERROR(__xludf.DUMMYFUNCTION("""COMPUTED_VALUE"""),"No")</f>
        <v>No</v>
      </c>
      <c r="Y361" t="str">
        <f>IFERROR(__xludf.DUMMYFUNCTION("""COMPUTED_VALUE"""),"Don't know")</f>
        <v>Don't know</v>
      </c>
      <c r="Z361" t="str">
        <f>IFERROR(__xludf.DUMMYFUNCTION("""COMPUTED_VALUE"""),"No")</f>
        <v>No</v>
      </c>
    </row>
    <row r="362">
      <c r="A362" s="4">
        <f>IFERROR(__xludf.DUMMYFUNCTION("""COMPUTED_VALUE"""),41878.94207090278)</f>
        <v>41878.94207</v>
      </c>
      <c r="B362">
        <f>IFERROR(__xludf.DUMMYFUNCTION("""COMPUTED_VALUE"""),33.0)</f>
        <v>33</v>
      </c>
      <c r="C362" t="str">
        <f>IFERROR(__xludf.DUMMYFUNCTION("""COMPUTED_VALUE"""),"Male")</f>
        <v>Male</v>
      </c>
      <c r="D362" t="str">
        <f>IFERROR(__xludf.DUMMYFUNCTION("""COMPUTED_VALUE"""),"United States")</f>
        <v>United States</v>
      </c>
      <c r="E362" t="str">
        <f>IFERROR(__xludf.DUMMYFUNCTION("""COMPUTED_VALUE"""),"WI")</f>
        <v>WI</v>
      </c>
      <c r="F362" t="str">
        <f>IFERROR(__xludf.DUMMYFUNCTION("""COMPUTED_VALUE"""),"No")</f>
        <v>No</v>
      </c>
      <c r="G362" t="str">
        <f>IFERROR(__xludf.DUMMYFUNCTION("""COMPUTED_VALUE"""),"Yes")</f>
        <v>Yes</v>
      </c>
      <c r="H362" t="str">
        <f>IFERROR(__xludf.DUMMYFUNCTION("""COMPUTED_VALUE"""),"Yes")</f>
        <v>Yes</v>
      </c>
      <c r="I362" t="str">
        <f>IFERROR(__xludf.DUMMYFUNCTION("""COMPUTED_VALUE"""),"Sometimes")</f>
        <v>Sometimes</v>
      </c>
      <c r="J362" t="str">
        <f>IFERROR(__xludf.DUMMYFUNCTION("""COMPUTED_VALUE"""),"100-500")</f>
        <v>100-500</v>
      </c>
      <c r="K362" t="str">
        <f>IFERROR(__xludf.DUMMYFUNCTION("""COMPUTED_VALUE"""),"No")</f>
        <v>No</v>
      </c>
      <c r="L362" t="str">
        <f>IFERROR(__xludf.DUMMYFUNCTION("""COMPUTED_VALUE"""),"No")</f>
        <v>No</v>
      </c>
      <c r="M362" t="str">
        <f>IFERROR(__xludf.DUMMYFUNCTION("""COMPUTED_VALUE"""),"Yes")</f>
        <v>Yes</v>
      </c>
      <c r="N362" t="str">
        <f>IFERROR(__xludf.DUMMYFUNCTION("""COMPUTED_VALUE"""),"Not sure")</f>
        <v>Not sure</v>
      </c>
      <c r="O362" t="str">
        <f>IFERROR(__xludf.DUMMYFUNCTION("""COMPUTED_VALUE"""),"No")</f>
        <v>No</v>
      </c>
      <c r="P362" t="str">
        <f>IFERROR(__xludf.DUMMYFUNCTION("""COMPUTED_VALUE"""),"No")</f>
        <v>No</v>
      </c>
      <c r="Q362" t="str">
        <f>IFERROR(__xludf.DUMMYFUNCTION("""COMPUTED_VALUE"""),"Yes")</f>
        <v>Yes</v>
      </c>
      <c r="R362" t="str">
        <f>IFERROR(__xludf.DUMMYFUNCTION("""COMPUTED_VALUE"""),"Somewhat difficult")</f>
        <v>Somewhat difficult</v>
      </c>
      <c r="S362" t="str">
        <f>IFERROR(__xludf.DUMMYFUNCTION("""COMPUTED_VALUE"""),"Yes")</f>
        <v>Yes</v>
      </c>
      <c r="T362" t="str">
        <f>IFERROR(__xludf.DUMMYFUNCTION("""COMPUTED_VALUE"""),"Yes")</f>
        <v>Yes</v>
      </c>
      <c r="U362" t="str">
        <f>IFERROR(__xludf.DUMMYFUNCTION("""COMPUTED_VALUE"""),"No")</f>
        <v>No</v>
      </c>
      <c r="V362" t="str">
        <f>IFERROR(__xludf.DUMMYFUNCTION("""COMPUTED_VALUE"""),"No")</f>
        <v>No</v>
      </c>
      <c r="W362" t="str">
        <f>IFERROR(__xludf.DUMMYFUNCTION("""COMPUTED_VALUE"""),"No")</f>
        <v>No</v>
      </c>
      <c r="X362" t="str">
        <f>IFERROR(__xludf.DUMMYFUNCTION("""COMPUTED_VALUE"""),"No")</f>
        <v>No</v>
      </c>
      <c r="Y362" t="str">
        <f>IFERROR(__xludf.DUMMYFUNCTION("""COMPUTED_VALUE"""),"No")</f>
        <v>No</v>
      </c>
      <c r="Z362" t="str">
        <f>IFERROR(__xludf.DUMMYFUNCTION("""COMPUTED_VALUE"""),"No")</f>
        <v>No</v>
      </c>
    </row>
    <row r="363">
      <c r="A363" s="4">
        <f>IFERROR(__xludf.DUMMYFUNCTION("""COMPUTED_VALUE"""),41878.957907731485)</f>
        <v>41878.95791</v>
      </c>
      <c r="B363">
        <f>IFERROR(__xludf.DUMMYFUNCTION("""COMPUTED_VALUE"""),27.0)</f>
        <v>27</v>
      </c>
      <c r="C363" t="str">
        <f>IFERROR(__xludf.DUMMYFUNCTION("""COMPUTED_VALUE"""),"male")</f>
        <v>male</v>
      </c>
      <c r="D363" t="str">
        <f>IFERROR(__xludf.DUMMYFUNCTION("""COMPUTED_VALUE"""),"United States")</f>
        <v>United States</v>
      </c>
      <c r="E363" t="str">
        <f>IFERROR(__xludf.DUMMYFUNCTION("""COMPUTED_VALUE"""),"PA")</f>
        <v>PA</v>
      </c>
      <c r="F363" t="str">
        <f>IFERROR(__xludf.DUMMYFUNCTION("""COMPUTED_VALUE"""),"No")</f>
        <v>No</v>
      </c>
      <c r="G363" t="str">
        <f>IFERROR(__xludf.DUMMYFUNCTION("""COMPUTED_VALUE"""),"No")</f>
        <v>No</v>
      </c>
      <c r="H363" t="str">
        <f>IFERROR(__xludf.DUMMYFUNCTION("""COMPUTED_VALUE"""),"No")</f>
        <v>No</v>
      </c>
      <c r="J363" t="str">
        <f>IFERROR(__xludf.DUMMYFUNCTION("""COMPUTED_VALUE"""),"More than 1000")</f>
        <v>More than 1000</v>
      </c>
      <c r="K363" t="str">
        <f>IFERROR(__xludf.DUMMYFUNCTION("""COMPUTED_VALUE"""),"No")</f>
        <v>No</v>
      </c>
      <c r="L363" t="str">
        <f>IFERROR(__xludf.DUMMYFUNCTION("""COMPUTED_VALUE"""),"Yes")</f>
        <v>Yes</v>
      </c>
      <c r="M363" t="str">
        <f>IFERROR(__xludf.DUMMYFUNCTION("""COMPUTED_VALUE"""),"Yes")</f>
        <v>Yes</v>
      </c>
      <c r="N363" t="str">
        <f>IFERROR(__xludf.DUMMYFUNCTION("""COMPUTED_VALUE"""),"Not sure")</f>
        <v>Not sure</v>
      </c>
      <c r="O363" t="str">
        <f>IFERROR(__xludf.DUMMYFUNCTION("""COMPUTED_VALUE"""),"Don't know")</f>
        <v>Don't know</v>
      </c>
      <c r="P363" t="str">
        <f>IFERROR(__xludf.DUMMYFUNCTION("""COMPUTED_VALUE"""),"Don't know")</f>
        <v>Don't know</v>
      </c>
      <c r="Q363" t="str">
        <f>IFERROR(__xludf.DUMMYFUNCTION("""COMPUTED_VALUE"""),"Yes")</f>
        <v>Yes</v>
      </c>
      <c r="R363" t="str">
        <f>IFERROR(__xludf.DUMMYFUNCTION("""COMPUTED_VALUE"""),"Don't know")</f>
        <v>Don't know</v>
      </c>
      <c r="S363" t="str">
        <f>IFERROR(__xludf.DUMMYFUNCTION("""COMPUTED_VALUE"""),"Maybe")</f>
        <v>Maybe</v>
      </c>
      <c r="T363" t="str">
        <f>IFERROR(__xludf.DUMMYFUNCTION("""COMPUTED_VALUE"""),"Maybe")</f>
        <v>Maybe</v>
      </c>
      <c r="U363" t="str">
        <f>IFERROR(__xludf.DUMMYFUNCTION("""COMPUTED_VALUE"""),"No")</f>
        <v>No</v>
      </c>
      <c r="V363" t="str">
        <f>IFERROR(__xludf.DUMMYFUNCTION("""COMPUTED_VALUE"""),"No")</f>
        <v>No</v>
      </c>
      <c r="W363" t="str">
        <f>IFERROR(__xludf.DUMMYFUNCTION("""COMPUTED_VALUE"""),"No")</f>
        <v>No</v>
      </c>
      <c r="X363" t="str">
        <f>IFERROR(__xludf.DUMMYFUNCTION("""COMPUTED_VALUE"""),"Maybe")</f>
        <v>Maybe</v>
      </c>
      <c r="Y363" t="str">
        <f>IFERROR(__xludf.DUMMYFUNCTION("""COMPUTED_VALUE"""),"No")</f>
        <v>No</v>
      </c>
      <c r="Z363" t="str">
        <f>IFERROR(__xludf.DUMMYFUNCTION("""COMPUTED_VALUE"""),"No")</f>
        <v>No</v>
      </c>
    </row>
    <row r="364">
      <c r="A364" s="4">
        <f>IFERROR(__xludf.DUMMYFUNCTION("""COMPUTED_VALUE"""),41878.96511758102)</f>
        <v>41878.96512</v>
      </c>
      <c r="B364">
        <f>IFERROR(__xludf.DUMMYFUNCTION("""COMPUTED_VALUE"""),32.0)</f>
        <v>32</v>
      </c>
      <c r="C364" t="str">
        <f>IFERROR(__xludf.DUMMYFUNCTION("""COMPUTED_VALUE"""),"Male")</f>
        <v>Male</v>
      </c>
      <c r="D364" t="str">
        <f>IFERROR(__xludf.DUMMYFUNCTION("""COMPUTED_VALUE"""),"United States")</f>
        <v>United States</v>
      </c>
      <c r="E364" t="str">
        <f>IFERROR(__xludf.DUMMYFUNCTION("""COMPUTED_VALUE"""),"MI")</f>
        <v>MI</v>
      </c>
      <c r="F364" t="str">
        <f>IFERROR(__xludf.DUMMYFUNCTION("""COMPUTED_VALUE"""),"No")</f>
        <v>No</v>
      </c>
      <c r="G364" t="str">
        <f>IFERROR(__xludf.DUMMYFUNCTION("""COMPUTED_VALUE"""),"No")</f>
        <v>No</v>
      </c>
      <c r="H364" t="str">
        <f>IFERROR(__xludf.DUMMYFUNCTION("""COMPUTED_VALUE"""),"No")</f>
        <v>No</v>
      </c>
      <c r="I364" t="str">
        <f>IFERROR(__xludf.DUMMYFUNCTION("""COMPUTED_VALUE"""),"Sometimes")</f>
        <v>Sometimes</v>
      </c>
      <c r="J364" t="str">
        <f>IFERROR(__xludf.DUMMYFUNCTION("""COMPUTED_VALUE"""),"100-500")</f>
        <v>100-500</v>
      </c>
      <c r="K364" t="str">
        <f>IFERROR(__xludf.DUMMYFUNCTION("""COMPUTED_VALUE"""),"No")</f>
        <v>No</v>
      </c>
      <c r="L364" t="str">
        <f>IFERROR(__xludf.DUMMYFUNCTION("""COMPUTED_VALUE"""),"Yes")</f>
        <v>Yes</v>
      </c>
      <c r="M364" t="str">
        <f>IFERROR(__xludf.DUMMYFUNCTION("""COMPUTED_VALUE"""),"No")</f>
        <v>No</v>
      </c>
      <c r="N364" t="str">
        <f>IFERROR(__xludf.DUMMYFUNCTION("""COMPUTED_VALUE"""),"Yes")</f>
        <v>Yes</v>
      </c>
      <c r="O364" t="str">
        <f>IFERROR(__xludf.DUMMYFUNCTION("""COMPUTED_VALUE"""),"No")</f>
        <v>No</v>
      </c>
      <c r="P364" t="str">
        <f>IFERROR(__xludf.DUMMYFUNCTION("""COMPUTED_VALUE"""),"No")</f>
        <v>No</v>
      </c>
      <c r="Q364" t="str">
        <f>IFERROR(__xludf.DUMMYFUNCTION("""COMPUTED_VALUE"""),"Don't know")</f>
        <v>Don't know</v>
      </c>
      <c r="R364" t="str">
        <f>IFERROR(__xludf.DUMMYFUNCTION("""COMPUTED_VALUE"""),"Don't know")</f>
        <v>Don't know</v>
      </c>
      <c r="S364" t="str">
        <f>IFERROR(__xludf.DUMMYFUNCTION("""COMPUTED_VALUE"""),"Maybe")</f>
        <v>Maybe</v>
      </c>
      <c r="T364" t="str">
        <f>IFERROR(__xludf.DUMMYFUNCTION("""COMPUTED_VALUE"""),"Maybe")</f>
        <v>Maybe</v>
      </c>
      <c r="U364" t="str">
        <f>IFERROR(__xludf.DUMMYFUNCTION("""COMPUTED_VALUE"""),"Some of them")</f>
        <v>Some of them</v>
      </c>
      <c r="V364" t="str">
        <f>IFERROR(__xludf.DUMMYFUNCTION("""COMPUTED_VALUE"""),"Some of them")</f>
        <v>Some of them</v>
      </c>
      <c r="W364" t="str">
        <f>IFERROR(__xludf.DUMMYFUNCTION("""COMPUTED_VALUE"""),"No")</f>
        <v>No</v>
      </c>
      <c r="X364" t="str">
        <f>IFERROR(__xludf.DUMMYFUNCTION("""COMPUTED_VALUE"""),"No")</f>
        <v>No</v>
      </c>
      <c r="Y364" t="str">
        <f>IFERROR(__xludf.DUMMYFUNCTION("""COMPUTED_VALUE"""),"No")</f>
        <v>No</v>
      </c>
      <c r="Z364" t="str">
        <f>IFERROR(__xludf.DUMMYFUNCTION("""COMPUTED_VALUE"""),"No")</f>
        <v>No</v>
      </c>
    </row>
    <row r="365">
      <c r="A365" s="4">
        <f>IFERROR(__xludf.DUMMYFUNCTION("""COMPUTED_VALUE"""),41878.965466539354)</f>
        <v>41878.96547</v>
      </c>
      <c r="B365">
        <f>IFERROR(__xludf.DUMMYFUNCTION("""COMPUTED_VALUE"""),50.0)</f>
        <v>50</v>
      </c>
      <c r="C365" t="str">
        <f>IFERROR(__xludf.DUMMYFUNCTION("""COMPUTED_VALUE"""),"Male")</f>
        <v>Male</v>
      </c>
      <c r="D365" t="str">
        <f>IFERROR(__xludf.DUMMYFUNCTION("""COMPUTED_VALUE"""),"United States")</f>
        <v>United States</v>
      </c>
      <c r="E365" t="str">
        <f>IFERROR(__xludf.DUMMYFUNCTION("""COMPUTED_VALUE"""),"WY")</f>
        <v>WY</v>
      </c>
      <c r="F365" t="str">
        <f>IFERROR(__xludf.DUMMYFUNCTION("""COMPUTED_VALUE"""),"No")</f>
        <v>No</v>
      </c>
      <c r="G365" t="str">
        <f>IFERROR(__xludf.DUMMYFUNCTION("""COMPUTED_VALUE"""),"No")</f>
        <v>No</v>
      </c>
      <c r="H365" t="str">
        <f>IFERROR(__xludf.DUMMYFUNCTION("""COMPUTED_VALUE"""),"No")</f>
        <v>No</v>
      </c>
      <c r="I365" t="str">
        <f>IFERROR(__xludf.DUMMYFUNCTION("""COMPUTED_VALUE"""),"Sometimes")</f>
        <v>Sometimes</v>
      </c>
      <c r="J365" t="str">
        <f>IFERROR(__xludf.DUMMYFUNCTION("""COMPUTED_VALUE"""),"1-5")</f>
        <v>1-5</v>
      </c>
      <c r="K365" t="str">
        <f>IFERROR(__xludf.DUMMYFUNCTION("""COMPUTED_VALUE"""),"Yes")</f>
        <v>Yes</v>
      </c>
      <c r="L365" t="str">
        <f>IFERROR(__xludf.DUMMYFUNCTION("""COMPUTED_VALUE"""),"Yes")</f>
        <v>Yes</v>
      </c>
      <c r="M365" t="str">
        <f>IFERROR(__xludf.DUMMYFUNCTION("""COMPUTED_VALUE"""),"Don't know")</f>
        <v>Don't know</v>
      </c>
      <c r="N365" t="str">
        <f>IFERROR(__xludf.DUMMYFUNCTION("""COMPUTED_VALUE"""),"No")</f>
        <v>No</v>
      </c>
      <c r="O365" t="str">
        <f>IFERROR(__xludf.DUMMYFUNCTION("""COMPUTED_VALUE"""),"No")</f>
        <v>No</v>
      </c>
      <c r="P365" t="str">
        <f>IFERROR(__xludf.DUMMYFUNCTION("""COMPUTED_VALUE"""),"Don't know")</f>
        <v>Don't know</v>
      </c>
      <c r="Q365" t="str">
        <f>IFERROR(__xludf.DUMMYFUNCTION("""COMPUTED_VALUE"""),"Don't know")</f>
        <v>Don't know</v>
      </c>
      <c r="R365" t="str">
        <f>IFERROR(__xludf.DUMMYFUNCTION("""COMPUTED_VALUE"""),"Don't know")</f>
        <v>Don't know</v>
      </c>
      <c r="S365" t="str">
        <f>IFERROR(__xludf.DUMMYFUNCTION("""COMPUTED_VALUE"""),"Yes")</f>
        <v>Yes</v>
      </c>
      <c r="T365" t="str">
        <f>IFERROR(__xludf.DUMMYFUNCTION("""COMPUTED_VALUE"""),"Maybe")</f>
        <v>Maybe</v>
      </c>
      <c r="U365" t="str">
        <f>IFERROR(__xludf.DUMMYFUNCTION("""COMPUTED_VALUE"""),"Some of them")</f>
        <v>Some of them</v>
      </c>
      <c r="V365" t="str">
        <f>IFERROR(__xludf.DUMMYFUNCTION("""COMPUTED_VALUE"""),"Some of them")</f>
        <v>Some of them</v>
      </c>
      <c r="W365" t="str">
        <f>IFERROR(__xludf.DUMMYFUNCTION("""COMPUTED_VALUE"""),"No")</f>
        <v>No</v>
      </c>
      <c r="X365" t="str">
        <f>IFERROR(__xludf.DUMMYFUNCTION("""COMPUTED_VALUE"""),"Maybe")</f>
        <v>Maybe</v>
      </c>
      <c r="Y365" t="str">
        <f>IFERROR(__xludf.DUMMYFUNCTION("""COMPUTED_VALUE"""),"Don't know")</f>
        <v>Don't know</v>
      </c>
      <c r="Z365" t="str">
        <f>IFERROR(__xludf.DUMMYFUNCTION("""COMPUTED_VALUE"""),"No")</f>
        <v>No</v>
      </c>
    </row>
    <row r="366">
      <c r="A366" s="4">
        <f>IFERROR(__xludf.DUMMYFUNCTION("""COMPUTED_VALUE"""),41878.96554767361)</f>
        <v>41878.96555</v>
      </c>
      <c r="B366">
        <f>IFERROR(__xludf.DUMMYFUNCTION("""COMPUTED_VALUE"""),24.0)</f>
        <v>24</v>
      </c>
      <c r="C366" t="str">
        <f>IFERROR(__xludf.DUMMYFUNCTION("""COMPUTED_VALUE"""),"male")</f>
        <v>male</v>
      </c>
      <c r="D366" t="str">
        <f>IFERROR(__xludf.DUMMYFUNCTION("""COMPUTED_VALUE"""),"United States")</f>
        <v>United States</v>
      </c>
      <c r="E366" t="str">
        <f>IFERROR(__xludf.DUMMYFUNCTION("""COMPUTED_VALUE"""),"KY")</f>
        <v>KY</v>
      </c>
      <c r="F366" t="str">
        <f>IFERROR(__xludf.DUMMYFUNCTION("""COMPUTED_VALUE"""),"No")</f>
        <v>No</v>
      </c>
      <c r="G366" t="str">
        <f>IFERROR(__xludf.DUMMYFUNCTION("""COMPUTED_VALUE"""),"No")</f>
        <v>No</v>
      </c>
      <c r="H366" t="str">
        <f>IFERROR(__xludf.DUMMYFUNCTION("""COMPUTED_VALUE"""),"No")</f>
        <v>No</v>
      </c>
      <c r="I366" t="str">
        <f>IFERROR(__xludf.DUMMYFUNCTION("""COMPUTED_VALUE"""),"Never")</f>
        <v>Never</v>
      </c>
      <c r="J366" t="str">
        <f>IFERROR(__xludf.DUMMYFUNCTION("""COMPUTED_VALUE"""),"26-100")</f>
        <v>26-100</v>
      </c>
      <c r="K366" t="str">
        <f>IFERROR(__xludf.DUMMYFUNCTION("""COMPUTED_VALUE"""),"No")</f>
        <v>No</v>
      </c>
      <c r="L366" t="str">
        <f>IFERROR(__xludf.DUMMYFUNCTION("""COMPUTED_VALUE"""),"No")</f>
        <v>No</v>
      </c>
      <c r="M366" t="str">
        <f>IFERROR(__xludf.DUMMYFUNCTION("""COMPUTED_VALUE"""),"Don't know")</f>
        <v>Don't know</v>
      </c>
      <c r="N366" t="str">
        <f>IFERROR(__xludf.DUMMYFUNCTION("""COMPUTED_VALUE"""),"Not sure")</f>
        <v>Not sure</v>
      </c>
      <c r="O366" t="str">
        <f>IFERROR(__xludf.DUMMYFUNCTION("""COMPUTED_VALUE"""),"No")</f>
        <v>No</v>
      </c>
      <c r="P366" t="str">
        <f>IFERROR(__xludf.DUMMYFUNCTION("""COMPUTED_VALUE"""),"No")</f>
        <v>No</v>
      </c>
      <c r="Q366" t="str">
        <f>IFERROR(__xludf.DUMMYFUNCTION("""COMPUTED_VALUE"""),"Don't know")</f>
        <v>Don't know</v>
      </c>
      <c r="R366" t="str">
        <f>IFERROR(__xludf.DUMMYFUNCTION("""COMPUTED_VALUE"""),"Don't know")</f>
        <v>Don't know</v>
      </c>
      <c r="S366" t="str">
        <f>IFERROR(__xludf.DUMMYFUNCTION("""COMPUTED_VALUE"""),"Maybe")</f>
        <v>Maybe</v>
      </c>
      <c r="T366" t="str">
        <f>IFERROR(__xludf.DUMMYFUNCTION("""COMPUTED_VALUE"""),"Yes")</f>
        <v>Yes</v>
      </c>
      <c r="U366" t="str">
        <f>IFERROR(__xludf.DUMMYFUNCTION("""COMPUTED_VALUE"""),"Some of them")</f>
        <v>Some of them</v>
      </c>
      <c r="V366" t="str">
        <f>IFERROR(__xludf.DUMMYFUNCTION("""COMPUTED_VALUE"""),"No")</f>
        <v>No</v>
      </c>
      <c r="W366" t="str">
        <f>IFERROR(__xludf.DUMMYFUNCTION("""COMPUTED_VALUE"""),"No")</f>
        <v>No</v>
      </c>
      <c r="X366" t="str">
        <f>IFERROR(__xludf.DUMMYFUNCTION("""COMPUTED_VALUE"""),"Maybe")</f>
        <v>Maybe</v>
      </c>
      <c r="Y366" t="str">
        <f>IFERROR(__xludf.DUMMYFUNCTION("""COMPUTED_VALUE"""),"No")</f>
        <v>No</v>
      </c>
      <c r="Z366" t="str">
        <f>IFERROR(__xludf.DUMMYFUNCTION("""COMPUTED_VALUE"""),"No")</f>
        <v>No</v>
      </c>
    </row>
    <row r="367">
      <c r="A367" s="4">
        <f>IFERROR(__xludf.DUMMYFUNCTION("""COMPUTED_VALUE"""),41878.96873578704)</f>
        <v>41878.96874</v>
      </c>
      <c r="B367">
        <f>IFERROR(__xludf.DUMMYFUNCTION("""COMPUTED_VALUE"""),27.0)</f>
        <v>27</v>
      </c>
      <c r="C367" t="str">
        <f>IFERROR(__xludf.DUMMYFUNCTION("""COMPUTED_VALUE"""),"Male")</f>
        <v>Male</v>
      </c>
      <c r="D367" t="str">
        <f>IFERROR(__xludf.DUMMYFUNCTION("""COMPUTED_VALUE"""),"United States")</f>
        <v>United States</v>
      </c>
      <c r="E367" t="str">
        <f>IFERROR(__xludf.DUMMYFUNCTION("""COMPUTED_VALUE"""),"NY")</f>
        <v>NY</v>
      </c>
      <c r="F367" t="str">
        <f>IFERROR(__xludf.DUMMYFUNCTION("""COMPUTED_VALUE"""),"No")</f>
        <v>No</v>
      </c>
      <c r="G367" t="str">
        <f>IFERROR(__xludf.DUMMYFUNCTION("""COMPUTED_VALUE"""),"No")</f>
        <v>No</v>
      </c>
      <c r="H367" t="str">
        <f>IFERROR(__xludf.DUMMYFUNCTION("""COMPUTED_VALUE"""),"No")</f>
        <v>No</v>
      </c>
      <c r="J367" t="str">
        <f>IFERROR(__xludf.DUMMYFUNCTION("""COMPUTED_VALUE"""),"26-100")</f>
        <v>26-100</v>
      </c>
      <c r="K367" t="str">
        <f>IFERROR(__xludf.DUMMYFUNCTION("""COMPUTED_VALUE"""),"No")</f>
        <v>No</v>
      </c>
      <c r="L367" t="str">
        <f>IFERROR(__xludf.DUMMYFUNCTION("""COMPUTED_VALUE"""),"Yes")</f>
        <v>Yes</v>
      </c>
      <c r="M367" t="str">
        <f>IFERROR(__xludf.DUMMYFUNCTION("""COMPUTED_VALUE"""),"Don't know")</f>
        <v>Don't know</v>
      </c>
      <c r="N367" t="str">
        <f>IFERROR(__xludf.DUMMYFUNCTION("""COMPUTED_VALUE"""),"No")</f>
        <v>No</v>
      </c>
      <c r="O367" t="str">
        <f>IFERROR(__xludf.DUMMYFUNCTION("""COMPUTED_VALUE"""),"No")</f>
        <v>No</v>
      </c>
      <c r="P367" t="str">
        <f>IFERROR(__xludf.DUMMYFUNCTION("""COMPUTED_VALUE"""),"No")</f>
        <v>No</v>
      </c>
      <c r="Q367" t="str">
        <f>IFERROR(__xludf.DUMMYFUNCTION("""COMPUTED_VALUE"""),"Don't know")</f>
        <v>Don't know</v>
      </c>
      <c r="R367" t="str">
        <f>IFERROR(__xludf.DUMMYFUNCTION("""COMPUTED_VALUE"""),"Don't know")</f>
        <v>Don't know</v>
      </c>
      <c r="S367" t="str">
        <f>IFERROR(__xludf.DUMMYFUNCTION("""COMPUTED_VALUE"""),"No")</f>
        <v>No</v>
      </c>
      <c r="T367" t="str">
        <f>IFERROR(__xludf.DUMMYFUNCTION("""COMPUTED_VALUE"""),"No")</f>
        <v>No</v>
      </c>
      <c r="U367" t="str">
        <f>IFERROR(__xludf.DUMMYFUNCTION("""COMPUTED_VALUE"""),"Yes")</f>
        <v>Yes</v>
      </c>
      <c r="V367" t="str">
        <f>IFERROR(__xludf.DUMMYFUNCTION("""COMPUTED_VALUE"""),"Yes")</f>
        <v>Yes</v>
      </c>
      <c r="W367" t="str">
        <f>IFERROR(__xludf.DUMMYFUNCTION("""COMPUTED_VALUE"""),"No")</f>
        <v>No</v>
      </c>
      <c r="X367" t="str">
        <f>IFERROR(__xludf.DUMMYFUNCTION("""COMPUTED_VALUE"""),"Maybe")</f>
        <v>Maybe</v>
      </c>
      <c r="Y367" t="str">
        <f>IFERROR(__xludf.DUMMYFUNCTION("""COMPUTED_VALUE"""),"Yes")</f>
        <v>Yes</v>
      </c>
      <c r="Z367" t="str">
        <f>IFERROR(__xludf.DUMMYFUNCTION("""COMPUTED_VALUE"""),"No")</f>
        <v>No</v>
      </c>
    </row>
    <row r="368">
      <c r="A368" s="4">
        <f>IFERROR(__xludf.DUMMYFUNCTION("""COMPUTED_VALUE"""),41878.99593600695)</f>
        <v>41878.99594</v>
      </c>
      <c r="B368">
        <f>IFERROR(__xludf.DUMMYFUNCTION("""COMPUTED_VALUE"""),32.0)</f>
        <v>32</v>
      </c>
      <c r="C368" t="str">
        <f>IFERROR(__xludf.DUMMYFUNCTION("""COMPUTED_VALUE"""),"Male")</f>
        <v>Male</v>
      </c>
      <c r="D368" t="str">
        <f>IFERROR(__xludf.DUMMYFUNCTION("""COMPUTED_VALUE"""),"United States")</f>
        <v>United States</v>
      </c>
      <c r="E368" t="str">
        <f>IFERROR(__xludf.DUMMYFUNCTION("""COMPUTED_VALUE"""),"TX")</f>
        <v>TX</v>
      </c>
      <c r="F368" t="str">
        <f>IFERROR(__xludf.DUMMYFUNCTION("""COMPUTED_VALUE"""),"No")</f>
        <v>No</v>
      </c>
      <c r="G368" t="str">
        <f>IFERROR(__xludf.DUMMYFUNCTION("""COMPUTED_VALUE"""),"No")</f>
        <v>No</v>
      </c>
      <c r="H368" t="str">
        <f>IFERROR(__xludf.DUMMYFUNCTION("""COMPUTED_VALUE"""),"Yes")</f>
        <v>Yes</v>
      </c>
      <c r="I368" t="str">
        <f>IFERROR(__xludf.DUMMYFUNCTION("""COMPUTED_VALUE"""),"Sometimes")</f>
        <v>Sometimes</v>
      </c>
      <c r="J368" t="str">
        <f>IFERROR(__xludf.DUMMYFUNCTION("""COMPUTED_VALUE"""),"6-25")</f>
        <v>6-25</v>
      </c>
      <c r="K368" t="str">
        <f>IFERROR(__xludf.DUMMYFUNCTION("""COMPUTED_VALUE"""),"No")</f>
        <v>No</v>
      </c>
      <c r="L368" t="str">
        <f>IFERROR(__xludf.DUMMYFUNCTION("""COMPUTED_VALUE"""),"Yes")</f>
        <v>Yes</v>
      </c>
      <c r="M368" t="str">
        <f>IFERROR(__xludf.DUMMYFUNCTION("""COMPUTED_VALUE"""),"No")</f>
        <v>No</v>
      </c>
      <c r="N368" t="str">
        <f>IFERROR(__xludf.DUMMYFUNCTION("""COMPUTED_VALUE"""),"Yes")</f>
        <v>Yes</v>
      </c>
      <c r="O368" t="str">
        <f>IFERROR(__xludf.DUMMYFUNCTION("""COMPUTED_VALUE"""),"No")</f>
        <v>No</v>
      </c>
      <c r="P368" t="str">
        <f>IFERROR(__xludf.DUMMYFUNCTION("""COMPUTED_VALUE"""),"No")</f>
        <v>No</v>
      </c>
      <c r="Q368" t="str">
        <f>IFERROR(__xludf.DUMMYFUNCTION("""COMPUTED_VALUE"""),"Yes")</f>
        <v>Yes</v>
      </c>
      <c r="R368" t="str">
        <f>IFERROR(__xludf.DUMMYFUNCTION("""COMPUTED_VALUE"""),"Somewhat easy")</f>
        <v>Somewhat easy</v>
      </c>
      <c r="S368" t="str">
        <f>IFERROR(__xludf.DUMMYFUNCTION("""COMPUTED_VALUE"""),"No")</f>
        <v>No</v>
      </c>
      <c r="T368" t="str">
        <f>IFERROR(__xludf.DUMMYFUNCTION("""COMPUTED_VALUE"""),"No")</f>
        <v>No</v>
      </c>
      <c r="U368" t="str">
        <f>IFERROR(__xludf.DUMMYFUNCTION("""COMPUTED_VALUE"""),"Some of them")</f>
        <v>Some of them</v>
      </c>
      <c r="V368" t="str">
        <f>IFERROR(__xludf.DUMMYFUNCTION("""COMPUTED_VALUE"""),"Yes")</f>
        <v>Yes</v>
      </c>
      <c r="W368" t="str">
        <f>IFERROR(__xludf.DUMMYFUNCTION("""COMPUTED_VALUE"""),"Maybe")</f>
        <v>Maybe</v>
      </c>
      <c r="X368" t="str">
        <f>IFERROR(__xludf.DUMMYFUNCTION("""COMPUTED_VALUE"""),"Maybe")</f>
        <v>Maybe</v>
      </c>
      <c r="Y368" t="str">
        <f>IFERROR(__xludf.DUMMYFUNCTION("""COMPUTED_VALUE"""),"Yes")</f>
        <v>Yes</v>
      </c>
      <c r="Z368" t="str">
        <f>IFERROR(__xludf.DUMMYFUNCTION("""COMPUTED_VALUE"""),"No")</f>
        <v>No</v>
      </c>
    </row>
    <row r="369">
      <c r="A369" s="4">
        <f>IFERROR(__xludf.DUMMYFUNCTION("""COMPUTED_VALUE"""),41878.99810528935)</f>
        <v>41878.99811</v>
      </c>
      <c r="B369">
        <f>IFERROR(__xludf.DUMMYFUNCTION("""COMPUTED_VALUE"""),37.0)</f>
        <v>37</v>
      </c>
      <c r="C369" t="str">
        <f>IFERROR(__xludf.DUMMYFUNCTION("""COMPUTED_VALUE"""),"Male")</f>
        <v>Male</v>
      </c>
      <c r="D369" t="str">
        <f>IFERROR(__xludf.DUMMYFUNCTION("""COMPUTED_VALUE"""),"United States")</f>
        <v>United States</v>
      </c>
      <c r="E369" t="str">
        <f>IFERROR(__xludf.DUMMYFUNCTION("""COMPUTED_VALUE"""),"WA")</f>
        <v>WA</v>
      </c>
      <c r="F369" t="str">
        <f>IFERROR(__xludf.DUMMYFUNCTION("""COMPUTED_VALUE"""),"No")</f>
        <v>No</v>
      </c>
      <c r="G369" t="str">
        <f>IFERROR(__xludf.DUMMYFUNCTION("""COMPUTED_VALUE"""),"No")</f>
        <v>No</v>
      </c>
      <c r="H369" t="str">
        <f>IFERROR(__xludf.DUMMYFUNCTION("""COMPUTED_VALUE"""),"No")</f>
        <v>No</v>
      </c>
      <c r="I369" t="str">
        <f>IFERROR(__xludf.DUMMYFUNCTION("""COMPUTED_VALUE"""),"Often")</f>
        <v>Often</v>
      </c>
      <c r="J369" t="str">
        <f>IFERROR(__xludf.DUMMYFUNCTION("""COMPUTED_VALUE"""),"More than 1000")</f>
        <v>More than 1000</v>
      </c>
      <c r="K369" t="str">
        <f>IFERROR(__xludf.DUMMYFUNCTION("""COMPUTED_VALUE"""),"No")</f>
        <v>No</v>
      </c>
      <c r="L369" t="str">
        <f>IFERROR(__xludf.DUMMYFUNCTION("""COMPUTED_VALUE"""),"No")</f>
        <v>No</v>
      </c>
      <c r="M369" t="str">
        <f>IFERROR(__xludf.DUMMYFUNCTION("""COMPUTED_VALUE"""),"Don't know")</f>
        <v>Don't know</v>
      </c>
      <c r="N369" t="str">
        <f>IFERROR(__xludf.DUMMYFUNCTION("""COMPUTED_VALUE"""),"No")</f>
        <v>No</v>
      </c>
      <c r="O369" t="str">
        <f>IFERROR(__xludf.DUMMYFUNCTION("""COMPUTED_VALUE"""),"No")</f>
        <v>No</v>
      </c>
      <c r="P369" t="str">
        <f>IFERROR(__xludf.DUMMYFUNCTION("""COMPUTED_VALUE"""),"No")</f>
        <v>No</v>
      </c>
      <c r="Q369" t="str">
        <f>IFERROR(__xludf.DUMMYFUNCTION("""COMPUTED_VALUE"""),"Don't know")</f>
        <v>Don't know</v>
      </c>
      <c r="R369" t="str">
        <f>IFERROR(__xludf.DUMMYFUNCTION("""COMPUTED_VALUE"""),"Don't know")</f>
        <v>Don't know</v>
      </c>
      <c r="S369" t="str">
        <f>IFERROR(__xludf.DUMMYFUNCTION("""COMPUTED_VALUE"""),"Maybe")</f>
        <v>Maybe</v>
      </c>
      <c r="T369" t="str">
        <f>IFERROR(__xludf.DUMMYFUNCTION("""COMPUTED_VALUE"""),"No")</f>
        <v>No</v>
      </c>
      <c r="U369" t="str">
        <f>IFERROR(__xludf.DUMMYFUNCTION("""COMPUTED_VALUE"""),"Some of them")</f>
        <v>Some of them</v>
      </c>
      <c r="V369" t="str">
        <f>IFERROR(__xludf.DUMMYFUNCTION("""COMPUTED_VALUE"""),"No")</f>
        <v>No</v>
      </c>
      <c r="W369" t="str">
        <f>IFERROR(__xludf.DUMMYFUNCTION("""COMPUTED_VALUE"""),"No")</f>
        <v>No</v>
      </c>
      <c r="X369" t="str">
        <f>IFERROR(__xludf.DUMMYFUNCTION("""COMPUTED_VALUE"""),"No")</f>
        <v>No</v>
      </c>
      <c r="Y369" t="str">
        <f>IFERROR(__xludf.DUMMYFUNCTION("""COMPUTED_VALUE"""),"No")</f>
        <v>No</v>
      </c>
      <c r="Z369" t="str">
        <f>IFERROR(__xludf.DUMMYFUNCTION("""COMPUTED_VALUE"""),"No")</f>
        <v>No</v>
      </c>
    </row>
    <row r="370">
      <c r="A370" s="4">
        <f>IFERROR(__xludf.DUMMYFUNCTION("""COMPUTED_VALUE"""),41879.0018068287)</f>
        <v>41879.00181</v>
      </c>
      <c r="B370">
        <f>IFERROR(__xludf.DUMMYFUNCTION("""COMPUTED_VALUE"""),29.0)</f>
        <v>29</v>
      </c>
      <c r="C370" t="str">
        <f>IFERROR(__xludf.DUMMYFUNCTION("""COMPUTED_VALUE"""),"Male")</f>
        <v>Male</v>
      </c>
      <c r="D370" t="str">
        <f>IFERROR(__xludf.DUMMYFUNCTION("""COMPUTED_VALUE"""),"United States")</f>
        <v>United States</v>
      </c>
      <c r="E370" t="str">
        <f>IFERROR(__xludf.DUMMYFUNCTION("""COMPUTED_VALUE"""),"WA")</f>
        <v>WA</v>
      </c>
      <c r="F370" t="str">
        <f>IFERROR(__xludf.DUMMYFUNCTION("""COMPUTED_VALUE"""),"No")</f>
        <v>No</v>
      </c>
      <c r="G370" t="str">
        <f>IFERROR(__xludf.DUMMYFUNCTION("""COMPUTED_VALUE"""),"No")</f>
        <v>No</v>
      </c>
      <c r="H370" t="str">
        <f>IFERROR(__xludf.DUMMYFUNCTION("""COMPUTED_VALUE"""),"No")</f>
        <v>No</v>
      </c>
      <c r="I370" t="str">
        <f>IFERROR(__xludf.DUMMYFUNCTION("""COMPUTED_VALUE"""),"Rarely")</f>
        <v>Rarely</v>
      </c>
      <c r="J370" t="str">
        <f>IFERROR(__xludf.DUMMYFUNCTION("""COMPUTED_VALUE"""),"More than 1000")</f>
        <v>More than 1000</v>
      </c>
      <c r="K370" t="str">
        <f>IFERROR(__xludf.DUMMYFUNCTION("""COMPUTED_VALUE"""),"No")</f>
        <v>No</v>
      </c>
      <c r="L370" t="str">
        <f>IFERROR(__xludf.DUMMYFUNCTION("""COMPUTED_VALUE"""),"Yes")</f>
        <v>Yes</v>
      </c>
      <c r="M370" t="str">
        <f>IFERROR(__xludf.DUMMYFUNCTION("""COMPUTED_VALUE"""),"Yes")</f>
        <v>Yes</v>
      </c>
      <c r="N370" t="str">
        <f>IFERROR(__xludf.DUMMYFUNCTION("""COMPUTED_VALUE"""),"No")</f>
        <v>No</v>
      </c>
      <c r="O370" t="str">
        <f>IFERROR(__xludf.DUMMYFUNCTION("""COMPUTED_VALUE"""),"No")</f>
        <v>No</v>
      </c>
      <c r="P370" t="str">
        <f>IFERROR(__xludf.DUMMYFUNCTION("""COMPUTED_VALUE"""),"No")</f>
        <v>No</v>
      </c>
      <c r="Q370" t="str">
        <f>IFERROR(__xludf.DUMMYFUNCTION("""COMPUTED_VALUE"""),"Don't know")</f>
        <v>Don't know</v>
      </c>
      <c r="R370" t="str">
        <f>IFERROR(__xludf.DUMMYFUNCTION("""COMPUTED_VALUE"""),"Very easy")</f>
        <v>Very easy</v>
      </c>
      <c r="S370" t="str">
        <f>IFERROR(__xludf.DUMMYFUNCTION("""COMPUTED_VALUE"""),"Yes")</f>
        <v>Yes</v>
      </c>
      <c r="T370" t="str">
        <f>IFERROR(__xludf.DUMMYFUNCTION("""COMPUTED_VALUE"""),"Maybe")</f>
        <v>Maybe</v>
      </c>
      <c r="U370" t="str">
        <f>IFERROR(__xludf.DUMMYFUNCTION("""COMPUTED_VALUE"""),"Some of them")</f>
        <v>Some of them</v>
      </c>
      <c r="V370" t="str">
        <f>IFERROR(__xludf.DUMMYFUNCTION("""COMPUTED_VALUE"""),"No")</f>
        <v>No</v>
      </c>
      <c r="W370" t="str">
        <f>IFERROR(__xludf.DUMMYFUNCTION("""COMPUTED_VALUE"""),"No")</f>
        <v>No</v>
      </c>
      <c r="X370" t="str">
        <f>IFERROR(__xludf.DUMMYFUNCTION("""COMPUTED_VALUE"""),"No")</f>
        <v>No</v>
      </c>
      <c r="Y370" t="str">
        <f>IFERROR(__xludf.DUMMYFUNCTION("""COMPUTED_VALUE"""),"Don't know")</f>
        <v>Don't know</v>
      </c>
      <c r="Z370" t="str">
        <f>IFERROR(__xludf.DUMMYFUNCTION("""COMPUTED_VALUE"""),"No")</f>
        <v>No</v>
      </c>
    </row>
    <row r="371">
      <c r="A371" s="4">
        <f>IFERROR(__xludf.DUMMYFUNCTION("""COMPUTED_VALUE"""),41879.012086030096)</f>
        <v>41879.01209</v>
      </c>
      <c r="B371">
        <f>IFERROR(__xludf.DUMMYFUNCTION("""COMPUTED_VALUE"""),35.0)</f>
        <v>35</v>
      </c>
      <c r="C371" t="str">
        <f>IFERROR(__xludf.DUMMYFUNCTION("""COMPUTED_VALUE"""),"Male")</f>
        <v>Male</v>
      </c>
      <c r="D371" t="str">
        <f>IFERROR(__xludf.DUMMYFUNCTION("""COMPUTED_VALUE"""),"United States")</f>
        <v>United States</v>
      </c>
      <c r="E371" t="str">
        <f>IFERROR(__xludf.DUMMYFUNCTION("""COMPUTED_VALUE"""),"MI")</f>
        <v>MI</v>
      </c>
      <c r="F371" t="str">
        <f>IFERROR(__xludf.DUMMYFUNCTION("""COMPUTED_VALUE"""),"No")</f>
        <v>No</v>
      </c>
      <c r="G371" t="str">
        <f>IFERROR(__xludf.DUMMYFUNCTION("""COMPUTED_VALUE"""),"No")</f>
        <v>No</v>
      </c>
      <c r="H371" t="str">
        <f>IFERROR(__xludf.DUMMYFUNCTION("""COMPUTED_VALUE"""),"No")</f>
        <v>No</v>
      </c>
      <c r="I371" t="str">
        <f>IFERROR(__xludf.DUMMYFUNCTION("""COMPUTED_VALUE"""),"Never")</f>
        <v>Never</v>
      </c>
      <c r="J371" t="str">
        <f>IFERROR(__xludf.DUMMYFUNCTION("""COMPUTED_VALUE"""),"26-100")</f>
        <v>26-100</v>
      </c>
      <c r="K371" t="str">
        <f>IFERROR(__xludf.DUMMYFUNCTION("""COMPUTED_VALUE"""),"No")</f>
        <v>No</v>
      </c>
      <c r="L371" t="str">
        <f>IFERROR(__xludf.DUMMYFUNCTION("""COMPUTED_VALUE"""),"Yes")</f>
        <v>Yes</v>
      </c>
      <c r="M371" t="str">
        <f>IFERROR(__xludf.DUMMYFUNCTION("""COMPUTED_VALUE"""),"Yes")</f>
        <v>Yes</v>
      </c>
      <c r="N371" t="str">
        <f>IFERROR(__xludf.DUMMYFUNCTION("""COMPUTED_VALUE"""),"No")</f>
        <v>No</v>
      </c>
      <c r="O371" t="str">
        <f>IFERROR(__xludf.DUMMYFUNCTION("""COMPUTED_VALUE"""),"Yes")</f>
        <v>Yes</v>
      </c>
      <c r="P371" t="str">
        <f>IFERROR(__xludf.DUMMYFUNCTION("""COMPUTED_VALUE"""),"Don't know")</f>
        <v>Don't know</v>
      </c>
      <c r="Q371" t="str">
        <f>IFERROR(__xludf.DUMMYFUNCTION("""COMPUTED_VALUE"""),"Don't know")</f>
        <v>Don't know</v>
      </c>
      <c r="R371" t="str">
        <f>IFERROR(__xludf.DUMMYFUNCTION("""COMPUTED_VALUE"""),"Don't know")</f>
        <v>Don't know</v>
      </c>
      <c r="S371" t="str">
        <f>IFERROR(__xludf.DUMMYFUNCTION("""COMPUTED_VALUE"""),"No")</f>
        <v>No</v>
      </c>
      <c r="T371" t="str">
        <f>IFERROR(__xludf.DUMMYFUNCTION("""COMPUTED_VALUE"""),"No")</f>
        <v>No</v>
      </c>
      <c r="U371" t="str">
        <f>IFERROR(__xludf.DUMMYFUNCTION("""COMPUTED_VALUE"""),"Some of them")</f>
        <v>Some of them</v>
      </c>
      <c r="V371" t="str">
        <f>IFERROR(__xludf.DUMMYFUNCTION("""COMPUTED_VALUE"""),"Some of them")</f>
        <v>Some of them</v>
      </c>
      <c r="W371" t="str">
        <f>IFERROR(__xludf.DUMMYFUNCTION("""COMPUTED_VALUE"""),"Maybe")</f>
        <v>Maybe</v>
      </c>
      <c r="X371" t="str">
        <f>IFERROR(__xludf.DUMMYFUNCTION("""COMPUTED_VALUE"""),"Maybe")</f>
        <v>Maybe</v>
      </c>
      <c r="Y371" t="str">
        <f>IFERROR(__xludf.DUMMYFUNCTION("""COMPUTED_VALUE"""),"Yes")</f>
        <v>Yes</v>
      </c>
      <c r="Z371" t="str">
        <f>IFERROR(__xludf.DUMMYFUNCTION("""COMPUTED_VALUE"""),"No")</f>
        <v>No</v>
      </c>
    </row>
    <row r="372">
      <c r="A372" s="4">
        <f>IFERROR(__xludf.DUMMYFUNCTION("""COMPUTED_VALUE"""),41879.03033263889)</f>
        <v>41879.03033</v>
      </c>
      <c r="B372">
        <f>IFERROR(__xludf.DUMMYFUNCTION("""COMPUTED_VALUE"""),35.0)</f>
        <v>35</v>
      </c>
      <c r="C372" t="str">
        <f>IFERROR(__xludf.DUMMYFUNCTION("""COMPUTED_VALUE"""),"Male")</f>
        <v>Male</v>
      </c>
      <c r="D372" t="str">
        <f>IFERROR(__xludf.DUMMYFUNCTION("""COMPUTED_VALUE"""),"United States")</f>
        <v>United States</v>
      </c>
      <c r="E372" t="str">
        <f>IFERROR(__xludf.DUMMYFUNCTION("""COMPUTED_VALUE"""),"MD")</f>
        <v>MD</v>
      </c>
      <c r="F372" t="str">
        <f>IFERROR(__xludf.DUMMYFUNCTION("""COMPUTED_VALUE"""),"No")</f>
        <v>No</v>
      </c>
      <c r="G372" t="str">
        <f>IFERROR(__xludf.DUMMYFUNCTION("""COMPUTED_VALUE"""),"Yes")</f>
        <v>Yes</v>
      </c>
      <c r="H372" t="str">
        <f>IFERROR(__xludf.DUMMYFUNCTION("""COMPUTED_VALUE"""),"Yes")</f>
        <v>Yes</v>
      </c>
      <c r="I372" t="str">
        <f>IFERROR(__xludf.DUMMYFUNCTION("""COMPUTED_VALUE"""),"Rarely")</f>
        <v>Rarely</v>
      </c>
      <c r="J372" t="str">
        <f>IFERROR(__xludf.DUMMYFUNCTION("""COMPUTED_VALUE"""),"100-500")</f>
        <v>100-500</v>
      </c>
      <c r="K372" t="str">
        <f>IFERROR(__xludf.DUMMYFUNCTION("""COMPUTED_VALUE"""),"Yes")</f>
        <v>Yes</v>
      </c>
      <c r="L372" t="str">
        <f>IFERROR(__xludf.DUMMYFUNCTION("""COMPUTED_VALUE"""),"No")</f>
        <v>No</v>
      </c>
      <c r="M372" t="str">
        <f>IFERROR(__xludf.DUMMYFUNCTION("""COMPUTED_VALUE"""),"Yes")</f>
        <v>Yes</v>
      </c>
      <c r="N372" t="str">
        <f>IFERROR(__xludf.DUMMYFUNCTION("""COMPUTED_VALUE"""),"Yes")</f>
        <v>Yes</v>
      </c>
      <c r="O372" t="str">
        <f>IFERROR(__xludf.DUMMYFUNCTION("""COMPUTED_VALUE"""),"No")</f>
        <v>No</v>
      </c>
      <c r="P372" t="str">
        <f>IFERROR(__xludf.DUMMYFUNCTION("""COMPUTED_VALUE"""),"No")</f>
        <v>No</v>
      </c>
      <c r="Q372" t="str">
        <f>IFERROR(__xludf.DUMMYFUNCTION("""COMPUTED_VALUE"""),"Yes")</f>
        <v>Yes</v>
      </c>
      <c r="R372" t="str">
        <f>IFERROR(__xludf.DUMMYFUNCTION("""COMPUTED_VALUE"""),"Very difficult")</f>
        <v>Very difficult</v>
      </c>
      <c r="S372" t="str">
        <f>IFERROR(__xludf.DUMMYFUNCTION("""COMPUTED_VALUE"""),"Yes")</f>
        <v>Yes</v>
      </c>
      <c r="T372" t="str">
        <f>IFERROR(__xludf.DUMMYFUNCTION("""COMPUTED_VALUE"""),"No")</f>
        <v>No</v>
      </c>
      <c r="U372" t="str">
        <f>IFERROR(__xludf.DUMMYFUNCTION("""COMPUTED_VALUE"""),"Some of them")</f>
        <v>Some of them</v>
      </c>
      <c r="V372" t="str">
        <f>IFERROR(__xludf.DUMMYFUNCTION("""COMPUTED_VALUE"""),"No")</f>
        <v>No</v>
      </c>
      <c r="W372" t="str">
        <f>IFERROR(__xludf.DUMMYFUNCTION("""COMPUTED_VALUE"""),"No")</f>
        <v>No</v>
      </c>
      <c r="X372" t="str">
        <f>IFERROR(__xludf.DUMMYFUNCTION("""COMPUTED_VALUE"""),"Maybe")</f>
        <v>Maybe</v>
      </c>
      <c r="Y372" t="str">
        <f>IFERROR(__xludf.DUMMYFUNCTION("""COMPUTED_VALUE"""),"No")</f>
        <v>No</v>
      </c>
      <c r="Z372" t="str">
        <f>IFERROR(__xludf.DUMMYFUNCTION("""COMPUTED_VALUE"""),"No")</f>
        <v>No</v>
      </c>
    </row>
    <row r="373">
      <c r="A373" s="4">
        <f>IFERROR(__xludf.DUMMYFUNCTION("""COMPUTED_VALUE"""),41879.06264736111)</f>
        <v>41879.06265</v>
      </c>
      <c r="B373">
        <f>IFERROR(__xludf.DUMMYFUNCTION("""COMPUTED_VALUE"""),31.0)</f>
        <v>31</v>
      </c>
      <c r="C373" t="str">
        <f>IFERROR(__xludf.DUMMYFUNCTION("""COMPUTED_VALUE"""),"Female")</f>
        <v>Female</v>
      </c>
      <c r="D373" t="str">
        <f>IFERROR(__xludf.DUMMYFUNCTION("""COMPUTED_VALUE"""),"United States")</f>
        <v>United States</v>
      </c>
      <c r="E373" t="str">
        <f>IFERROR(__xludf.DUMMYFUNCTION("""COMPUTED_VALUE"""),"WA")</f>
        <v>WA</v>
      </c>
      <c r="F373" t="str">
        <f>IFERROR(__xludf.DUMMYFUNCTION("""COMPUTED_VALUE"""),"No")</f>
        <v>No</v>
      </c>
      <c r="G373" t="str">
        <f>IFERROR(__xludf.DUMMYFUNCTION("""COMPUTED_VALUE"""),"No")</f>
        <v>No</v>
      </c>
      <c r="H373" t="str">
        <f>IFERROR(__xludf.DUMMYFUNCTION("""COMPUTED_VALUE"""),"Yes")</f>
        <v>Yes</v>
      </c>
      <c r="I373" t="str">
        <f>IFERROR(__xludf.DUMMYFUNCTION("""COMPUTED_VALUE"""),"Often")</f>
        <v>Often</v>
      </c>
      <c r="J373" t="str">
        <f>IFERROR(__xludf.DUMMYFUNCTION("""COMPUTED_VALUE"""),"26-100")</f>
        <v>26-100</v>
      </c>
      <c r="K373" t="str">
        <f>IFERROR(__xludf.DUMMYFUNCTION("""COMPUTED_VALUE"""),"Yes")</f>
        <v>Yes</v>
      </c>
      <c r="L373" t="str">
        <f>IFERROR(__xludf.DUMMYFUNCTION("""COMPUTED_VALUE"""),"Yes")</f>
        <v>Yes</v>
      </c>
      <c r="M373" t="str">
        <f>IFERROR(__xludf.DUMMYFUNCTION("""COMPUTED_VALUE"""),"Yes")</f>
        <v>Yes</v>
      </c>
      <c r="N373" t="str">
        <f>IFERROR(__xludf.DUMMYFUNCTION("""COMPUTED_VALUE"""),"Yes")</f>
        <v>Yes</v>
      </c>
      <c r="O373" t="str">
        <f>IFERROR(__xludf.DUMMYFUNCTION("""COMPUTED_VALUE"""),"No")</f>
        <v>No</v>
      </c>
      <c r="P373" t="str">
        <f>IFERROR(__xludf.DUMMYFUNCTION("""COMPUTED_VALUE"""),"No")</f>
        <v>No</v>
      </c>
      <c r="Q373" t="str">
        <f>IFERROR(__xludf.DUMMYFUNCTION("""COMPUTED_VALUE"""),"Don't know")</f>
        <v>Don't know</v>
      </c>
      <c r="R373" t="str">
        <f>IFERROR(__xludf.DUMMYFUNCTION("""COMPUTED_VALUE"""),"Very easy")</f>
        <v>Very easy</v>
      </c>
      <c r="S373" t="str">
        <f>IFERROR(__xludf.DUMMYFUNCTION("""COMPUTED_VALUE"""),"Maybe")</f>
        <v>Maybe</v>
      </c>
      <c r="T373" t="str">
        <f>IFERROR(__xludf.DUMMYFUNCTION("""COMPUTED_VALUE"""),"No")</f>
        <v>No</v>
      </c>
      <c r="U373" t="str">
        <f>IFERROR(__xludf.DUMMYFUNCTION("""COMPUTED_VALUE"""),"Some of them")</f>
        <v>Some of them</v>
      </c>
      <c r="V373" t="str">
        <f>IFERROR(__xludf.DUMMYFUNCTION("""COMPUTED_VALUE"""),"Some of them")</f>
        <v>Some of them</v>
      </c>
      <c r="W373" t="str">
        <f>IFERROR(__xludf.DUMMYFUNCTION("""COMPUTED_VALUE"""),"No")</f>
        <v>No</v>
      </c>
      <c r="X373" t="str">
        <f>IFERROR(__xludf.DUMMYFUNCTION("""COMPUTED_VALUE"""),"Yes")</f>
        <v>Yes</v>
      </c>
      <c r="Y373" t="str">
        <f>IFERROR(__xludf.DUMMYFUNCTION("""COMPUTED_VALUE"""),"Don't know")</f>
        <v>Don't know</v>
      </c>
      <c r="Z373" t="str">
        <f>IFERROR(__xludf.DUMMYFUNCTION("""COMPUTED_VALUE"""),"No")</f>
        <v>No</v>
      </c>
    </row>
    <row r="374">
      <c r="A374" s="4">
        <f>IFERROR(__xludf.DUMMYFUNCTION("""COMPUTED_VALUE"""),41879.068672511574)</f>
        <v>41879.06867</v>
      </c>
      <c r="B374">
        <f>IFERROR(__xludf.DUMMYFUNCTION("""COMPUTED_VALUE"""),23.0)</f>
        <v>23</v>
      </c>
      <c r="C374" t="str">
        <f>IFERROR(__xludf.DUMMYFUNCTION("""COMPUTED_VALUE"""),"female")</f>
        <v>female</v>
      </c>
      <c r="D374" t="str">
        <f>IFERROR(__xludf.DUMMYFUNCTION("""COMPUTED_VALUE"""),"United States")</f>
        <v>United States</v>
      </c>
      <c r="E374" t="str">
        <f>IFERROR(__xludf.DUMMYFUNCTION("""COMPUTED_VALUE"""),"CA")</f>
        <v>CA</v>
      </c>
      <c r="F374" t="str">
        <f>IFERROR(__xludf.DUMMYFUNCTION("""COMPUTED_VALUE"""),"No")</f>
        <v>No</v>
      </c>
      <c r="G374" t="str">
        <f>IFERROR(__xludf.DUMMYFUNCTION("""COMPUTED_VALUE"""),"Yes")</f>
        <v>Yes</v>
      </c>
      <c r="H374" t="str">
        <f>IFERROR(__xludf.DUMMYFUNCTION("""COMPUTED_VALUE"""),"Yes")</f>
        <v>Yes</v>
      </c>
      <c r="I374" t="str">
        <f>IFERROR(__xludf.DUMMYFUNCTION("""COMPUTED_VALUE"""),"Sometimes")</f>
        <v>Sometimes</v>
      </c>
      <c r="J374" t="str">
        <f>IFERROR(__xludf.DUMMYFUNCTION("""COMPUTED_VALUE"""),"More than 1000")</f>
        <v>More than 1000</v>
      </c>
      <c r="K374" t="str">
        <f>IFERROR(__xludf.DUMMYFUNCTION("""COMPUTED_VALUE"""),"No")</f>
        <v>No</v>
      </c>
      <c r="L374" t="str">
        <f>IFERROR(__xludf.DUMMYFUNCTION("""COMPUTED_VALUE"""),"Yes")</f>
        <v>Yes</v>
      </c>
      <c r="M374" t="str">
        <f>IFERROR(__xludf.DUMMYFUNCTION("""COMPUTED_VALUE"""),"Yes")</f>
        <v>Yes</v>
      </c>
      <c r="N374" t="str">
        <f>IFERROR(__xludf.DUMMYFUNCTION("""COMPUTED_VALUE"""),"Yes")</f>
        <v>Yes</v>
      </c>
      <c r="O374" t="str">
        <f>IFERROR(__xludf.DUMMYFUNCTION("""COMPUTED_VALUE"""),"Yes")</f>
        <v>Yes</v>
      </c>
      <c r="P374" t="str">
        <f>IFERROR(__xludf.DUMMYFUNCTION("""COMPUTED_VALUE"""),"Yes")</f>
        <v>Yes</v>
      </c>
      <c r="Q374" t="str">
        <f>IFERROR(__xludf.DUMMYFUNCTION("""COMPUTED_VALUE"""),"Yes")</f>
        <v>Yes</v>
      </c>
      <c r="R374" t="str">
        <f>IFERROR(__xludf.DUMMYFUNCTION("""COMPUTED_VALUE"""),"Somewhat easy")</f>
        <v>Somewhat easy</v>
      </c>
      <c r="S374" t="str">
        <f>IFERROR(__xludf.DUMMYFUNCTION("""COMPUTED_VALUE"""),"Yes")</f>
        <v>Yes</v>
      </c>
      <c r="T374" t="str">
        <f>IFERROR(__xludf.DUMMYFUNCTION("""COMPUTED_VALUE"""),"Maybe")</f>
        <v>Maybe</v>
      </c>
      <c r="U374" t="str">
        <f>IFERROR(__xludf.DUMMYFUNCTION("""COMPUTED_VALUE"""),"No")</f>
        <v>No</v>
      </c>
      <c r="V374" t="str">
        <f>IFERROR(__xludf.DUMMYFUNCTION("""COMPUTED_VALUE"""),"No")</f>
        <v>No</v>
      </c>
      <c r="W374" t="str">
        <f>IFERROR(__xludf.DUMMYFUNCTION("""COMPUTED_VALUE"""),"No")</f>
        <v>No</v>
      </c>
      <c r="X374" t="str">
        <f>IFERROR(__xludf.DUMMYFUNCTION("""COMPUTED_VALUE"""),"No")</f>
        <v>No</v>
      </c>
      <c r="Y374" t="str">
        <f>IFERROR(__xludf.DUMMYFUNCTION("""COMPUTED_VALUE"""),"Don't know")</f>
        <v>Don't know</v>
      </c>
      <c r="Z374" t="str">
        <f>IFERROR(__xludf.DUMMYFUNCTION("""COMPUTED_VALUE"""),"No")</f>
        <v>No</v>
      </c>
    </row>
    <row r="375">
      <c r="A375" s="4">
        <f>IFERROR(__xludf.DUMMYFUNCTION("""COMPUTED_VALUE"""),41879.070339143516)</f>
        <v>41879.07034</v>
      </c>
      <c r="B375">
        <f>IFERROR(__xludf.DUMMYFUNCTION("""COMPUTED_VALUE"""),31.0)</f>
        <v>31</v>
      </c>
      <c r="C375" t="str">
        <f>IFERROR(__xludf.DUMMYFUNCTION("""COMPUTED_VALUE"""),"Female")</f>
        <v>Female</v>
      </c>
      <c r="D375" t="str">
        <f>IFERROR(__xludf.DUMMYFUNCTION("""COMPUTED_VALUE"""),"United States")</f>
        <v>United States</v>
      </c>
      <c r="E375" t="str">
        <f>IFERROR(__xludf.DUMMYFUNCTION("""COMPUTED_VALUE"""),"OR")</f>
        <v>OR</v>
      </c>
      <c r="F375" t="str">
        <f>IFERROR(__xludf.DUMMYFUNCTION("""COMPUTED_VALUE"""),"No")</f>
        <v>No</v>
      </c>
      <c r="G375" t="str">
        <f>IFERROR(__xludf.DUMMYFUNCTION("""COMPUTED_VALUE"""),"Yes")</f>
        <v>Yes</v>
      </c>
      <c r="H375" t="str">
        <f>IFERROR(__xludf.DUMMYFUNCTION("""COMPUTED_VALUE"""),"Yes")</f>
        <v>Yes</v>
      </c>
      <c r="I375" t="str">
        <f>IFERROR(__xludf.DUMMYFUNCTION("""COMPUTED_VALUE"""),"Sometimes")</f>
        <v>Sometimes</v>
      </c>
      <c r="J375" t="str">
        <f>IFERROR(__xludf.DUMMYFUNCTION("""COMPUTED_VALUE"""),"100-500")</f>
        <v>100-500</v>
      </c>
      <c r="K375" t="str">
        <f>IFERROR(__xludf.DUMMYFUNCTION("""COMPUTED_VALUE"""),"No")</f>
        <v>No</v>
      </c>
      <c r="L375" t="str">
        <f>IFERROR(__xludf.DUMMYFUNCTION("""COMPUTED_VALUE"""),"Yes")</f>
        <v>Yes</v>
      </c>
      <c r="M375" t="str">
        <f>IFERROR(__xludf.DUMMYFUNCTION("""COMPUTED_VALUE"""),"Don't know")</f>
        <v>Don't know</v>
      </c>
      <c r="N375" t="str">
        <f>IFERROR(__xludf.DUMMYFUNCTION("""COMPUTED_VALUE"""),"No")</f>
        <v>No</v>
      </c>
      <c r="O375" t="str">
        <f>IFERROR(__xludf.DUMMYFUNCTION("""COMPUTED_VALUE"""),"No")</f>
        <v>No</v>
      </c>
      <c r="P375" t="str">
        <f>IFERROR(__xludf.DUMMYFUNCTION("""COMPUTED_VALUE"""),"No")</f>
        <v>No</v>
      </c>
      <c r="Q375" t="str">
        <f>IFERROR(__xludf.DUMMYFUNCTION("""COMPUTED_VALUE"""),"Don't know")</f>
        <v>Don't know</v>
      </c>
      <c r="R375" t="str">
        <f>IFERROR(__xludf.DUMMYFUNCTION("""COMPUTED_VALUE"""),"Don't know")</f>
        <v>Don't know</v>
      </c>
      <c r="S375" t="str">
        <f>IFERROR(__xludf.DUMMYFUNCTION("""COMPUTED_VALUE"""),"No")</f>
        <v>No</v>
      </c>
      <c r="T375" t="str">
        <f>IFERROR(__xludf.DUMMYFUNCTION("""COMPUTED_VALUE"""),"No")</f>
        <v>No</v>
      </c>
      <c r="U375" t="str">
        <f>IFERROR(__xludf.DUMMYFUNCTION("""COMPUTED_VALUE"""),"Some of them")</f>
        <v>Some of them</v>
      </c>
      <c r="V375" t="str">
        <f>IFERROR(__xludf.DUMMYFUNCTION("""COMPUTED_VALUE"""),"Some of them")</f>
        <v>Some of them</v>
      </c>
      <c r="W375" t="str">
        <f>IFERROR(__xludf.DUMMYFUNCTION("""COMPUTED_VALUE"""),"No")</f>
        <v>No</v>
      </c>
      <c r="X375" t="str">
        <f>IFERROR(__xludf.DUMMYFUNCTION("""COMPUTED_VALUE"""),"No")</f>
        <v>No</v>
      </c>
      <c r="Y375" t="str">
        <f>IFERROR(__xludf.DUMMYFUNCTION("""COMPUTED_VALUE"""),"Don't know")</f>
        <v>Don't know</v>
      </c>
      <c r="Z375" t="str">
        <f>IFERROR(__xludf.DUMMYFUNCTION("""COMPUTED_VALUE"""),"No")</f>
        <v>No</v>
      </c>
    </row>
    <row r="376">
      <c r="A376" s="4">
        <f>IFERROR(__xludf.DUMMYFUNCTION("""COMPUTED_VALUE"""),41879.08106438658)</f>
        <v>41879.08106</v>
      </c>
      <c r="B376">
        <f>IFERROR(__xludf.DUMMYFUNCTION("""COMPUTED_VALUE"""),28.0)</f>
        <v>28</v>
      </c>
      <c r="C376" t="str">
        <f>IFERROR(__xludf.DUMMYFUNCTION("""COMPUTED_VALUE"""),"Female")</f>
        <v>Female</v>
      </c>
      <c r="D376" t="str">
        <f>IFERROR(__xludf.DUMMYFUNCTION("""COMPUTED_VALUE"""),"United States")</f>
        <v>United States</v>
      </c>
      <c r="E376" t="str">
        <f>IFERROR(__xludf.DUMMYFUNCTION("""COMPUTED_VALUE"""),"CA")</f>
        <v>CA</v>
      </c>
      <c r="F376" t="str">
        <f>IFERROR(__xludf.DUMMYFUNCTION("""COMPUTED_VALUE"""),"No")</f>
        <v>No</v>
      </c>
      <c r="G376" t="str">
        <f>IFERROR(__xludf.DUMMYFUNCTION("""COMPUTED_VALUE"""),"Yes")</f>
        <v>Yes</v>
      </c>
      <c r="H376" t="str">
        <f>IFERROR(__xludf.DUMMYFUNCTION("""COMPUTED_VALUE"""),"Yes")</f>
        <v>Yes</v>
      </c>
      <c r="I376" t="str">
        <f>IFERROR(__xludf.DUMMYFUNCTION("""COMPUTED_VALUE"""),"Rarely")</f>
        <v>Rarely</v>
      </c>
      <c r="J376" t="str">
        <f>IFERROR(__xludf.DUMMYFUNCTION("""COMPUTED_VALUE"""),"500-1000")</f>
        <v>500-1000</v>
      </c>
      <c r="K376" t="str">
        <f>IFERROR(__xludf.DUMMYFUNCTION("""COMPUTED_VALUE"""),"No")</f>
        <v>No</v>
      </c>
      <c r="L376" t="str">
        <f>IFERROR(__xludf.DUMMYFUNCTION("""COMPUTED_VALUE"""),"Yes")</f>
        <v>Yes</v>
      </c>
      <c r="M376" t="str">
        <f>IFERROR(__xludf.DUMMYFUNCTION("""COMPUTED_VALUE"""),"Yes")</f>
        <v>Yes</v>
      </c>
      <c r="N376" t="str">
        <f>IFERROR(__xludf.DUMMYFUNCTION("""COMPUTED_VALUE"""),"Yes")</f>
        <v>Yes</v>
      </c>
      <c r="O376" t="str">
        <f>IFERROR(__xludf.DUMMYFUNCTION("""COMPUTED_VALUE"""),"Yes")</f>
        <v>Yes</v>
      </c>
      <c r="P376" t="str">
        <f>IFERROR(__xludf.DUMMYFUNCTION("""COMPUTED_VALUE"""),"Yes")</f>
        <v>Yes</v>
      </c>
      <c r="Q376" t="str">
        <f>IFERROR(__xludf.DUMMYFUNCTION("""COMPUTED_VALUE"""),"Don't know")</f>
        <v>Don't know</v>
      </c>
      <c r="R376" t="str">
        <f>IFERROR(__xludf.DUMMYFUNCTION("""COMPUTED_VALUE"""),"Somewhat difficult")</f>
        <v>Somewhat difficult</v>
      </c>
      <c r="S376" t="str">
        <f>IFERROR(__xludf.DUMMYFUNCTION("""COMPUTED_VALUE"""),"Maybe")</f>
        <v>Maybe</v>
      </c>
      <c r="T376" t="str">
        <f>IFERROR(__xludf.DUMMYFUNCTION("""COMPUTED_VALUE"""),"No")</f>
        <v>No</v>
      </c>
      <c r="U376" t="str">
        <f>IFERROR(__xludf.DUMMYFUNCTION("""COMPUTED_VALUE"""),"No")</f>
        <v>No</v>
      </c>
      <c r="V376" t="str">
        <f>IFERROR(__xludf.DUMMYFUNCTION("""COMPUTED_VALUE"""),"Some of them")</f>
        <v>Some of them</v>
      </c>
      <c r="W376" t="str">
        <f>IFERROR(__xludf.DUMMYFUNCTION("""COMPUTED_VALUE"""),"No")</f>
        <v>No</v>
      </c>
      <c r="X376" t="str">
        <f>IFERROR(__xludf.DUMMYFUNCTION("""COMPUTED_VALUE"""),"No")</f>
        <v>No</v>
      </c>
      <c r="Y376" t="str">
        <f>IFERROR(__xludf.DUMMYFUNCTION("""COMPUTED_VALUE"""),"No")</f>
        <v>No</v>
      </c>
      <c r="Z376" t="str">
        <f>IFERROR(__xludf.DUMMYFUNCTION("""COMPUTED_VALUE"""),"No")</f>
        <v>No</v>
      </c>
    </row>
    <row r="377">
      <c r="A377" s="4">
        <f>IFERROR(__xludf.DUMMYFUNCTION("""COMPUTED_VALUE"""),41879.10416934027)</f>
        <v>41879.10417</v>
      </c>
      <c r="B377">
        <f>IFERROR(__xludf.DUMMYFUNCTION("""COMPUTED_VALUE"""),28.0)</f>
        <v>28</v>
      </c>
      <c r="C377" t="str">
        <f>IFERROR(__xludf.DUMMYFUNCTION("""COMPUTED_VALUE"""),"Male")</f>
        <v>Male</v>
      </c>
      <c r="D377" t="str">
        <f>IFERROR(__xludf.DUMMYFUNCTION("""COMPUTED_VALUE"""),"United States")</f>
        <v>United States</v>
      </c>
      <c r="E377" t="str">
        <f>IFERROR(__xludf.DUMMYFUNCTION("""COMPUTED_VALUE"""),"MI")</f>
        <v>MI</v>
      </c>
      <c r="F377" t="str">
        <f>IFERROR(__xludf.DUMMYFUNCTION("""COMPUTED_VALUE"""),"No")</f>
        <v>No</v>
      </c>
      <c r="G377" t="str">
        <f>IFERROR(__xludf.DUMMYFUNCTION("""COMPUTED_VALUE"""),"Yes")</f>
        <v>Yes</v>
      </c>
      <c r="H377" t="str">
        <f>IFERROR(__xludf.DUMMYFUNCTION("""COMPUTED_VALUE"""),"Yes")</f>
        <v>Yes</v>
      </c>
      <c r="I377" t="str">
        <f>IFERROR(__xludf.DUMMYFUNCTION("""COMPUTED_VALUE"""),"Sometimes")</f>
        <v>Sometimes</v>
      </c>
      <c r="J377" t="str">
        <f>IFERROR(__xludf.DUMMYFUNCTION("""COMPUTED_VALUE"""),"26-100")</f>
        <v>26-100</v>
      </c>
      <c r="K377" t="str">
        <f>IFERROR(__xludf.DUMMYFUNCTION("""COMPUTED_VALUE"""),"Yes")</f>
        <v>Yes</v>
      </c>
      <c r="L377" t="str">
        <f>IFERROR(__xludf.DUMMYFUNCTION("""COMPUTED_VALUE"""),"Yes")</f>
        <v>Yes</v>
      </c>
      <c r="M377" t="str">
        <f>IFERROR(__xludf.DUMMYFUNCTION("""COMPUTED_VALUE"""),"Yes")</f>
        <v>Yes</v>
      </c>
      <c r="N377" t="str">
        <f>IFERROR(__xludf.DUMMYFUNCTION("""COMPUTED_VALUE"""),"Not sure")</f>
        <v>Not sure</v>
      </c>
      <c r="O377" t="str">
        <f>IFERROR(__xludf.DUMMYFUNCTION("""COMPUTED_VALUE"""),"No")</f>
        <v>No</v>
      </c>
      <c r="P377" t="str">
        <f>IFERROR(__xludf.DUMMYFUNCTION("""COMPUTED_VALUE"""),"Don't know")</f>
        <v>Don't know</v>
      </c>
      <c r="Q377" t="str">
        <f>IFERROR(__xludf.DUMMYFUNCTION("""COMPUTED_VALUE"""),"Don't know")</f>
        <v>Don't know</v>
      </c>
      <c r="R377" t="str">
        <f>IFERROR(__xludf.DUMMYFUNCTION("""COMPUTED_VALUE"""),"Don't know")</f>
        <v>Don't know</v>
      </c>
      <c r="S377" t="str">
        <f>IFERROR(__xludf.DUMMYFUNCTION("""COMPUTED_VALUE"""),"Yes")</f>
        <v>Yes</v>
      </c>
      <c r="T377" t="str">
        <f>IFERROR(__xludf.DUMMYFUNCTION("""COMPUTED_VALUE"""),"No")</f>
        <v>No</v>
      </c>
      <c r="U377" t="str">
        <f>IFERROR(__xludf.DUMMYFUNCTION("""COMPUTED_VALUE"""),"Some of them")</f>
        <v>Some of them</v>
      </c>
      <c r="V377" t="str">
        <f>IFERROR(__xludf.DUMMYFUNCTION("""COMPUTED_VALUE"""),"Some of them")</f>
        <v>Some of them</v>
      </c>
      <c r="W377" t="str">
        <f>IFERROR(__xludf.DUMMYFUNCTION("""COMPUTED_VALUE"""),"No")</f>
        <v>No</v>
      </c>
      <c r="X377" t="str">
        <f>IFERROR(__xludf.DUMMYFUNCTION("""COMPUTED_VALUE"""),"No")</f>
        <v>No</v>
      </c>
      <c r="Y377" t="str">
        <f>IFERROR(__xludf.DUMMYFUNCTION("""COMPUTED_VALUE"""),"Don't know")</f>
        <v>Don't know</v>
      </c>
      <c r="Z377" t="str">
        <f>IFERROR(__xludf.DUMMYFUNCTION("""COMPUTED_VALUE"""),"Yes")</f>
        <v>Yes</v>
      </c>
    </row>
    <row r="378">
      <c r="A378" s="4">
        <f>IFERROR(__xludf.DUMMYFUNCTION("""COMPUTED_VALUE"""),41879.112358923616)</f>
        <v>41879.11236</v>
      </c>
      <c r="B378">
        <f>IFERROR(__xludf.DUMMYFUNCTION("""COMPUTED_VALUE"""),56.0)</f>
        <v>56</v>
      </c>
      <c r="C378" t="str">
        <f>IFERROR(__xludf.DUMMYFUNCTION("""COMPUTED_VALUE"""),"Male ")</f>
        <v>Male </v>
      </c>
      <c r="D378" t="str">
        <f>IFERROR(__xludf.DUMMYFUNCTION("""COMPUTED_VALUE"""),"United States")</f>
        <v>United States</v>
      </c>
      <c r="E378" t="str">
        <f>IFERROR(__xludf.DUMMYFUNCTION("""COMPUTED_VALUE"""),"MA")</f>
        <v>MA</v>
      </c>
      <c r="F378" t="str">
        <f>IFERROR(__xludf.DUMMYFUNCTION("""COMPUTED_VALUE"""),"No")</f>
        <v>No</v>
      </c>
      <c r="G378" t="str">
        <f>IFERROR(__xludf.DUMMYFUNCTION("""COMPUTED_VALUE"""),"Yes")</f>
        <v>Yes</v>
      </c>
      <c r="H378" t="str">
        <f>IFERROR(__xludf.DUMMYFUNCTION("""COMPUTED_VALUE"""),"Yes")</f>
        <v>Yes</v>
      </c>
      <c r="I378" t="str">
        <f>IFERROR(__xludf.DUMMYFUNCTION("""COMPUTED_VALUE"""),"Rarely")</f>
        <v>Rarely</v>
      </c>
      <c r="J378" t="str">
        <f>IFERROR(__xludf.DUMMYFUNCTION("""COMPUTED_VALUE"""),"6-25")</f>
        <v>6-25</v>
      </c>
      <c r="K378" t="str">
        <f>IFERROR(__xludf.DUMMYFUNCTION("""COMPUTED_VALUE"""),"No")</f>
        <v>No</v>
      </c>
      <c r="L378" t="str">
        <f>IFERROR(__xludf.DUMMYFUNCTION("""COMPUTED_VALUE"""),"Yes")</f>
        <v>Yes</v>
      </c>
      <c r="M378" t="str">
        <f>IFERROR(__xludf.DUMMYFUNCTION("""COMPUTED_VALUE"""),"Yes")</f>
        <v>Yes</v>
      </c>
      <c r="N378" t="str">
        <f>IFERROR(__xludf.DUMMYFUNCTION("""COMPUTED_VALUE"""),"Yes")</f>
        <v>Yes</v>
      </c>
      <c r="O378" t="str">
        <f>IFERROR(__xludf.DUMMYFUNCTION("""COMPUTED_VALUE"""),"No")</f>
        <v>No</v>
      </c>
      <c r="P378" t="str">
        <f>IFERROR(__xludf.DUMMYFUNCTION("""COMPUTED_VALUE"""),"No")</f>
        <v>No</v>
      </c>
      <c r="Q378" t="str">
        <f>IFERROR(__xludf.DUMMYFUNCTION("""COMPUTED_VALUE"""),"Don't know")</f>
        <v>Don't know</v>
      </c>
      <c r="R378" t="str">
        <f>IFERROR(__xludf.DUMMYFUNCTION("""COMPUTED_VALUE"""),"Don't know")</f>
        <v>Don't know</v>
      </c>
      <c r="S378" t="str">
        <f>IFERROR(__xludf.DUMMYFUNCTION("""COMPUTED_VALUE"""),"Yes")</f>
        <v>Yes</v>
      </c>
      <c r="T378" t="str">
        <f>IFERROR(__xludf.DUMMYFUNCTION("""COMPUTED_VALUE"""),"Maybe")</f>
        <v>Maybe</v>
      </c>
      <c r="U378" t="str">
        <f>IFERROR(__xludf.DUMMYFUNCTION("""COMPUTED_VALUE"""),"Some of them")</f>
        <v>Some of them</v>
      </c>
      <c r="V378" t="str">
        <f>IFERROR(__xludf.DUMMYFUNCTION("""COMPUTED_VALUE"""),"Some of them")</f>
        <v>Some of them</v>
      </c>
      <c r="W378" t="str">
        <f>IFERROR(__xludf.DUMMYFUNCTION("""COMPUTED_VALUE"""),"No")</f>
        <v>No</v>
      </c>
      <c r="X378" t="str">
        <f>IFERROR(__xludf.DUMMYFUNCTION("""COMPUTED_VALUE"""),"No")</f>
        <v>No</v>
      </c>
      <c r="Y378" t="str">
        <f>IFERROR(__xludf.DUMMYFUNCTION("""COMPUTED_VALUE"""),"Don't know")</f>
        <v>Don't know</v>
      </c>
      <c r="Z378" t="str">
        <f>IFERROR(__xludf.DUMMYFUNCTION("""COMPUTED_VALUE"""),"No")</f>
        <v>No</v>
      </c>
    </row>
    <row r="379">
      <c r="A379" s="4">
        <f>IFERROR(__xludf.DUMMYFUNCTION("""COMPUTED_VALUE"""),41879.117754837964)</f>
        <v>41879.11775</v>
      </c>
      <c r="B379">
        <f>IFERROR(__xludf.DUMMYFUNCTION("""COMPUTED_VALUE"""),34.0)</f>
        <v>34</v>
      </c>
      <c r="C379" t="str">
        <f>IFERROR(__xludf.DUMMYFUNCTION("""COMPUTED_VALUE"""),"female")</f>
        <v>female</v>
      </c>
      <c r="D379" t="str">
        <f>IFERROR(__xludf.DUMMYFUNCTION("""COMPUTED_VALUE"""),"United States")</f>
        <v>United States</v>
      </c>
      <c r="E379" t="str">
        <f>IFERROR(__xludf.DUMMYFUNCTION("""COMPUTED_VALUE"""),"CA")</f>
        <v>CA</v>
      </c>
      <c r="F379" t="str">
        <f>IFERROR(__xludf.DUMMYFUNCTION("""COMPUTED_VALUE"""),"No")</f>
        <v>No</v>
      </c>
      <c r="G379" t="str">
        <f>IFERROR(__xludf.DUMMYFUNCTION("""COMPUTED_VALUE"""),"No")</f>
        <v>No</v>
      </c>
      <c r="H379" t="str">
        <f>IFERROR(__xludf.DUMMYFUNCTION("""COMPUTED_VALUE"""),"Yes")</f>
        <v>Yes</v>
      </c>
      <c r="I379" t="str">
        <f>IFERROR(__xludf.DUMMYFUNCTION("""COMPUTED_VALUE"""),"Sometimes")</f>
        <v>Sometimes</v>
      </c>
      <c r="J379" t="str">
        <f>IFERROR(__xludf.DUMMYFUNCTION("""COMPUTED_VALUE"""),"100-500")</f>
        <v>100-500</v>
      </c>
      <c r="K379" t="str">
        <f>IFERROR(__xludf.DUMMYFUNCTION("""COMPUTED_VALUE"""),"Yes")</f>
        <v>Yes</v>
      </c>
      <c r="L379" t="str">
        <f>IFERROR(__xludf.DUMMYFUNCTION("""COMPUTED_VALUE"""),"Yes")</f>
        <v>Yes</v>
      </c>
      <c r="M379" t="str">
        <f>IFERROR(__xludf.DUMMYFUNCTION("""COMPUTED_VALUE"""),"Yes")</f>
        <v>Yes</v>
      </c>
      <c r="N379" t="str">
        <f>IFERROR(__xludf.DUMMYFUNCTION("""COMPUTED_VALUE"""),"Yes")</f>
        <v>Yes</v>
      </c>
      <c r="O379" t="str">
        <f>IFERROR(__xludf.DUMMYFUNCTION("""COMPUTED_VALUE"""),"No")</f>
        <v>No</v>
      </c>
      <c r="P379" t="str">
        <f>IFERROR(__xludf.DUMMYFUNCTION("""COMPUTED_VALUE"""),"Don't know")</f>
        <v>Don't know</v>
      </c>
      <c r="Q379" t="str">
        <f>IFERROR(__xludf.DUMMYFUNCTION("""COMPUTED_VALUE"""),"Don't know")</f>
        <v>Don't know</v>
      </c>
      <c r="R379" t="str">
        <f>IFERROR(__xludf.DUMMYFUNCTION("""COMPUTED_VALUE"""),"Somewhat easy")</f>
        <v>Somewhat easy</v>
      </c>
      <c r="S379" t="str">
        <f>IFERROR(__xludf.DUMMYFUNCTION("""COMPUTED_VALUE"""),"Maybe")</f>
        <v>Maybe</v>
      </c>
      <c r="T379" t="str">
        <f>IFERROR(__xludf.DUMMYFUNCTION("""COMPUTED_VALUE"""),"No")</f>
        <v>No</v>
      </c>
      <c r="U379" t="str">
        <f>IFERROR(__xludf.DUMMYFUNCTION("""COMPUTED_VALUE"""),"Some of them")</f>
        <v>Some of them</v>
      </c>
      <c r="V379" t="str">
        <f>IFERROR(__xludf.DUMMYFUNCTION("""COMPUTED_VALUE"""),"Yes")</f>
        <v>Yes</v>
      </c>
      <c r="W379" t="str">
        <f>IFERROR(__xludf.DUMMYFUNCTION("""COMPUTED_VALUE"""),"No")</f>
        <v>No</v>
      </c>
      <c r="X379" t="str">
        <f>IFERROR(__xludf.DUMMYFUNCTION("""COMPUTED_VALUE"""),"No")</f>
        <v>No</v>
      </c>
      <c r="Y379" t="str">
        <f>IFERROR(__xludf.DUMMYFUNCTION("""COMPUTED_VALUE"""),"Yes")</f>
        <v>Yes</v>
      </c>
      <c r="Z379" t="str">
        <f>IFERROR(__xludf.DUMMYFUNCTION("""COMPUTED_VALUE"""),"No")</f>
        <v>No</v>
      </c>
    </row>
    <row r="380">
      <c r="A380" s="4">
        <f>IFERROR(__xludf.DUMMYFUNCTION("""COMPUTED_VALUE"""),41879.15011756944)</f>
        <v>41879.15012</v>
      </c>
      <c r="B380">
        <f>IFERROR(__xludf.DUMMYFUNCTION("""COMPUTED_VALUE"""),57.0)</f>
        <v>57</v>
      </c>
      <c r="C380" t="str">
        <f>IFERROR(__xludf.DUMMYFUNCTION("""COMPUTED_VALUE"""),"Male")</f>
        <v>Male</v>
      </c>
      <c r="D380" t="str">
        <f>IFERROR(__xludf.DUMMYFUNCTION("""COMPUTED_VALUE"""),"United States")</f>
        <v>United States</v>
      </c>
      <c r="E380" t="str">
        <f>IFERROR(__xludf.DUMMYFUNCTION("""COMPUTED_VALUE"""),"CA")</f>
        <v>CA</v>
      </c>
      <c r="F380" t="str">
        <f>IFERROR(__xludf.DUMMYFUNCTION("""COMPUTED_VALUE"""),"No")</f>
        <v>No</v>
      </c>
      <c r="G380" t="str">
        <f>IFERROR(__xludf.DUMMYFUNCTION("""COMPUTED_VALUE"""),"No")</f>
        <v>No</v>
      </c>
      <c r="H380" t="str">
        <f>IFERROR(__xludf.DUMMYFUNCTION("""COMPUTED_VALUE"""),"No")</f>
        <v>No</v>
      </c>
      <c r="I380" t="str">
        <f>IFERROR(__xludf.DUMMYFUNCTION("""COMPUTED_VALUE"""),"Never")</f>
        <v>Never</v>
      </c>
      <c r="J380" t="str">
        <f>IFERROR(__xludf.DUMMYFUNCTION("""COMPUTED_VALUE"""),"26-100")</f>
        <v>26-100</v>
      </c>
      <c r="K380" t="str">
        <f>IFERROR(__xludf.DUMMYFUNCTION("""COMPUTED_VALUE"""),"No")</f>
        <v>No</v>
      </c>
      <c r="L380" t="str">
        <f>IFERROR(__xludf.DUMMYFUNCTION("""COMPUTED_VALUE"""),"Yes")</f>
        <v>Yes</v>
      </c>
      <c r="M380" t="str">
        <f>IFERROR(__xludf.DUMMYFUNCTION("""COMPUTED_VALUE"""),"Yes")</f>
        <v>Yes</v>
      </c>
      <c r="N380" t="str">
        <f>IFERROR(__xludf.DUMMYFUNCTION("""COMPUTED_VALUE"""),"Yes")</f>
        <v>Yes</v>
      </c>
      <c r="O380" t="str">
        <f>IFERROR(__xludf.DUMMYFUNCTION("""COMPUTED_VALUE"""),"No")</f>
        <v>No</v>
      </c>
      <c r="P380" t="str">
        <f>IFERROR(__xludf.DUMMYFUNCTION("""COMPUTED_VALUE"""),"Yes")</f>
        <v>Yes</v>
      </c>
      <c r="Q380" t="str">
        <f>IFERROR(__xludf.DUMMYFUNCTION("""COMPUTED_VALUE"""),"Yes")</f>
        <v>Yes</v>
      </c>
      <c r="R380" t="str">
        <f>IFERROR(__xludf.DUMMYFUNCTION("""COMPUTED_VALUE"""),"Somewhat difficult")</f>
        <v>Somewhat difficult</v>
      </c>
      <c r="S380" t="str">
        <f>IFERROR(__xludf.DUMMYFUNCTION("""COMPUTED_VALUE"""),"Yes")</f>
        <v>Yes</v>
      </c>
      <c r="T380" t="str">
        <f>IFERROR(__xludf.DUMMYFUNCTION("""COMPUTED_VALUE"""),"Maybe")</f>
        <v>Maybe</v>
      </c>
      <c r="U380" t="str">
        <f>IFERROR(__xludf.DUMMYFUNCTION("""COMPUTED_VALUE"""),"No")</f>
        <v>No</v>
      </c>
      <c r="V380" t="str">
        <f>IFERROR(__xludf.DUMMYFUNCTION("""COMPUTED_VALUE"""),"No")</f>
        <v>No</v>
      </c>
      <c r="W380" t="str">
        <f>IFERROR(__xludf.DUMMYFUNCTION("""COMPUTED_VALUE"""),"No")</f>
        <v>No</v>
      </c>
      <c r="X380" t="str">
        <f>IFERROR(__xludf.DUMMYFUNCTION("""COMPUTED_VALUE"""),"Maybe")</f>
        <v>Maybe</v>
      </c>
      <c r="Y380" t="str">
        <f>IFERROR(__xludf.DUMMYFUNCTION("""COMPUTED_VALUE"""),"Don't know")</f>
        <v>Don't know</v>
      </c>
      <c r="Z380" t="str">
        <f>IFERROR(__xludf.DUMMYFUNCTION("""COMPUTED_VALUE"""),"Yes")</f>
        <v>Yes</v>
      </c>
    </row>
    <row r="381">
      <c r="A381" s="4">
        <f>IFERROR(__xludf.DUMMYFUNCTION("""COMPUTED_VALUE"""),41879.171922048605)</f>
        <v>41879.17192</v>
      </c>
      <c r="B381">
        <f>IFERROR(__xludf.DUMMYFUNCTION("""COMPUTED_VALUE"""),39.0)</f>
        <v>39</v>
      </c>
      <c r="C381" t="str">
        <f>IFERROR(__xludf.DUMMYFUNCTION("""COMPUTED_VALUE"""),"M")</f>
        <v>M</v>
      </c>
      <c r="D381" t="str">
        <f>IFERROR(__xludf.DUMMYFUNCTION("""COMPUTED_VALUE"""),"United States")</f>
        <v>United States</v>
      </c>
      <c r="E381" t="str">
        <f>IFERROR(__xludf.DUMMYFUNCTION("""COMPUTED_VALUE"""),"FL")</f>
        <v>FL</v>
      </c>
      <c r="F381" t="str">
        <f>IFERROR(__xludf.DUMMYFUNCTION("""COMPUTED_VALUE"""),"No")</f>
        <v>No</v>
      </c>
      <c r="G381" t="str">
        <f>IFERROR(__xludf.DUMMYFUNCTION("""COMPUTED_VALUE"""),"No")</f>
        <v>No</v>
      </c>
      <c r="H381" t="str">
        <f>IFERROR(__xludf.DUMMYFUNCTION("""COMPUTED_VALUE"""),"No")</f>
        <v>No</v>
      </c>
      <c r="I381" t="str">
        <f>IFERROR(__xludf.DUMMYFUNCTION("""COMPUTED_VALUE"""),"Rarely")</f>
        <v>Rarely</v>
      </c>
      <c r="J381" t="str">
        <f>IFERROR(__xludf.DUMMYFUNCTION("""COMPUTED_VALUE"""),"More than 1000")</f>
        <v>More than 1000</v>
      </c>
      <c r="K381" t="str">
        <f>IFERROR(__xludf.DUMMYFUNCTION("""COMPUTED_VALUE"""),"Yes")</f>
        <v>Yes</v>
      </c>
      <c r="L381" t="str">
        <f>IFERROR(__xludf.DUMMYFUNCTION("""COMPUTED_VALUE"""),"No")</f>
        <v>No</v>
      </c>
      <c r="M381" t="str">
        <f>IFERROR(__xludf.DUMMYFUNCTION("""COMPUTED_VALUE"""),"Don't know")</f>
        <v>Don't know</v>
      </c>
      <c r="N381" t="str">
        <f>IFERROR(__xludf.DUMMYFUNCTION("""COMPUTED_VALUE"""),"No")</f>
        <v>No</v>
      </c>
      <c r="O381" t="str">
        <f>IFERROR(__xludf.DUMMYFUNCTION("""COMPUTED_VALUE"""),"Yes")</f>
        <v>Yes</v>
      </c>
      <c r="P381" t="str">
        <f>IFERROR(__xludf.DUMMYFUNCTION("""COMPUTED_VALUE"""),"Yes")</f>
        <v>Yes</v>
      </c>
      <c r="Q381" t="str">
        <f>IFERROR(__xludf.DUMMYFUNCTION("""COMPUTED_VALUE"""),"Don't know")</f>
        <v>Don't know</v>
      </c>
      <c r="R381" t="str">
        <f>IFERROR(__xludf.DUMMYFUNCTION("""COMPUTED_VALUE"""),"Don't know")</f>
        <v>Don't know</v>
      </c>
      <c r="S381" t="str">
        <f>IFERROR(__xludf.DUMMYFUNCTION("""COMPUTED_VALUE"""),"No")</f>
        <v>No</v>
      </c>
      <c r="T381" t="str">
        <f>IFERROR(__xludf.DUMMYFUNCTION("""COMPUTED_VALUE"""),"No")</f>
        <v>No</v>
      </c>
      <c r="U381" t="str">
        <f>IFERROR(__xludf.DUMMYFUNCTION("""COMPUTED_VALUE"""),"Some of them")</f>
        <v>Some of them</v>
      </c>
      <c r="V381" t="str">
        <f>IFERROR(__xludf.DUMMYFUNCTION("""COMPUTED_VALUE"""),"Some of them")</f>
        <v>Some of them</v>
      </c>
      <c r="W381" t="str">
        <f>IFERROR(__xludf.DUMMYFUNCTION("""COMPUTED_VALUE"""),"No")</f>
        <v>No</v>
      </c>
      <c r="X381" t="str">
        <f>IFERROR(__xludf.DUMMYFUNCTION("""COMPUTED_VALUE"""),"Maybe")</f>
        <v>Maybe</v>
      </c>
      <c r="Y381" t="str">
        <f>IFERROR(__xludf.DUMMYFUNCTION("""COMPUTED_VALUE"""),"Don't know")</f>
        <v>Don't know</v>
      </c>
      <c r="Z381" t="str">
        <f>IFERROR(__xludf.DUMMYFUNCTION("""COMPUTED_VALUE"""),"No")</f>
        <v>No</v>
      </c>
    </row>
    <row r="382">
      <c r="A382" s="4">
        <f>IFERROR(__xludf.DUMMYFUNCTION("""COMPUTED_VALUE"""),41879.18266142361)</f>
        <v>41879.18266</v>
      </c>
      <c r="B382">
        <f>IFERROR(__xludf.DUMMYFUNCTION("""COMPUTED_VALUE"""),32.0)</f>
        <v>32</v>
      </c>
      <c r="C382" t="str">
        <f>IFERROR(__xludf.DUMMYFUNCTION("""COMPUTED_VALUE"""),"M")</f>
        <v>M</v>
      </c>
      <c r="D382" t="str">
        <f>IFERROR(__xludf.DUMMYFUNCTION("""COMPUTED_VALUE"""),"United States")</f>
        <v>United States</v>
      </c>
      <c r="E382" t="str">
        <f>IFERROR(__xludf.DUMMYFUNCTION("""COMPUTED_VALUE"""),"WA")</f>
        <v>WA</v>
      </c>
      <c r="F382" t="str">
        <f>IFERROR(__xludf.DUMMYFUNCTION("""COMPUTED_VALUE"""),"No")</f>
        <v>No</v>
      </c>
      <c r="G382" t="str">
        <f>IFERROR(__xludf.DUMMYFUNCTION("""COMPUTED_VALUE"""),"No")</f>
        <v>No</v>
      </c>
      <c r="H382" t="str">
        <f>IFERROR(__xludf.DUMMYFUNCTION("""COMPUTED_VALUE"""),"Yes")</f>
        <v>Yes</v>
      </c>
      <c r="I382" t="str">
        <f>IFERROR(__xludf.DUMMYFUNCTION("""COMPUTED_VALUE"""),"Never")</f>
        <v>Never</v>
      </c>
      <c r="J382" t="str">
        <f>IFERROR(__xludf.DUMMYFUNCTION("""COMPUTED_VALUE"""),"500-1000")</f>
        <v>500-1000</v>
      </c>
      <c r="K382" t="str">
        <f>IFERROR(__xludf.DUMMYFUNCTION("""COMPUTED_VALUE"""),"No")</f>
        <v>No</v>
      </c>
      <c r="L382" t="str">
        <f>IFERROR(__xludf.DUMMYFUNCTION("""COMPUTED_VALUE"""),"No")</f>
        <v>No</v>
      </c>
      <c r="M382" t="str">
        <f>IFERROR(__xludf.DUMMYFUNCTION("""COMPUTED_VALUE"""),"Yes")</f>
        <v>Yes</v>
      </c>
      <c r="N382" t="str">
        <f>IFERROR(__xludf.DUMMYFUNCTION("""COMPUTED_VALUE"""),"Not sure")</f>
        <v>Not sure</v>
      </c>
      <c r="O382" t="str">
        <f>IFERROR(__xludf.DUMMYFUNCTION("""COMPUTED_VALUE"""),"Yes")</f>
        <v>Yes</v>
      </c>
      <c r="P382" t="str">
        <f>IFERROR(__xludf.DUMMYFUNCTION("""COMPUTED_VALUE"""),"Yes")</f>
        <v>Yes</v>
      </c>
      <c r="Q382" t="str">
        <f>IFERROR(__xludf.DUMMYFUNCTION("""COMPUTED_VALUE"""),"Don't know")</f>
        <v>Don't know</v>
      </c>
      <c r="R382" t="str">
        <f>IFERROR(__xludf.DUMMYFUNCTION("""COMPUTED_VALUE"""),"Very easy")</f>
        <v>Very easy</v>
      </c>
      <c r="S382" t="str">
        <f>IFERROR(__xludf.DUMMYFUNCTION("""COMPUTED_VALUE"""),"Maybe")</f>
        <v>Maybe</v>
      </c>
      <c r="T382" t="str">
        <f>IFERROR(__xludf.DUMMYFUNCTION("""COMPUTED_VALUE"""),"No")</f>
        <v>No</v>
      </c>
      <c r="U382" t="str">
        <f>IFERROR(__xludf.DUMMYFUNCTION("""COMPUTED_VALUE"""),"No")</f>
        <v>No</v>
      </c>
      <c r="V382" t="str">
        <f>IFERROR(__xludf.DUMMYFUNCTION("""COMPUTED_VALUE"""),"No")</f>
        <v>No</v>
      </c>
      <c r="W382" t="str">
        <f>IFERROR(__xludf.DUMMYFUNCTION("""COMPUTED_VALUE"""),"No")</f>
        <v>No</v>
      </c>
      <c r="X382" t="str">
        <f>IFERROR(__xludf.DUMMYFUNCTION("""COMPUTED_VALUE"""),"No")</f>
        <v>No</v>
      </c>
      <c r="Y382" t="str">
        <f>IFERROR(__xludf.DUMMYFUNCTION("""COMPUTED_VALUE"""),"Yes")</f>
        <v>Yes</v>
      </c>
      <c r="Z382" t="str">
        <f>IFERROR(__xludf.DUMMYFUNCTION("""COMPUTED_VALUE"""),"No")</f>
        <v>No</v>
      </c>
    </row>
    <row r="383">
      <c r="A383" s="4">
        <f>IFERROR(__xludf.DUMMYFUNCTION("""COMPUTED_VALUE"""),41879.218380185186)</f>
        <v>41879.21838</v>
      </c>
      <c r="B383">
        <f>IFERROR(__xludf.DUMMYFUNCTION("""COMPUTED_VALUE"""),32.0)</f>
        <v>32</v>
      </c>
      <c r="C383" t="str">
        <f>IFERROR(__xludf.DUMMYFUNCTION("""COMPUTED_VALUE"""),"Male")</f>
        <v>Male</v>
      </c>
      <c r="D383" t="str">
        <f>IFERROR(__xludf.DUMMYFUNCTION("""COMPUTED_VALUE"""),"United States")</f>
        <v>United States</v>
      </c>
      <c r="E383" t="str">
        <f>IFERROR(__xludf.DUMMYFUNCTION("""COMPUTED_VALUE"""),"CA")</f>
        <v>CA</v>
      </c>
      <c r="F383" t="str">
        <f>IFERROR(__xludf.DUMMYFUNCTION("""COMPUTED_VALUE"""),"No")</f>
        <v>No</v>
      </c>
      <c r="G383" t="str">
        <f>IFERROR(__xludf.DUMMYFUNCTION("""COMPUTED_VALUE"""),"No")</f>
        <v>No</v>
      </c>
      <c r="H383" t="str">
        <f>IFERROR(__xludf.DUMMYFUNCTION("""COMPUTED_VALUE"""),"No")</f>
        <v>No</v>
      </c>
      <c r="I383" t="str">
        <f>IFERROR(__xludf.DUMMYFUNCTION("""COMPUTED_VALUE"""),"Never")</f>
        <v>Never</v>
      </c>
      <c r="J383" t="str">
        <f>IFERROR(__xludf.DUMMYFUNCTION("""COMPUTED_VALUE"""),"More than 1000")</f>
        <v>More than 1000</v>
      </c>
      <c r="K383" t="str">
        <f>IFERROR(__xludf.DUMMYFUNCTION("""COMPUTED_VALUE"""),"No")</f>
        <v>No</v>
      </c>
      <c r="L383" t="str">
        <f>IFERROR(__xludf.DUMMYFUNCTION("""COMPUTED_VALUE"""),"Yes")</f>
        <v>Yes</v>
      </c>
      <c r="M383" t="str">
        <f>IFERROR(__xludf.DUMMYFUNCTION("""COMPUTED_VALUE"""),"Don't know")</f>
        <v>Don't know</v>
      </c>
      <c r="N383" t="str">
        <f>IFERROR(__xludf.DUMMYFUNCTION("""COMPUTED_VALUE"""),"Not sure")</f>
        <v>Not sure</v>
      </c>
      <c r="O383" t="str">
        <f>IFERROR(__xludf.DUMMYFUNCTION("""COMPUTED_VALUE"""),"Don't know")</f>
        <v>Don't know</v>
      </c>
      <c r="P383" t="str">
        <f>IFERROR(__xludf.DUMMYFUNCTION("""COMPUTED_VALUE"""),"Don't know")</f>
        <v>Don't know</v>
      </c>
      <c r="Q383" t="str">
        <f>IFERROR(__xludf.DUMMYFUNCTION("""COMPUTED_VALUE"""),"Don't know")</f>
        <v>Don't know</v>
      </c>
      <c r="R383" t="str">
        <f>IFERROR(__xludf.DUMMYFUNCTION("""COMPUTED_VALUE"""),"Don't know")</f>
        <v>Don't know</v>
      </c>
      <c r="S383" t="str">
        <f>IFERROR(__xludf.DUMMYFUNCTION("""COMPUTED_VALUE"""),"Maybe")</f>
        <v>Maybe</v>
      </c>
      <c r="T383" t="str">
        <f>IFERROR(__xludf.DUMMYFUNCTION("""COMPUTED_VALUE"""),"Maybe")</f>
        <v>Maybe</v>
      </c>
      <c r="U383" t="str">
        <f>IFERROR(__xludf.DUMMYFUNCTION("""COMPUTED_VALUE"""),"Some of them")</f>
        <v>Some of them</v>
      </c>
      <c r="V383" t="str">
        <f>IFERROR(__xludf.DUMMYFUNCTION("""COMPUTED_VALUE"""),"Some of them")</f>
        <v>Some of them</v>
      </c>
      <c r="W383" t="str">
        <f>IFERROR(__xludf.DUMMYFUNCTION("""COMPUTED_VALUE"""),"No")</f>
        <v>No</v>
      </c>
      <c r="X383" t="str">
        <f>IFERROR(__xludf.DUMMYFUNCTION("""COMPUTED_VALUE"""),"No")</f>
        <v>No</v>
      </c>
      <c r="Y383" t="str">
        <f>IFERROR(__xludf.DUMMYFUNCTION("""COMPUTED_VALUE"""),"Don't know")</f>
        <v>Don't know</v>
      </c>
      <c r="Z383" t="str">
        <f>IFERROR(__xludf.DUMMYFUNCTION("""COMPUTED_VALUE"""),"No")</f>
        <v>No</v>
      </c>
    </row>
    <row r="384">
      <c r="A384" s="4">
        <f>IFERROR(__xludf.DUMMYFUNCTION("""COMPUTED_VALUE"""),41879.2937871412)</f>
        <v>41879.29379</v>
      </c>
      <c r="B384">
        <f>IFERROR(__xludf.DUMMYFUNCTION("""COMPUTED_VALUE"""),23.0)</f>
        <v>23</v>
      </c>
      <c r="C384" t="str">
        <f>IFERROR(__xludf.DUMMYFUNCTION("""COMPUTED_VALUE"""),"Male")</f>
        <v>Male</v>
      </c>
      <c r="D384" t="str">
        <f>IFERROR(__xludf.DUMMYFUNCTION("""COMPUTED_VALUE"""),"United States")</f>
        <v>United States</v>
      </c>
      <c r="E384" t="str">
        <f>IFERROR(__xludf.DUMMYFUNCTION("""COMPUTED_VALUE"""),"NC")</f>
        <v>NC</v>
      </c>
      <c r="F384" t="str">
        <f>IFERROR(__xludf.DUMMYFUNCTION("""COMPUTED_VALUE"""),"No")</f>
        <v>No</v>
      </c>
      <c r="G384" t="str">
        <f>IFERROR(__xludf.DUMMYFUNCTION("""COMPUTED_VALUE"""),"Yes")</f>
        <v>Yes</v>
      </c>
      <c r="H384" t="str">
        <f>IFERROR(__xludf.DUMMYFUNCTION("""COMPUTED_VALUE"""),"No")</f>
        <v>No</v>
      </c>
      <c r="I384" t="str">
        <f>IFERROR(__xludf.DUMMYFUNCTION("""COMPUTED_VALUE"""),"Sometimes")</f>
        <v>Sometimes</v>
      </c>
      <c r="J384" t="str">
        <f>IFERROR(__xludf.DUMMYFUNCTION("""COMPUTED_VALUE"""),"6-25")</f>
        <v>6-25</v>
      </c>
      <c r="K384" t="str">
        <f>IFERROR(__xludf.DUMMYFUNCTION("""COMPUTED_VALUE"""),"No")</f>
        <v>No</v>
      </c>
      <c r="L384" t="str">
        <f>IFERROR(__xludf.DUMMYFUNCTION("""COMPUTED_VALUE"""),"Yes")</f>
        <v>Yes</v>
      </c>
      <c r="M384" t="str">
        <f>IFERROR(__xludf.DUMMYFUNCTION("""COMPUTED_VALUE"""),"Don't know")</f>
        <v>Don't know</v>
      </c>
      <c r="N384" t="str">
        <f>IFERROR(__xludf.DUMMYFUNCTION("""COMPUTED_VALUE"""),"Not sure")</f>
        <v>Not sure</v>
      </c>
      <c r="O384" t="str">
        <f>IFERROR(__xludf.DUMMYFUNCTION("""COMPUTED_VALUE"""),"No")</f>
        <v>No</v>
      </c>
      <c r="P384" t="str">
        <f>IFERROR(__xludf.DUMMYFUNCTION("""COMPUTED_VALUE"""),"Don't know")</f>
        <v>Don't know</v>
      </c>
      <c r="Q384" t="str">
        <f>IFERROR(__xludf.DUMMYFUNCTION("""COMPUTED_VALUE"""),"Don't know")</f>
        <v>Don't know</v>
      </c>
      <c r="R384" t="str">
        <f>IFERROR(__xludf.DUMMYFUNCTION("""COMPUTED_VALUE"""),"Don't know")</f>
        <v>Don't know</v>
      </c>
      <c r="S384" t="str">
        <f>IFERROR(__xludf.DUMMYFUNCTION("""COMPUTED_VALUE"""),"Maybe")</f>
        <v>Maybe</v>
      </c>
      <c r="T384" t="str">
        <f>IFERROR(__xludf.DUMMYFUNCTION("""COMPUTED_VALUE"""),"No")</f>
        <v>No</v>
      </c>
      <c r="U384" t="str">
        <f>IFERROR(__xludf.DUMMYFUNCTION("""COMPUTED_VALUE"""),"No")</f>
        <v>No</v>
      </c>
      <c r="V384" t="str">
        <f>IFERROR(__xludf.DUMMYFUNCTION("""COMPUTED_VALUE"""),"No")</f>
        <v>No</v>
      </c>
      <c r="W384" t="str">
        <f>IFERROR(__xludf.DUMMYFUNCTION("""COMPUTED_VALUE"""),"No")</f>
        <v>No</v>
      </c>
      <c r="X384" t="str">
        <f>IFERROR(__xludf.DUMMYFUNCTION("""COMPUTED_VALUE"""),"Maybe")</f>
        <v>Maybe</v>
      </c>
      <c r="Y384" t="str">
        <f>IFERROR(__xludf.DUMMYFUNCTION("""COMPUTED_VALUE"""),"Don't know")</f>
        <v>Don't know</v>
      </c>
      <c r="Z384" t="str">
        <f>IFERROR(__xludf.DUMMYFUNCTION("""COMPUTED_VALUE"""),"No")</f>
        <v>No</v>
      </c>
    </row>
    <row r="385">
      <c r="A385" s="4">
        <f>IFERROR(__xludf.DUMMYFUNCTION("""COMPUTED_VALUE"""),41879.3459078125)</f>
        <v>41879.34591</v>
      </c>
      <c r="B385">
        <f>IFERROR(__xludf.DUMMYFUNCTION("""COMPUTED_VALUE"""),28.0)</f>
        <v>28</v>
      </c>
      <c r="C385" t="str">
        <f>IFERROR(__xludf.DUMMYFUNCTION("""COMPUTED_VALUE"""),"Male")</f>
        <v>Male</v>
      </c>
      <c r="D385" t="str">
        <f>IFERROR(__xludf.DUMMYFUNCTION("""COMPUTED_VALUE"""),"United States")</f>
        <v>United States</v>
      </c>
      <c r="E385" t="str">
        <f>IFERROR(__xludf.DUMMYFUNCTION("""COMPUTED_VALUE"""),"IL")</f>
        <v>IL</v>
      </c>
      <c r="F385" t="str">
        <f>IFERROR(__xludf.DUMMYFUNCTION("""COMPUTED_VALUE"""),"No")</f>
        <v>No</v>
      </c>
      <c r="G385" t="str">
        <f>IFERROR(__xludf.DUMMYFUNCTION("""COMPUTED_VALUE"""),"No")</f>
        <v>No</v>
      </c>
      <c r="H385" t="str">
        <f>IFERROR(__xludf.DUMMYFUNCTION("""COMPUTED_VALUE"""),"Yes")</f>
        <v>Yes</v>
      </c>
      <c r="I385" t="str">
        <f>IFERROR(__xludf.DUMMYFUNCTION("""COMPUTED_VALUE"""),"Sometimes")</f>
        <v>Sometimes</v>
      </c>
      <c r="J385" t="str">
        <f>IFERROR(__xludf.DUMMYFUNCTION("""COMPUTED_VALUE"""),"26-100")</f>
        <v>26-100</v>
      </c>
      <c r="K385" t="str">
        <f>IFERROR(__xludf.DUMMYFUNCTION("""COMPUTED_VALUE"""),"Yes")</f>
        <v>Yes</v>
      </c>
      <c r="L385" t="str">
        <f>IFERROR(__xludf.DUMMYFUNCTION("""COMPUTED_VALUE"""),"No")</f>
        <v>No</v>
      </c>
      <c r="M385" t="str">
        <f>IFERROR(__xludf.DUMMYFUNCTION("""COMPUTED_VALUE"""),"Don't know")</f>
        <v>Don't know</v>
      </c>
      <c r="N385" t="str">
        <f>IFERROR(__xludf.DUMMYFUNCTION("""COMPUTED_VALUE"""),"Not sure")</f>
        <v>Not sure</v>
      </c>
      <c r="O385" t="str">
        <f>IFERROR(__xludf.DUMMYFUNCTION("""COMPUTED_VALUE"""),"No")</f>
        <v>No</v>
      </c>
      <c r="P385" t="str">
        <f>IFERROR(__xludf.DUMMYFUNCTION("""COMPUTED_VALUE"""),"Don't know")</f>
        <v>Don't know</v>
      </c>
      <c r="Q385" t="str">
        <f>IFERROR(__xludf.DUMMYFUNCTION("""COMPUTED_VALUE"""),"Don't know")</f>
        <v>Don't know</v>
      </c>
      <c r="R385" t="str">
        <f>IFERROR(__xludf.DUMMYFUNCTION("""COMPUTED_VALUE"""),"Don't know")</f>
        <v>Don't know</v>
      </c>
      <c r="S385" t="str">
        <f>IFERROR(__xludf.DUMMYFUNCTION("""COMPUTED_VALUE"""),"No")</f>
        <v>No</v>
      </c>
      <c r="T385" t="str">
        <f>IFERROR(__xludf.DUMMYFUNCTION("""COMPUTED_VALUE"""),"No")</f>
        <v>No</v>
      </c>
      <c r="U385" t="str">
        <f>IFERROR(__xludf.DUMMYFUNCTION("""COMPUTED_VALUE"""),"Some of them")</f>
        <v>Some of them</v>
      </c>
      <c r="V385" t="str">
        <f>IFERROR(__xludf.DUMMYFUNCTION("""COMPUTED_VALUE"""),"Yes")</f>
        <v>Yes</v>
      </c>
      <c r="W385" t="str">
        <f>IFERROR(__xludf.DUMMYFUNCTION("""COMPUTED_VALUE"""),"No")</f>
        <v>No</v>
      </c>
      <c r="X385" t="str">
        <f>IFERROR(__xludf.DUMMYFUNCTION("""COMPUTED_VALUE"""),"Maybe")</f>
        <v>Maybe</v>
      </c>
      <c r="Y385" t="str">
        <f>IFERROR(__xludf.DUMMYFUNCTION("""COMPUTED_VALUE"""),"Don't know")</f>
        <v>Don't know</v>
      </c>
      <c r="Z385" t="str">
        <f>IFERROR(__xludf.DUMMYFUNCTION("""COMPUTED_VALUE"""),"No")</f>
        <v>No</v>
      </c>
    </row>
    <row r="386">
      <c r="A386" s="4">
        <f>IFERROR(__xludf.DUMMYFUNCTION("""COMPUTED_VALUE"""),41879.360985416664)</f>
        <v>41879.36099</v>
      </c>
      <c r="B386">
        <f>IFERROR(__xludf.DUMMYFUNCTION("""COMPUTED_VALUE"""),29.0)</f>
        <v>29</v>
      </c>
      <c r="C386" t="str">
        <f>IFERROR(__xludf.DUMMYFUNCTION("""COMPUTED_VALUE"""),"Female")</f>
        <v>Female</v>
      </c>
      <c r="D386" t="str">
        <f>IFERROR(__xludf.DUMMYFUNCTION("""COMPUTED_VALUE"""),"United States")</f>
        <v>United States</v>
      </c>
      <c r="E386" t="str">
        <f>IFERROR(__xludf.DUMMYFUNCTION("""COMPUTED_VALUE"""),"OH")</f>
        <v>OH</v>
      </c>
      <c r="F386" t="str">
        <f>IFERROR(__xludf.DUMMYFUNCTION("""COMPUTED_VALUE"""),"No")</f>
        <v>No</v>
      </c>
      <c r="G386" t="str">
        <f>IFERROR(__xludf.DUMMYFUNCTION("""COMPUTED_VALUE"""),"Yes")</f>
        <v>Yes</v>
      </c>
      <c r="H386" t="str">
        <f>IFERROR(__xludf.DUMMYFUNCTION("""COMPUTED_VALUE"""),"Yes")</f>
        <v>Yes</v>
      </c>
      <c r="I386" t="str">
        <f>IFERROR(__xludf.DUMMYFUNCTION("""COMPUTED_VALUE"""),"Rarely")</f>
        <v>Rarely</v>
      </c>
      <c r="J386" t="str">
        <f>IFERROR(__xludf.DUMMYFUNCTION("""COMPUTED_VALUE"""),"6-25")</f>
        <v>6-25</v>
      </c>
      <c r="K386" t="str">
        <f>IFERROR(__xludf.DUMMYFUNCTION("""COMPUTED_VALUE"""),"No")</f>
        <v>No</v>
      </c>
      <c r="L386" t="str">
        <f>IFERROR(__xludf.DUMMYFUNCTION("""COMPUTED_VALUE"""),"Yes")</f>
        <v>Yes</v>
      </c>
      <c r="M386" t="str">
        <f>IFERROR(__xludf.DUMMYFUNCTION("""COMPUTED_VALUE"""),"Don't know")</f>
        <v>Don't know</v>
      </c>
      <c r="N386" t="str">
        <f>IFERROR(__xludf.DUMMYFUNCTION("""COMPUTED_VALUE"""),"No")</f>
        <v>No</v>
      </c>
      <c r="O386" t="str">
        <f>IFERROR(__xludf.DUMMYFUNCTION("""COMPUTED_VALUE"""),"No")</f>
        <v>No</v>
      </c>
      <c r="P386" t="str">
        <f>IFERROR(__xludf.DUMMYFUNCTION("""COMPUTED_VALUE"""),"No")</f>
        <v>No</v>
      </c>
      <c r="Q386" t="str">
        <f>IFERROR(__xludf.DUMMYFUNCTION("""COMPUTED_VALUE"""),"Don't know")</f>
        <v>Don't know</v>
      </c>
      <c r="R386" t="str">
        <f>IFERROR(__xludf.DUMMYFUNCTION("""COMPUTED_VALUE"""),"Don't know")</f>
        <v>Don't know</v>
      </c>
      <c r="S386" t="str">
        <f>IFERROR(__xludf.DUMMYFUNCTION("""COMPUTED_VALUE"""),"Yes")</f>
        <v>Yes</v>
      </c>
      <c r="T386" t="str">
        <f>IFERROR(__xludf.DUMMYFUNCTION("""COMPUTED_VALUE"""),"No")</f>
        <v>No</v>
      </c>
      <c r="U386" t="str">
        <f>IFERROR(__xludf.DUMMYFUNCTION("""COMPUTED_VALUE"""),"No")</f>
        <v>No</v>
      </c>
      <c r="V386" t="str">
        <f>IFERROR(__xludf.DUMMYFUNCTION("""COMPUTED_VALUE"""),"No")</f>
        <v>No</v>
      </c>
      <c r="W386" t="str">
        <f>IFERROR(__xludf.DUMMYFUNCTION("""COMPUTED_VALUE"""),"No")</f>
        <v>No</v>
      </c>
      <c r="X386" t="str">
        <f>IFERROR(__xludf.DUMMYFUNCTION("""COMPUTED_VALUE"""),"No")</f>
        <v>No</v>
      </c>
      <c r="Y386" t="str">
        <f>IFERROR(__xludf.DUMMYFUNCTION("""COMPUTED_VALUE"""),"Don't know")</f>
        <v>Don't know</v>
      </c>
      <c r="Z386" t="str">
        <f>IFERROR(__xludf.DUMMYFUNCTION("""COMPUTED_VALUE"""),"No")</f>
        <v>No</v>
      </c>
    </row>
    <row r="387">
      <c r="A387" s="4">
        <f>IFERROR(__xludf.DUMMYFUNCTION("""COMPUTED_VALUE"""),41879.363472013894)</f>
        <v>41879.36347</v>
      </c>
      <c r="B387">
        <f>IFERROR(__xludf.DUMMYFUNCTION("""COMPUTED_VALUE"""),45.0)</f>
        <v>45</v>
      </c>
      <c r="C387" t="str">
        <f>IFERROR(__xludf.DUMMYFUNCTION("""COMPUTED_VALUE"""),"Male")</f>
        <v>Male</v>
      </c>
      <c r="D387" t="str">
        <f>IFERROR(__xludf.DUMMYFUNCTION("""COMPUTED_VALUE"""),"United States")</f>
        <v>United States</v>
      </c>
      <c r="E387" t="str">
        <f>IFERROR(__xludf.DUMMYFUNCTION("""COMPUTED_VALUE"""),"VA")</f>
        <v>VA</v>
      </c>
      <c r="F387" t="str">
        <f>IFERROR(__xludf.DUMMYFUNCTION("""COMPUTED_VALUE"""),"No")</f>
        <v>No</v>
      </c>
      <c r="G387" t="str">
        <f>IFERROR(__xludf.DUMMYFUNCTION("""COMPUTED_VALUE"""),"No")</f>
        <v>No</v>
      </c>
      <c r="H387" t="str">
        <f>IFERROR(__xludf.DUMMYFUNCTION("""COMPUTED_VALUE"""),"Yes")</f>
        <v>Yes</v>
      </c>
      <c r="I387" t="str">
        <f>IFERROR(__xludf.DUMMYFUNCTION("""COMPUTED_VALUE"""),"Often")</f>
        <v>Often</v>
      </c>
      <c r="J387" t="str">
        <f>IFERROR(__xludf.DUMMYFUNCTION("""COMPUTED_VALUE"""),"1-5")</f>
        <v>1-5</v>
      </c>
      <c r="K387" t="str">
        <f>IFERROR(__xludf.DUMMYFUNCTION("""COMPUTED_VALUE"""),"Yes")</f>
        <v>Yes</v>
      </c>
      <c r="L387" t="str">
        <f>IFERROR(__xludf.DUMMYFUNCTION("""COMPUTED_VALUE"""),"Yes")</f>
        <v>Yes</v>
      </c>
      <c r="M387" t="str">
        <f>IFERROR(__xludf.DUMMYFUNCTION("""COMPUTED_VALUE"""),"Yes")</f>
        <v>Yes</v>
      </c>
      <c r="N387" t="str">
        <f>IFERROR(__xludf.DUMMYFUNCTION("""COMPUTED_VALUE"""),"Not sure")</f>
        <v>Not sure</v>
      </c>
      <c r="O387" t="str">
        <f>IFERROR(__xludf.DUMMYFUNCTION("""COMPUTED_VALUE"""),"No")</f>
        <v>No</v>
      </c>
      <c r="P387" t="str">
        <f>IFERROR(__xludf.DUMMYFUNCTION("""COMPUTED_VALUE"""),"Yes")</f>
        <v>Yes</v>
      </c>
      <c r="Q387" t="str">
        <f>IFERROR(__xludf.DUMMYFUNCTION("""COMPUTED_VALUE"""),"Don't know")</f>
        <v>Don't know</v>
      </c>
      <c r="R387" t="str">
        <f>IFERROR(__xludf.DUMMYFUNCTION("""COMPUTED_VALUE"""),"Very easy")</f>
        <v>Very easy</v>
      </c>
      <c r="S387" t="str">
        <f>IFERROR(__xludf.DUMMYFUNCTION("""COMPUTED_VALUE"""),"No")</f>
        <v>No</v>
      </c>
      <c r="T387" t="str">
        <f>IFERROR(__xludf.DUMMYFUNCTION("""COMPUTED_VALUE"""),"No")</f>
        <v>No</v>
      </c>
      <c r="U387" t="str">
        <f>IFERROR(__xludf.DUMMYFUNCTION("""COMPUTED_VALUE"""),"Yes")</f>
        <v>Yes</v>
      </c>
      <c r="V387" t="str">
        <f>IFERROR(__xludf.DUMMYFUNCTION("""COMPUTED_VALUE"""),"Yes")</f>
        <v>Yes</v>
      </c>
      <c r="W387" t="str">
        <f>IFERROR(__xludf.DUMMYFUNCTION("""COMPUTED_VALUE"""),"No")</f>
        <v>No</v>
      </c>
      <c r="X387" t="str">
        <f>IFERROR(__xludf.DUMMYFUNCTION("""COMPUTED_VALUE"""),"Maybe")</f>
        <v>Maybe</v>
      </c>
      <c r="Y387" t="str">
        <f>IFERROR(__xludf.DUMMYFUNCTION("""COMPUTED_VALUE"""),"Yes")</f>
        <v>Yes</v>
      </c>
      <c r="Z387" t="str">
        <f>IFERROR(__xludf.DUMMYFUNCTION("""COMPUTED_VALUE"""),"No")</f>
        <v>No</v>
      </c>
    </row>
    <row r="388">
      <c r="A388" s="4">
        <f>IFERROR(__xludf.DUMMYFUNCTION("""COMPUTED_VALUE"""),41879.36387715278)</f>
        <v>41879.36388</v>
      </c>
      <c r="B388">
        <f>IFERROR(__xludf.DUMMYFUNCTION("""COMPUTED_VALUE"""),38.0)</f>
        <v>38</v>
      </c>
      <c r="C388" t="str">
        <f>IFERROR(__xludf.DUMMYFUNCTION("""COMPUTED_VALUE"""),"Male")</f>
        <v>Male</v>
      </c>
      <c r="D388" t="str">
        <f>IFERROR(__xludf.DUMMYFUNCTION("""COMPUTED_VALUE"""),"United States")</f>
        <v>United States</v>
      </c>
      <c r="E388" t="str">
        <f>IFERROR(__xludf.DUMMYFUNCTION("""COMPUTED_VALUE"""),"MN")</f>
        <v>MN</v>
      </c>
      <c r="F388" t="str">
        <f>IFERROR(__xludf.DUMMYFUNCTION("""COMPUTED_VALUE"""),"No")</f>
        <v>No</v>
      </c>
      <c r="G388" t="str">
        <f>IFERROR(__xludf.DUMMYFUNCTION("""COMPUTED_VALUE"""),"No")</f>
        <v>No</v>
      </c>
      <c r="H388" t="str">
        <f>IFERROR(__xludf.DUMMYFUNCTION("""COMPUTED_VALUE"""),"Yes")</f>
        <v>Yes</v>
      </c>
      <c r="I388" t="str">
        <f>IFERROR(__xludf.DUMMYFUNCTION("""COMPUTED_VALUE"""),"Sometimes")</f>
        <v>Sometimes</v>
      </c>
      <c r="J388" t="str">
        <f>IFERROR(__xludf.DUMMYFUNCTION("""COMPUTED_VALUE"""),"More than 1000")</f>
        <v>More than 1000</v>
      </c>
      <c r="K388" t="str">
        <f>IFERROR(__xludf.DUMMYFUNCTION("""COMPUTED_VALUE"""),"No")</f>
        <v>No</v>
      </c>
      <c r="L388" t="str">
        <f>IFERROR(__xludf.DUMMYFUNCTION("""COMPUTED_VALUE"""),"No")</f>
        <v>No</v>
      </c>
      <c r="M388" t="str">
        <f>IFERROR(__xludf.DUMMYFUNCTION("""COMPUTED_VALUE"""),"Yes")</f>
        <v>Yes</v>
      </c>
      <c r="N388" t="str">
        <f>IFERROR(__xludf.DUMMYFUNCTION("""COMPUTED_VALUE"""),"Yes")</f>
        <v>Yes</v>
      </c>
      <c r="O388" t="str">
        <f>IFERROR(__xludf.DUMMYFUNCTION("""COMPUTED_VALUE"""),"Yes")</f>
        <v>Yes</v>
      </c>
      <c r="P388" t="str">
        <f>IFERROR(__xludf.DUMMYFUNCTION("""COMPUTED_VALUE"""),"Yes")</f>
        <v>Yes</v>
      </c>
      <c r="Q388" t="str">
        <f>IFERROR(__xludf.DUMMYFUNCTION("""COMPUTED_VALUE"""),"Don't know")</f>
        <v>Don't know</v>
      </c>
      <c r="R388" t="str">
        <f>IFERROR(__xludf.DUMMYFUNCTION("""COMPUTED_VALUE"""),"Don't know")</f>
        <v>Don't know</v>
      </c>
      <c r="S388" t="str">
        <f>IFERROR(__xludf.DUMMYFUNCTION("""COMPUTED_VALUE"""),"No")</f>
        <v>No</v>
      </c>
      <c r="T388" t="str">
        <f>IFERROR(__xludf.DUMMYFUNCTION("""COMPUTED_VALUE"""),"No")</f>
        <v>No</v>
      </c>
      <c r="U388" t="str">
        <f>IFERROR(__xludf.DUMMYFUNCTION("""COMPUTED_VALUE"""),"Some of them")</f>
        <v>Some of them</v>
      </c>
      <c r="V388" t="str">
        <f>IFERROR(__xludf.DUMMYFUNCTION("""COMPUTED_VALUE"""),"Yes")</f>
        <v>Yes</v>
      </c>
      <c r="W388" t="str">
        <f>IFERROR(__xludf.DUMMYFUNCTION("""COMPUTED_VALUE"""),"No")</f>
        <v>No</v>
      </c>
      <c r="X388" t="str">
        <f>IFERROR(__xludf.DUMMYFUNCTION("""COMPUTED_VALUE"""),"No")</f>
        <v>No</v>
      </c>
      <c r="Y388" t="str">
        <f>IFERROR(__xludf.DUMMYFUNCTION("""COMPUTED_VALUE"""),"Don't know")</f>
        <v>Don't know</v>
      </c>
      <c r="Z388" t="str">
        <f>IFERROR(__xludf.DUMMYFUNCTION("""COMPUTED_VALUE"""),"No")</f>
        <v>No</v>
      </c>
    </row>
    <row r="389">
      <c r="A389" s="4">
        <f>IFERROR(__xludf.DUMMYFUNCTION("""COMPUTED_VALUE"""),41879.37657586806)</f>
        <v>41879.37658</v>
      </c>
      <c r="B389">
        <f>IFERROR(__xludf.DUMMYFUNCTION("""COMPUTED_VALUE"""),19.0)</f>
        <v>19</v>
      </c>
      <c r="C389" t="str">
        <f>IFERROR(__xludf.DUMMYFUNCTION("""COMPUTED_VALUE"""),"Trans woman")</f>
        <v>Trans woman</v>
      </c>
      <c r="D389" t="str">
        <f>IFERROR(__xludf.DUMMYFUNCTION("""COMPUTED_VALUE"""),"United States")</f>
        <v>United States</v>
      </c>
      <c r="E389" t="str">
        <f>IFERROR(__xludf.DUMMYFUNCTION("""COMPUTED_VALUE"""),"MO")</f>
        <v>MO</v>
      </c>
      <c r="F389" t="str">
        <f>IFERROR(__xludf.DUMMYFUNCTION("""COMPUTED_VALUE"""),"No")</f>
        <v>No</v>
      </c>
      <c r="G389" t="str">
        <f>IFERROR(__xludf.DUMMYFUNCTION("""COMPUTED_VALUE"""),"Yes")</f>
        <v>Yes</v>
      </c>
      <c r="H389" t="str">
        <f>IFERROR(__xludf.DUMMYFUNCTION("""COMPUTED_VALUE"""),"Yes")</f>
        <v>Yes</v>
      </c>
      <c r="I389" t="str">
        <f>IFERROR(__xludf.DUMMYFUNCTION("""COMPUTED_VALUE"""),"Often")</f>
        <v>Often</v>
      </c>
      <c r="J389" t="str">
        <f>IFERROR(__xludf.DUMMYFUNCTION("""COMPUTED_VALUE"""),"26-100")</f>
        <v>26-100</v>
      </c>
      <c r="K389" t="str">
        <f>IFERROR(__xludf.DUMMYFUNCTION("""COMPUTED_VALUE"""),"No")</f>
        <v>No</v>
      </c>
      <c r="L389" t="str">
        <f>IFERROR(__xludf.DUMMYFUNCTION("""COMPUTED_VALUE"""),"No")</f>
        <v>No</v>
      </c>
      <c r="M389" t="str">
        <f>IFERROR(__xludf.DUMMYFUNCTION("""COMPUTED_VALUE"""),"Don't know")</f>
        <v>Don't know</v>
      </c>
      <c r="N389" t="str">
        <f>IFERROR(__xludf.DUMMYFUNCTION("""COMPUTED_VALUE"""),"Not sure")</f>
        <v>Not sure</v>
      </c>
      <c r="O389" t="str">
        <f>IFERROR(__xludf.DUMMYFUNCTION("""COMPUTED_VALUE"""),"No")</f>
        <v>No</v>
      </c>
      <c r="P389" t="str">
        <f>IFERROR(__xludf.DUMMYFUNCTION("""COMPUTED_VALUE"""),"No")</f>
        <v>No</v>
      </c>
      <c r="Q389" t="str">
        <f>IFERROR(__xludf.DUMMYFUNCTION("""COMPUTED_VALUE"""),"Don't know")</f>
        <v>Don't know</v>
      </c>
      <c r="R389" t="str">
        <f>IFERROR(__xludf.DUMMYFUNCTION("""COMPUTED_VALUE"""),"Somewhat difficult")</f>
        <v>Somewhat difficult</v>
      </c>
      <c r="S389" t="str">
        <f>IFERROR(__xludf.DUMMYFUNCTION("""COMPUTED_VALUE"""),"Maybe")</f>
        <v>Maybe</v>
      </c>
      <c r="T389" t="str">
        <f>IFERROR(__xludf.DUMMYFUNCTION("""COMPUTED_VALUE"""),"Maybe")</f>
        <v>Maybe</v>
      </c>
      <c r="U389" t="str">
        <f>IFERROR(__xludf.DUMMYFUNCTION("""COMPUTED_VALUE"""),"No")</f>
        <v>No</v>
      </c>
      <c r="V389" t="str">
        <f>IFERROR(__xludf.DUMMYFUNCTION("""COMPUTED_VALUE"""),"No")</f>
        <v>No</v>
      </c>
      <c r="W389" t="str">
        <f>IFERROR(__xludf.DUMMYFUNCTION("""COMPUTED_VALUE"""),"No")</f>
        <v>No</v>
      </c>
      <c r="X389" t="str">
        <f>IFERROR(__xludf.DUMMYFUNCTION("""COMPUTED_VALUE"""),"Maybe")</f>
        <v>Maybe</v>
      </c>
      <c r="Y389" t="str">
        <f>IFERROR(__xludf.DUMMYFUNCTION("""COMPUTED_VALUE"""),"No")</f>
        <v>No</v>
      </c>
      <c r="Z389" t="str">
        <f>IFERROR(__xludf.DUMMYFUNCTION("""COMPUTED_VALUE"""),"No")</f>
        <v>No</v>
      </c>
    </row>
    <row r="390">
      <c r="A390" s="4">
        <f>IFERROR(__xludf.DUMMYFUNCTION("""COMPUTED_VALUE"""),41879.40327354167)</f>
        <v>41879.40327</v>
      </c>
      <c r="B390">
        <f>IFERROR(__xludf.DUMMYFUNCTION("""COMPUTED_VALUE"""),33.0)</f>
        <v>33</v>
      </c>
      <c r="C390" t="str">
        <f>IFERROR(__xludf.DUMMYFUNCTION("""COMPUTED_VALUE"""),"female")</f>
        <v>female</v>
      </c>
      <c r="D390" t="str">
        <f>IFERROR(__xludf.DUMMYFUNCTION("""COMPUTED_VALUE"""),"United States")</f>
        <v>United States</v>
      </c>
      <c r="E390" t="str">
        <f>IFERROR(__xludf.DUMMYFUNCTION("""COMPUTED_VALUE"""),"NC")</f>
        <v>NC</v>
      </c>
      <c r="F390" t="str">
        <f>IFERROR(__xludf.DUMMYFUNCTION("""COMPUTED_VALUE"""),"No")</f>
        <v>No</v>
      </c>
      <c r="G390" t="str">
        <f>IFERROR(__xludf.DUMMYFUNCTION("""COMPUTED_VALUE"""),"Yes")</f>
        <v>Yes</v>
      </c>
      <c r="H390" t="str">
        <f>IFERROR(__xludf.DUMMYFUNCTION("""COMPUTED_VALUE"""),"Yes")</f>
        <v>Yes</v>
      </c>
      <c r="I390" t="str">
        <f>IFERROR(__xludf.DUMMYFUNCTION("""COMPUTED_VALUE"""),"Rarely")</f>
        <v>Rarely</v>
      </c>
      <c r="J390" t="str">
        <f>IFERROR(__xludf.DUMMYFUNCTION("""COMPUTED_VALUE"""),"More than 1000")</f>
        <v>More than 1000</v>
      </c>
      <c r="K390" t="str">
        <f>IFERROR(__xludf.DUMMYFUNCTION("""COMPUTED_VALUE"""),"No")</f>
        <v>No</v>
      </c>
      <c r="L390" t="str">
        <f>IFERROR(__xludf.DUMMYFUNCTION("""COMPUTED_VALUE"""),"Yes")</f>
        <v>Yes</v>
      </c>
      <c r="M390" t="str">
        <f>IFERROR(__xludf.DUMMYFUNCTION("""COMPUTED_VALUE"""),"Yes")</f>
        <v>Yes</v>
      </c>
      <c r="N390" t="str">
        <f>IFERROR(__xludf.DUMMYFUNCTION("""COMPUTED_VALUE"""),"Yes")</f>
        <v>Yes</v>
      </c>
      <c r="O390" t="str">
        <f>IFERROR(__xludf.DUMMYFUNCTION("""COMPUTED_VALUE"""),"Yes")</f>
        <v>Yes</v>
      </c>
      <c r="P390" t="str">
        <f>IFERROR(__xludf.DUMMYFUNCTION("""COMPUTED_VALUE"""),"Yes")</f>
        <v>Yes</v>
      </c>
      <c r="Q390" t="str">
        <f>IFERROR(__xludf.DUMMYFUNCTION("""COMPUTED_VALUE"""),"Yes")</f>
        <v>Yes</v>
      </c>
      <c r="R390" t="str">
        <f>IFERROR(__xludf.DUMMYFUNCTION("""COMPUTED_VALUE"""),"Somewhat easy")</f>
        <v>Somewhat easy</v>
      </c>
      <c r="S390" t="str">
        <f>IFERROR(__xludf.DUMMYFUNCTION("""COMPUTED_VALUE"""),"No")</f>
        <v>No</v>
      </c>
      <c r="T390" t="str">
        <f>IFERROR(__xludf.DUMMYFUNCTION("""COMPUTED_VALUE"""),"No")</f>
        <v>No</v>
      </c>
      <c r="U390" t="str">
        <f>IFERROR(__xludf.DUMMYFUNCTION("""COMPUTED_VALUE"""),"Some of them")</f>
        <v>Some of them</v>
      </c>
      <c r="V390" t="str">
        <f>IFERROR(__xludf.DUMMYFUNCTION("""COMPUTED_VALUE"""),"Yes")</f>
        <v>Yes</v>
      </c>
      <c r="W390" t="str">
        <f>IFERROR(__xludf.DUMMYFUNCTION("""COMPUTED_VALUE"""),"No")</f>
        <v>No</v>
      </c>
      <c r="X390" t="str">
        <f>IFERROR(__xludf.DUMMYFUNCTION("""COMPUTED_VALUE"""),"No")</f>
        <v>No</v>
      </c>
      <c r="Y390" t="str">
        <f>IFERROR(__xludf.DUMMYFUNCTION("""COMPUTED_VALUE"""),"Yes")</f>
        <v>Yes</v>
      </c>
      <c r="Z390" t="str">
        <f>IFERROR(__xludf.DUMMYFUNCTION("""COMPUTED_VALUE"""),"No")</f>
        <v>No</v>
      </c>
    </row>
    <row r="391">
      <c r="A391" s="4">
        <f>IFERROR(__xludf.DUMMYFUNCTION("""COMPUTED_VALUE"""),41879.41229576389)</f>
        <v>41879.4123</v>
      </c>
      <c r="B391">
        <f>IFERROR(__xludf.DUMMYFUNCTION("""COMPUTED_VALUE"""),49.0)</f>
        <v>49</v>
      </c>
      <c r="C391" t="str">
        <f>IFERROR(__xludf.DUMMYFUNCTION("""COMPUTED_VALUE"""),"Male")</f>
        <v>Male</v>
      </c>
      <c r="D391" t="str">
        <f>IFERROR(__xludf.DUMMYFUNCTION("""COMPUTED_VALUE"""),"United States")</f>
        <v>United States</v>
      </c>
      <c r="E391" t="str">
        <f>IFERROR(__xludf.DUMMYFUNCTION("""COMPUTED_VALUE"""),"NY")</f>
        <v>NY</v>
      </c>
      <c r="F391" t="str">
        <f>IFERROR(__xludf.DUMMYFUNCTION("""COMPUTED_VALUE"""),"No")</f>
        <v>No</v>
      </c>
      <c r="G391" t="str">
        <f>IFERROR(__xludf.DUMMYFUNCTION("""COMPUTED_VALUE"""),"Yes")</f>
        <v>Yes</v>
      </c>
      <c r="H391" t="str">
        <f>IFERROR(__xludf.DUMMYFUNCTION("""COMPUTED_VALUE"""),"Yes")</f>
        <v>Yes</v>
      </c>
      <c r="I391" t="str">
        <f>IFERROR(__xludf.DUMMYFUNCTION("""COMPUTED_VALUE"""),"Sometimes")</f>
        <v>Sometimes</v>
      </c>
      <c r="J391" t="str">
        <f>IFERROR(__xludf.DUMMYFUNCTION("""COMPUTED_VALUE"""),"100-500")</f>
        <v>100-500</v>
      </c>
      <c r="K391" t="str">
        <f>IFERROR(__xludf.DUMMYFUNCTION("""COMPUTED_VALUE"""),"No")</f>
        <v>No</v>
      </c>
      <c r="L391" t="str">
        <f>IFERROR(__xludf.DUMMYFUNCTION("""COMPUTED_VALUE"""),"Yes")</f>
        <v>Yes</v>
      </c>
      <c r="M391" t="str">
        <f>IFERROR(__xludf.DUMMYFUNCTION("""COMPUTED_VALUE"""),"Yes")</f>
        <v>Yes</v>
      </c>
      <c r="N391" t="str">
        <f>IFERROR(__xludf.DUMMYFUNCTION("""COMPUTED_VALUE"""),"Not sure")</f>
        <v>Not sure</v>
      </c>
      <c r="O391" t="str">
        <f>IFERROR(__xludf.DUMMYFUNCTION("""COMPUTED_VALUE"""),"Yes")</f>
        <v>Yes</v>
      </c>
      <c r="P391" t="str">
        <f>IFERROR(__xludf.DUMMYFUNCTION("""COMPUTED_VALUE"""),"Yes")</f>
        <v>Yes</v>
      </c>
      <c r="Q391" t="str">
        <f>IFERROR(__xludf.DUMMYFUNCTION("""COMPUTED_VALUE"""),"Yes")</f>
        <v>Yes</v>
      </c>
      <c r="R391" t="str">
        <f>IFERROR(__xludf.DUMMYFUNCTION("""COMPUTED_VALUE"""),"Somewhat easy")</f>
        <v>Somewhat easy</v>
      </c>
      <c r="S391" t="str">
        <f>IFERROR(__xludf.DUMMYFUNCTION("""COMPUTED_VALUE"""),"Maybe")</f>
        <v>Maybe</v>
      </c>
      <c r="T391" t="str">
        <f>IFERROR(__xludf.DUMMYFUNCTION("""COMPUTED_VALUE"""),"Maybe")</f>
        <v>Maybe</v>
      </c>
      <c r="U391" t="str">
        <f>IFERROR(__xludf.DUMMYFUNCTION("""COMPUTED_VALUE"""),"Some of them")</f>
        <v>Some of them</v>
      </c>
      <c r="V391" t="str">
        <f>IFERROR(__xludf.DUMMYFUNCTION("""COMPUTED_VALUE"""),"Yes")</f>
        <v>Yes</v>
      </c>
      <c r="W391" t="str">
        <f>IFERROR(__xludf.DUMMYFUNCTION("""COMPUTED_VALUE"""),"No")</f>
        <v>No</v>
      </c>
      <c r="X391" t="str">
        <f>IFERROR(__xludf.DUMMYFUNCTION("""COMPUTED_VALUE"""),"No")</f>
        <v>No</v>
      </c>
      <c r="Y391" t="str">
        <f>IFERROR(__xludf.DUMMYFUNCTION("""COMPUTED_VALUE"""),"Yes")</f>
        <v>Yes</v>
      </c>
      <c r="Z391" t="str">
        <f>IFERROR(__xludf.DUMMYFUNCTION("""COMPUTED_VALUE"""),"No")</f>
        <v>No</v>
      </c>
    </row>
    <row r="392">
      <c r="A392" s="4">
        <f>IFERROR(__xludf.DUMMYFUNCTION("""COMPUTED_VALUE"""),41879.41247056713)</f>
        <v>41879.41247</v>
      </c>
      <c r="B392">
        <f>IFERROR(__xludf.DUMMYFUNCTION("""COMPUTED_VALUE"""),28.0)</f>
        <v>28</v>
      </c>
      <c r="C392" t="str">
        <f>IFERROR(__xludf.DUMMYFUNCTION("""COMPUTED_VALUE"""),"Male")</f>
        <v>Male</v>
      </c>
      <c r="D392" t="str">
        <f>IFERROR(__xludf.DUMMYFUNCTION("""COMPUTED_VALUE"""),"United States")</f>
        <v>United States</v>
      </c>
      <c r="E392" t="str">
        <f>IFERROR(__xludf.DUMMYFUNCTION("""COMPUTED_VALUE"""),"NM")</f>
        <v>NM</v>
      </c>
      <c r="F392" t="str">
        <f>IFERROR(__xludf.DUMMYFUNCTION("""COMPUTED_VALUE"""),"No")</f>
        <v>No</v>
      </c>
      <c r="G392" t="str">
        <f>IFERROR(__xludf.DUMMYFUNCTION("""COMPUTED_VALUE"""),"No")</f>
        <v>No</v>
      </c>
      <c r="H392" t="str">
        <f>IFERROR(__xludf.DUMMYFUNCTION("""COMPUTED_VALUE"""),"No")</f>
        <v>No</v>
      </c>
      <c r="J392" t="str">
        <f>IFERROR(__xludf.DUMMYFUNCTION("""COMPUTED_VALUE"""),"26-100")</f>
        <v>26-100</v>
      </c>
      <c r="K392" t="str">
        <f>IFERROR(__xludf.DUMMYFUNCTION("""COMPUTED_VALUE"""),"Yes")</f>
        <v>Yes</v>
      </c>
      <c r="L392" t="str">
        <f>IFERROR(__xludf.DUMMYFUNCTION("""COMPUTED_VALUE"""),"Yes")</f>
        <v>Yes</v>
      </c>
      <c r="M392" t="str">
        <f>IFERROR(__xludf.DUMMYFUNCTION("""COMPUTED_VALUE"""),"Don't know")</f>
        <v>Don't know</v>
      </c>
      <c r="N392" t="str">
        <f>IFERROR(__xludf.DUMMYFUNCTION("""COMPUTED_VALUE"""),"No")</f>
        <v>No</v>
      </c>
      <c r="O392" t="str">
        <f>IFERROR(__xludf.DUMMYFUNCTION("""COMPUTED_VALUE"""),"No")</f>
        <v>No</v>
      </c>
      <c r="P392" t="str">
        <f>IFERROR(__xludf.DUMMYFUNCTION("""COMPUTED_VALUE"""),"No")</f>
        <v>No</v>
      </c>
      <c r="Q392" t="str">
        <f>IFERROR(__xludf.DUMMYFUNCTION("""COMPUTED_VALUE"""),"Don't know")</f>
        <v>Don't know</v>
      </c>
      <c r="R392" t="str">
        <f>IFERROR(__xludf.DUMMYFUNCTION("""COMPUTED_VALUE"""),"Don't know")</f>
        <v>Don't know</v>
      </c>
      <c r="S392" t="str">
        <f>IFERROR(__xludf.DUMMYFUNCTION("""COMPUTED_VALUE"""),"Maybe")</f>
        <v>Maybe</v>
      </c>
      <c r="T392" t="str">
        <f>IFERROR(__xludf.DUMMYFUNCTION("""COMPUTED_VALUE"""),"No")</f>
        <v>No</v>
      </c>
      <c r="U392" t="str">
        <f>IFERROR(__xludf.DUMMYFUNCTION("""COMPUTED_VALUE"""),"Some of them")</f>
        <v>Some of them</v>
      </c>
      <c r="V392" t="str">
        <f>IFERROR(__xludf.DUMMYFUNCTION("""COMPUTED_VALUE"""),"No")</f>
        <v>No</v>
      </c>
      <c r="W392" t="str">
        <f>IFERROR(__xludf.DUMMYFUNCTION("""COMPUTED_VALUE"""),"No")</f>
        <v>No</v>
      </c>
      <c r="X392" t="str">
        <f>IFERROR(__xludf.DUMMYFUNCTION("""COMPUTED_VALUE"""),"No")</f>
        <v>No</v>
      </c>
      <c r="Y392" t="str">
        <f>IFERROR(__xludf.DUMMYFUNCTION("""COMPUTED_VALUE"""),"Don't know")</f>
        <v>Don't know</v>
      </c>
      <c r="Z392" t="str">
        <f>IFERROR(__xludf.DUMMYFUNCTION("""COMPUTED_VALUE"""),"No")</f>
        <v>No</v>
      </c>
    </row>
    <row r="393">
      <c r="A393" s="4">
        <f>IFERROR(__xludf.DUMMYFUNCTION("""COMPUTED_VALUE"""),41879.41413842593)</f>
        <v>41879.41414</v>
      </c>
      <c r="B393">
        <f>IFERROR(__xludf.DUMMYFUNCTION("""COMPUTED_VALUE"""),39.0)</f>
        <v>39</v>
      </c>
      <c r="C393" t="str">
        <f>IFERROR(__xludf.DUMMYFUNCTION("""COMPUTED_VALUE"""),"F")</f>
        <v>F</v>
      </c>
      <c r="D393" t="str">
        <f>IFERROR(__xludf.DUMMYFUNCTION("""COMPUTED_VALUE"""),"United States")</f>
        <v>United States</v>
      </c>
      <c r="E393" t="str">
        <f>IFERROR(__xludf.DUMMYFUNCTION("""COMPUTED_VALUE"""),"TX")</f>
        <v>TX</v>
      </c>
      <c r="F393" t="str">
        <f>IFERROR(__xludf.DUMMYFUNCTION("""COMPUTED_VALUE"""),"No")</f>
        <v>No</v>
      </c>
      <c r="G393" t="str">
        <f>IFERROR(__xludf.DUMMYFUNCTION("""COMPUTED_VALUE"""),"No")</f>
        <v>No</v>
      </c>
      <c r="H393" t="str">
        <f>IFERROR(__xludf.DUMMYFUNCTION("""COMPUTED_VALUE"""),"No")</f>
        <v>No</v>
      </c>
      <c r="J393" t="str">
        <f>IFERROR(__xludf.DUMMYFUNCTION("""COMPUTED_VALUE"""),"More than 1000")</f>
        <v>More than 1000</v>
      </c>
      <c r="K393" t="str">
        <f>IFERROR(__xludf.DUMMYFUNCTION("""COMPUTED_VALUE"""),"Yes")</f>
        <v>Yes</v>
      </c>
      <c r="L393" t="str">
        <f>IFERROR(__xludf.DUMMYFUNCTION("""COMPUTED_VALUE"""),"No")</f>
        <v>No</v>
      </c>
      <c r="M393" t="str">
        <f>IFERROR(__xludf.DUMMYFUNCTION("""COMPUTED_VALUE"""),"No")</f>
        <v>No</v>
      </c>
      <c r="N393" t="str">
        <f>IFERROR(__xludf.DUMMYFUNCTION("""COMPUTED_VALUE"""),"Yes")</f>
        <v>Yes</v>
      </c>
      <c r="O393" t="str">
        <f>IFERROR(__xludf.DUMMYFUNCTION("""COMPUTED_VALUE"""),"No")</f>
        <v>No</v>
      </c>
      <c r="P393" t="str">
        <f>IFERROR(__xludf.DUMMYFUNCTION("""COMPUTED_VALUE"""),"No")</f>
        <v>No</v>
      </c>
      <c r="Q393" t="str">
        <f>IFERROR(__xludf.DUMMYFUNCTION("""COMPUTED_VALUE"""),"Don't know")</f>
        <v>Don't know</v>
      </c>
      <c r="R393" t="str">
        <f>IFERROR(__xludf.DUMMYFUNCTION("""COMPUTED_VALUE"""),"Very difficult")</f>
        <v>Very difficult</v>
      </c>
      <c r="S393" t="str">
        <f>IFERROR(__xludf.DUMMYFUNCTION("""COMPUTED_VALUE"""),"Yes")</f>
        <v>Yes</v>
      </c>
      <c r="T393" t="str">
        <f>IFERROR(__xludf.DUMMYFUNCTION("""COMPUTED_VALUE"""),"Maybe")</f>
        <v>Maybe</v>
      </c>
      <c r="U393" t="str">
        <f>IFERROR(__xludf.DUMMYFUNCTION("""COMPUTED_VALUE"""),"No")</f>
        <v>No</v>
      </c>
      <c r="V393" t="str">
        <f>IFERROR(__xludf.DUMMYFUNCTION("""COMPUTED_VALUE"""),"No")</f>
        <v>No</v>
      </c>
      <c r="W393" t="str">
        <f>IFERROR(__xludf.DUMMYFUNCTION("""COMPUTED_VALUE"""),"No")</f>
        <v>No</v>
      </c>
      <c r="X393" t="str">
        <f>IFERROR(__xludf.DUMMYFUNCTION("""COMPUTED_VALUE"""),"Maybe")</f>
        <v>Maybe</v>
      </c>
      <c r="Y393" t="str">
        <f>IFERROR(__xludf.DUMMYFUNCTION("""COMPUTED_VALUE"""),"No")</f>
        <v>No</v>
      </c>
      <c r="Z393" t="str">
        <f>IFERROR(__xludf.DUMMYFUNCTION("""COMPUTED_VALUE"""),"No")</f>
        <v>No</v>
      </c>
    </row>
    <row r="394">
      <c r="A394" s="4">
        <f>IFERROR(__xludf.DUMMYFUNCTION("""COMPUTED_VALUE"""),41879.414617071765)</f>
        <v>41879.41462</v>
      </c>
      <c r="B394">
        <f>IFERROR(__xludf.DUMMYFUNCTION("""COMPUTED_VALUE"""),29.0)</f>
        <v>29</v>
      </c>
      <c r="C394" t="str">
        <f>IFERROR(__xludf.DUMMYFUNCTION("""COMPUTED_VALUE"""),"Male")</f>
        <v>Male</v>
      </c>
      <c r="D394" t="str">
        <f>IFERROR(__xludf.DUMMYFUNCTION("""COMPUTED_VALUE"""),"United States")</f>
        <v>United States</v>
      </c>
      <c r="E394" t="str">
        <f>IFERROR(__xludf.DUMMYFUNCTION("""COMPUTED_VALUE"""),"SC")</f>
        <v>SC</v>
      </c>
      <c r="F394" t="str">
        <f>IFERROR(__xludf.DUMMYFUNCTION("""COMPUTED_VALUE"""),"No")</f>
        <v>No</v>
      </c>
      <c r="G394" t="str">
        <f>IFERROR(__xludf.DUMMYFUNCTION("""COMPUTED_VALUE"""),"No")</f>
        <v>No</v>
      </c>
      <c r="H394" t="str">
        <f>IFERROR(__xludf.DUMMYFUNCTION("""COMPUTED_VALUE"""),"No")</f>
        <v>No</v>
      </c>
      <c r="J394" t="str">
        <f>IFERROR(__xludf.DUMMYFUNCTION("""COMPUTED_VALUE"""),"6-25")</f>
        <v>6-25</v>
      </c>
      <c r="K394" t="str">
        <f>IFERROR(__xludf.DUMMYFUNCTION("""COMPUTED_VALUE"""),"No")</f>
        <v>No</v>
      </c>
      <c r="L394" t="str">
        <f>IFERROR(__xludf.DUMMYFUNCTION("""COMPUTED_VALUE"""),"Yes")</f>
        <v>Yes</v>
      </c>
      <c r="M394" t="str">
        <f>IFERROR(__xludf.DUMMYFUNCTION("""COMPUTED_VALUE"""),"No")</f>
        <v>No</v>
      </c>
      <c r="N394" t="str">
        <f>IFERROR(__xludf.DUMMYFUNCTION("""COMPUTED_VALUE"""),"No")</f>
        <v>No</v>
      </c>
      <c r="O394" t="str">
        <f>IFERROR(__xludf.DUMMYFUNCTION("""COMPUTED_VALUE"""),"No")</f>
        <v>No</v>
      </c>
      <c r="P394" t="str">
        <f>IFERROR(__xludf.DUMMYFUNCTION("""COMPUTED_VALUE"""),"Don't know")</f>
        <v>Don't know</v>
      </c>
      <c r="Q394" t="str">
        <f>IFERROR(__xludf.DUMMYFUNCTION("""COMPUTED_VALUE"""),"Don't know")</f>
        <v>Don't know</v>
      </c>
      <c r="R394" t="str">
        <f>IFERROR(__xludf.DUMMYFUNCTION("""COMPUTED_VALUE"""),"Somewhat difficult")</f>
        <v>Somewhat difficult</v>
      </c>
      <c r="S394" t="str">
        <f>IFERROR(__xludf.DUMMYFUNCTION("""COMPUTED_VALUE"""),"Maybe")</f>
        <v>Maybe</v>
      </c>
      <c r="T394" t="str">
        <f>IFERROR(__xludf.DUMMYFUNCTION("""COMPUTED_VALUE"""),"Maybe")</f>
        <v>Maybe</v>
      </c>
      <c r="U394" t="str">
        <f>IFERROR(__xludf.DUMMYFUNCTION("""COMPUTED_VALUE"""),"Some of them")</f>
        <v>Some of them</v>
      </c>
      <c r="V394" t="str">
        <f>IFERROR(__xludf.DUMMYFUNCTION("""COMPUTED_VALUE"""),"No")</f>
        <v>No</v>
      </c>
      <c r="W394" t="str">
        <f>IFERROR(__xludf.DUMMYFUNCTION("""COMPUTED_VALUE"""),"No")</f>
        <v>No</v>
      </c>
      <c r="X394" t="str">
        <f>IFERROR(__xludf.DUMMYFUNCTION("""COMPUTED_VALUE"""),"No")</f>
        <v>No</v>
      </c>
      <c r="Y394" t="str">
        <f>IFERROR(__xludf.DUMMYFUNCTION("""COMPUTED_VALUE"""),"Don't know")</f>
        <v>Don't know</v>
      </c>
      <c r="Z394" t="str">
        <f>IFERROR(__xludf.DUMMYFUNCTION("""COMPUTED_VALUE"""),"No")</f>
        <v>No</v>
      </c>
    </row>
    <row r="395">
      <c r="A395" s="4">
        <f>IFERROR(__xludf.DUMMYFUNCTION("""COMPUTED_VALUE"""),41879.41470893518)</f>
        <v>41879.41471</v>
      </c>
      <c r="B395">
        <f>IFERROR(__xludf.DUMMYFUNCTION("""COMPUTED_VALUE"""),30.0)</f>
        <v>30</v>
      </c>
      <c r="C395" t="str">
        <f>IFERROR(__xludf.DUMMYFUNCTION("""COMPUTED_VALUE"""),"M")</f>
        <v>M</v>
      </c>
      <c r="D395" t="str">
        <f>IFERROR(__xludf.DUMMYFUNCTION("""COMPUTED_VALUE"""),"United States")</f>
        <v>United States</v>
      </c>
      <c r="E395" t="str">
        <f>IFERROR(__xludf.DUMMYFUNCTION("""COMPUTED_VALUE"""),"FL")</f>
        <v>FL</v>
      </c>
      <c r="F395" t="str">
        <f>IFERROR(__xludf.DUMMYFUNCTION("""COMPUTED_VALUE"""),"No")</f>
        <v>No</v>
      </c>
      <c r="G395" t="str">
        <f>IFERROR(__xludf.DUMMYFUNCTION("""COMPUTED_VALUE"""),"No")</f>
        <v>No</v>
      </c>
      <c r="H395" t="str">
        <f>IFERROR(__xludf.DUMMYFUNCTION("""COMPUTED_VALUE"""),"No")</f>
        <v>No</v>
      </c>
      <c r="J395" t="str">
        <f>IFERROR(__xludf.DUMMYFUNCTION("""COMPUTED_VALUE"""),"100-500")</f>
        <v>100-500</v>
      </c>
      <c r="K395" t="str">
        <f>IFERROR(__xludf.DUMMYFUNCTION("""COMPUTED_VALUE"""),"No")</f>
        <v>No</v>
      </c>
      <c r="L395" t="str">
        <f>IFERROR(__xludf.DUMMYFUNCTION("""COMPUTED_VALUE"""),"No")</f>
        <v>No</v>
      </c>
      <c r="M395" t="str">
        <f>IFERROR(__xludf.DUMMYFUNCTION("""COMPUTED_VALUE"""),"Yes")</f>
        <v>Yes</v>
      </c>
      <c r="N395" t="str">
        <f>IFERROR(__xludf.DUMMYFUNCTION("""COMPUTED_VALUE"""),"No")</f>
        <v>No</v>
      </c>
      <c r="O395" t="str">
        <f>IFERROR(__xludf.DUMMYFUNCTION("""COMPUTED_VALUE"""),"No")</f>
        <v>No</v>
      </c>
      <c r="P395" t="str">
        <f>IFERROR(__xludf.DUMMYFUNCTION("""COMPUTED_VALUE"""),"Don't know")</f>
        <v>Don't know</v>
      </c>
      <c r="Q395" t="str">
        <f>IFERROR(__xludf.DUMMYFUNCTION("""COMPUTED_VALUE"""),"Don't know")</f>
        <v>Don't know</v>
      </c>
      <c r="R395" t="str">
        <f>IFERROR(__xludf.DUMMYFUNCTION("""COMPUTED_VALUE"""),"Don't know")</f>
        <v>Don't know</v>
      </c>
      <c r="S395" t="str">
        <f>IFERROR(__xludf.DUMMYFUNCTION("""COMPUTED_VALUE"""),"Maybe")</f>
        <v>Maybe</v>
      </c>
      <c r="T395" t="str">
        <f>IFERROR(__xludf.DUMMYFUNCTION("""COMPUTED_VALUE"""),"No")</f>
        <v>No</v>
      </c>
      <c r="U395" t="str">
        <f>IFERROR(__xludf.DUMMYFUNCTION("""COMPUTED_VALUE"""),"Some of them")</f>
        <v>Some of them</v>
      </c>
      <c r="V395" t="str">
        <f>IFERROR(__xludf.DUMMYFUNCTION("""COMPUTED_VALUE"""),"Yes")</f>
        <v>Yes</v>
      </c>
      <c r="W395" t="str">
        <f>IFERROR(__xludf.DUMMYFUNCTION("""COMPUTED_VALUE"""),"No")</f>
        <v>No</v>
      </c>
      <c r="X395" t="str">
        <f>IFERROR(__xludf.DUMMYFUNCTION("""COMPUTED_VALUE"""),"No")</f>
        <v>No</v>
      </c>
      <c r="Y395" t="str">
        <f>IFERROR(__xludf.DUMMYFUNCTION("""COMPUTED_VALUE"""),"Don't know")</f>
        <v>Don't know</v>
      </c>
      <c r="Z395" t="str">
        <f>IFERROR(__xludf.DUMMYFUNCTION("""COMPUTED_VALUE"""),"No")</f>
        <v>No</v>
      </c>
    </row>
    <row r="396">
      <c r="A396" s="4">
        <f>IFERROR(__xludf.DUMMYFUNCTION("""COMPUTED_VALUE"""),41879.41537163194)</f>
        <v>41879.41537</v>
      </c>
      <c r="B396">
        <f>IFERROR(__xludf.DUMMYFUNCTION("""COMPUTED_VALUE"""),37.0)</f>
        <v>37</v>
      </c>
      <c r="C396" t="str">
        <f>IFERROR(__xludf.DUMMYFUNCTION("""COMPUTED_VALUE"""),"male")</f>
        <v>male</v>
      </c>
      <c r="D396" t="str">
        <f>IFERROR(__xludf.DUMMYFUNCTION("""COMPUTED_VALUE"""),"United States")</f>
        <v>United States</v>
      </c>
      <c r="E396" t="str">
        <f>IFERROR(__xludf.DUMMYFUNCTION("""COMPUTED_VALUE"""),"CA")</f>
        <v>CA</v>
      </c>
      <c r="F396" t="str">
        <f>IFERROR(__xludf.DUMMYFUNCTION("""COMPUTED_VALUE"""),"No")</f>
        <v>No</v>
      </c>
      <c r="G396" t="str">
        <f>IFERROR(__xludf.DUMMYFUNCTION("""COMPUTED_VALUE"""),"Yes")</f>
        <v>Yes</v>
      </c>
      <c r="H396" t="str">
        <f>IFERROR(__xludf.DUMMYFUNCTION("""COMPUTED_VALUE"""),"Yes")</f>
        <v>Yes</v>
      </c>
      <c r="I396" t="str">
        <f>IFERROR(__xludf.DUMMYFUNCTION("""COMPUTED_VALUE"""),"Sometimes")</f>
        <v>Sometimes</v>
      </c>
      <c r="J396" t="str">
        <f>IFERROR(__xludf.DUMMYFUNCTION("""COMPUTED_VALUE"""),"100-500")</f>
        <v>100-500</v>
      </c>
      <c r="K396" t="str">
        <f>IFERROR(__xludf.DUMMYFUNCTION("""COMPUTED_VALUE"""),"No")</f>
        <v>No</v>
      </c>
      <c r="L396" t="str">
        <f>IFERROR(__xludf.DUMMYFUNCTION("""COMPUTED_VALUE"""),"Yes")</f>
        <v>Yes</v>
      </c>
      <c r="M396" t="str">
        <f>IFERROR(__xludf.DUMMYFUNCTION("""COMPUTED_VALUE"""),"Yes")</f>
        <v>Yes</v>
      </c>
      <c r="N396" t="str">
        <f>IFERROR(__xludf.DUMMYFUNCTION("""COMPUTED_VALUE"""),"Yes")</f>
        <v>Yes</v>
      </c>
      <c r="O396" t="str">
        <f>IFERROR(__xludf.DUMMYFUNCTION("""COMPUTED_VALUE"""),"Don't know")</f>
        <v>Don't know</v>
      </c>
      <c r="P396" t="str">
        <f>IFERROR(__xludf.DUMMYFUNCTION("""COMPUTED_VALUE"""),"Don't know")</f>
        <v>Don't know</v>
      </c>
      <c r="Q396" t="str">
        <f>IFERROR(__xludf.DUMMYFUNCTION("""COMPUTED_VALUE"""),"Yes")</f>
        <v>Yes</v>
      </c>
      <c r="R396" t="str">
        <f>IFERROR(__xludf.DUMMYFUNCTION("""COMPUTED_VALUE"""),"Don't know")</f>
        <v>Don't know</v>
      </c>
      <c r="S396" t="str">
        <f>IFERROR(__xludf.DUMMYFUNCTION("""COMPUTED_VALUE"""),"Maybe")</f>
        <v>Maybe</v>
      </c>
      <c r="T396" t="str">
        <f>IFERROR(__xludf.DUMMYFUNCTION("""COMPUTED_VALUE"""),"No")</f>
        <v>No</v>
      </c>
      <c r="U396" t="str">
        <f>IFERROR(__xludf.DUMMYFUNCTION("""COMPUTED_VALUE"""),"Yes")</f>
        <v>Yes</v>
      </c>
      <c r="V396" t="str">
        <f>IFERROR(__xludf.DUMMYFUNCTION("""COMPUTED_VALUE"""),"Yes")</f>
        <v>Yes</v>
      </c>
      <c r="W396" t="str">
        <f>IFERROR(__xludf.DUMMYFUNCTION("""COMPUTED_VALUE"""),"No")</f>
        <v>No</v>
      </c>
      <c r="X396" t="str">
        <f>IFERROR(__xludf.DUMMYFUNCTION("""COMPUTED_VALUE"""),"No")</f>
        <v>No</v>
      </c>
      <c r="Y396" t="str">
        <f>IFERROR(__xludf.DUMMYFUNCTION("""COMPUTED_VALUE"""),"Don't know")</f>
        <v>Don't know</v>
      </c>
      <c r="Z396" t="str">
        <f>IFERROR(__xludf.DUMMYFUNCTION("""COMPUTED_VALUE"""),"No")</f>
        <v>No</v>
      </c>
    </row>
    <row r="397">
      <c r="A397" s="4">
        <f>IFERROR(__xludf.DUMMYFUNCTION("""COMPUTED_VALUE"""),41879.41642424768)</f>
        <v>41879.41642</v>
      </c>
      <c r="B397">
        <f>IFERROR(__xludf.DUMMYFUNCTION("""COMPUTED_VALUE"""),23.0)</f>
        <v>23</v>
      </c>
      <c r="C397" t="str">
        <f>IFERROR(__xludf.DUMMYFUNCTION("""COMPUTED_VALUE"""),"Male")</f>
        <v>Male</v>
      </c>
      <c r="D397" t="str">
        <f>IFERROR(__xludf.DUMMYFUNCTION("""COMPUTED_VALUE"""),"United States")</f>
        <v>United States</v>
      </c>
      <c r="E397" t="str">
        <f>IFERROR(__xludf.DUMMYFUNCTION("""COMPUTED_VALUE"""),"OH")</f>
        <v>OH</v>
      </c>
      <c r="F397" t="str">
        <f>IFERROR(__xludf.DUMMYFUNCTION("""COMPUTED_VALUE"""),"No")</f>
        <v>No</v>
      </c>
      <c r="G397" t="str">
        <f>IFERROR(__xludf.DUMMYFUNCTION("""COMPUTED_VALUE"""),"No")</f>
        <v>No</v>
      </c>
      <c r="H397" t="str">
        <f>IFERROR(__xludf.DUMMYFUNCTION("""COMPUTED_VALUE"""),"Yes")</f>
        <v>Yes</v>
      </c>
      <c r="I397" t="str">
        <f>IFERROR(__xludf.DUMMYFUNCTION("""COMPUTED_VALUE"""),"Often")</f>
        <v>Often</v>
      </c>
      <c r="J397" t="str">
        <f>IFERROR(__xludf.DUMMYFUNCTION("""COMPUTED_VALUE"""),"26-100")</f>
        <v>26-100</v>
      </c>
      <c r="K397" t="str">
        <f>IFERROR(__xludf.DUMMYFUNCTION("""COMPUTED_VALUE"""),"No")</f>
        <v>No</v>
      </c>
      <c r="L397" t="str">
        <f>IFERROR(__xludf.DUMMYFUNCTION("""COMPUTED_VALUE"""),"No")</f>
        <v>No</v>
      </c>
      <c r="M397" t="str">
        <f>IFERROR(__xludf.DUMMYFUNCTION("""COMPUTED_VALUE"""),"Yes")</f>
        <v>Yes</v>
      </c>
      <c r="N397" t="str">
        <f>IFERROR(__xludf.DUMMYFUNCTION("""COMPUTED_VALUE"""),"Yes")</f>
        <v>Yes</v>
      </c>
      <c r="O397" t="str">
        <f>IFERROR(__xludf.DUMMYFUNCTION("""COMPUTED_VALUE"""),"Yes")</f>
        <v>Yes</v>
      </c>
      <c r="P397" t="str">
        <f>IFERROR(__xludf.DUMMYFUNCTION("""COMPUTED_VALUE"""),"No")</f>
        <v>No</v>
      </c>
      <c r="Q397" t="str">
        <f>IFERROR(__xludf.DUMMYFUNCTION("""COMPUTED_VALUE"""),"Yes")</f>
        <v>Yes</v>
      </c>
      <c r="R397" t="str">
        <f>IFERROR(__xludf.DUMMYFUNCTION("""COMPUTED_VALUE"""),"Somewhat easy")</f>
        <v>Somewhat easy</v>
      </c>
      <c r="S397" t="str">
        <f>IFERROR(__xludf.DUMMYFUNCTION("""COMPUTED_VALUE"""),"No")</f>
        <v>No</v>
      </c>
      <c r="T397" t="str">
        <f>IFERROR(__xludf.DUMMYFUNCTION("""COMPUTED_VALUE"""),"No")</f>
        <v>No</v>
      </c>
      <c r="U397" t="str">
        <f>IFERROR(__xludf.DUMMYFUNCTION("""COMPUTED_VALUE"""),"Some of them")</f>
        <v>Some of them</v>
      </c>
      <c r="V397" t="str">
        <f>IFERROR(__xludf.DUMMYFUNCTION("""COMPUTED_VALUE"""),"Yes")</f>
        <v>Yes</v>
      </c>
      <c r="W397" t="str">
        <f>IFERROR(__xludf.DUMMYFUNCTION("""COMPUTED_VALUE"""),"No")</f>
        <v>No</v>
      </c>
      <c r="X397" t="str">
        <f>IFERROR(__xludf.DUMMYFUNCTION("""COMPUTED_VALUE"""),"Maybe")</f>
        <v>Maybe</v>
      </c>
      <c r="Y397" t="str">
        <f>IFERROR(__xludf.DUMMYFUNCTION("""COMPUTED_VALUE"""),"Yes")</f>
        <v>Yes</v>
      </c>
      <c r="Z397" t="str">
        <f>IFERROR(__xludf.DUMMYFUNCTION("""COMPUTED_VALUE"""),"No")</f>
        <v>No</v>
      </c>
    </row>
    <row r="398">
      <c r="A398" s="4">
        <f>IFERROR(__xludf.DUMMYFUNCTION("""COMPUTED_VALUE"""),41879.41642449074)</f>
        <v>41879.41642</v>
      </c>
      <c r="B398">
        <f>IFERROR(__xludf.DUMMYFUNCTION("""COMPUTED_VALUE"""),43.0)</f>
        <v>43</v>
      </c>
      <c r="C398" t="str">
        <f>IFERROR(__xludf.DUMMYFUNCTION("""COMPUTED_VALUE"""),"M")</f>
        <v>M</v>
      </c>
      <c r="D398" t="str">
        <f>IFERROR(__xludf.DUMMYFUNCTION("""COMPUTED_VALUE"""),"United States")</f>
        <v>United States</v>
      </c>
      <c r="E398" t="str">
        <f>IFERROR(__xludf.DUMMYFUNCTION("""COMPUTED_VALUE"""),"TN")</f>
        <v>TN</v>
      </c>
      <c r="F398" t="str">
        <f>IFERROR(__xludf.DUMMYFUNCTION("""COMPUTED_VALUE"""),"No")</f>
        <v>No</v>
      </c>
      <c r="G398" t="str">
        <f>IFERROR(__xludf.DUMMYFUNCTION("""COMPUTED_VALUE"""),"Yes")</f>
        <v>Yes</v>
      </c>
      <c r="H398" t="str">
        <f>IFERROR(__xludf.DUMMYFUNCTION("""COMPUTED_VALUE"""),"Yes")</f>
        <v>Yes</v>
      </c>
      <c r="I398" t="str">
        <f>IFERROR(__xludf.DUMMYFUNCTION("""COMPUTED_VALUE"""),"Sometimes")</f>
        <v>Sometimes</v>
      </c>
      <c r="J398" t="str">
        <f>IFERROR(__xludf.DUMMYFUNCTION("""COMPUTED_VALUE"""),"26-100")</f>
        <v>26-100</v>
      </c>
      <c r="K398" t="str">
        <f>IFERROR(__xludf.DUMMYFUNCTION("""COMPUTED_VALUE"""),"No")</f>
        <v>No</v>
      </c>
      <c r="L398" t="str">
        <f>IFERROR(__xludf.DUMMYFUNCTION("""COMPUTED_VALUE"""),"No")</f>
        <v>No</v>
      </c>
      <c r="M398" t="str">
        <f>IFERROR(__xludf.DUMMYFUNCTION("""COMPUTED_VALUE"""),"Yes")</f>
        <v>Yes</v>
      </c>
      <c r="N398" t="str">
        <f>IFERROR(__xludf.DUMMYFUNCTION("""COMPUTED_VALUE"""),"Not sure")</f>
        <v>Not sure</v>
      </c>
      <c r="O398" t="str">
        <f>IFERROR(__xludf.DUMMYFUNCTION("""COMPUTED_VALUE"""),"No")</f>
        <v>No</v>
      </c>
      <c r="P398" t="str">
        <f>IFERROR(__xludf.DUMMYFUNCTION("""COMPUTED_VALUE"""),"Yes")</f>
        <v>Yes</v>
      </c>
      <c r="Q398" t="str">
        <f>IFERROR(__xludf.DUMMYFUNCTION("""COMPUTED_VALUE"""),"Don't know")</f>
        <v>Don't know</v>
      </c>
      <c r="R398" t="str">
        <f>IFERROR(__xludf.DUMMYFUNCTION("""COMPUTED_VALUE"""),"Somewhat easy")</f>
        <v>Somewhat easy</v>
      </c>
      <c r="S398" t="str">
        <f>IFERROR(__xludf.DUMMYFUNCTION("""COMPUTED_VALUE"""),"Yes")</f>
        <v>Yes</v>
      </c>
      <c r="T398" t="str">
        <f>IFERROR(__xludf.DUMMYFUNCTION("""COMPUTED_VALUE"""),"No")</f>
        <v>No</v>
      </c>
      <c r="U398" t="str">
        <f>IFERROR(__xludf.DUMMYFUNCTION("""COMPUTED_VALUE"""),"No")</f>
        <v>No</v>
      </c>
      <c r="V398" t="str">
        <f>IFERROR(__xludf.DUMMYFUNCTION("""COMPUTED_VALUE"""),"No")</f>
        <v>No</v>
      </c>
      <c r="W398" t="str">
        <f>IFERROR(__xludf.DUMMYFUNCTION("""COMPUTED_VALUE"""),"No")</f>
        <v>No</v>
      </c>
      <c r="X398" t="str">
        <f>IFERROR(__xludf.DUMMYFUNCTION("""COMPUTED_VALUE"""),"No")</f>
        <v>No</v>
      </c>
      <c r="Y398" t="str">
        <f>IFERROR(__xludf.DUMMYFUNCTION("""COMPUTED_VALUE"""),"No")</f>
        <v>No</v>
      </c>
      <c r="Z398" t="str">
        <f>IFERROR(__xludf.DUMMYFUNCTION("""COMPUTED_VALUE"""),"No")</f>
        <v>No</v>
      </c>
    </row>
    <row r="399">
      <c r="A399" s="4">
        <f>IFERROR(__xludf.DUMMYFUNCTION("""COMPUTED_VALUE"""),41879.41754181713)</f>
        <v>41879.41754</v>
      </c>
      <c r="B399">
        <f>IFERROR(__xludf.DUMMYFUNCTION("""COMPUTED_VALUE"""),26.0)</f>
        <v>26</v>
      </c>
      <c r="C399" t="str">
        <f>IFERROR(__xludf.DUMMYFUNCTION("""COMPUTED_VALUE"""),"Male")</f>
        <v>Male</v>
      </c>
      <c r="D399" t="str">
        <f>IFERROR(__xludf.DUMMYFUNCTION("""COMPUTED_VALUE"""),"United States")</f>
        <v>United States</v>
      </c>
      <c r="E399" t="str">
        <f>IFERROR(__xludf.DUMMYFUNCTION("""COMPUTED_VALUE"""),"NY")</f>
        <v>NY</v>
      </c>
      <c r="F399" t="str">
        <f>IFERROR(__xludf.DUMMYFUNCTION("""COMPUTED_VALUE"""),"No")</f>
        <v>No</v>
      </c>
      <c r="G399" t="str">
        <f>IFERROR(__xludf.DUMMYFUNCTION("""COMPUTED_VALUE"""),"No")</f>
        <v>No</v>
      </c>
      <c r="H399" t="str">
        <f>IFERROR(__xludf.DUMMYFUNCTION("""COMPUTED_VALUE"""),"No")</f>
        <v>No</v>
      </c>
      <c r="I399" t="str">
        <f>IFERROR(__xludf.DUMMYFUNCTION("""COMPUTED_VALUE"""),"Never")</f>
        <v>Never</v>
      </c>
      <c r="J399" t="str">
        <f>IFERROR(__xludf.DUMMYFUNCTION("""COMPUTED_VALUE"""),"26-100")</f>
        <v>26-100</v>
      </c>
      <c r="K399" t="str">
        <f>IFERROR(__xludf.DUMMYFUNCTION("""COMPUTED_VALUE"""),"No")</f>
        <v>No</v>
      </c>
      <c r="L399" t="str">
        <f>IFERROR(__xludf.DUMMYFUNCTION("""COMPUTED_VALUE"""),"Yes")</f>
        <v>Yes</v>
      </c>
      <c r="M399" t="str">
        <f>IFERROR(__xludf.DUMMYFUNCTION("""COMPUTED_VALUE"""),"Don't know")</f>
        <v>Don't know</v>
      </c>
      <c r="N399" t="str">
        <f>IFERROR(__xludf.DUMMYFUNCTION("""COMPUTED_VALUE"""),"Not sure")</f>
        <v>Not sure</v>
      </c>
      <c r="O399" t="str">
        <f>IFERROR(__xludf.DUMMYFUNCTION("""COMPUTED_VALUE"""),"No")</f>
        <v>No</v>
      </c>
      <c r="P399" t="str">
        <f>IFERROR(__xludf.DUMMYFUNCTION("""COMPUTED_VALUE"""),"No")</f>
        <v>No</v>
      </c>
      <c r="Q399" t="str">
        <f>IFERROR(__xludf.DUMMYFUNCTION("""COMPUTED_VALUE"""),"Don't know")</f>
        <v>Don't know</v>
      </c>
      <c r="R399" t="str">
        <f>IFERROR(__xludf.DUMMYFUNCTION("""COMPUTED_VALUE"""),"Don't know")</f>
        <v>Don't know</v>
      </c>
      <c r="S399" t="str">
        <f>IFERROR(__xludf.DUMMYFUNCTION("""COMPUTED_VALUE"""),"Yes")</f>
        <v>Yes</v>
      </c>
      <c r="T399" t="str">
        <f>IFERROR(__xludf.DUMMYFUNCTION("""COMPUTED_VALUE"""),"Yes")</f>
        <v>Yes</v>
      </c>
      <c r="U399" t="str">
        <f>IFERROR(__xludf.DUMMYFUNCTION("""COMPUTED_VALUE"""),"Some of them")</f>
        <v>Some of them</v>
      </c>
      <c r="V399" t="str">
        <f>IFERROR(__xludf.DUMMYFUNCTION("""COMPUTED_VALUE"""),"No")</f>
        <v>No</v>
      </c>
      <c r="W399" t="str">
        <f>IFERROR(__xludf.DUMMYFUNCTION("""COMPUTED_VALUE"""),"No")</f>
        <v>No</v>
      </c>
      <c r="X399" t="str">
        <f>IFERROR(__xludf.DUMMYFUNCTION("""COMPUTED_VALUE"""),"No")</f>
        <v>No</v>
      </c>
      <c r="Y399" t="str">
        <f>IFERROR(__xludf.DUMMYFUNCTION("""COMPUTED_VALUE"""),"No")</f>
        <v>No</v>
      </c>
      <c r="Z399" t="str">
        <f>IFERROR(__xludf.DUMMYFUNCTION("""COMPUTED_VALUE"""),"No")</f>
        <v>No</v>
      </c>
    </row>
    <row r="400">
      <c r="A400" s="4">
        <f>IFERROR(__xludf.DUMMYFUNCTION("""COMPUTED_VALUE"""),41879.41816101852)</f>
        <v>41879.41816</v>
      </c>
      <c r="B400">
        <f>IFERROR(__xludf.DUMMYFUNCTION("""COMPUTED_VALUE"""),37.0)</f>
        <v>37</v>
      </c>
      <c r="C400" t="str">
        <f>IFERROR(__xludf.DUMMYFUNCTION("""COMPUTED_VALUE"""),"F")</f>
        <v>F</v>
      </c>
      <c r="D400" t="str">
        <f>IFERROR(__xludf.DUMMYFUNCTION("""COMPUTED_VALUE"""),"United States")</f>
        <v>United States</v>
      </c>
      <c r="E400" t="str">
        <f>IFERROR(__xludf.DUMMYFUNCTION("""COMPUTED_VALUE"""),"MO")</f>
        <v>MO</v>
      </c>
      <c r="F400" t="str">
        <f>IFERROR(__xludf.DUMMYFUNCTION("""COMPUTED_VALUE"""),"No")</f>
        <v>No</v>
      </c>
      <c r="G400" t="str">
        <f>IFERROR(__xludf.DUMMYFUNCTION("""COMPUTED_VALUE"""),"No")</f>
        <v>No</v>
      </c>
      <c r="H400" t="str">
        <f>IFERROR(__xludf.DUMMYFUNCTION("""COMPUTED_VALUE"""),"No")</f>
        <v>No</v>
      </c>
      <c r="J400" t="str">
        <f>IFERROR(__xludf.DUMMYFUNCTION("""COMPUTED_VALUE"""),"26-100")</f>
        <v>26-100</v>
      </c>
      <c r="K400" t="str">
        <f>IFERROR(__xludf.DUMMYFUNCTION("""COMPUTED_VALUE"""),"Yes")</f>
        <v>Yes</v>
      </c>
      <c r="L400" t="str">
        <f>IFERROR(__xludf.DUMMYFUNCTION("""COMPUTED_VALUE"""),"Yes")</f>
        <v>Yes</v>
      </c>
      <c r="M400" t="str">
        <f>IFERROR(__xludf.DUMMYFUNCTION("""COMPUTED_VALUE"""),"Don't know")</f>
        <v>Don't know</v>
      </c>
      <c r="N400" t="str">
        <f>IFERROR(__xludf.DUMMYFUNCTION("""COMPUTED_VALUE"""),"Not sure")</f>
        <v>Not sure</v>
      </c>
      <c r="O400" t="str">
        <f>IFERROR(__xludf.DUMMYFUNCTION("""COMPUTED_VALUE"""),"No")</f>
        <v>No</v>
      </c>
      <c r="P400" t="str">
        <f>IFERROR(__xludf.DUMMYFUNCTION("""COMPUTED_VALUE"""),"Don't know")</f>
        <v>Don't know</v>
      </c>
      <c r="Q400" t="str">
        <f>IFERROR(__xludf.DUMMYFUNCTION("""COMPUTED_VALUE"""),"Don't know")</f>
        <v>Don't know</v>
      </c>
      <c r="R400" t="str">
        <f>IFERROR(__xludf.DUMMYFUNCTION("""COMPUTED_VALUE"""),"Don't know")</f>
        <v>Don't know</v>
      </c>
      <c r="S400" t="str">
        <f>IFERROR(__xludf.DUMMYFUNCTION("""COMPUTED_VALUE"""),"Yes")</f>
        <v>Yes</v>
      </c>
      <c r="T400" t="str">
        <f>IFERROR(__xludf.DUMMYFUNCTION("""COMPUTED_VALUE"""),"No")</f>
        <v>No</v>
      </c>
      <c r="U400" t="str">
        <f>IFERROR(__xludf.DUMMYFUNCTION("""COMPUTED_VALUE"""),"Some of them")</f>
        <v>Some of them</v>
      </c>
      <c r="V400" t="str">
        <f>IFERROR(__xludf.DUMMYFUNCTION("""COMPUTED_VALUE"""),"No")</f>
        <v>No</v>
      </c>
      <c r="W400" t="str">
        <f>IFERROR(__xludf.DUMMYFUNCTION("""COMPUTED_VALUE"""),"No")</f>
        <v>No</v>
      </c>
      <c r="X400" t="str">
        <f>IFERROR(__xludf.DUMMYFUNCTION("""COMPUTED_VALUE"""),"No")</f>
        <v>No</v>
      </c>
      <c r="Y400" t="str">
        <f>IFERROR(__xludf.DUMMYFUNCTION("""COMPUTED_VALUE"""),"Don't know")</f>
        <v>Don't know</v>
      </c>
      <c r="Z400" t="str">
        <f>IFERROR(__xludf.DUMMYFUNCTION("""COMPUTED_VALUE"""),"No")</f>
        <v>No</v>
      </c>
    </row>
    <row r="401">
      <c r="A401" s="4">
        <f>IFERROR(__xludf.DUMMYFUNCTION("""COMPUTED_VALUE"""),41879.418324502316)</f>
        <v>41879.41832</v>
      </c>
      <c r="B401">
        <f>IFERROR(__xludf.DUMMYFUNCTION("""COMPUTED_VALUE"""),29.0)</f>
        <v>29</v>
      </c>
      <c r="C401" t="str">
        <f>IFERROR(__xludf.DUMMYFUNCTION("""COMPUTED_VALUE"""),"Male")</f>
        <v>Male</v>
      </c>
      <c r="D401" t="str">
        <f>IFERROR(__xludf.DUMMYFUNCTION("""COMPUTED_VALUE"""),"United States")</f>
        <v>United States</v>
      </c>
      <c r="E401" t="str">
        <f>IFERROR(__xludf.DUMMYFUNCTION("""COMPUTED_VALUE"""),"NY")</f>
        <v>NY</v>
      </c>
      <c r="F401" t="str">
        <f>IFERROR(__xludf.DUMMYFUNCTION("""COMPUTED_VALUE"""),"No")</f>
        <v>No</v>
      </c>
      <c r="G401" t="str">
        <f>IFERROR(__xludf.DUMMYFUNCTION("""COMPUTED_VALUE"""),"No")</f>
        <v>No</v>
      </c>
      <c r="H401" t="str">
        <f>IFERROR(__xludf.DUMMYFUNCTION("""COMPUTED_VALUE"""),"Yes")</f>
        <v>Yes</v>
      </c>
      <c r="I401" t="str">
        <f>IFERROR(__xludf.DUMMYFUNCTION("""COMPUTED_VALUE"""),"Often")</f>
        <v>Often</v>
      </c>
      <c r="J401" t="str">
        <f>IFERROR(__xludf.DUMMYFUNCTION("""COMPUTED_VALUE"""),"26-100")</f>
        <v>26-100</v>
      </c>
      <c r="K401" t="str">
        <f>IFERROR(__xludf.DUMMYFUNCTION("""COMPUTED_VALUE"""),"No")</f>
        <v>No</v>
      </c>
      <c r="L401" t="str">
        <f>IFERROR(__xludf.DUMMYFUNCTION("""COMPUTED_VALUE"""),"Yes")</f>
        <v>Yes</v>
      </c>
      <c r="M401" t="str">
        <f>IFERROR(__xludf.DUMMYFUNCTION("""COMPUTED_VALUE"""),"Yes")</f>
        <v>Yes</v>
      </c>
      <c r="N401" t="str">
        <f>IFERROR(__xludf.DUMMYFUNCTION("""COMPUTED_VALUE"""),"Yes")</f>
        <v>Yes</v>
      </c>
      <c r="O401" t="str">
        <f>IFERROR(__xludf.DUMMYFUNCTION("""COMPUTED_VALUE"""),"No")</f>
        <v>No</v>
      </c>
      <c r="P401" t="str">
        <f>IFERROR(__xludf.DUMMYFUNCTION("""COMPUTED_VALUE"""),"No")</f>
        <v>No</v>
      </c>
      <c r="Q401" t="str">
        <f>IFERROR(__xludf.DUMMYFUNCTION("""COMPUTED_VALUE"""),"Yes")</f>
        <v>Yes</v>
      </c>
      <c r="R401" t="str">
        <f>IFERROR(__xludf.DUMMYFUNCTION("""COMPUTED_VALUE"""),"Very easy")</f>
        <v>Very easy</v>
      </c>
      <c r="S401" t="str">
        <f>IFERROR(__xludf.DUMMYFUNCTION("""COMPUTED_VALUE"""),"No")</f>
        <v>No</v>
      </c>
      <c r="T401" t="str">
        <f>IFERROR(__xludf.DUMMYFUNCTION("""COMPUTED_VALUE"""),"No")</f>
        <v>No</v>
      </c>
      <c r="U401" t="str">
        <f>IFERROR(__xludf.DUMMYFUNCTION("""COMPUTED_VALUE"""),"Yes")</f>
        <v>Yes</v>
      </c>
      <c r="V401" t="str">
        <f>IFERROR(__xludf.DUMMYFUNCTION("""COMPUTED_VALUE"""),"Yes")</f>
        <v>Yes</v>
      </c>
      <c r="W401" t="str">
        <f>IFERROR(__xludf.DUMMYFUNCTION("""COMPUTED_VALUE"""),"Maybe")</f>
        <v>Maybe</v>
      </c>
      <c r="X401" t="str">
        <f>IFERROR(__xludf.DUMMYFUNCTION("""COMPUTED_VALUE"""),"Maybe")</f>
        <v>Maybe</v>
      </c>
      <c r="Y401" t="str">
        <f>IFERROR(__xludf.DUMMYFUNCTION("""COMPUTED_VALUE"""),"Yes")</f>
        <v>Yes</v>
      </c>
      <c r="Z401" t="str">
        <f>IFERROR(__xludf.DUMMYFUNCTION("""COMPUTED_VALUE"""),"No")</f>
        <v>No</v>
      </c>
    </row>
    <row r="402">
      <c r="A402" s="4">
        <f>IFERROR(__xludf.DUMMYFUNCTION("""COMPUTED_VALUE"""),41879.41992503472)</f>
        <v>41879.41993</v>
      </c>
      <c r="B402">
        <f>IFERROR(__xludf.DUMMYFUNCTION("""COMPUTED_VALUE"""),30.0)</f>
        <v>30</v>
      </c>
      <c r="C402" t="str">
        <f>IFERROR(__xludf.DUMMYFUNCTION("""COMPUTED_VALUE"""),"male")</f>
        <v>male</v>
      </c>
      <c r="D402" t="str">
        <f>IFERROR(__xludf.DUMMYFUNCTION("""COMPUTED_VALUE"""),"United States")</f>
        <v>United States</v>
      </c>
      <c r="E402" t="str">
        <f>IFERROR(__xludf.DUMMYFUNCTION("""COMPUTED_VALUE"""),"TN")</f>
        <v>TN</v>
      </c>
      <c r="F402" t="str">
        <f>IFERROR(__xludf.DUMMYFUNCTION("""COMPUTED_VALUE"""),"No")</f>
        <v>No</v>
      </c>
      <c r="G402" t="str">
        <f>IFERROR(__xludf.DUMMYFUNCTION("""COMPUTED_VALUE"""),"Yes")</f>
        <v>Yes</v>
      </c>
      <c r="H402" t="str">
        <f>IFERROR(__xludf.DUMMYFUNCTION("""COMPUTED_VALUE"""),"No")</f>
        <v>No</v>
      </c>
      <c r="I402" t="str">
        <f>IFERROR(__xludf.DUMMYFUNCTION("""COMPUTED_VALUE"""),"Never")</f>
        <v>Never</v>
      </c>
      <c r="J402" t="str">
        <f>IFERROR(__xludf.DUMMYFUNCTION("""COMPUTED_VALUE"""),"100-500")</f>
        <v>100-500</v>
      </c>
      <c r="K402" t="str">
        <f>IFERROR(__xludf.DUMMYFUNCTION("""COMPUTED_VALUE"""),"No")</f>
        <v>No</v>
      </c>
      <c r="L402" t="str">
        <f>IFERROR(__xludf.DUMMYFUNCTION("""COMPUTED_VALUE"""),"Yes")</f>
        <v>Yes</v>
      </c>
      <c r="M402" t="str">
        <f>IFERROR(__xludf.DUMMYFUNCTION("""COMPUTED_VALUE"""),"Don't know")</f>
        <v>Don't know</v>
      </c>
      <c r="N402" t="str">
        <f>IFERROR(__xludf.DUMMYFUNCTION("""COMPUTED_VALUE"""),"No")</f>
        <v>No</v>
      </c>
      <c r="O402" t="str">
        <f>IFERROR(__xludf.DUMMYFUNCTION("""COMPUTED_VALUE"""),"No")</f>
        <v>No</v>
      </c>
      <c r="P402" t="str">
        <f>IFERROR(__xludf.DUMMYFUNCTION("""COMPUTED_VALUE"""),"Don't know")</f>
        <v>Don't know</v>
      </c>
      <c r="Q402" t="str">
        <f>IFERROR(__xludf.DUMMYFUNCTION("""COMPUTED_VALUE"""),"Don't know")</f>
        <v>Don't know</v>
      </c>
      <c r="R402" t="str">
        <f>IFERROR(__xludf.DUMMYFUNCTION("""COMPUTED_VALUE"""),"Very easy")</f>
        <v>Very easy</v>
      </c>
      <c r="S402" t="str">
        <f>IFERROR(__xludf.DUMMYFUNCTION("""COMPUTED_VALUE"""),"No")</f>
        <v>No</v>
      </c>
      <c r="T402" t="str">
        <f>IFERROR(__xludf.DUMMYFUNCTION("""COMPUTED_VALUE"""),"No")</f>
        <v>No</v>
      </c>
      <c r="U402" t="str">
        <f>IFERROR(__xludf.DUMMYFUNCTION("""COMPUTED_VALUE"""),"Some of them")</f>
        <v>Some of them</v>
      </c>
      <c r="V402" t="str">
        <f>IFERROR(__xludf.DUMMYFUNCTION("""COMPUTED_VALUE"""),"Yes")</f>
        <v>Yes</v>
      </c>
      <c r="W402" t="str">
        <f>IFERROR(__xludf.DUMMYFUNCTION("""COMPUTED_VALUE"""),"No")</f>
        <v>No</v>
      </c>
      <c r="X402" t="str">
        <f>IFERROR(__xludf.DUMMYFUNCTION("""COMPUTED_VALUE"""),"Maybe")</f>
        <v>Maybe</v>
      </c>
      <c r="Y402" t="str">
        <f>IFERROR(__xludf.DUMMYFUNCTION("""COMPUTED_VALUE"""),"Don't know")</f>
        <v>Don't know</v>
      </c>
      <c r="Z402" t="str">
        <f>IFERROR(__xludf.DUMMYFUNCTION("""COMPUTED_VALUE"""),"No")</f>
        <v>No</v>
      </c>
    </row>
    <row r="403">
      <c r="A403" s="4">
        <f>IFERROR(__xludf.DUMMYFUNCTION("""COMPUTED_VALUE"""),41879.420641979166)</f>
        <v>41879.42064</v>
      </c>
      <c r="B403">
        <f>IFERROR(__xludf.DUMMYFUNCTION("""COMPUTED_VALUE"""),29.0)</f>
        <v>29</v>
      </c>
      <c r="C403" t="str">
        <f>IFERROR(__xludf.DUMMYFUNCTION("""COMPUTED_VALUE"""),"Male")</f>
        <v>Male</v>
      </c>
      <c r="D403" t="str">
        <f>IFERROR(__xludf.DUMMYFUNCTION("""COMPUTED_VALUE"""),"United States")</f>
        <v>United States</v>
      </c>
      <c r="E403" t="str">
        <f>IFERROR(__xludf.DUMMYFUNCTION("""COMPUTED_VALUE"""),"CO")</f>
        <v>CO</v>
      </c>
      <c r="F403" t="str">
        <f>IFERROR(__xludf.DUMMYFUNCTION("""COMPUTED_VALUE"""),"No")</f>
        <v>No</v>
      </c>
      <c r="G403" t="str">
        <f>IFERROR(__xludf.DUMMYFUNCTION("""COMPUTED_VALUE"""),"No")</f>
        <v>No</v>
      </c>
      <c r="H403" t="str">
        <f>IFERROR(__xludf.DUMMYFUNCTION("""COMPUTED_VALUE"""),"No")</f>
        <v>No</v>
      </c>
      <c r="I403" t="str">
        <f>IFERROR(__xludf.DUMMYFUNCTION("""COMPUTED_VALUE"""),"Never")</f>
        <v>Never</v>
      </c>
      <c r="J403" t="str">
        <f>IFERROR(__xludf.DUMMYFUNCTION("""COMPUTED_VALUE"""),"6-25")</f>
        <v>6-25</v>
      </c>
      <c r="K403" t="str">
        <f>IFERROR(__xludf.DUMMYFUNCTION("""COMPUTED_VALUE"""),"No")</f>
        <v>No</v>
      </c>
      <c r="L403" t="str">
        <f>IFERROR(__xludf.DUMMYFUNCTION("""COMPUTED_VALUE"""),"Yes")</f>
        <v>Yes</v>
      </c>
      <c r="M403" t="str">
        <f>IFERROR(__xludf.DUMMYFUNCTION("""COMPUTED_VALUE"""),"Yes")</f>
        <v>Yes</v>
      </c>
      <c r="N403" t="str">
        <f>IFERROR(__xludf.DUMMYFUNCTION("""COMPUTED_VALUE"""),"Yes")</f>
        <v>Yes</v>
      </c>
      <c r="O403" t="str">
        <f>IFERROR(__xludf.DUMMYFUNCTION("""COMPUTED_VALUE"""),"No")</f>
        <v>No</v>
      </c>
      <c r="P403" t="str">
        <f>IFERROR(__xludf.DUMMYFUNCTION("""COMPUTED_VALUE"""),"Yes")</f>
        <v>Yes</v>
      </c>
      <c r="Q403" t="str">
        <f>IFERROR(__xludf.DUMMYFUNCTION("""COMPUTED_VALUE"""),"Yes")</f>
        <v>Yes</v>
      </c>
      <c r="R403" t="str">
        <f>IFERROR(__xludf.DUMMYFUNCTION("""COMPUTED_VALUE"""),"Don't know")</f>
        <v>Don't know</v>
      </c>
      <c r="S403" t="str">
        <f>IFERROR(__xludf.DUMMYFUNCTION("""COMPUTED_VALUE"""),"Maybe")</f>
        <v>Maybe</v>
      </c>
      <c r="T403" t="str">
        <f>IFERROR(__xludf.DUMMYFUNCTION("""COMPUTED_VALUE"""),"No")</f>
        <v>No</v>
      </c>
      <c r="U403" t="str">
        <f>IFERROR(__xludf.DUMMYFUNCTION("""COMPUTED_VALUE"""),"Some of them")</f>
        <v>Some of them</v>
      </c>
      <c r="V403" t="str">
        <f>IFERROR(__xludf.DUMMYFUNCTION("""COMPUTED_VALUE"""),"Some of them")</f>
        <v>Some of them</v>
      </c>
      <c r="W403" t="str">
        <f>IFERROR(__xludf.DUMMYFUNCTION("""COMPUTED_VALUE"""),"No")</f>
        <v>No</v>
      </c>
      <c r="X403" t="str">
        <f>IFERROR(__xludf.DUMMYFUNCTION("""COMPUTED_VALUE"""),"No")</f>
        <v>No</v>
      </c>
      <c r="Y403" t="str">
        <f>IFERROR(__xludf.DUMMYFUNCTION("""COMPUTED_VALUE"""),"No")</f>
        <v>No</v>
      </c>
      <c r="Z403" t="str">
        <f>IFERROR(__xludf.DUMMYFUNCTION("""COMPUTED_VALUE"""),"No")</f>
        <v>No</v>
      </c>
    </row>
    <row r="404">
      <c r="A404" s="4">
        <f>IFERROR(__xludf.DUMMYFUNCTION("""COMPUTED_VALUE"""),41879.42490922453)</f>
        <v>41879.42491</v>
      </c>
      <c r="B404">
        <f>IFERROR(__xludf.DUMMYFUNCTION("""COMPUTED_VALUE"""),27.0)</f>
        <v>27</v>
      </c>
      <c r="C404" t="str">
        <f>IFERROR(__xludf.DUMMYFUNCTION("""COMPUTED_VALUE"""),"Man")</f>
        <v>Man</v>
      </c>
      <c r="D404" t="str">
        <f>IFERROR(__xludf.DUMMYFUNCTION("""COMPUTED_VALUE"""),"United States")</f>
        <v>United States</v>
      </c>
      <c r="E404" t="str">
        <f>IFERROR(__xludf.DUMMYFUNCTION("""COMPUTED_VALUE"""),"MN")</f>
        <v>MN</v>
      </c>
      <c r="F404" t="str">
        <f>IFERROR(__xludf.DUMMYFUNCTION("""COMPUTED_VALUE"""),"No")</f>
        <v>No</v>
      </c>
      <c r="G404" t="str">
        <f>IFERROR(__xludf.DUMMYFUNCTION("""COMPUTED_VALUE"""),"No")</f>
        <v>No</v>
      </c>
      <c r="H404" t="str">
        <f>IFERROR(__xludf.DUMMYFUNCTION("""COMPUTED_VALUE"""),"No")</f>
        <v>No</v>
      </c>
      <c r="J404" t="str">
        <f>IFERROR(__xludf.DUMMYFUNCTION("""COMPUTED_VALUE"""),"26-100")</f>
        <v>26-100</v>
      </c>
      <c r="K404" t="str">
        <f>IFERROR(__xludf.DUMMYFUNCTION("""COMPUTED_VALUE"""),"No")</f>
        <v>No</v>
      </c>
      <c r="L404" t="str">
        <f>IFERROR(__xludf.DUMMYFUNCTION("""COMPUTED_VALUE"""),"Yes")</f>
        <v>Yes</v>
      </c>
      <c r="M404" t="str">
        <f>IFERROR(__xludf.DUMMYFUNCTION("""COMPUTED_VALUE"""),"Yes")</f>
        <v>Yes</v>
      </c>
      <c r="N404" t="str">
        <f>IFERROR(__xludf.DUMMYFUNCTION("""COMPUTED_VALUE"""),"Not sure")</f>
        <v>Not sure</v>
      </c>
      <c r="O404" t="str">
        <f>IFERROR(__xludf.DUMMYFUNCTION("""COMPUTED_VALUE"""),"No")</f>
        <v>No</v>
      </c>
      <c r="P404" t="str">
        <f>IFERROR(__xludf.DUMMYFUNCTION("""COMPUTED_VALUE"""),"Don't know")</f>
        <v>Don't know</v>
      </c>
      <c r="Q404" t="str">
        <f>IFERROR(__xludf.DUMMYFUNCTION("""COMPUTED_VALUE"""),"Don't know")</f>
        <v>Don't know</v>
      </c>
      <c r="R404" t="str">
        <f>IFERROR(__xludf.DUMMYFUNCTION("""COMPUTED_VALUE"""),"Don't know")</f>
        <v>Don't know</v>
      </c>
      <c r="S404" t="str">
        <f>IFERROR(__xludf.DUMMYFUNCTION("""COMPUTED_VALUE"""),"No")</f>
        <v>No</v>
      </c>
      <c r="T404" t="str">
        <f>IFERROR(__xludf.DUMMYFUNCTION("""COMPUTED_VALUE"""),"No")</f>
        <v>No</v>
      </c>
      <c r="U404" t="str">
        <f>IFERROR(__xludf.DUMMYFUNCTION("""COMPUTED_VALUE"""),"Yes")</f>
        <v>Yes</v>
      </c>
      <c r="V404" t="str">
        <f>IFERROR(__xludf.DUMMYFUNCTION("""COMPUTED_VALUE"""),"Yes")</f>
        <v>Yes</v>
      </c>
      <c r="W404" t="str">
        <f>IFERROR(__xludf.DUMMYFUNCTION("""COMPUTED_VALUE"""),"No")</f>
        <v>No</v>
      </c>
      <c r="X404" t="str">
        <f>IFERROR(__xludf.DUMMYFUNCTION("""COMPUTED_VALUE"""),"No")</f>
        <v>No</v>
      </c>
      <c r="Y404" t="str">
        <f>IFERROR(__xludf.DUMMYFUNCTION("""COMPUTED_VALUE"""),"Don't know")</f>
        <v>Don't know</v>
      </c>
      <c r="Z404" t="str">
        <f>IFERROR(__xludf.DUMMYFUNCTION("""COMPUTED_VALUE"""),"No")</f>
        <v>No</v>
      </c>
    </row>
    <row r="405">
      <c r="A405" s="4">
        <f>IFERROR(__xludf.DUMMYFUNCTION("""COMPUTED_VALUE"""),41879.42870150463)</f>
        <v>41879.4287</v>
      </c>
      <c r="B405">
        <f>IFERROR(__xludf.DUMMYFUNCTION("""COMPUTED_VALUE"""),25.0)</f>
        <v>25</v>
      </c>
      <c r="C405" t="str">
        <f>IFERROR(__xludf.DUMMYFUNCTION("""COMPUTED_VALUE"""),"Male")</f>
        <v>Male</v>
      </c>
      <c r="D405" t="str">
        <f>IFERROR(__xludf.DUMMYFUNCTION("""COMPUTED_VALUE"""),"United States")</f>
        <v>United States</v>
      </c>
      <c r="E405" t="str">
        <f>IFERROR(__xludf.DUMMYFUNCTION("""COMPUTED_VALUE"""),"MO")</f>
        <v>MO</v>
      </c>
      <c r="F405" t="str">
        <f>IFERROR(__xludf.DUMMYFUNCTION("""COMPUTED_VALUE"""),"No")</f>
        <v>No</v>
      </c>
      <c r="G405" t="str">
        <f>IFERROR(__xludf.DUMMYFUNCTION("""COMPUTED_VALUE"""),"Yes")</f>
        <v>Yes</v>
      </c>
      <c r="H405" t="str">
        <f>IFERROR(__xludf.DUMMYFUNCTION("""COMPUTED_VALUE"""),"Yes")</f>
        <v>Yes</v>
      </c>
      <c r="I405" t="str">
        <f>IFERROR(__xludf.DUMMYFUNCTION("""COMPUTED_VALUE"""),"Never")</f>
        <v>Never</v>
      </c>
      <c r="J405" t="str">
        <f>IFERROR(__xludf.DUMMYFUNCTION("""COMPUTED_VALUE"""),"6-25")</f>
        <v>6-25</v>
      </c>
      <c r="K405" t="str">
        <f>IFERROR(__xludf.DUMMYFUNCTION("""COMPUTED_VALUE"""),"Yes")</f>
        <v>Yes</v>
      </c>
      <c r="L405" t="str">
        <f>IFERROR(__xludf.DUMMYFUNCTION("""COMPUTED_VALUE"""),"Yes")</f>
        <v>Yes</v>
      </c>
      <c r="M405" t="str">
        <f>IFERROR(__xludf.DUMMYFUNCTION("""COMPUTED_VALUE"""),"Don't know")</f>
        <v>Don't know</v>
      </c>
      <c r="N405" t="str">
        <f>IFERROR(__xludf.DUMMYFUNCTION("""COMPUTED_VALUE"""),"No")</f>
        <v>No</v>
      </c>
      <c r="O405" t="str">
        <f>IFERROR(__xludf.DUMMYFUNCTION("""COMPUTED_VALUE"""),"Yes")</f>
        <v>Yes</v>
      </c>
      <c r="P405" t="str">
        <f>IFERROR(__xludf.DUMMYFUNCTION("""COMPUTED_VALUE"""),"Don't know")</f>
        <v>Don't know</v>
      </c>
      <c r="Q405" t="str">
        <f>IFERROR(__xludf.DUMMYFUNCTION("""COMPUTED_VALUE"""),"Don't know")</f>
        <v>Don't know</v>
      </c>
      <c r="R405" t="str">
        <f>IFERROR(__xludf.DUMMYFUNCTION("""COMPUTED_VALUE"""),"Don't know")</f>
        <v>Don't know</v>
      </c>
      <c r="S405" t="str">
        <f>IFERROR(__xludf.DUMMYFUNCTION("""COMPUTED_VALUE"""),"Yes")</f>
        <v>Yes</v>
      </c>
      <c r="T405" t="str">
        <f>IFERROR(__xludf.DUMMYFUNCTION("""COMPUTED_VALUE"""),"No")</f>
        <v>No</v>
      </c>
      <c r="U405" t="str">
        <f>IFERROR(__xludf.DUMMYFUNCTION("""COMPUTED_VALUE"""),"Some of them")</f>
        <v>Some of them</v>
      </c>
      <c r="V405" t="str">
        <f>IFERROR(__xludf.DUMMYFUNCTION("""COMPUTED_VALUE"""),"Yes")</f>
        <v>Yes</v>
      </c>
      <c r="W405" t="str">
        <f>IFERROR(__xludf.DUMMYFUNCTION("""COMPUTED_VALUE"""),"No")</f>
        <v>No</v>
      </c>
      <c r="X405" t="str">
        <f>IFERROR(__xludf.DUMMYFUNCTION("""COMPUTED_VALUE"""),"No")</f>
        <v>No</v>
      </c>
      <c r="Y405" t="str">
        <f>IFERROR(__xludf.DUMMYFUNCTION("""COMPUTED_VALUE"""),"No")</f>
        <v>No</v>
      </c>
      <c r="Z405" t="str">
        <f>IFERROR(__xludf.DUMMYFUNCTION("""COMPUTED_VALUE"""),"No")</f>
        <v>No</v>
      </c>
    </row>
    <row r="406">
      <c r="A406" s="4">
        <f>IFERROR(__xludf.DUMMYFUNCTION("""COMPUTED_VALUE"""),41879.42956762732)</f>
        <v>41879.42957</v>
      </c>
      <c r="B406">
        <f>IFERROR(__xludf.DUMMYFUNCTION("""COMPUTED_VALUE"""),33.0)</f>
        <v>33</v>
      </c>
      <c r="C406" t="str">
        <f>IFERROR(__xludf.DUMMYFUNCTION("""COMPUTED_VALUE"""),"Male")</f>
        <v>Male</v>
      </c>
      <c r="D406" t="str">
        <f>IFERROR(__xludf.DUMMYFUNCTION("""COMPUTED_VALUE"""),"United States")</f>
        <v>United States</v>
      </c>
      <c r="E406" t="str">
        <f>IFERROR(__xludf.DUMMYFUNCTION("""COMPUTED_VALUE"""),"WY")</f>
        <v>WY</v>
      </c>
      <c r="F406" t="str">
        <f>IFERROR(__xludf.DUMMYFUNCTION("""COMPUTED_VALUE"""),"No")</f>
        <v>No</v>
      </c>
      <c r="G406" t="str">
        <f>IFERROR(__xludf.DUMMYFUNCTION("""COMPUTED_VALUE"""),"Yes")</f>
        <v>Yes</v>
      </c>
      <c r="H406" t="str">
        <f>IFERROR(__xludf.DUMMYFUNCTION("""COMPUTED_VALUE"""),"Yes")</f>
        <v>Yes</v>
      </c>
      <c r="I406" t="str">
        <f>IFERROR(__xludf.DUMMYFUNCTION("""COMPUTED_VALUE"""),"Sometimes")</f>
        <v>Sometimes</v>
      </c>
      <c r="J406" t="str">
        <f>IFERROR(__xludf.DUMMYFUNCTION("""COMPUTED_VALUE"""),"1-5")</f>
        <v>1-5</v>
      </c>
      <c r="K406" t="str">
        <f>IFERROR(__xludf.DUMMYFUNCTION("""COMPUTED_VALUE"""),"No")</f>
        <v>No</v>
      </c>
      <c r="L406" t="str">
        <f>IFERROR(__xludf.DUMMYFUNCTION("""COMPUTED_VALUE"""),"No")</f>
        <v>No</v>
      </c>
      <c r="M406" t="str">
        <f>IFERROR(__xludf.DUMMYFUNCTION("""COMPUTED_VALUE"""),"No")</f>
        <v>No</v>
      </c>
      <c r="N406" t="str">
        <f>IFERROR(__xludf.DUMMYFUNCTION("""COMPUTED_VALUE"""),"Yes")</f>
        <v>Yes</v>
      </c>
      <c r="O406" t="str">
        <f>IFERROR(__xludf.DUMMYFUNCTION("""COMPUTED_VALUE"""),"No")</f>
        <v>No</v>
      </c>
      <c r="P406" t="str">
        <f>IFERROR(__xludf.DUMMYFUNCTION("""COMPUTED_VALUE"""),"No")</f>
        <v>No</v>
      </c>
      <c r="Q406" t="str">
        <f>IFERROR(__xludf.DUMMYFUNCTION("""COMPUTED_VALUE"""),"Don't know")</f>
        <v>Don't know</v>
      </c>
      <c r="R406" t="str">
        <f>IFERROR(__xludf.DUMMYFUNCTION("""COMPUTED_VALUE"""),"Don't know")</f>
        <v>Don't know</v>
      </c>
      <c r="S406" t="str">
        <f>IFERROR(__xludf.DUMMYFUNCTION("""COMPUTED_VALUE"""),"No")</f>
        <v>No</v>
      </c>
      <c r="T406" t="str">
        <f>IFERROR(__xludf.DUMMYFUNCTION("""COMPUTED_VALUE"""),"No")</f>
        <v>No</v>
      </c>
      <c r="U406" t="str">
        <f>IFERROR(__xludf.DUMMYFUNCTION("""COMPUTED_VALUE"""),"Some of them")</f>
        <v>Some of them</v>
      </c>
      <c r="V406" t="str">
        <f>IFERROR(__xludf.DUMMYFUNCTION("""COMPUTED_VALUE"""),"Yes")</f>
        <v>Yes</v>
      </c>
      <c r="W406" t="str">
        <f>IFERROR(__xludf.DUMMYFUNCTION("""COMPUTED_VALUE"""),"Maybe")</f>
        <v>Maybe</v>
      </c>
      <c r="X406" t="str">
        <f>IFERROR(__xludf.DUMMYFUNCTION("""COMPUTED_VALUE"""),"Maybe")</f>
        <v>Maybe</v>
      </c>
      <c r="Y406" t="str">
        <f>IFERROR(__xludf.DUMMYFUNCTION("""COMPUTED_VALUE"""),"Don't know")</f>
        <v>Don't know</v>
      </c>
      <c r="Z406" t="str">
        <f>IFERROR(__xludf.DUMMYFUNCTION("""COMPUTED_VALUE"""),"No")</f>
        <v>No</v>
      </c>
    </row>
    <row r="407">
      <c r="A407" s="4">
        <f>IFERROR(__xludf.DUMMYFUNCTION("""COMPUTED_VALUE"""),41879.4335587963)</f>
        <v>41879.43356</v>
      </c>
      <c r="B407">
        <f>IFERROR(__xludf.DUMMYFUNCTION("""COMPUTED_VALUE"""),29.0)</f>
        <v>29</v>
      </c>
      <c r="C407" t="str">
        <f>IFERROR(__xludf.DUMMYFUNCTION("""COMPUTED_VALUE"""),"Male")</f>
        <v>Male</v>
      </c>
      <c r="D407" t="str">
        <f>IFERROR(__xludf.DUMMYFUNCTION("""COMPUTED_VALUE"""),"United States")</f>
        <v>United States</v>
      </c>
      <c r="E407" t="str">
        <f>IFERROR(__xludf.DUMMYFUNCTION("""COMPUTED_VALUE"""),"MN")</f>
        <v>MN</v>
      </c>
      <c r="F407" t="str">
        <f>IFERROR(__xludf.DUMMYFUNCTION("""COMPUTED_VALUE"""),"No")</f>
        <v>No</v>
      </c>
      <c r="G407" t="str">
        <f>IFERROR(__xludf.DUMMYFUNCTION("""COMPUTED_VALUE"""),"No")</f>
        <v>No</v>
      </c>
      <c r="H407" t="str">
        <f>IFERROR(__xludf.DUMMYFUNCTION("""COMPUTED_VALUE"""),"No")</f>
        <v>No</v>
      </c>
      <c r="J407" t="str">
        <f>IFERROR(__xludf.DUMMYFUNCTION("""COMPUTED_VALUE"""),"More than 1000")</f>
        <v>More than 1000</v>
      </c>
      <c r="K407" t="str">
        <f>IFERROR(__xludf.DUMMYFUNCTION("""COMPUTED_VALUE"""),"No")</f>
        <v>No</v>
      </c>
      <c r="L407" t="str">
        <f>IFERROR(__xludf.DUMMYFUNCTION("""COMPUTED_VALUE"""),"No")</f>
        <v>No</v>
      </c>
      <c r="M407" t="str">
        <f>IFERROR(__xludf.DUMMYFUNCTION("""COMPUTED_VALUE"""),"Don't know")</f>
        <v>Don't know</v>
      </c>
      <c r="N407" t="str">
        <f>IFERROR(__xludf.DUMMYFUNCTION("""COMPUTED_VALUE"""),"Not sure")</f>
        <v>Not sure</v>
      </c>
      <c r="O407" t="str">
        <f>IFERROR(__xludf.DUMMYFUNCTION("""COMPUTED_VALUE"""),"Don't know")</f>
        <v>Don't know</v>
      </c>
      <c r="P407" t="str">
        <f>IFERROR(__xludf.DUMMYFUNCTION("""COMPUTED_VALUE"""),"Don't know")</f>
        <v>Don't know</v>
      </c>
      <c r="Q407" t="str">
        <f>IFERROR(__xludf.DUMMYFUNCTION("""COMPUTED_VALUE"""),"Don't know")</f>
        <v>Don't know</v>
      </c>
      <c r="R407" t="str">
        <f>IFERROR(__xludf.DUMMYFUNCTION("""COMPUTED_VALUE"""),"Don't know")</f>
        <v>Don't know</v>
      </c>
      <c r="S407" t="str">
        <f>IFERROR(__xludf.DUMMYFUNCTION("""COMPUTED_VALUE"""),"No")</f>
        <v>No</v>
      </c>
      <c r="T407" t="str">
        <f>IFERROR(__xludf.DUMMYFUNCTION("""COMPUTED_VALUE"""),"No")</f>
        <v>No</v>
      </c>
      <c r="U407" t="str">
        <f>IFERROR(__xludf.DUMMYFUNCTION("""COMPUTED_VALUE"""),"Yes")</f>
        <v>Yes</v>
      </c>
      <c r="V407" t="str">
        <f>IFERROR(__xludf.DUMMYFUNCTION("""COMPUTED_VALUE"""),"Yes")</f>
        <v>Yes</v>
      </c>
      <c r="W407" t="str">
        <f>IFERROR(__xludf.DUMMYFUNCTION("""COMPUTED_VALUE"""),"No")</f>
        <v>No</v>
      </c>
      <c r="X407" t="str">
        <f>IFERROR(__xludf.DUMMYFUNCTION("""COMPUTED_VALUE"""),"No")</f>
        <v>No</v>
      </c>
      <c r="Y407" t="str">
        <f>IFERROR(__xludf.DUMMYFUNCTION("""COMPUTED_VALUE"""),"No")</f>
        <v>No</v>
      </c>
      <c r="Z407" t="str">
        <f>IFERROR(__xludf.DUMMYFUNCTION("""COMPUTED_VALUE"""),"No")</f>
        <v>No</v>
      </c>
    </row>
    <row r="408">
      <c r="A408" s="4">
        <f>IFERROR(__xludf.DUMMYFUNCTION("""COMPUTED_VALUE"""),41879.43801152778)</f>
        <v>41879.43801</v>
      </c>
      <c r="B408">
        <f>IFERROR(__xludf.DUMMYFUNCTION("""COMPUTED_VALUE"""),29.0)</f>
        <v>29</v>
      </c>
      <c r="C408" t="str">
        <f>IFERROR(__xludf.DUMMYFUNCTION("""COMPUTED_VALUE"""),"Male")</f>
        <v>Male</v>
      </c>
      <c r="D408" t="str">
        <f>IFERROR(__xludf.DUMMYFUNCTION("""COMPUTED_VALUE"""),"United States")</f>
        <v>United States</v>
      </c>
      <c r="E408" t="str">
        <f>IFERROR(__xludf.DUMMYFUNCTION("""COMPUTED_VALUE"""),"MD")</f>
        <v>MD</v>
      </c>
      <c r="F408" t="str">
        <f>IFERROR(__xludf.DUMMYFUNCTION("""COMPUTED_VALUE"""),"No")</f>
        <v>No</v>
      </c>
      <c r="G408" t="str">
        <f>IFERROR(__xludf.DUMMYFUNCTION("""COMPUTED_VALUE"""),"No")</f>
        <v>No</v>
      </c>
      <c r="H408" t="str">
        <f>IFERROR(__xludf.DUMMYFUNCTION("""COMPUTED_VALUE"""),"No")</f>
        <v>No</v>
      </c>
      <c r="J408" t="str">
        <f>IFERROR(__xludf.DUMMYFUNCTION("""COMPUTED_VALUE"""),"6-25")</f>
        <v>6-25</v>
      </c>
      <c r="K408" t="str">
        <f>IFERROR(__xludf.DUMMYFUNCTION("""COMPUTED_VALUE"""),"Yes")</f>
        <v>Yes</v>
      </c>
      <c r="L408" t="str">
        <f>IFERROR(__xludf.DUMMYFUNCTION("""COMPUTED_VALUE"""),"Yes")</f>
        <v>Yes</v>
      </c>
      <c r="M408" t="str">
        <f>IFERROR(__xludf.DUMMYFUNCTION("""COMPUTED_VALUE"""),"Don't know")</f>
        <v>Don't know</v>
      </c>
      <c r="N408" t="str">
        <f>IFERROR(__xludf.DUMMYFUNCTION("""COMPUTED_VALUE"""),"Not sure")</f>
        <v>Not sure</v>
      </c>
      <c r="O408" t="str">
        <f>IFERROR(__xludf.DUMMYFUNCTION("""COMPUTED_VALUE"""),"No")</f>
        <v>No</v>
      </c>
      <c r="P408" t="str">
        <f>IFERROR(__xludf.DUMMYFUNCTION("""COMPUTED_VALUE"""),"No")</f>
        <v>No</v>
      </c>
      <c r="Q408" t="str">
        <f>IFERROR(__xludf.DUMMYFUNCTION("""COMPUTED_VALUE"""),"Don't know")</f>
        <v>Don't know</v>
      </c>
      <c r="R408" t="str">
        <f>IFERROR(__xludf.DUMMYFUNCTION("""COMPUTED_VALUE"""),"Very easy")</f>
        <v>Very easy</v>
      </c>
      <c r="S408" t="str">
        <f>IFERROR(__xludf.DUMMYFUNCTION("""COMPUTED_VALUE"""),"No")</f>
        <v>No</v>
      </c>
      <c r="T408" t="str">
        <f>IFERROR(__xludf.DUMMYFUNCTION("""COMPUTED_VALUE"""),"No")</f>
        <v>No</v>
      </c>
      <c r="U408" t="str">
        <f>IFERROR(__xludf.DUMMYFUNCTION("""COMPUTED_VALUE"""),"Yes")</f>
        <v>Yes</v>
      </c>
      <c r="V408" t="str">
        <f>IFERROR(__xludf.DUMMYFUNCTION("""COMPUTED_VALUE"""),"Yes")</f>
        <v>Yes</v>
      </c>
      <c r="W408" t="str">
        <f>IFERROR(__xludf.DUMMYFUNCTION("""COMPUTED_VALUE"""),"No")</f>
        <v>No</v>
      </c>
      <c r="X408" t="str">
        <f>IFERROR(__xludf.DUMMYFUNCTION("""COMPUTED_VALUE"""),"No")</f>
        <v>No</v>
      </c>
      <c r="Y408" t="str">
        <f>IFERROR(__xludf.DUMMYFUNCTION("""COMPUTED_VALUE"""),"Don't know")</f>
        <v>Don't know</v>
      </c>
      <c r="Z408" t="str">
        <f>IFERROR(__xludf.DUMMYFUNCTION("""COMPUTED_VALUE"""),"No")</f>
        <v>No</v>
      </c>
    </row>
    <row r="409">
      <c r="A409" s="4">
        <f>IFERROR(__xludf.DUMMYFUNCTION("""COMPUTED_VALUE"""),41879.44029553241)</f>
        <v>41879.4403</v>
      </c>
      <c r="B409">
        <f>IFERROR(__xludf.DUMMYFUNCTION("""COMPUTED_VALUE"""),31.0)</f>
        <v>31</v>
      </c>
      <c r="C409" t="str">
        <f>IFERROR(__xludf.DUMMYFUNCTION("""COMPUTED_VALUE"""),"Male")</f>
        <v>Male</v>
      </c>
      <c r="D409" t="str">
        <f>IFERROR(__xludf.DUMMYFUNCTION("""COMPUTED_VALUE"""),"United States")</f>
        <v>United States</v>
      </c>
      <c r="E409" t="str">
        <f>IFERROR(__xludf.DUMMYFUNCTION("""COMPUTED_VALUE"""),"KY")</f>
        <v>KY</v>
      </c>
      <c r="F409" t="str">
        <f>IFERROR(__xludf.DUMMYFUNCTION("""COMPUTED_VALUE"""),"No")</f>
        <v>No</v>
      </c>
      <c r="G409" t="str">
        <f>IFERROR(__xludf.DUMMYFUNCTION("""COMPUTED_VALUE"""),"No")</f>
        <v>No</v>
      </c>
      <c r="H409" t="str">
        <f>IFERROR(__xludf.DUMMYFUNCTION("""COMPUTED_VALUE"""),"No")</f>
        <v>No</v>
      </c>
      <c r="J409" t="str">
        <f>IFERROR(__xludf.DUMMYFUNCTION("""COMPUTED_VALUE"""),"26-100")</f>
        <v>26-100</v>
      </c>
      <c r="K409" t="str">
        <f>IFERROR(__xludf.DUMMYFUNCTION("""COMPUTED_VALUE"""),"No")</f>
        <v>No</v>
      </c>
      <c r="L409" t="str">
        <f>IFERROR(__xludf.DUMMYFUNCTION("""COMPUTED_VALUE"""),"No")</f>
        <v>No</v>
      </c>
      <c r="M409" t="str">
        <f>IFERROR(__xludf.DUMMYFUNCTION("""COMPUTED_VALUE"""),"Yes")</f>
        <v>Yes</v>
      </c>
      <c r="N409" t="str">
        <f>IFERROR(__xludf.DUMMYFUNCTION("""COMPUTED_VALUE"""),"Yes")</f>
        <v>Yes</v>
      </c>
      <c r="O409" t="str">
        <f>IFERROR(__xludf.DUMMYFUNCTION("""COMPUTED_VALUE"""),"Yes")</f>
        <v>Yes</v>
      </c>
      <c r="P409" t="str">
        <f>IFERROR(__xludf.DUMMYFUNCTION("""COMPUTED_VALUE"""),"Yes")</f>
        <v>Yes</v>
      </c>
      <c r="Q409" t="str">
        <f>IFERROR(__xludf.DUMMYFUNCTION("""COMPUTED_VALUE"""),"Yes")</f>
        <v>Yes</v>
      </c>
      <c r="R409" t="str">
        <f>IFERROR(__xludf.DUMMYFUNCTION("""COMPUTED_VALUE"""),"Don't know")</f>
        <v>Don't know</v>
      </c>
      <c r="S409" t="str">
        <f>IFERROR(__xludf.DUMMYFUNCTION("""COMPUTED_VALUE"""),"No")</f>
        <v>No</v>
      </c>
      <c r="T409" t="str">
        <f>IFERROR(__xludf.DUMMYFUNCTION("""COMPUTED_VALUE"""),"No")</f>
        <v>No</v>
      </c>
      <c r="U409" t="str">
        <f>IFERROR(__xludf.DUMMYFUNCTION("""COMPUTED_VALUE"""),"Yes")</f>
        <v>Yes</v>
      </c>
      <c r="V409" t="str">
        <f>IFERROR(__xludf.DUMMYFUNCTION("""COMPUTED_VALUE"""),"Yes")</f>
        <v>Yes</v>
      </c>
      <c r="W409" t="str">
        <f>IFERROR(__xludf.DUMMYFUNCTION("""COMPUTED_VALUE"""),"No")</f>
        <v>No</v>
      </c>
      <c r="X409" t="str">
        <f>IFERROR(__xludf.DUMMYFUNCTION("""COMPUTED_VALUE"""),"No")</f>
        <v>No</v>
      </c>
      <c r="Y409" t="str">
        <f>IFERROR(__xludf.DUMMYFUNCTION("""COMPUTED_VALUE"""),"Don't know")</f>
        <v>Don't know</v>
      </c>
      <c r="Z409" t="str">
        <f>IFERROR(__xludf.DUMMYFUNCTION("""COMPUTED_VALUE"""),"No")</f>
        <v>No</v>
      </c>
    </row>
    <row r="410">
      <c r="A410" s="4">
        <f>IFERROR(__xludf.DUMMYFUNCTION("""COMPUTED_VALUE"""),41879.44161974537)</f>
        <v>41879.44162</v>
      </c>
      <c r="B410">
        <f>IFERROR(__xludf.DUMMYFUNCTION("""COMPUTED_VALUE"""),5.0)</f>
        <v>5</v>
      </c>
      <c r="C410" t="str">
        <f>IFERROR(__xludf.DUMMYFUNCTION("""COMPUTED_VALUE"""),"Male")</f>
        <v>Male</v>
      </c>
      <c r="D410" t="str">
        <f>IFERROR(__xludf.DUMMYFUNCTION("""COMPUTED_VALUE"""),"United States")</f>
        <v>United States</v>
      </c>
      <c r="E410" t="str">
        <f>IFERROR(__xludf.DUMMYFUNCTION("""COMPUTED_VALUE"""),"OH")</f>
        <v>OH</v>
      </c>
      <c r="F410" t="str">
        <f>IFERROR(__xludf.DUMMYFUNCTION("""COMPUTED_VALUE"""),"No")</f>
        <v>No</v>
      </c>
      <c r="G410" t="str">
        <f>IFERROR(__xludf.DUMMYFUNCTION("""COMPUTED_VALUE"""),"No")</f>
        <v>No</v>
      </c>
      <c r="H410" t="str">
        <f>IFERROR(__xludf.DUMMYFUNCTION("""COMPUTED_VALUE"""),"No")</f>
        <v>No</v>
      </c>
      <c r="J410" t="str">
        <f>IFERROR(__xludf.DUMMYFUNCTION("""COMPUTED_VALUE"""),"100-500")</f>
        <v>100-500</v>
      </c>
      <c r="K410" t="str">
        <f>IFERROR(__xludf.DUMMYFUNCTION("""COMPUTED_VALUE"""),"No")</f>
        <v>No</v>
      </c>
      <c r="L410" t="str">
        <f>IFERROR(__xludf.DUMMYFUNCTION("""COMPUTED_VALUE"""),"Yes")</f>
        <v>Yes</v>
      </c>
      <c r="M410" t="str">
        <f>IFERROR(__xludf.DUMMYFUNCTION("""COMPUTED_VALUE"""),"Don't know")</f>
        <v>Don't know</v>
      </c>
      <c r="N410" t="str">
        <f>IFERROR(__xludf.DUMMYFUNCTION("""COMPUTED_VALUE"""),"Not sure")</f>
        <v>Not sure</v>
      </c>
      <c r="O410" t="str">
        <f>IFERROR(__xludf.DUMMYFUNCTION("""COMPUTED_VALUE"""),"No")</f>
        <v>No</v>
      </c>
      <c r="P410" t="str">
        <f>IFERROR(__xludf.DUMMYFUNCTION("""COMPUTED_VALUE"""),"No")</f>
        <v>No</v>
      </c>
      <c r="Q410" t="str">
        <f>IFERROR(__xludf.DUMMYFUNCTION("""COMPUTED_VALUE"""),"Don't know")</f>
        <v>Don't know</v>
      </c>
      <c r="R410" t="str">
        <f>IFERROR(__xludf.DUMMYFUNCTION("""COMPUTED_VALUE"""),"Somewhat easy")</f>
        <v>Somewhat easy</v>
      </c>
      <c r="S410" t="str">
        <f>IFERROR(__xludf.DUMMYFUNCTION("""COMPUTED_VALUE"""),"No")</f>
        <v>No</v>
      </c>
      <c r="T410" t="str">
        <f>IFERROR(__xludf.DUMMYFUNCTION("""COMPUTED_VALUE"""),"No")</f>
        <v>No</v>
      </c>
      <c r="U410" t="str">
        <f>IFERROR(__xludf.DUMMYFUNCTION("""COMPUTED_VALUE"""),"Yes")</f>
        <v>Yes</v>
      </c>
      <c r="V410" t="str">
        <f>IFERROR(__xludf.DUMMYFUNCTION("""COMPUTED_VALUE"""),"Yes")</f>
        <v>Yes</v>
      </c>
      <c r="W410" t="str">
        <f>IFERROR(__xludf.DUMMYFUNCTION("""COMPUTED_VALUE"""),"No")</f>
        <v>No</v>
      </c>
      <c r="X410" t="str">
        <f>IFERROR(__xludf.DUMMYFUNCTION("""COMPUTED_VALUE"""),"No")</f>
        <v>No</v>
      </c>
      <c r="Y410" t="str">
        <f>IFERROR(__xludf.DUMMYFUNCTION("""COMPUTED_VALUE"""),"Yes")</f>
        <v>Yes</v>
      </c>
      <c r="Z410" t="str">
        <f>IFERROR(__xludf.DUMMYFUNCTION("""COMPUTED_VALUE"""),"No")</f>
        <v>No</v>
      </c>
    </row>
    <row r="411">
      <c r="A411" s="4">
        <f>IFERROR(__xludf.DUMMYFUNCTION("""COMPUTED_VALUE"""),41879.44816547453)</f>
        <v>41879.44817</v>
      </c>
      <c r="B411">
        <f>IFERROR(__xludf.DUMMYFUNCTION("""COMPUTED_VALUE"""),43.0)</f>
        <v>43</v>
      </c>
      <c r="C411" t="str">
        <f>IFERROR(__xludf.DUMMYFUNCTION("""COMPUTED_VALUE"""),"male")</f>
        <v>male</v>
      </c>
      <c r="D411" t="str">
        <f>IFERROR(__xludf.DUMMYFUNCTION("""COMPUTED_VALUE"""),"United States")</f>
        <v>United States</v>
      </c>
      <c r="E411" t="str">
        <f>IFERROR(__xludf.DUMMYFUNCTION("""COMPUTED_VALUE"""),"NY")</f>
        <v>NY</v>
      </c>
      <c r="F411" t="str">
        <f>IFERROR(__xludf.DUMMYFUNCTION("""COMPUTED_VALUE"""),"No")</f>
        <v>No</v>
      </c>
      <c r="G411" t="str">
        <f>IFERROR(__xludf.DUMMYFUNCTION("""COMPUTED_VALUE"""),"No")</f>
        <v>No</v>
      </c>
      <c r="H411" t="str">
        <f>IFERROR(__xludf.DUMMYFUNCTION("""COMPUTED_VALUE"""),"No")</f>
        <v>No</v>
      </c>
      <c r="J411" t="str">
        <f>IFERROR(__xludf.DUMMYFUNCTION("""COMPUTED_VALUE"""),"More than 1000")</f>
        <v>More than 1000</v>
      </c>
      <c r="K411" t="str">
        <f>IFERROR(__xludf.DUMMYFUNCTION("""COMPUTED_VALUE"""),"No")</f>
        <v>No</v>
      </c>
      <c r="L411" t="str">
        <f>IFERROR(__xludf.DUMMYFUNCTION("""COMPUTED_VALUE"""),"No")</f>
        <v>No</v>
      </c>
      <c r="M411" t="str">
        <f>IFERROR(__xludf.DUMMYFUNCTION("""COMPUTED_VALUE"""),"Yes")</f>
        <v>Yes</v>
      </c>
      <c r="N411" t="str">
        <f>IFERROR(__xludf.DUMMYFUNCTION("""COMPUTED_VALUE"""),"Yes")</f>
        <v>Yes</v>
      </c>
      <c r="O411" t="str">
        <f>IFERROR(__xludf.DUMMYFUNCTION("""COMPUTED_VALUE"""),"Don't know")</f>
        <v>Don't know</v>
      </c>
      <c r="P411" t="str">
        <f>IFERROR(__xludf.DUMMYFUNCTION("""COMPUTED_VALUE"""),"Yes")</f>
        <v>Yes</v>
      </c>
      <c r="Q411" t="str">
        <f>IFERROR(__xludf.DUMMYFUNCTION("""COMPUTED_VALUE"""),"Yes")</f>
        <v>Yes</v>
      </c>
      <c r="R411" t="str">
        <f>IFERROR(__xludf.DUMMYFUNCTION("""COMPUTED_VALUE"""),"Don't know")</f>
        <v>Don't know</v>
      </c>
      <c r="S411" t="str">
        <f>IFERROR(__xludf.DUMMYFUNCTION("""COMPUTED_VALUE"""),"No")</f>
        <v>No</v>
      </c>
      <c r="T411" t="str">
        <f>IFERROR(__xludf.DUMMYFUNCTION("""COMPUTED_VALUE"""),"No")</f>
        <v>No</v>
      </c>
      <c r="U411" t="str">
        <f>IFERROR(__xludf.DUMMYFUNCTION("""COMPUTED_VALUE"""),"Some of them")</f>
        <v>Some of them</v>
      </c>
      <c r="V411" t="str">
        <f>IFERROR(__xludf.DUMMYFUNCTION("""COMPUTED_VALUE"""),"Yes")</f>
        <v>Yes</v>
      </c>
      <c r="W411" t="str">
        <f>IFERROR(__xludf.DUMMYFUNCTION("""COMPUTED_VALUE"""),"No")</f>
        <v>No</v>
      </c>
      <c r="X411" t="str">
        <f>IFERROR(__xludf.DUMMYFUNCTION("""COMPUTED_VALUE"""),"Maybe")</f>
        <v>Maybe</v>
      </c>
      <c r="Y411" t="str">
        <f>IFERROR(__xludf.DUMMYFUNCTION("""COMPUTED_VALUE"""),"Don't know")</f>
        <v>Don't know</v>
      </c>
      <c r="Z411" t="str">
        <f>IFERROR(__xludf.DUMMYFUNCTION("""COMPUTED_VALUE"""),"No")</f>
        <v>No</v>
      </c>
    </row>
    <row r="412">
      <c r="A412" s="4">
        <f>IFERROR(__xludf.DUMMYFUNCTION("""COMPUTED_VALUE"""),41879.45316719908)</f>
        <v>41879.45317</v>
      </c>
      <c r="B412">
        <f>IFERROR(__xludf.DUMMYFUNCTION("""COMPUTED_VALUE"""),36.0)</f>
        <v>36</v>
      </c>
      <c r="C412" t="str">
        <f>IFERROR(__xludf.DUMMYFUNCTION("""COMPUTED_VALUE"""),"Male")</f>
        <v>Male</v>
      </c>
      <c r="D412" t="str">
        <f>IFERROR(__xludf.DUMMYFUNCTION("""COMPUTED_VALUE"""),"United States")</f>
        <v>United States</v>
      </c>
      <c r="E412" t="str">
        <f>IFERROR(__xludf.DUMMYFUNCTION("""COMPUTED_VALUE"""),"TN")</f>
        <v>TN</v>
      </c>
      <c r="F412" t="str">
        <f>IFERROR(__xludf.DUMMYFUNCTION("""COMPUTED_VALUE"""),"No")</f>
        <v>No</v>
      </c>
      <c r="G412" t="str">
        <f>IFERROR(__xludf.DUMMYFUNCTION("""COMPUTED_VALUE"""),"Yes")</f>
        <v>Yes</v>
      </c>
      <c r="H412" t="str">
        <f>IFERROR(__xludf.DUMMYFUNCTION("""COMPUTED_VALUE"""),"Yes")</f>
        <v>Yes</v>
      </c>
      <c r="I412" t="str">
        <f>IFERROR(__xludf.DUMMYFUNCTION("""COMPUTED_VALUE"""),"Sometimes")</f>
        <v>Sometimes</v>
      </c>
      <c r="J412" t="str">
        <f>IFERROR(__xludf.DUMMYFUNCTION("""COMPUTED_VALUE"""),"More than 1000")</f>
        <v>More than 1000</v>
      </c>
      <c r="K412" t="str">
        <f>IFERROR(__xludf.DUMMYFUNCTION("""COMPUTED_VALUE"""),"Yes")</f>
        <v>Yes</v>
      </c>
      <c r="L412" t="str">
        <f>IFERROR(__xludf.DUMMYFUNCTION("""COMPUTED_VALUE"""),"No")</f>
        <v>No</v>
      </c>
      <c r="M412" t="str">
        <f>IFERROR(__xludf.DUMMYFUNCTION("""COMPUTED_VALUE"""),"Don't know")</f>
        <v>Don't know</v>
      </c>
      <c r="N412" t="str">
        <f>IFERROR(__xludf.DUMMYFUNCTION("""COMPUTED_VALUE"""),"No")</f>
        <v>No</v>
      </c>
      <c r="O412" t="str">
        <f>IFERROR(__xludf.DUMMYFUNCTION("""COMPUTED_VALUE"""),"Don't know")</f>
        <v>Don't know</v>
      </c>
      <c r="P412" t="str">
        <f>IFERROR(__xludf.DUMMYFUNCTION("""COMPUTED_VALUE"""),"Don't know")</f>
        <v>Don't know</v>
      </c>
      <c r="Q412" t="str">
        <f>IFERROR(__xludf.DUMMYFUNCTION("""COMPUTED_VALUE"""),"Don't know")</f>
        <v>Don't know</v>
      </c>
      <c r="R412" t="str">
        <f>IFERROR(__xludf.DUMMYFUNCTION("""COMPUTED_VALUE"""),"Don't know")</f>
        <v>Don't know</v>
      </c>
      <c r="S412" t="str">
        <f>IFERROR(__xludf.DUMMYFUNCTION("""COMPUTED_VALUE"""),"Yes")</f>
        <v>Yes</v>
      </c>
      <c r="T412" t="str">
        <f>IFERROR(__xludf.DUMMYFUNCTION("""COMPUTED_VALUE"""),"Maybe")</f>
        <v>Maybe</v>
      </c>
      <c r="U412" t="str">
        <f>IFERROR(__xludf.DUMMYFUNCTION("""COMPUTED_VALUE"""),"No")</f>
        <v>No</v>
      </c>
      <c r="V412" t="str">
        <f>IFERROR(__xludf.DUMMYFUNCTION("""COMPUTED_VALUE"""),"No")</f>
        <v>No</v>
      </c>
      <c r="W412" t="str">
        <f>IFERROR(__xludf.DUMMYFUNCTION("""COMPUTED_VALUE"""),"No")</f>
        <v>No</v>
      </c>
      <c r="X412" t="str">
        <f>IFERROR(__xludf.DUMMYFUNCTION("""COMPUTED_VALUE"""),"Maybe")</f>
        <v>Maybe</v>
      </c>
      <c r="Y412" t="str">
        <f>IFERROR(__xludf.DUMMYFUNCTION("""COMPUTED_VALUE"""),"Don't know")</f>
        <v>Don't know</v>
      </c>
      <c r="Z412" t="str">
        <f>IFERROR(__xludf.DUMMYFUNCTION("""COMPUTED_VALUE"""),"No")</f>
        <v>No</v>
      </c>
    </row>
    <row r="413">
      <c r="A413" s="4">
        <f>IFERROR(__xludf.DUMMYFUNCTION("""COMPUTED_VALUE"""),41879.46111416667)</f>
        <v>41879.46111</v>
      </c>
      <c r="B413">
        <f>IFERROR(__xludf.DUMMYFUNCTION("""COMPUTED_VALUE"""),31.0)</f>
        <v>31</v>
      </c>
      <c r="C413" t="str">
        <f>IFERROR(__xludf.DUMMYFUNCTION("""COMPUTED_VALUE"""),"Male")</f>
        <v>Male</v>
      </c>
      <c r="D413" t="str">
        <f>IFERROR(__xludf.DUMMYFUNCTION("""COMPUTED_VALUE"""),"United States")</f>
        <v>United States</v>
      </c>
      <c r="E413" t="str">
        <f>IFERROR(__xludf.DUMMYFUNCTION("""COMPUTED_VALUE"""),"TX")</f>
        <v>TX</v>
      </c>
      <c r="F413" t="str">
        <f>IFERROR(__xludf.DUMMYFUNCTION("""COMPUTED_VALUE"""),"No")</f>
        <v>No</v>
      </c>
      <c r="G413" t="str">
        <f>IFERROR(__xludf.DUMMYFUNCTION("""COMPUTED_VALUE"""),"Yes")</f>
        <v>Yes</v>
      </c>
      <c r="H413" t="str">
        <f>IFERROR(__xludf.DUMMYFUNCTION("""COMPUTED_VALUE"""),"Yes")</f>
        <v>Yes</v>
      </c>
      <c r="I413" t="str">
        <f>IFERROR(__xludf.DUMMYFUNCTION("""COMPUTED_VALUE"""),"Sometimes")</f>
        <v>Sometimes</v>
      </c>
      <c r="J413" t="str">
        <f>IFERROR(__xludf.DUMMYFUNCTION("""COMPUTED_VALUE"""),"26-100")</f>
        <v>26-100</v>
      </c>
      <c r="K413" t="str">
        <f>IFERROR(__xludf.DUMMYFUNCTION("""COMPUTED_VALUE"""),"No")</f>
        <v>No</v>
      </c>
      <c r="L413" t="str">
        <f>IFERROR(__xludf.DUMMYFUNCTION("""COMPUTED_VALUE"""),"Yes")</f>
        <v>Yes</v>
      </c>
      <c r="M413" t="str">
        <f>IFERROR(__xludf.DUMMYFUNCTION("""COMPUTED_VALUE"""),"Yes")</f>
        <v>Yes</v>
      </c>
      <c r="N413" t="str">
        <f>IFERROR(__xludf.DUMMYFUNCTION("""COMPUTED_VALUE"""),"Yes")</f>
        <v>Yes</v>
      </c>
      <c r="O413" t="str">
        <f>IFERROR(__xludf.DUMMYFUNCTION("""COMPUTED_VALUE"""),"No")</f>
        <v>No</v>
      </c>
      <c r="P413" t="str">
        <f>IFERROR(__xludf.DUMMYFUNCTION("""COMPUTED_VALUE"""),"Don't know")</f>
        <v>Don't know</v>
      </c>
      <c r="Q413" t="str">
        <f>IFERROR(__xludf.DUMMYFUNCTION("""COMPUTED_VALUE"""),"Don't know")</f>
        <v>Don't know</v>
      </c>
      <c r="R413" t="str">
        <f>IFERROR(__xludf.DUMMYFUNCTION("""COMPUTED_VALUE"""),"Somewhat easy")</f>
        <v>Somewhat easy</v>
      </c>
      <c r="S413" t="str">
        <f>IFERROR(__xludf.DUMMYFUNCTION("""COMPUTED_VALUE"""),"Maybe")</f>
        <v>Maybe</v>
      </c>
      <c r="T413" t="str">
        <f>IFERROR(__xludf.DUMMYFUNCTION("""COMPUTED_VALUE"""),"No")</f>
        <v>No</v>
      </c>
      <c r="U413" t="str">
        <f>IFERROR(__xludf.DUMMYFUNCTION("""COMPUTED_VALUE"""),"Some of them")</f>
        <v>Some of them</v>
      </c>
      <c r="V413" t="str">
        <f>IFERROR(__xludf.DUMMYFUNCTION("""COMPUTED_VALUE"""),"Yes")</f>
        <v>Yes</v>
      </c>
      <c r="W413" t="str">
        <f>IFERROR(__xludf.DUMMYFUNCTION("""COMPUTED_VALUE"""),"Maybe")</f>
        <v>Maybe</v>
      </c>
      <c r="X413" t="str">
        <f>IFERROR(__xludf.DUMMYFUNCTION("""COMPUTED_VALUE"""),"Yes")</f>
        <v>Yes</v>
      </c>
      <c r="Y413" t="str">
        <f>IFERROR(__xludf.DUMMYFUNCTION("""COMPUTED_VALUE"""),"Don't know")</f>
        <v>Don't know</v>
      </c>
      <c r="Z413" t="str">
        <f>IFERROR(__xludf.DUMMYFUNCTION("""COMPUTED_VALUE"""),"No")</f>
        <v>No</v>
      </c>
    </row>
    <row r="414">
      <c r="A414" s="4">
        <f>IFERROR(__xludf.DUMMYFUNCTION("""COMPUTED_VALUE"""),41879.46130902778)</f>
        <v>41879.46131</v>
      </c>
      <c r="B414">
        <f>IFERROR(__xludf.DUMMYFUNCTION("""COMPUTED_VALUE"""),36.0)</f>
        <v>36</v>
      </c>
      <c r="C414" t="str">
        <f>IFERROR(__xludf.DUMMYFUNCTION("""COMPUTED_VALUE"""),"Male")</f>
        <v>Male</v>
      </c>
      <c r="D414" t="str">
        <f>IFERROR(__xludf.DUMMYFUNCTION("""COMPUTED_VALUE"""),"United States")</f>
        <v>United States</v>
      </c>
      <c r="E414" t="str">
        <f>IFERROR(__xludf.DUMMYFUNCTION("""COMPUTED_VALUE"""),"OH")</f>
        <v>OH</v>
      </c>
      <c r="F414" t="str">
        <f>IFERROR(__xludf.DUMMYFUNCTION("""COMPUTED_VALUE"""),"No")</f>
        <v>No</v>
      </c>
      <c r="G414" t="str">
        <f>IFERROR(__xludf.DUMMYFUNCTION("""COMPUTED_VALUE"""),"No")</f>
        <v>No</v>
      </c>
      <c r="H414" t="str">
        <f>IFERROR(__xludf.DUMMYFUNCTION("""COMPUTED_VALUE"""),"Yes")</f>
        <v>Yes</v>
      </c>
      <c r="I414" t="str">
        <f>IFERROR(__xludf.DUMMYFUNCTION("""COMPUTED_VALUE"""),"Sometimes")</f>
        <v>Sometimes</v>
      </c>
      <c r="J414" t="str">
        <f>IFERROR(__xludf.DUMMYFUNCTION("""COMPUTED_VALUE"""),"100-500")</f>
        <v>100-500</v>
      </c>
      <c r="K414" t="str">
        <f>IFERROR(__xludf.DUMMYFUNCTION("""COMPUTED_VALUE"""),"Yes")</f>
        <v>Yes</v>
      </c>
      <c r="L414" t="str">
        <f>IFERROR(__xludf.DUMMYFUNCTION("""COMPUTED_VALUE"""),"Yes")</f>
        <v>Yes</v>
      </c>
      <c r="M414" t="str">
        <f>IFERROR(__xludf.DUMMYFUNCTION("""COMPUTED_VALUE"""),"Yes")</f>
        <v>Yes</v>
      </c>
      <c r="N414" t="str">
        <f>IFERROR(__xludf.DUMMYFUNCTION("""COMPUTED_VALUE"""),"Yes")</f>
        <v>Yes</v>
      </c>
      <c r="O414" t="str">
        <f>IFERROR(__xludf.DUMMYFUNCTION("""COMPUTED_VALUE"""),"No")</f>
        <v>No</v>
      </c>
      <c r="P414" t="str">
        <f>IFERROR(__xludf.DUMMYFUNCTION("""COMPUTED_VALUE"""),"No")</f>
        <v>No</v>
      </c>
      <c r="Q414" t="str">
        <f>IFERROR(__xludf.DUMMYFUNCTION("""COMPUTED_VALUE"""),"Don't know")</f>
        <v>Don't know</v>
      </c>
      <c r="R414" t="str">
        <f>IFERROR(__xludf.DUMMYFUNCTION("""COMPUTED_VALUE"""),"Very difficult")</f>
        <v>Very difficult</v>
      </c>
      <c r="S414" t="str">
        <f>IFERROR(__xludf.DUMMYFUNCTION("""COMPUTED_VALUE"""),"Maybe")</f>
        <v>Maybe</v>
      </c>
      <c r="T414" t="str">
        <f>IFERROR(__xludf.DUMMYFUNCTION("""COMPUTED_VALUE"""),"Maybe")</f>
        <v>Maybe</v>
      </c>
      <c r="U414" t="str">
        <f>IFERROR(__xludf.DUMMYFUNCTION("""COMPUTED_VALUE"""),"Some of them")</f>
        <v>Some of them</v>
      </c>
      <c r="V414" t="str">
        <f>IFERROR(__xludf.DUMMYFUNCTION("""COMPUTED_VALUE"""),"Some of them")</f>
        <v>Some of them</v>
      </c>
      <c r="W414" t="str">
        <f>IFERROR(__xludf.DUMMYFUNCTION("""COMPUTED_VALUE"""),"Maybe")</f>
        <v>Maybe</v>
      </c>
      <c r="X414" t="str">
        <f>IFERROR(__xludf.DUMMYFUNCTION("""COMPUTED_VALUE"""),"Maybe")</f>
        <v>Maybe</v>
      </c>
      <c r="Y414" t="str">
        <f>IFERROR(__xludf.DUMMYFUNCTION("""COMPUTED_VALUE"""),"Don't know")</f>
        <v>Don't know</v>
      </c>
      <c r="Z414" t="str">
        <f>IFERROR(__xludf.DUMMYFUNCTION("""COMPUTED_VALUE"""),"No")</f>
        <v>No</v>
      </c>
    </row>
    <row r="415">
      <c r="A415" s="4">
        <f>IFERROR(__xludf.DUMMYFUNCTION("""COMPUTED_VALUE"""),41879.46830752315)</f>
        <v>41879.46831</v>
      </c>
      <c r="B415">
        <f>IFERROR(__xludf.DUMMYFUNCTION("""COMPUTED_VALUE"""),35.0)</f>
        <v>35</v>
      </c>
      <c r="C415" t="str">
        <f>IFERROR(__xludf.DUMMYFUNCTION("""COMPUTED_VALUE"""),"Male")</f>
        <v>Male</v>
      </c>
      <c r="D415" t="str">
        <f>IFERROR(__xludf.DUMMYFUNCTION("""COMPUTED_VALUE"""),"United States")</f>
        <v>United States</v>
      </c>
      <c r="E415" t="str">
        <f>IFERROR(__xludf.DUMMYFUNCTION("""COMPUTED_VALUE"""),"CA")</f>
        <v>CA</v>
      </c>
      <c r="F415" t="str">
        <f>IFERROR(__xludf.DUMMYFUNCTION("""COMPUTED_VALUE"""),"No")</f>
        <v>No</v>
      </c>
      <c r="G415" t="str">
        <f>IFERROR(__xludf.DUMMYFUNCTION("""COMPUTED_VALUE"""),"Yes")</f>
        <v>Yes</v>
      </c>
      <c r="H415" t="str">
        <f>IFERROR(__xludf.DUMMYFUNCTION("""COMPUTED_VALUE"""),"Yes")</f>
        <v>Yes</v>
      </c>
      <c r="I415" t="str">
        <f>IFERROR(__xludf.DUMMYFUNCTION("""COMPUTED_VALUE"""),"Rarely")</f>
        <v>Rarely</v>
      </c>
      <c r="J415" t="str">
        <f>IFERROR(__xludf.DUMMYFUNCTION("""COMPUTED_VALUE"""),"6-25")</f>
        <v>6-25</v>
      </c>
      <c r="K415" t="str">
        <f>IFERROR(__xludf.DUMMYFUNCTION("""COMPUTED_VALUE"""),"No")</f>
        <v>No</v>
      </c>
      <c r="L415" t="str">
        <f>IFERROR(__xludf.DUMMYFUNCTION("""COMPUTED_VALUE"""),"Yes")</f>
        <v>Yes</v>
      </c>
      <c r="M415" t="str">
        <f>IFERROR(__xludf.DUMMYFUNCTION("""COMPUTED_VALUE"""),"Yes")</f>
        <v>Yes</v>
      </c>
      <c r="N415" t="str">
        <f>IFERROR(__xludf.DUMMYFUNCTION("""COMPUTED_VALUE"""),"Yes")</f>
        <v>Yes</v>
      </c>
      <c r="O415" t="str">
        <f>IFERROR(__xludf.DUMMYFUNCTION("""COMPUTED_VALUE"""),"Yes")</f>
        <v>Yes</v>
      </c>
      <c r="P415" t="str">
        <f>IFERROR(__xludf.DUMMYFUNCTION("""COMPUTED_VALUE"""),"Yes")</f>
        <v>Yes</v>
      </c>
      <c r="Q415" t="str">
        <f>IFERROR(__xludf.DUMMYFUNCTION("""COMPUTED_VALUE"""),"Yes")</f>
        <v>Yes</v>
      </c>
      <c r="R415" t="str">
        <f>IFERROR(__xludf.DUMMYFUNCTION("""COMPUTED_VALUE"""),"Very easy")</f>
        <v>Very easy</v>
      </c>
      <c r="S415" t="str">
        <f>IFERROR(__xludf.DUMMYFUNCTION("""COMPUTED_VALUE"""),"No")</f>
        <v>No</v>
      </c>
      <c r="T415" t="str">
        <f>IFERROR(__xludf.DUMMYFUNCTION("""COMPUTED_VALUE"""),"No")</f>
        <v>No</v>
      </c>
      <c r="U415" t="str">
        <f>IFERROR(__xludf.DUMMYFUNCTION("""COMPUTED_VALUE"""),"Some of them")</f>
        <v>Some of them</v>
      </c>
      <c r="V415" t="str">
        <f>IFERROR(__xludf.DUMMYFUNCTION("""COMPUTED_VALUE"""),"Yes")</f>
        <v>Yes</v>
      </c>
      <c r="W415" t="str">
        <f>IFERROR(__xludf.DUMMYFUNCTION("""COMPUTED_VALUE"""),"No")</f>
        <v>No</v>
      </c>
      <c r="X415" t="str">
        <f>IFERROR(__xludf.DUMMYFUNCTION("""COMPUTED_VALUE"""),"No")</f>
        <v>No</v>
      </c>
      <c r="Y415" t="str">
        <f>IFERROR(__xludf.DUMMYFUNCTION("""COMPUTED_VALUE"""),"Yes")</f>
        <v>Yes</v>
      </c>
      <c r="Z415" t="str">
        <f>IFERROR(__xludf.DUMMYFUNCTION("""COMPUTED_VALUE"""),"No")</f>
        <v>No</v>
      </c>
    </row>
    <row r="416">
      <c r="A416" s="4">
        <f>IFERROR(__xludf.DUMMYFUNCTION("""COMPUTED_VALUE"""),41879.47311357639)</f>
        <v>41879.47311</v>
      </c>
      <c r="B416">
        <f>IFERROR(__xludf.DUMMYFUNCTION("""COMPUTED_VALUE"""),37.0)</f>
        <v>37</v>
      </c>
      <c r="C416" t="str">
        <f>IFERROR(__xludf.DUMMYFUNCTION("""COMPUTED_VALUE"""),"Male")</f>
        <v>Male</v>
      </c>
      <c r="D416" t="str">
        <f>IFERROR(__xludf.DUMMYFUNCTION("""COMPUTED_VALUE"""),"United States")</f>
        <v>United States</v>
      </c>
      <c r="E416" t="str">
        <f>IFERROR(__xludf.DUMMYFUNCTION("""COMPUTED_VALUE"""),"MI")</f>
        <v>MI</v>
      </c>
      <c r="F416" t="str">
        <f>IFERROR(__xludf.DUMMYFUNCTION("""COMPUTED_VALUE"""),"No")</f>
        <v>No</v>
      </c>
      <c r="G416" t="str">
        <f>IFERROR(__xludf.DUMMYFUNCTION("""COMPUTED_VALUE"""),"Yes")</f>
        <v>Yes</v>
      </c>
      <c r="H416" t="str">
        <f>IFERROR(__xludf.DUMMYFUNCTION("""COMPUTED_VALUE"""),"Yes")</f>
        <v>Yes</v>
      </c>
      <c r="I416" t="str">
        <f>IFERROR(__xludf.DUMMYFUNCTION("""COMPUTED_VALUE"""),"Sometimes")</f>
        <v>Sometimes</v>
      </c>
      <c r="J416" t="str">
        <f>IFERROR(__xludf.DUMMYFUNCTION("""COMPUTED_VALUE"""),"100-500")</f>
        <v>100-500</v>
      </c>
      <c r="K416" t="str">
        <f>IFERROR(__xludf.DUMMYFUNCTION("""COMPUTED_VALUE"""),"No")</f>
        <v>No</v>
      </c>
      <c r="L416" t="str">
        <f>IFERROR(__xludf.DUMMYFUNCTION("""COMPUTED_VALUE"""),"Yes")</f>
        <v>Yes</v>
      </c>
      <c r="M416" t="str">
        <f>IFERROR(__xludf.DUMMYFUNCTION("""COMPUTED_VALUE"""),"Don't know")</f>
        <v>Don't know</v>
      </c>
      <c r="N416" t="str">
        <f>IFERROR(__xludf.DUMMYFUNCTION("""COMPUTED_VALUE"""),"Not sure")</f>
        <v>Not sure</v>
      </c>
      <c r="O416" t="str">
        <f>IFERROR(__xludf.DUMMYFUNCTION("""COMPUTED_VALUE"""),"Don't know")</f>
        <v>Don't know</v>
      </c>
      <c r="P416" t="str">
        <f>IFERROR(__xludf.DUMMYFUNCTION("""COMPUTED_VALUE"""),"Don't know")</f>
        <v>Don't know</v>
      </c>
      <c r="Q416" t="str">
        <f>IFERROR(__xludf.DUMMYFUNCTION("""COMPUTED_VALUE"""),"Don't know")</f>
        <v>Don't know</v>
      </c>
      <c r="R416" t="str">
        <f>IFERROR(__xludf.DUMMYFUNCTION("""COMPUTED_VALUE"""),"Don't know")</f>
        <v>Don't know</v>
      </c>
      <c r="S416" t="str">
        <f>IFERROR(__xludf.DUMMYFUNCTION("""COMPUTED_VALUE"""),"Maybe")</f>
        <v>Maybe</v>
      </c>
      <c r="T416" t="str">
        <f>IFERROR(__xludf.DUMMYFUNCTION("""COMPUTED_VALUE"""),"No")</f>
        <v>No</v>
      </c>
      <c r="U416" t="str">
        <f>IFERROR(__xludf.DUMMYFUNCTION("""COMPUTED_VALUE"""),"Some of them")</f>
        <v>Some of them</v>
      </c>
      <c r="V416" t="str">
        <f>IFERROR(__xludf.DUMMYFUNCTION("""COMPUTED_VALUE"""),"Some of them")</f>
        <v>Some of them</v>
      </c>
      <c r="W416" t="str">
        <f>IFERROR(__xludf.DUMMYFUNCTION("""COMPUTED_VALUE"""),"No")</f>
        <v>No</v>
      </c>
      <c r="X416" t="str">
        <f>IFERROR(__xludf.DUMMYFUNCTION("""COMPUTED_VALUE"""),"No")</f>
        <v>No</v>
      </c>
      <c r="Y416" t="str">
        <f>IFERROR(__xludf.DUMMYFUNCTION("""COMPUTED_VALUE"""),"Don't know")</f>
        <v>Don't know</v>
      </c>
      <c r="Z416" t="str">
        <f>IFERROR(__xludf.DUMMYFUNCTION("""COMPUTED_VALUE"""),"No")</f>
        <v>No</v>
      </c>
    </row>
    <row r="417">
      <c r="A417" s="4">
        <f>IFERROR(__xludf.DUMMYFUNCTION("""COMPUTED_VALUE"""),41879.47366240741)</f>
        <v>41879.47366</v>
      </c>
      <c r="B417">
        <f>IFERROR(__xludf.DUMMYFUNCTION("""COMPUTED_VALUE"""),36.0)</f>
        <v>36</v>
      </c>
      <c r="C417" t="str">
        <f>IFERROR(__xludf.DUMMYFUNCTION("""COMPUTED_VALUE"""),"M")</f>
        <v>M</v>
      </c>
      <c r="D417" t="str">
        <f>IFERROR(__xludf.DUMMYFUNCTION("""COMPUTED_VALUE"""),"United States")</f>
        <v>United States</v>
      </c>
      <c r="E417" t="str">
        <f>IFERROR(__xludf.DUMMYFUNCTION("""COMPUTED_VALUE"""),"CA")</f>
        <v>CA</v>
      </c>
      <c r="F417" t="str">
        <f>IFERROR(__xludf.DUMMYFUNCTION("""COMPUTED_VALUE"""),"No")</f>
        <v>No</v>
      </c>
      <c r="G417" t="str">
        <f>IFERROR(__xludf.DUMMYFUNCTION("""COMPUTED_VALUE"""),"No")</f>
        <v>No</v>
      </c>
      <c r="H417" t="str">
        <f>IFERROR(__xludf.DUMMYFUNCTION("""COMPUTED_VALUE"""),"No")</f>
        <v>No</v>
      </c>
      <c r="I417" t="str">
        <f>IFERROR(__xludf.DUMMYFUNCTION("""COMPUTED_VALUE"""),"Never")</f>
        <v>Never</v>
      </c>
      <c r="J417" t="str">
        <f>IFERROR(__xludf.DUMMYFUNCTION("""COMPUTED_VALUE"""),"More than 1000")</f>
        <v>More than 1000</v>
      </c>
      <c r="K417" t="str">
        <f>IFERROR(__xludf.DUMMYFUNCTION("""COMPUTED_VALUE"""),"No")</f>
        <v>No</v>
      </c>
      <c r="L417" t="str">
        <f>IFERROR(__xludf.DUMMYFUNCTION("""COMPUTED_VALUE"""),"Yes")</f>
        <v>Yes</v>
      </c>
      <c r="M417" t="str">
        <f>IFERROR(__xludf.DUMMYFUNCTION("""COMPUTED_VALUE"""),"Yes")</f>
        <v>Yes</v>
      </c>
      <c r="N417" t="str">
        <f>IFERROR(__xludf.DUMMYFUNCTION("""COMPUTED_VALUE"""),"Yes")</f>
        <v>Yes</v>
      </c>
      <c r="O417" t="str">
        <f>IFERROR(__xludf.DUMMYFUNCTION("""COMPUTED_VALUE"""),"Yes")</f>
        <v>Yes</v>
      </c>
      <c r="P417" t="str">
        <f>IFERROR(__xludf.DUMMYFUNCTION("""COMPUTED_VALUE"""),"Yes")</f>
        <v>Yes</v>
      </c>
      <c r="Q417" t="str">
        <f>IFERROR(__xludf.DUMMYFUNCTION("""COMPUTED_VALUE"""),"Yes")</f>
        <v>Yes</v>
      </c>
      <c r="R417" t="str">
        <f>IFERROR(__xludf.DUMMYFUNCTION("""COMPUTED_VALUE"""),"Very easy")</f>
        <v>Very easy</v>
      </c>
      <c r="S417" t="str">
        <f>IFERROR(__xludf.DUMMYFUNCTION("""COMPUTED_VALUE"""),"No")</f>
        <v>No</v>
      </c>
      <c r="T417" t="str">
        <f>IFERROR(__xludf.DUMMYFUNCTION("""COMPUTED_VALUE"""),"No")</f>
        <v>No</v>
      </c>
      <c r="U417" t="str">
        <f>IFERROR(__xludf.DUMMYFUNCTION("""COMPUTED_VALUE"""),"Some of them")</f>
        <v>Some of them</v>
      </c>
      <c r="V417" t="str">
        <f>IFERROR(__xludf.DUMMYFUNCTION("""COMPUTED_VALUE"""),"Yes")</f>
        <v>Yes</v>
      </c>
      <c r="W417" t="str">
        <f>IFERROR(__xludf.DUMMYFUNCTION("""COMPUTED_VALUE"""),"No")</f>
        <v>No</v>
      </c>
      <c r="X417" t="str">
        <f>IFERROR(__xludf.DUMMYFUNCTION("""COMPUTED_VALUE"""),"No")</f>
        <v>No</v>
      </c>
      <c r="Y417" t="str">
        <f>IFERROR(__xludf.DUMMYFUNCTION("""COMPUTED_VALUE"""),"Yes")</f>
        <v>Yes</v>
      </c>
      <c r="Z417" t="str">
        <f>IFERROR(__xludf.DUMMYFUNCTION("""COMPUTED_VALUE"""),"No")</f>
        <v>No</v>
      </c>
    </row>
    <row r="418">
      <c r="A418" s="4">
        <f>IFERROR(__xludf.DUMMYFUNCTION("""COMPUTED_VALUE"""),41879.476563344906)</f>
        <v>41879.47656</v>
      </c>
      <c r="B418">
        <f>IFERROR(__xludf.DUMMYFUNCTION("""COMPUTED_VALUE"""),29.0)</f>
        <v>29</v>
      </c>
      <c r="C418" t="str">
        <f>IFERROR(__xludf.DUMMYFUNCTION("""COMPUTED_VALUE"""),"Female")</f>
        <v>Female</v>
      </c>
      <c r="D418" t="str">
        <f>IFERROR(__xludf.DUMMYFUNCTION("""COMPUTED_VALUE"""),"United States")</f>
        <v>United States</v>
      </c>
      <c r="E418" t="str">
        <f>IFERROR(__xludf.DUMMYFUNCTION("""COMPUTED_VALUE"""),"OR")</f>
        <v>OR</v>
      </c>
      <c r="F418" t="str">
        <f>IFERROR(__xludf.DUMMYFUNCTION("""COMPUTED_VALUE"""),"No")</f>
        <v>No</v>
      </c>
      <c r="G418" t="str">
        <f>IFERROR(__xludf.DUMMYFUNCTION("""COMPUTED_VALUE"""),"Yes")</f>
        <v>Yes</v>
      </c>
      <c r="H418" t="str">
        <f>IFERROR(__xludf.DUMMYFUNCTION("""COMPUTED_VALUE"""),"Yes")</f>
        <v>Yes</v>
      </c>
      <c r="I418" t="str">
        <f>IFERROR(__xludf.DUMMYFUNCTION("""COMPUTED_VALUE"""),"Sometimes")</f>
        <v>Sometimes</v>
      </c>
      <c r="J418" t="str">
        <f>IFERROR(__xludf.DUMMYFUNCTION("""COMPUTED_VALUE"""),"26-100")</f>
        <v>26-100</v>
      </c>
      <c r="K418" t="str">
        <f>IFERROR(__xludf.DUMMYFUNCTION("""COMPUTED_VALUE"""),"Yes")</f>
        <v>Yes</v>
      </c>
      <c r="L418" t="str">
        <f>IFERROR(__xludf.DUMMYFUNCTION("""COMPUTED_VALUE"""),"No")</f>
        <v>No</v>
      </c>
      <c r="M418" t="str">
        <f>IFERROR(__xludf.DUMMYFUNCTION("""COMPUTED_VALUE"""),"Don't know")</f>
        <v>Don't know</v>
      </c>
      <c r="N418" t="str">
        <f>IFERROR(__xludf.DUMMYFUNCTION("""COMPUTED_VALUE"""),"No")</f>
        <v>No</v>
      </c>
      <c r="O418" t="str">
        <f>IFERROR(__xludf.DUMMYFUNCTION("""COMPUTED_VALUE"""),"No")</f>
        <v>No</v>
      </c>
      <c r="P418" t="str">
        <f>IFERROR(__xludf.DUMMYFUNCTION("""COMPUTED_VALUE"""),"Don't know")</f>
        <v>Don't know</v>
      </c>
      <c r="Q418" t="str">
        <f>IFERROR(__xludf.DUMMYFUNCTION("""COMPUTED_VALUE"""),"Don't know")</f>
        <v>Don't know</v>
      </c>
      <c r="R418" t="str">
        <f>IFERROR(__xludf.DUMMYFUNCTION("""COMPUTED_VALUE"""),"Don't know")</f>
        <v>Don't know</v>
      </c>
      <c r="S418" t="str">
        <f>IFERROR(__xludf.DUMMYFUNCTION("""COMPUTED_VALUE"""),"Maybe")</f>
        <v>Maybe</v>
      </c>
      <c r="T418" t="str">
        <f>IFERROR(__xludf.DUMMYFUNCTION("""COMPUTED_VALUE"""),"No")</f>
        <v>No</v>
      </c>
      <c r="U418" t="str">
        <f>IFERROR(__xludf.DUMMYFUNCTION("""COMPUTED_VALUE"""),"Some of them")</f>
        <v>Some of them</v>
      </c>
      <c r="V418" t="str">
        <f>IFERROR(__xludf.DUMMYFUNCTION("""COMPUTED_VALUE"""),"Yes")</f>
        <v>Yes</v>
      </c>
      <c r="W418" t="str">
        <f>IFERROR(__xludf.DUMMYFUNCTION("""COMPUTED_VALUE"""),"No")</f>
        <v>No</v>
      </c>
      <c r="X418" t="str">
        <f>IFERROR(__xludf.DUMMYFUNCTION("""COMPUTED_VALUE"""),"Maybe")</f>
        <v>Maybe</v>
      </c>
      <c r="Y418" t="str">
        <f>IFERROR(__xludf.DUMMYFUNCTION("""COMPUTED_VALUE"""),"Don't know")</f>
        <v>Don't know</v>
      </c>
      <c r="Z418" t="str">
        <f>IFERROR(__xludf.DUMMYFUNCTION("""COMPUTED_VALUE"""),"No")</f>
        <v>No</v>
      </c>
    </row>
    <row r="419">
      <c r="A419" s="4">
        <f>IFERROR(__xludf.DUMMYFUNCTION("""COMPUTED_VALUE"""),41879.4777320139)</f>
        <v>41879.47773</v>
      </c>
      <c r="B419">
        <f>IFERROR(__xludf.DUMMYFUNCTION("""COMPUTED_VALUE"""),38.0)</f>
        <v>38</v>
      </c>
      <c r="C419" t="str">
        <f>IFERROR(__xludf.DUMMYFUNCTION("""COMPUTED_VALUE"""),"f")</f>
        <v>f</v>
      </c>
      <c r="D419" t="str">
        <f>IFERROR(__xludf.DUMMYFUNCTION("""COMPUTED_VALUE"""),"United States")</f>
        <v>United States</v>
      </c>
      <c r="E419" t="str">
        <f>IFERROR(__xludf.DUMMYFUNCTION("""COMPUTED_VALUE"""),"NC")</f>
        <v>NC</v>
      </c>
      <c r="F419" t="str">
        <f>IFERROR(__xludf.DUMMYFUNCTION("""COMPUTED_VALUE"""),"No")</f>
        <v>No</v>
      </c>
      <c r="G419" t="str">
        <f>IFERROR(__xludf.DUMMYFUNCTION("""COMPUTED_VALUE"""),"Yes")</f>
        <v>Yes</v>
      </c>
      <c r="H419" t="str">
        <f>IFERROR(__xludf.DUMMYFUNCTION("""COMPUTED_VALUE"""),"Yes")</f>
        <v>Yes</v>
      </c>
      <c r="I419" t="str">
        <f>IFERROR(__xludf.DUMMYFUNCTION("""COMPUTED_VALUE"""),"Sometimes")</f>
        <v>Sometimes</v>
      </c>
      <c r="J419" t="str">
        <f>IFERROR(__xludf.DUMMYFUNCTION("""COMPUTED_VALUE"""),"26-100")</f>
        <v>26-100</v>
      </c>
      <c r="K419" t="str">
        <f>IFERROR(__xludf.DUMMYFUNCTION("""COMPUTED_VALUE"""),"No")</f>
        <v>No</v>
      </c>
      <c r="L419" t="str">
        <f>IFERROR(__xludf.DUMMYFUNCTION("""COMPUTED_VALUE"""),"No")</f>
        <v>No</v>
      </c>
      <c r="M419" t="str">
        <f>IFERROR(__xludf.DUMMYFUNCTION("""COMPUTED_VALUE"""),"Yes")</f>
        <v>Yes</v>
      </c>
      <c r="N419" t="str">
        <f>IFERROR(__xludf.DUMMYFUNCTION("""COMPUTED_VALUE"""),"Not sure")</f>
        <v>Not sure</v>
      </c>
      <c r="O419" t="str">
        <f>IFERROR(__xludf.DUMMYFUNCTION("""COMPUTED_VALUE"""),"No")</f>
        <v>No</v>
      </c>
      <c r="P419" t="str">
        <f>IFERROR(__xludf.DUMMYFUNCTION("""COMPUTED_VALUE"""),"Don't know")</f>
        <v>Don't know</v>
      </c>
      <c r="Q419" t="str">
        <f>IFERROR(__xludf.DUMMYFUNCTION("""COMPUTED_VALUE"""),"Don't know")</f>
        <v>Don't know</v>
      </c>
      <c r="R419" t="str">
        <f>IFERROR(__xludf.DUMMYFUNCTION("""COMPUTED_VALUE"""),"Don't know")</f>
        <v>Don't know</v>
      </c>
      <c r="S419" t="str">
        <f>IFERROR(__xludf.DUMMYFUNCTION("""COMPUTED_VALUE"""),"Maybe")</f>
        <v>Maybe</v>
      </c>
      <c r="T419" t="str">
        <f>IFERROR(__xludf.DUMMYFUNCTION("""COMPUTED_VALUE"""),"No")</f>
        <v>No</v>
      </c>
      <c r="U419" t="str">
        <f>IFERROR(__xludf.DUMMYFUNCTION("""COMPUTED_VALUE"""),"No")</f>
        <v>No</v>
      </c>
      <c r="V419" t="str">
        <f>IFERROR(__xludf.DUMMYFUNCTION("""COMPUTED_VALUE"""),"No")</f>
        <v>No</v>
      </c>
      <c r="W419" t="str">
        <f>IFERROR(__xludf.DUMMYFUNCTION("""COMPUTED_VALUE"""),"No")</f>
        <v>No</v>
      </c>
      <c r="X419" t="str">
        <f>IFERROR(__xludf.DUMMYFUNCTION("""COMPUTED_VALUE"""),"No")</f>
        <v>No</v>
      </c>
      <c r="Y419" t="str">
        <f>IFERROR(__xludf.DUMMYFUNCTION("""COMPUTED_VALUE"""),"Don't know")</f>
        <v>Don't know</v>
      </c>
      <c r="Z419" t="str">
        <f>IFERROR(__xludf.DUMMYFUNCTION("""COMPUTED_VALUE"""),"No")</f>
        <v>No</v>
      </c>
    </row>
    <row r="420">
      <c r="A420" s="4">
        <f>IFERROR(__xludf.DUMMYFUNCTION("""COMPUTED_VALUE"""),41879.4787105787)</f>
        <v>41879.47871</v>
      </c>
      <c r="B420">
        <f>IFERROR(__xludf.DUMMYFUNCTION("""COMPUTED_VALUE"""),26.0)</f>
        <v>26</v>
      </c>
      <c r="C420" t="str">
        <f>IFERROR(__xludf.DUMMYFUNCTION("""COMPUTED_VALUE"""),"M")</f>
        <v>M</v>
      </c>
      <c r="D420" t="str">
        <f>IFERROR(__xludf.DUMMYFUNCTION("""COMPUTED_VALUE"""),"United States")</f>
        <v>United States</v>
      </c>
      <c r="E420" t="str">
        <f>IFERROR(__xludf.DUMMYFUNCTION("""COMPUTED_VALUE"""),"CA")</f>
        <v>CA</v>
      </c>
      <c r="F420" t="str">
        <f>IFERROR(__xludf.DUMMYFUNCTION("""COMPUTED_VALUE"""),"No")</f>
        <v>No</v>
      </c>
      <c r="G420" t="str">
        <f>IFERROR(__xludf.DUMMYFUNCTION("""COMPUTED_VALUE"""),"Yes")</f>
        <v>Yes</v>
      </c>
      <c r="H420" t="str">
        <f>IFERROR(__xludf.DUMMYFUNCTION("""COMPUTED_VALUE"""),"Yes")</f>
        <v>Yes</v>
      </c>
      <c r="I420" t="str">
        <f>IFERROR(__xludf.DUMMYFUNCTION("""COMPUTED_VALUE"""),"Sometimes")</f>
        <v>Sometimes</v>
      </c>
      <c r="J420" t="str">
        <f>IFERROR(__xludf.DUMMYFUNCTION("""COMPUTED_VALUE"""),"More than 1000")</f>
        <v>More than 1000</v>
      </c>
      <c r="K420" t="str">
        <f>IFERROR(__xludf.DUMMYFUNCTION("""COMPUTED_VALUE"""),"No")</f>
        <v>No</v>
      </c>
      <c r="L420" t="str">
        <f>IFERROR(__xludf.DUMMYFUNCTION("""COMPUTED_VALUE"""),"Yes")</f>
        <v>Yes</v>
      </c>
      <c r="M420" t="str">
        <f>IFERROR(__xludf.DUMMYFUNCTION("""COMPUTED_VALUE"""),"Yes")</f>
        <v>Yes</v>
      </c>
      <c r="N420" t="str">
        <f>IFERROR(__xludf.DUMMYFUNCTION("""COMPUTED_VALUE"""),"No")</f>
        <v>No</v>
      </c>
      <c r="O420" t="str">
        <f>IFERROR(__xludf.DUMMYFUNCTION("""COMPUTED_VALUE"""),"Yes")</f>
        <v>Yes</v>
      </c>
      <c r="P420" t="str">
        <f>IFERROR(__xludf.DUMMYFUNCTION("""COMPUTED_VALUE"""),"Don't know")</f>
        <v>Don't know</v>
      </c>
      <c r="Q420" t="str">
        <f>IFERROR(__xludf.DUMMYFUNCTION("""COMPUTED_VALUE"""),"Don't know")</f>
        <v>Don't know</v>
      </c>
      <c r="R420" t="str">
        <f>IFERROR(__xludf.DUMMYFUNCTION("""COMPUTED_VALUE"""),"Somewhat difficult")</f>
        <v>Somewhat difficult</v>
      </c>
      <c r="S420" t="str">
        <f>IFERROR(__xludf.DUMMYFUNCTION("""COMPUTED_VALUE"""),"Yes")</f>
        <v>Yes</v>
      </c>
      <c r="T420" t="str">
        <f>IFERROR(__xludf.DUMMYFUNCTION("""COMPUTED_VALUE"""),"Maybe")</f>
        <v>Maybe</v>
      </c>
      <c r="U420" t="str">
        <f>IFERROR(__xludf.DUMMYFUNCTION("""COMPUTED_VALUE"""),"No")</f>
        <v>No</v>
      </c>
      <c r="V420" t="str">
        <f>IFERROR(__xludf.DUMMYFUNCTION("""COMPUTED_VALUE"""),"No")</f>
        <v>No</v>
      </c>
      <c r="W420" t="str">
        <f>IFERROR(__xludf.DUMMYFUNCTION("""COMPUTED_VALUE"""),"No")</f>
        <v>No</v>
      </c>
      <c r="X420" t="str">
        <f>IFERROR(__xludf.DUMMYFUNCTION("""COMPUTED_VALUE"""),"Maybe")</f>
        <v>Maybe</v>
      </c>
      <c r="Y420" t="str">
        <f>IFERROR(__xludf.DUMMYFUNCTION("""COMPUTED_VALUE"""),"No")</f>
        <v>No</v>
      </c>
      <c r="Z420" t="str">
        <f>IFERROR(__xludf.DUMMYFUNCTION("""COMPUTED_VALUE"""),"No")</f>
        <v>No</v>
      </c>
    </row>
    <row r="421">
      <c r="A421" s="4">
        <f>IFERROR(__xludf.DUMMYFUNCTION("""COMPUTED_VALUE"""),41879.48236829861)</f>
        <v>41879.48237</v>
      </c>
      <c r="B421">
        <f>IFERROR(__xludf.DUMMYFUNCTION("""COMPUTED_VALUE"""),21.0)</f>
        <v>21</v>
      </c>
      <c r="C421" t="str">
        <f>IFERROR(__xludf.DUMMYFUNCTION("""COMPUTED_VALUE"""),"Male")</f>
        <v>Male</v>
      </c>
      <c r="D421" t="str">
        <f>IFERROR(__xludf.DUMMYFUNCTION("""COMPUTED_VALUE"""),"United States")</f>
        <v>United States</v>
      </c>
      <c r="E421" t="str">
        <f>IFERROR(__xludf.DUMMYFUNCTION("""COMPUTED_VALUE"""),"IL")</f>
        <v>IL</v>
      </c>
      <c r="F421" t="str">
        <f>IFERROR(__xludf.DUMMYFUNCTION("""COMPUTED_VALUE"""),"No")</f>
        <v>No</v>
      </c>
      <c r="G421" t="str">
        <f>IFERROR(__xludf.DUMMYFUNCTION("""COMPUTED_VALUE"""),"No")</f>
        <v>No</v>
      </c>
      <c r="H421" t="str">
        <f>IFERROR(__xludf.DUMMYFUNCTION("""COMPUTED_VALUE"""),"Yes")</f>
        <v>Yes</v>
      </c>
      <c r="I421" t="str">
        <f>IFERROR(__xludf.DUMMYFUNCTION("""COMPUTED_VALUE"""),"Often")</f>
        <v>Often</v>
      </c>
      <c r="J421" t="str">
        <f>IFERROR(__xludf.DUMMYFUNCTION("""COMPUTED_VALUE"""),"More than 1000")</f>
        <v>More than 1000</v>
      </c>
      <c r="K421" t="str">
        <f>IFERROR(__xludf.DUMMYFUNCTION("""COMPUTED_VALUE"""),"No")</f>
        <v>No</v>
      </c>
      <c r="L421" t="str">
        <f>IFERROR(__xludf.DUMMYFUNCTION("""COMPUTED_VALUE"""),"No")</f>
        <v>No</v>
      </c>
      <c r="M421" t="str">
        <f>IFERROR(__xludf.DUMMYFUNCTION("""COMPUTED_VALUE"""),"No")</f>
        <v>No</v>
      </c>
      <c r="N421" t="str">
        <f>IFERROR(__xludf.DUMMYFUNCTION("""COMPUTED_VALUE"""),"Yes")</f>
        <v>Yes</v>
      </c>
      <c r="O421" t="str">
        <f>IFERROR(__xludf.DUMMYFUNCTION("""COMPUTED_VALUE"""),"No")</f>
        <v>No</v>
      </c>
      <c r="P421" t="str">
        <f>IFERROR(__xludf.DUMMYFUNCTION("""COMPUTED_VALUE"""),"No")</f>
        <v>No</v>
      </c>
      <c r="Q421" t="str">
        <f>IFERROR(__xludf.DUMMYFUNCTION("""COMPUTED_VALUE"""),"No")</f>
        <v>No</v>
      </c>
      <c r="R421" t="str">
        <f>IFERROR(__xludf.DUMMYFUNCTION("""COMPUTED_VALUE"""),"Don't know")</f>
        <v>Don't know</v>
      </c>
      <c r="S421" t="str">
        <f>IFERROR(__xludf.DUMMYFUNCTION("""COMPUTED_VALUE"""),"Yes")</f>
        <v>Yes</v>
      </c>
      <c r="T421" t="str">
        <f>IFERROR(__xludf.DUMMYFUNCTION("""COMPUTED_VALUE"""),"No")</f>
        <v>No</v>
      </c>
      <c r="U421" t="str">
        <f>IFERROR(__xludf.DUMMYFUNCTION("""COMPUTED_VALUE"""),"Some of them")</f>
        <v>Some of them</v>
      </c>
      <c r="V421" t="str">
        <f>IFERROR(__xludf.DUMMYFUNCTION("""COMPUTED_VALUE"""),"Some of them")</f>
        <v>Some of them</v>
      </c>
      <c r="W421" t="str">
        <f>IFERROR(__xludf.DUMMYFUNCTION("""COMPUTED_VALUE"""),"No")</f>
        <v>No</v>
      </c>
      <c r="X421" t="str">
        <f>IFERROR(__xludf.DUMMYFUNCTION("""COMPUTED_VALUE"""),"Yes")</f>
        <v>Yes</v>
      </c>
      <c r="Y421" t="str">
        <f>IFERROR(__xludf.DUMMYFUNCTION("""COMPUTED_VALUE"""),"No")</f>
        <v>No</v>
      </c>
      <c r="Z421" t="str">
        <f>IFERROR(__xludf.DUMMYFUNCTION("""COMPUTED_VALUE"""),"Yes")</f>
        <v>Yes</v>
      </c>
    </row>
    <row r="422">
      <c r="A422" s="4">
        <f>IFERROR(__xludf.DUMMYFUNCTION("""COMPUTED_VALUE"""),41879.48507126157)</f>
        <v>41879.48507</v>
      </c>
      <c r="B422">
        <f>IFERROR(__xludf.DUMMYFUNCTION("""COMPUTED_VALUE"""),37.0)</f>
        <v>37</v>
      </c>
      <c r="C422" t="str">
        <f>IFERROR(__xludf.DUMMYFUNCTION("""COMPUTED_VALUE"""),"Female")</f>
        <v>Female</v>
      </c>
      <c r="D422" t="str">
        <f>IFERROR(__xludf.DUMMYFUNCTION("""COMPUTED_VALUE"""),"United States")</f>
        <v>United States</v>
      </c>
      <c r="E422" t="str">
        <f>IFERROR(__xludf.DUMMYFUNCTION("""COMPUTED_VALUE"""),"CA")</f>
        <v>CA</v>
      </c>
      <c r="F422" t="str">
        <f>IFERROR(__xludf.DUMMYFUNCTION("""COMPUTED_VALUE"""),"No")</f>
        <v>No</v>
      </c>
      <c r="G422" t="str">
        <f>IFERROR(__xludf.DUMMYFUNCTION("""COMPUTED_VALUE"""),"Yes")</f>
        <v>Yes</v>
      </c>
      <c r="H422" t="str">
        <f>IFERROR(__xludf.DUMMYFUNCTION("""COMPUTED_VALUE"""),"Yes")</f>
        <v>Yes</v>
      </c>
      <c r="I422" t="str">
        <f>IFERROR(__xludf.DUMMYFUNCTION("""COMPUTED_VALUE"""),"Rarely")</f>
        <v>Rarely</v>
      </c>
      <c r="J422" t="str">
        <f>IFERROR(__xludf.DUMMYFUNCTION("""COMPUTED_VALUE"""),"26-100")</f>
        <v>26-100</v>
      </c>
      <c r="K422" t="str">
        <f>IFERROR(__xludf.DUMMYFUNCTION("""COMPUTED_VALUE"""),"No")</f>
        <v>No</v>
      </c>
      <c r="L422" t="str">
        <f>IFERROR(__xludf.DUMMYFUNCTION("""COMPUTED_VALUE"""),"No")</f>
        <v>No</v>
      </c>
      <c r="M422" t="str">
        <f>IFERROR(__xludf.DUMMYFUNCTION("""COMPUTED_VALUE"""),"Yes")</f>
        <v>Yes</v>
      </c>
      <c r="N422" t="str">
        <f>IFERROR(__xludf.DUMMYFUNCTION("""COMPUTED_VALUE"""),"Yes")</f>
        <v>Yes</v>
      </c>
      <c r="O422" t="str">
        <f>IFERROR(__xludf.DUMMYFUNCTION("""COMPUTED_VALUE"""),"Yes")</f>
        <v>Yes</v>
      </c>
      <c r="P422" t="str">
        <f>IFERROR(__xludf.DUMMYFUNCTION("""COMPUTED_VALUE"""),"Yes")</f>
        <v>Yes</v>
      </c>
      <c r="Q422" t="str">
        <f>IFERROR(__xludf.DUMMYFUNCTION("""COMPUTED_VALUE"""),"Don't know")</f>
        <v>Don't know</v>
      </c>
      <c r="R422" t="str">
        <f>IFERROR(__xludf.DUMMYFUNCTION("""COMPUTED_VALUE"""),"Don't know")</f>
        <v>Don't know</v>
      </c>
      <c r="S422" t="str">
        <f>IFERROR(__xludf.DUMMYFUNCTION("""COMPUTED_VALUE"""),"Maybe")</f>
        <v>Maybe</v>
      </c>
      <c r="T422" t="str">
        <f>IFERROR(__xludf.DUMMYFUNCTION("""COMPUTED_VALUE"""),"Maybe")</f>
        <v>Maybe</v>
      </c>
      <c r="U422" t="str">
        <f>IFERROR(__xludf.DUMMYFUNCTION("""COMPUTED_VALUE"""),"Yes")</f>
        <v>Yes</v>
      </c>
      <c r="V422" t="str">
        <f>IFERROR(__xludf.DUMMYFUNCTION("""COMPUTED_VALUE"""),"Some of them")</f>
        <v>Some of them</v>
      </c>
      <c r="W422" t="str">
        <f>IFERROR(__xludf.DUMMYFUNCTION("""COMPUTED_VALUE"""),"No")</f>
        <v>No</v>
      </c>
      <c r="X422" t="str">
        <f>IFERROR(__xludf.DUMMYFUNCTION("""COMPUTED_VALUE"""),"Maybe")</f>
        <v>Maybe</v>
      </c>
      <c r="Y422" t="str">
        <f>IFERROR(__xludf.DUMMYFUNCTION("""COMPUTED_VALUE"""),"Yes")</f>
        <v>Yes</v>
      </c>
      <c r="Z422" t="str">
        <f>IFERROR(__xludf.DUMMYFUNCTION("""COMPUTED_VALUE"""),"No")</f>
        <v>No</v>
      </c>
    </row>
    <row r="423">
      <c r="A423" s="4">
        <f>IFERROR(__xludf.DUMMYFUNCTION("""COMPUTED_VALUE"""),41879.49138774305)</f>
        <v>41879.49139</v>
      </c>
      <c r="B423">
        <f>IFERROR(__xludf.DUMMYFUNCTION("""COMPUTED_VALUE"""),27.0)</f>
        <v>27</v>
      </c>
      <c r="C423" t="str">
        <f>IFERROR(__xludf.DUMMYFUNCTION("""COMPUTED_VALUE"""),"Female")</f>
        <v>Female</v>
      </c>
      <c r="D423" t="str">
        <f>IFERROR(__xludf.DUMMYFUNCTION("""COMPUTED_VALUE"""),"United States")</f>
        <v>United States</v>
      </c>
      <c r="E423" t="str">
        <f>IFERROR(__xludf.DUMMYFUNCTION("""COMPUTED_VALUE"""),"CA")</f>
        <v>CA</v>
      </c>
      <c r="F423" t="str">
        <f>IFERROR(__xludf.DUMMYFUNCTION("""COMPUTED_VALUE"""),"No")</f>
        <v>No</v>
      </c>
      <c r="G423" t="str">
        <f>IFERROR(__xludf.DUMMYFUNCTION("""COMPUTED_VALUE"""),"No")</f>
        <v>No</v>
      </c>
      <c r="H423" t="str">
        <f>IFERROR(__xludf.DUMMYFUNCTION("""COMPUTED_VALUE"""),"Yes")</f>
        <v>Yes</v>
      </c>
      <c r="I423" t="str">
        <f>IFERROR(__xludf.DUMMYFUNCTION("""COMPUTED_VALUE"""),"Sometimes")</f>
        <v>Sometimes</v>
      </c>
      <c r="J423" t="str">
        <f>IFERROR(__xludf.DUMMYFUNCTION("""COMPUTED_VALUE"""),"100-500")</f>
        <v>100-500</v>
      </c>
      <c r="K423" t="str">
        <f>IFERROR(__xludf.DUMMYFUNCTION("""COMPUTED_VALUE"""),"No")</f>
        <v>No</v>
      </c>
      <c r="L423" t="str">
        <f>IFERROR(__xludf.DUMMYFUNCTION("""COMPUTED_VALUE"""),"Yes")</f>
        <v>Yes</v>
      </c>
      <c r="M423" t="str">
        <f>IFERROR(__xludf.DUMMYFUNCTION("""COMPUTED_VALUE"""),"Don't know")</f>
        <v>Don't know</v>
      </c>
      <c r="N423" t="str">
        <f>IFERROR(__xludf.DUMMYFUNCTION("""COMPUTED_VALUE"""),"Not sure")</f>
        <v>Not sure</v>
      </c>
      <c r="O423" t="str">
        <f>IFERROR(__xludf.DUMMYFUNCTION("""COMPUTED_VALUE"""),"Yes")</f>
        <v>Yes</v>
      </c>
      <c r="P423" t="str">
        <f>IFERROR(__xludf.DUMMYFUNCTION("""COMPUTED_VALUE"""),"Don't know")</f>
        <v>Don't know</v>
      </c>
      <c r="Q423" t="str">
        <f>IFERROR(__xludf.DUMMYFUNCTION("""COMPUTED_VALUE"""),"Don't know")</f>
        <v>Don't know</v>
      </c>
      <c r="R423" t="str">
        <f>IFERROR(__xludf.DUMMYFUNCTION("""COMPUTED_VALUE"""),"Somewhat easy")</f>
        <v>Somewhat easy</v>
      </c>
      <c r="S423" t="str">
        <f>IFERROR(__xludf.DUMMYFUNCTION("""COMPUTED_VALUE"""),"Yes")</f>
        <v>Yes</v>
      </c>
      <c r="T423" t="str">
        <f>IFERROR(__xludf.DUMMYFUNCTION("""COMPUTED_VALUE"""),"No")</f>
        <v>No</v>
      </c>
      <c r="U423" t="str">
        <f>IFERROR(__xludf.DUMMYFUNCTION("""COMPUTED_VALUE"""),"Some of them")</f>
        <v>Some of them</v>
      </c>
      <c r="V423" t="str">
        <f>IFERROR(__xludf.DUMMYFUNCTION("""COMPUTED_VALUE"""),"No")</f>
        <v>No</v>
      </c>
      <c r="W423" t="str">
        <f>IFERROR(__xludf.DUMMYFUNCTION("""COMPUTED_VALUE"""),"No")</f>
        <v>No</v>
      </c>
      <c r="X423" t="str">
        <f>IFERROR(__xludf.DUMMYFUNCTION("""COMPUTED_VALUE"""),"Maybe")</f>
        <v>Maybe</v>
      </c>
      <c r="Y423" t="str">
        <f>IFERROR(__xludf.DUMMYFUNCTION("""COMPUTED_VALUE"""),"No")</f>
        <v>No</v>
      </c>
      <c r="Z423" t="str">
        <f>IFERROR(__xludf.DUMMYFUNCTION("""COMPUTED_VALUE"""),"No")</f>
        <v>No</v>
      </c>
    </row>
    <row r="424">
      <c r="A424" s="4">
        <f>IFERROR(__xludf.DUMMYFUNCTION("""COMPUTED_VALUE"""),41879.496107349536)</f>
        <v>41879.49611</v>
      </c>
      <c r="B424">
        <f>IFERROR(__xludf.DUMMYFUNCTION("""COMPUTED_VALUE"""),36.0)</f>
        <v>36</v>
      </c>
      <c r="C424" t="str">
        <f>IFERROR(__xludf.DUMMYFUNCTION("""COMPUTED_VALUE"""),"F")</f>
        <v>F</v>
      </c>
      <c r="D424" t="str">
        <f>IFERROR(__xludf.DUMMYFUNCTION("""COMPUTED_VALUE"""),"United States")</f>
        <v>United States</v>
      </c>
      <c r="E424" t="str">
        <f>IFERROR(__xludf.DUMMYFUNCTION("""COMPUTED_VALUE"""),"CA")</f>
        <v>CA</v>
      </c>
      <c r="F424" t="str">
        <f>IFERROR(__xludf.DUMMYFUNCTION("""COMPUTED_VALUE"""),"No")</f>
        <v>No</v>
      </c>
      <c r="G424" t="str">
        <f>IFERROR(__xludf.DUMMYFUNCTION("""COMPUTED_VALUE"""),"No")</f>
        <v>No</v>
      </c>
      <c r="H424" t="str">
        <f>IFERROR(__xludf.DUMMYFUNCTION("""COMPUTED_VALUE"""),"Yes")</f>
        <v>Yes</v>
      </c>
      <c r="I424" t="str">
        <f>IFERROR(__xludf.DUMMYFUNCTION("""COMPUTED_VALUE"""),"Never")</f>
        <v>Never</v>
      </c>
      <c r="J424" t="str">
        <f>IFERROR(__xludf.DUMMYFUNCTION("""COMPUTED_VALUE"""),"6-25")</f>
        <v>6-25</v>
      </c>
      <c r="K424" t="str">
        <f>IFERROR(__xludf.DUMMYFUNCTION("""COMPUTED_VALUE"""),"Yes")</f>
        <v>Yes</v>
      </c>
      <c r="L424" t="str">
        <f>IFERROR(__xludf.DUMMYFUNCTION("""COMPUTED_VALUE"""),"Yes")</f>
        <v>Yes</v>
      </c>
      <c r="M424" t="str">
        <f>IFERROR(__xludf.DUMMYFUNCTION("""COMPUTED_VALUE"""),"Yes")</f>
        <v>Yes</v>
      </c>
      <c r="N424" t="str">
        <f>IFERROR(__xludf.DUMMYFUNCTION("""COMPUTED_VALUE"""),"No")</f>
        <v>No</v>
      </c>
      <c r="O424" t="str">
        <f>IFERROR(__xludf.DUMMYFUNCTION("""COMPUTED_VALUE"""),"No")</f>
        <v>No</v>
      </c>
      <c r="P424" t="str">
        <f>IFERROR(__xludf.DUMMYFUNCTION("""COMPUTED_VALUE"""),"No")</f>
        <v>No</v>
      </c>
      <c r="Q424" t="str">
        <f>IFERROR(__xludf.DUMMYFUNCTION("""COMPUTED_VALUE"""),"Don't know")</f>
        <v>Don't know</v>
      </c>
      <c r="R424" t="str">
        <f>IFERROR(__xludf.DUMMYFUNCTION("""COMPUTED_VALUE"""),"Don't know")</f>
        <v>Don't know</v>
      </c>
      <c r="S424" t="str">
        <f>IFERROR(__xludf.DUMMYFUNCTION("""COMPUTED_VALUE"""),"Maybe")</f>
        <v>Maybe</v>
      </c>
      <c r="T424" t="str">
        <f>IFERROR(__xludf.DUMMYFUNCTION("""COMPUTED_VALUE"""),"Maybe")</f>
        <v>Maybe</v>
      </c>
      <c r="U424" t="str">
        <f>IFERROR(__xludf.DUMMYFUNCTION("""COMPUTED_VALUE"""),"Some of them")</f>
        <v>Some of them</v>
      </c>
      <c r="V424" t="str">
        <f>IFERROR(__xludf.DUMMYFUNCTION("""COMPUTED_VALUE"""),"Some of them")</f>
        <v>Some of them</v>
      </c>
      <c r="W424" t="str">
        <f>IFERROR(__xludf.DUMMYFUNCTION("""COMPUTED_VALUE"""),"No")</f>
        <v>No</v>
      </c>
      <c r="X424" t="str">
        <f>IFERROR(__xludf.DUMMYFUNCTION("""COMPUTED_VALUE"""),"No")</f>
        <v>No</v>
      </c>
      <c r="Y424" t="str">
        <f>IFERROR(__xludf.DUMMYFUNCTION("""COMPUTED_VALUE"""),"No")</f>
        <v>No</v>
      </c>
      <c r="Z424" t="str">
        <f>IFERROR(__xludf.DUMMYFUNCTION("""COMPUTED_VALUE"""),"No")</f>
        <v>No</v>
      </c>
    </row>
    <row r="425">
      <c r="A425" s="4">
        <f>IFERROR(__xludf.DUMMYFUNCTION("""COMPUTED_VALUE"""),41879.50646275462)</f>
        <v>41879.50646</v>
      </c>
      <c r="B425">
        <f>IFERROR(__xludf.DUMMYFUNCTION("""COMPUTED_VALUE"""),43.0)</f>
        <v>43</v>
      </c>
      <c r="C425" t="str">
        <f>IFERROR(__xludf.DUMMYFUNCTION("""COMPUTED_VALUE"""),"msle")</f>
        <v>msle</v>
      </c>
      <c r="D425" t="str">
        <f>IFERROR(__xludf.DUMMYFUNCTION("""COMPUTED_VALUE"""),"United States")</f>
        <v>United States</v>
      </c>
      <c r="E425" t="str">
        <f>IFERROR(__xludf.DUMMYFUNCTION("""COMPUTED_VALUE"""),"VA")</f>
        <v>VA</v>
      </c>
      <c r="F425" t="str">
        <f>IFERROR(__xludf.DUMMYFUNCTION("""COMPUTED_VALUE"""),"No")</f>
        <v>No</v>
      </c>
      <c r="G425" t="str">
        <f>IFERROR(__xludf.DUMMYFUNCTION("""COMPUTED_VALUE"""),"No")</f>
        <v>No</v>
      </c>
      <c r="H425" t="str">
        <f>IFERROR(__xludf.DUMMYFUNCTION("""COMPUTED_VALUE"""),"No")</f>
        <v>No</v>
      </c>
      <c r="I425" t="str">
        <f>IFERROR(__xludf.DUMMYFUNCTION("""COMPUTED_VALUE"""),"Sometimes")</f>
        <v>Sometimes</v>
      </c>
      <c r="J425" t="str">
        <f>IFERROR(__xludf.DUMMYFUNCTION("""COMPUTED_VALUE"""),"6-25")</f>
        <v>6-25</v>
      </c>
      <c r="K425" t="str">
        <f>IFERROR(__xludf.DUMMYFUNCTION("""COMPUTED_VALUE"""),"Yes")</f>
        <v>Yes</v>
      </c>
      <c r="L425" t="str">
        <f>IFERROR(__xludf.DUMMYFUNCTION("""COMPUTED_VALUE"""),"Yes")</f>
        <v>Yes</v>
      </c>
      <c r="M425" t="str">
        <f>IFERROR(__xludf.DUMMYFUNCTION("""COMPUTED_VALUE"""),"Don't know")</f>
        <v>Don't know</v>
      </c>
      <c r="N425" t="str">
        <f>IFERROR(__xludf.DUMMYFUNCTION("""COMPUTED_VALUE"""),"No")</f>
        <v>No</v>
      </c>
      <c r="O425" t="str">
        <f>IFERROR(__xludf.DUMMYFUNCTION("""COMPUTED_VALUE"""),"No")</f>
        <v>No</v>
      </c>
      <c r="P425" t="str">
        <f>IFERROR(__xludf.DUMMYFUNCTION("""COMPUTED_VALUE"""),"Don't know")</f>
        <v>Don't know</v>
      </c>
      <c r="Q425" t="str">
        <f>IFERROR(__xludf.DUMMYFUNCTION("""COMPUTED_VALUE"""),"Don't know")</f>
        <v>Don't know</v>
      </c>
      <c r="R425" t="str">
        <f>IFERROR(__xludf.DUMMYFUNCTION("""COMPUTED_VALUE"""),"Don't know")</f>
        <v>Don't know</v>
      </c>
      <c r="S425" t="str">
        <f>IFERROR(__xludf.DUMMYFUNCTION("""COMPUTED_VALUE"""),"Maybe")</f>
        <v>Maybe</v>
      </c>
      <c r="T425" t="str">
        <f>IFERROR(__xludf.DUMMYFUNCTION("""COMPUTED_VALUE"""),"No")</f>
        <v>No</v>
      </c>
      <c r="U425" t="str">
        <f>IFERROR(__xludf.DUMMYFUNCTION("""COMPUTED_VALUE"""),"No")</f>
        <v>No</v>
      </c>
      <c r="V425" t="str">
        <f>IFERROR(__xludf.DUMMYFUNCTION("""COMPUTED_VALUE"""),"No")</f>
        <v>No</v>
      </c>
      <c r="W425" t="str">
        <f>IFERROR(__xludf.DUMMYFUNCTION("""COMPUTED_VALUE"""),"No")</f>
        <v>No</v>
      </c>
      <c r="X425" t="str">
        <f>IFERROR(__xludf.DUMMYFUNCTION("""COMPUTED_VALUE"""),"Maybe")</f>
        <v>Maybe</v>
      </c>
      <c r="Y425" t="str">
        <f>IFERROR(__xludf.DUMMYFUNCTION("""COMPUTED_VALUE"""),"No")</f>
        <v>No</v>
      </c>
      <c r="Z425" t="str">
        <f>IFERROR(__xludf.DUMMYFUNCTION("""COMPUTED_VALUE"""),"No")</f>
        <v>No</v>
      </c>
    </row>
    <row r="426">
      <c r="A426" s="4">
        <f>IFERROR(__xludf.DUMMYFUNCTION("""COMPUTED_VALUE"""),41879.507441898146)</f>
        <v>41879.50744</v>
      </c>
      <c r="B426">
        <f>IFERROR(__xludf.DUMMYFUNCTION("""COMPUTED_VALUE"""),27.0)</f>
        <v>27</v>
      </c>
      <c r="C426" t="str">
        <f>IFERROR(__xludf.DUMMYFUNCTION("""COMPUTED_VALUE"""),"Female")</f>
        <v>Female</v>
      </c>
      <c r="D426" t="str">
        <f>IFERROR(__xludf.DUMMYFUNCTION("""COMPUTED_VALUE"""),"United States")</f>
        <v>United States</v>
      </c>
      <c r="E426" t="str">
        <f>IFERROR(__xludf.DUMMYFUNCTION("""COMPUTED_VALUE"""),"WA")</f>
        <v>WA</v>
      </c>
      <c r="F426" t="str">
        <f>IFERROR(__xludf.DUMMYFUNCTION("""COMPUTED_VALUE"""),"No")</f>
        <v>No</v>
      </c>
      <c r="G426" t="str">
        <f>IFERROR(__xludf.DUMMYFUNCTION("""COMPUTED_VALUE"""),"No")</f>
        <v>No</v>
      </c>
      <c r="H426" t="str">
        <f>IFERROR(__xludf.DUMMYFUNCTION("""COMPUTED_VALUE"""),"No")</f>
        <v>No</v>
      </c>
      <c r="J426" t="str">
        <f>IFERROR(__xludf.DUMMYFUNCTION("""COMPUTED_VALUE"""),"More than 1000")</f>
        <v>More than 1000</v>
      </c>
      <c r="K426" t="str">
        <f>IFERROR(__xludf.DUMMYFUNCTION("""COMPUTED_VALUE"""),"No")</f>
        <v>No</v>
      </c>
      <c r="L426" t="str">
        <f>IFERROR(__xludf.DUMMYFUNCTION("""COMPUTED_VALUE"""),"Yes")</f>
        <v>Yes</v>
      </c>
      <c r="M426" t="str">
        <f>IFERROR(__xludf.DUMMYFUNCTION("""COMPUTED_VALUE"""),"Don't know")</f>
        <v>Don't know</v>
      </c>
      <c r="N426" t="str">
        <f>IFERROR(__xludf.DUMMYFUNCTION("""COMPUTED_VALUE"""),"Not sure")</f>
        <v>Not sure</v>
      </c>
      <c r="O426" t="str">
        <f>IFERROR(__xludf.DUMMYFUNCTION("""COMPUTED_VALUE"""),"No")</f>
        <v>No</v>
      </c>
      <c r="P426" t="str">
        <f>IFERROR(__xludf.DUMMYFUNCTION("""COMPUTED_VALUE"""),"Yes")</f>
        <v>Yes</v>
      </c>
      <c r="Q426" t="str">
        <f>IFERROR(__xludf.DUMMYFUNCTION("""COMPUTED_VALUE"""),"Don't know")</f>
        <v>Don't know</v>
      </c>
      <c r="R426" t="str">
        <f>IFERROR(__xludf.DUMMYFUNCTION("""COMPUTED_VALUE"""),"Don't know")</f>
        <v>Don't know</v>
      </c>
      <c r="S426" t="str">
        <f>IFERROR(__xludf.DUMMYFUNCTION("""COMPUTED_VALUE"""),"Maybe")</f>
        <v>Maybe</v>
      </c>
      <c r="T426" t="str">
        <f>IFERROR(__xludf.DUMMYFUNCTION("""COMPUTED_VALUE"""),"No")</f>
        <v>No</v>
      </c>
      <c r="U426" t="str">
        <f>IFERROR(__xludf.DUMMYFUNCTION("""COMPUTED_VALUE"""),"Some of them")</f>
        <v>Some of them</v>
      </c>
      <c r="V426" t="str">
        <f>IFERROR(__xludf.DUMMYFUNCTION("""COMPUTED_VALUE"""),"Yes")</f>
        <v>Yes</v>
      </c>
      <c r="W426" t="str">
        <f>IFERROR(__xludf.DUMMYFUNCTION("""COMPUTED_VALUE"""),"No")</f>
        <v>No</v>
      </c>
      <c r="X426" t="str">
        <f>IFERROR(__xludf.DUMMYFUNCTION("""COMPUTED_VALUE"""),"No")</f>
        <v>No</v>
      </c>
      <c r="Y426" t="str">
        <f>IFERROR(__xludf.DUMMYFUNCTION("""COMPUTED_VALUE"""),"Don't know")</f>
        <v>Don't know</v>
      </c>
      <c r="Z426" t="str">
        <f>IFERROR(__xludf.DUMMYFUNCTION("""COMPUTED_VALUE"""),"No")</f>
        <v>No</v>
      </c>
    </row>
    <row r="427">
      <c r="A427" s="4">
        <f>IFERROR(__xludf.DUMMYFUNCTION("""COMPUTED_VALUE"""),41879.513591400464)</f>
        <v>41879.51359</v>
      </c>
      <c r="B427">
        <f>IFERROR(__xludf.DUMMYFUNCTION("""COMPUTED_VALUE"""),33.0)</f>
        <v>33</v>
      </c>
      <c r="C427" t="str">
        <f>IFERROR(__xludf.DUMMYFUNCTION("""COMPUTED_VALUE"""),"Male")</f>
        <v>Male</v>
      </c>
      <c r="D427" t="str">
        <f>IFERROR(__xludf.DUMMYFUNCTION("""COMPUTED_VALUE"""),"United States")</f>
        <v>United States</v>
      </c>
      <c r="E427" t="str">
        <f>IFERROR(__xludf.DUMMYFUNCTION("""COMPUTED_VALUE"""),"WI")</f>
        <v>WI</v>
      </c>
      <c r="F427" t="str">
        <f>IFERROR(__xludf.DUMMYFUNCTION("""COMPUTED_VALUE"""),"No")</f>
        <v>No</v>
      </c>
      <c r="G427" t="str">
        <f>IFERROR(__xludf.DUMMYFUNCTION("""COMPUTED_VALUE"""),"No")</f>
        <v>No</v>
      </c>
      <c r="H427" t="str">
        <f>IFERROR(__xludf.DUMMYFUNCTION("""COMPUTED_VALUE"""),"Yes")</f>
        <v>Yes</v>
      </c>
      <c r="I427" t="str">
        <f>IFERROR(__xludf.DUMMYFUNCTION("""COMPUTED_VALUE"""),"Sometimes")</f>
        <v>Sometimes</v>
      </c>
      <c r="J427" t="str">
        <f>IFERROR(__xludf.DUMMYFUNCTION("""COMPUTED_VALUE"""),"6-25")</f>
        <v>6-25</v>
      </c>
      <c r="K427" t="str">
        <f>IFERROR(__xludf.DUMMYFUNCTION("""COMPUTED_VALUE"""),"Yes")</f>
        <v>Yes</v>
      </c>
      <c r="L427" t="str">
        <f>IFERROR(__xludf.DUMMYFUNCTION("""COMPUTED_VALUE"""),"Yes")</f>
        <v>Yes</v>
      </c>
      <c r="M427" t="str">
        <f>IFERROR(__xludf.DUMMYFUNCTION("""COMPUTED_VALUE"""),"No")</f>
        <v>No</v>
      </c>
      <c r="N427" t="str">
        <f>IFERROR(__xludf.DUMMYFUNCTION("""COMPUTED_VALUE"""),"Yes")</f>
        <v>Yes</v>
      </c>
      <c r="O427" t="str">
        <f>IFERROR(__xludf.DUMMYFUNCTION("""COMPUTED_VALUE"""),"No")</f>
        <v>No</v>
      </c>
      <c r="P427" t="str">
        <f>IFERROR(__xludf.DUMMYFUNCTION("""COMPUTED_VALUE"""),"No")</f>
        <v>No</v>
      </c>
      <c r="Q427" t="str">
        <f>IFERROR(__xludf.DUMMYFUNCTION("""COMPUTED_VALUE"""),"Yes")</f>
        <v>Yes</v>
      </c>
      <c r="R427" t="str">
        <f>IFERROR(__xludf.DUMMYFUNCTION("""COMPUTED_VALUE"""),"Somewhat difficult")</f>
        <v>Somewhat difficult</v>
      </c>
      <c r="S427" t="str">
        <f>IFERROR(__xludf.DUMMYFUNCTION("""COMPUTED_VALUE"""),"No")</f>
        <v>No</v>
      </c>
      <c r="T427" t="str">
        <f>IFERROR(__xludf.DUMMYFUNCTION("""COMPUTED_VALUE"""),"No")</f>
        <v>No</v>
      </c>
      <c r="U427" t="str">
        <f>IFERROR(__xludf.DUMMYFUNCTION("""COMPUTED_VALUE"""),"Yes")</f>
        <v>Yes</v>
      </c>
      <c r="V427" t="str">
        <f>IFERROR(__xludf.DUMMYFUNCTION("""COMPUTED_VALUE"""),"Yes")</f>
        <v>Yes</v>
      </c>
      <c r="W427" t="str">
        <f>IFERROR(__xludf.DUMMYFUNCTION("""COMPUTED_VALUE"""),"Yes")</f>
        <v>Yes</v>
      </c>
      <c r="X427" t="str">
        <f>IFERROR(__xludf.DUMMYFUNCTION("""COMPUTED_VALUE"""),"Yes")</f>
        <v>Yes</v>
      </c>
      <c r="Y427" t="str">
        <f>IFERROR(__xludf.DUMMYFUNCTION("""COMPUTED_VALUE"""),"Don't know")</f>
        <v>Don't know</v>
      </c>
      <c r="Z427" t="str">
        <f>IFERROR(__xludf.DUMMYFUNCTION("""COMPUTED_VALUE"""),"No")</f>
        <v>No</v>
      </c>
    </row>
    <row r="428">
      <c r="A428" s="4">
        <f>IFERROR(__xludf.DUMMYFUNCTION("""COMPUTED_VALUE"""),41879.51640065972)</f>
        <v>41879.5164</v>
      </c>
      <c r="B428">
        <f>IFERROR(__xludf.DUMMYFUNCTION("""COMPUTED_VALUE"""),25.0)</f>
        <v>25</v>
      </c>
      <c r="C428" t="str">
        <f>IFERROR(__xludf.DUMMYFUNCTION("""COMPUTED_VALUE"""),"Male")</f>
        <v>Male</v>
      </c>
      <c r="D428" t="str">
        <f>IFERROR(__xludf.DUMMYFUNCTION("""COMPUTED_VALUE"""),"United States")</f>
        <v>United States</v>
      </c>
      <c r="E428" t="str">
        <f>IFERROR(__xludf.DUMMYFUNCTION("""COMPUTED_VALUE"""),"CA")</f>
        <v>CA</v>
      </c>
      <c r="F428" t="str">
        <f>IFERROR(__xludf.DUMMYFUNCTION("""COMPUTED_VALUE"""),"No")</f>
        <v>No</v>
      </c>
      <c r="G428" t="str">
        <f>IFERROR(__xludf.DUMMYFUNCTION("""COMPUTED_VALUE"""),"No")</f>
        <v>No</v>
      </c>
      <c r="H428" t="str">
        <f>IFERROR(__xludf.DUMMYFUNCTION("""COMPUTED_VALUE"""),"No")</f>
        <v>No</v>
      </c>
      <c r="J428" t="str">
        <f>IFERROR(__xludf.DUMMYFUNCTION("""COMPUTED_VALUE"""),"6-25")</f>
        <v>6-25</v>
      </c>
      <c r="K428" t="str">
        <f>IFERROR(__xludf.DUMMYFUNCTION("""COMPUTED_VALUE"""),"No")</f>
        <v>No</v>
      </c>
      <c r="L428" t="str">
        <f>IFERROR(__xludf.DUMMYFUNCTION("""COMPUTED_VALUE"""),"Yes")</f>
        <v>Yes</v>
      </c>
      <c r="M428" t="str">
        <f>IFERROR(__xludf.DUMMYFUNCTION("""COMPUTED_VALUE"""),"Don't know")</f>
        <v>Don't know</v>
      </c>
      <c r="N428" t="str">
        <f>IFERROR(__xludf.DUMMYFUNCTION("""COMPUTED_VALUE"""),"No")</f>
        <v>No</v>
      </c>
      <c r="O428" t="str">
        <f>IFERROR(__xludf.DUMMYFUNCTION("""COMPUTED_VALUE"""),"No")</f>
        <v>No</v>
      </c>
      <c r="P428" t="str">
        <f>IFERROR(__xludf.DUMMYFUNCTION("""COMPUTED_VALUE"""),"No")</f>
        <v>No</v>
      </c>
      <c r="Q428" t="str">
        <f>IFERROR(__xludf.DUMMYFUNCTION("""COMPUTED_VALUE"""),"Don't know")</f>
        <v>Don't know</v>
      </c>
      <c r="R428" t="str">
        <f>IFERROR(__xludf.DUMMYFUNCTION("""COMPUTED_VALUE"""),"Don't know")</f>
        <v>Don't know</v>
      </c>
      <c r="S428" t="str">
        <f>IFERROR(__xludf.DUMMYFUNCTION("""COMPUTED_VALUE"""),"No")</f>
        <v>No</v>
      </c>
      <c r="T428" t="str">
        <f>IFERROR(__xludf.DUMMYFUNCTION("""COMPUTED_VALUE"""),"No")</f>
        <v>No</v>
      </c>
      <c r="U428" t="str">
        <f>IFERROR(__xludf.DUMMYFUNCTION("""COMPUTED_VALUE"""),"Some of them")</f>
        <v>Some of them</v>
      </c>
      <c r="V428" t="str">
        <f>IFERROR(__xludf.DUMMYFUNCTION("""COMPUTED_VALUE"""),"Yes")</f>
        <v>Yes</v>
      </c>
      <c r="W428" t="str">
        <f>IFERROR(__xludf.DUMMYFUNCTION("""COMPUTED_VALUE"""),"No")</f>
        <v>No</v>
      </c>
      <c r="X428" t="str">
        <f>IFERROR(__xludf.DUMMYFUNCTION("""COMPUTED_VALUE"""),"No")</f>
        <v>No</v>
      </c>
      <c r="Y428" t="str">
        <f>IFERROR(__xludf.DUMMYFUNCTION("""COMPUTED_VALUE"""),"Don't know")</f>
        <v>Don't know</v>
      </c>
      <c r="Z428" t="str">
        <f>IFERROR(__xludf.DUMMYFUNCTION("""COMPUTED_VALUE"""),"No")</f>
        <v>No</v>
      </c>
    </row>
    <row r="429">
      <c r="A429" s="4">
        <f>IFERROR(__xludf.DUMMYFUNCTION("""COMPUTED_VALUE"""),41879.521071620366)</f>
        <v>41879.52107</v>
      </c>
      <c r="B429">
        <f>IFERROR(__xludf.DUMMYFUNCTION("""COMPUTED_VALUE"""),25.0)</f>
        <v>25</v>
      </c>
      <c r="C429" t="str">
        <f>IFERROR(__xludf.DUMMYFUNCTION("""COMPUTED_VALUE"""),"Male")</f>
        <v>Male</v>
      </c>
      <c r="D429" t="str">
        <f>IFERROR(__xludf.DUMMYFUNCTION("""COMPUTED_VALUE"""),"United States")</f>
        <v>United States</v>
      </c>
      <c r="E429" t="str">
        <f>IFERROR(__xludf.DUMMYFUNCTION("""COMPUTED_VALUE"""),"NE")</f>
        <v>NE</v>
      </c>
      <c r="F429" t="str">
        <f>IFERROR(__xludf.DUMMYFUNCTION("""COMPUTED_VALUE"""),"No")</f>
        <v>No</v>
      </c>
      <c r="G429" t="str">
        <f>IFERROR(__xludf.DUMMYFUNCTION("""COMPUTED_VALUE"""),"Yes")</f>
        <v>Yes</v>
      </c>
      <c r="H429" t="str">
        <f>IFERROR(__xludf.DUMMYFUNCTION("""COMPUTED_VALUE"""),"Yes")</f>
        <v>Yes</v>
      </c>
      <c r="I429" t="str">
        <f>IFERROR(__xludf.DUMMYFUNCTION("""COMPUTED_VALUE"""),"Sometimes")</f>
        <v>Sometimes</v>
      </c>
      <c r="J429" t="str">
        <f>IFERROR(__xludf.DUMMYFUNCTION("""COMPUTED_VALUE"""),"More than 1000")</f>
        <v>More than 1000</v>
      </c>
      <c r="K429" t="str">
        <f>IFERROR(__xludf.DUMMYFUNCTION("""COMPUTED_VALUE"""),"No")</f>
        <v>No</v>
      </c>
      <c r="L429" t="str">
        <f>IFERROR(__xludf.DUMMYFUNCTION("""COMPUTED_VALUE"""),"No")</f>
        <v>No</v>
      </c>
      <c r="M429" t="str">
        <f>IFERROR(__xludf.DUMMYFUNCTION("""COMPUTED_VALUE"""),"Yes")</f>
        <v>Yes</v>
      </c>
      <c r="N429" t="str">
        <f>IFERROR(__xludf.DUMMYFUNCTION("""COMPUTED_VALUE"""),"Yes")</f>
        <v>Yes</v>
      </c>
      <c r="O429" t="str">
        <f>IFERROR(__xludf.DUMMYFUNCTION("""COMPUTED_VALUE"""),"Yes")</f>
        <v>Yes</v>
      </c>
      <c r="P429" t="str">
        <f>IFERROR(__xludf.DUMMYFUNCTION("""COMPUTED_VALUE"""),"Yes")</f>
        <v>Yes</v>
      </c>
      <c r="Q429" t="str">
        <f>IFERROR(__xludf.DUMMYFUNCTION("""COMPUTED_VALUE"""),"Yes")</f>
        <v>Yes</v>
      </c>
      <c r="R429" t="str">
        <f>IFERROR(__xludf.DUMMYFUNCTION("""COMPUTED_VALUE"""),"Don't know")</f>
        <v>Don't know</v>
      </c>
      <c r="S429" t="str">
        <f>IFERROR(__xludf.DUMMYFUNCTION("""COMPUTED_VALUE"""),"Maybe")</f>
        <v>Maybe</v>
      </c>
      <c r="T429" t="str">
        <f>IFERROR(__xludf.DUMMYFUNCTION("""COMPUTED_VALUE"""),"No")</f>
        <v>No</v>
      </c>
      <c r="U429" t="str">
        <f>IFERROR(__xludf.DUMMYFUNCTION("""COMPUTED_VALUE"""),"Some of them")</f>
        <v>Some of them</v>
      </c>
      <c r="V429" t="str">
        <f>IFERROR(__xludf.DUMMYFUNCTION("""COMPUTED_VALUE"""),"Some of them")</f>
        <v>Some of them</v>
      </c>
      <c r="W429" t="str">
        <f>IFERROR(__xludf.DUMMYFUNCTION("""COMPUTED_VALUE"""),"No")</f>
        <v>No</v>
      </c>
      <c r="X429" t="str">
        <f>IFERROR(__xludf.DUMMYFUNCTION("""COMPUTED_VALUE"""),"No")</f>
        <v>No</v>
      </c>
      <c r="Y429" t="str">
        <f>IFERROR(__xludf.DUMMYFUNCTION("""COMPUTED_VALUE"""),"No")</f>
        <v>No</v>
      </c>
      <c r="Z429" t="str">
        <f>IFERROR(__xludf.DUMMYFUNCTION("""COMPUTED_VALUE"""),"Yes")</f>
        <v>Yes</v>
      </c>
    </row>
    <row r="430">
      <c r="A430" s="4">
        <f>IFERROR(__xludf.DUMMYFUNCTION("""COMPUTED_VALUE"""),41879.529314733794)</f>
        <v>41879.52931</v>
      </c>
      <c r="B430">
        <f>IFERROR(__xludf.DUMMYFUNCTION("""COMPUTED_VALUE"""),25.0)</f>
        <v>25</v>
      </c>
      <c r="C430" t="str">
        <f>IFERROR(__xludf.DUMMYFUNCTION("""COMPUTED_VALUE"""),"Male")</f>
        <v>Male</v>
      </c>
      <c r="D430" t="str">
        <f>IFERROR(__xludf.DUMMYFUNCTION("""COMPUTED_VALUE"""),"United States")</f>
        <v>United States</v>
      </c>
      <c r="E430" t="str">
        <f>IFERROR(__xludf.DUMMYFUNCTION("""COMPUTED_VALUE"""),"CO")</f>
        <v>CO</v>
      </c>
      <c r="F430" t="str">
        <f>IFERROR(__xludf.DUMMYFUNCTION("""COMPUTED_VALUE"""),"No")</f>
        <v>No</v>
      </c>
      <c r="G430" t="str">
        <f>IFERROR(__xludf.DUMMYFUNCTION("""COMPUTED_VALUE"""),"Yes")</f>
        <v>Yes</v>
      </c>
      <c r="H430" t="str">
        <f>IFERROR(__xludf.DUMMYFUNCTION("""COMPUTED_VALUE"""),"Yes")</f>
        <v>Yes</v>
      </c>
      <c r="I430" t="str">
        <f>IFERROR(__xludf.DUMMYFUNCTION("""COMPUTED_VALUE"""),"Sometimes")</f>
        <v>Sometimes</v>
      </c>
      <c r="J430" t="str">
        <f>IFERROR(__xludf.DUMMYFUNCTION("""COMPUTED_VALUE"""),"26-100")</f>
        <v>26-100</v>
      </c>
      <c r="K430" t="str">
        <f>IFERROR(__xludf.DUMMYFUNCTION("""COMPUTED_VALUE"""),"No")</f>
        <v>No</v>
      </c>
      <c r="L430" t="str">
        <f>IFERROR(__xludf.DUMMYFUNCTION("""COMPUTED_VALUE"""),"Yes")</f>
        <v>Yes</v>
      </c>
      <c r="M430" t="str">
        <f>IFERROR(__xludf.DUMMYFUNCTION("""COMPUTED_VALUE"""),"Yes")</f>
        <v>Yes</v>
      </c>
      <c r="N430" t="str">
        <f>IFERROR(__xludf.DUMMYFUNCTION("""COMPUTED_VALUE"""),"Yes")</f>
        <v>Yes</v>
      </c>
      <c r="O430" t="str">
        <f>IFERROR(__xludf.DUMMYFUNCTION("""COMPUTED_VALUE"""),"Don't know")</f>
        <v>Don't know</v>
      </c>
      <c r="P430" t="str">
        <f>IFERROR(__xludf.DUMMYFUNCTION("""COMPUTED_VALUE"""),"Don't know")</f>
        <v>Don't know</v>
      </c>
      <c r="Q430" t="str">
        <f>IFERROR(__xludf.DUMMYFUNCTION("""COMPUTED_VALUE"""),"Yes")</f>
        <v>Yes</v>
      </c>
      <c r="R430" t="str">
        <f>IFERROR(__xludf.DUMMYFUNCTION("""COMPUTED_VALUE"""),"Don't know")</f>
        <v>Don't know</v>
      </c>
      <c r="S430" t="str">
        <f>IFERROR(__xludf.DUMMYFUNCTION("""COMPUTED_VALUE"""),"Maybe")</f>
        <v>Maybe</v>
      </c>
      <c r="T430" t="str">
        <f>IFERROR(__xludf.DUMMYFUNCTION("""COMPUTED_VALUE"""),"No")</f>
        <v>No</v>
      </c>
      <c r="U430" t="str">
        <f>IFERROR(__xludf.DUMMYFUNCTION("""COMPUTED_VALUE"""),"Some of them")</f>
        <v>Some of them</v>
      </c>
      <c r="V430" t="str">
        <f>IFERROR(__xludf.DUMMYFUNCTION("""COMPUTED_VALUE"""),"Some of them")</f>
        <v>Some of them</v>
      </c>
      <c r="W430" t="str">
        <f>IFERROR(__xludf.DUMMYFUNCTION("""COMPUTED_VALUE"""),"No")</f>
        <v>No</v>
      </c>
      <c r="X430" t="str">
        <f>IFERROR(__xludf.DUMMYFUNCTION("""COMPUTED_VALUE"""),"Maybe")</f>
        <v>Maybe</v>
      </c>
      <c r="Y430" t="str">
        <f>IFERROR(__xludf.DUMMYFUNCTION("""COMPUTED_VALUE"""),"Don't know")</f>
        <v>Don't know</v>
      </c>
      <c r="Z430" t="str">
        <f>IFERROR(__xludf.DUMMYFUNCTION("""COMPUTED_VALUE"""),"No")</f>
        <v>No</v>
      </c>
    </row>
    <row r="431">
      <c r="A431" s="4">
        <f>IFERROR(__xludf.DUMMYFUNCTION("""COMPUTED_VALUE"""),41879.54267055555)</f>
        <v>41879.54267</v>
      </c>
      <c r="B431">
        <f>IFERROR(__xludf.DUMMYFUNCTION("""COMPUTED_VALUE"""),33.0)</f>
        <v>33</v>
      </c>
      <c r="C431" t="str">
        <f>IFERROR(__xludf.DUMMYFUNCTION("""COMPUTED_VALUE"""),"Male")</f>
        <v>Male</v>
      </c>
      <c r="D431" t="str">
        <f>IFERROR(__xludf.DUMMYFUNCTION("""COMPUTED_VALUE"""),"United States")</f>
        <v>United States</v>
      </c>
      <c r="E431" t="str">
        <f>IFERROR(__xludf.DUMMYFUNCTION("""COMPUTED_VALUE"""),"NY")</f>
        <v>NY</v>
      </c>
      <c r="F431" t="str">
        <f>IFERROR(__xludf.DUMMYFUNCTION("""COMPUTED_VALUE"""),"No")</f>
        <v>No</v>
      </c>
      <c r="G431" t="str">
        <f>IFERROR(__xludf.DUMMYFUNCTION("""COMPUTED_VALUE"""),"No")</f>
        <v>No</v>
      </c>
      <c r="H431" t="str">
        <f>IFERROR(__xludf.DUMMYFUNCTION("""COMPUTED_VALUE"""),"Yes")</f>
        <v>Yes</v>
      </c>
      <c r="I431" t="str">
        <f>IFERROR(__xludf.DUMMYFUNCTION("""COMPUTED_VALUE"""),"Sometimes")</f>
        <v>Sometimes</v>
      </c>
      <c r="J431" t="str">
        <f>IFERROR(__xludf.DUMMYFUNCTION("""COMPUTED_VALUE"""),"More than 1000")</f>
        <v>More than 1000</v>
      </c>
      <c r="K431" t="str">
        <f>IFERROR(__xludf.DUMMYFUNCTION("""COMPUTED_VALUE"""),"No")</f>
        <v>No</v>
      </c>
      <c r="L431" t="str">
        <f>IFERROR(__xludf.DUMMYFUNCTION("""COMPUTED_VALUE"""),"Yes")</f>
        <v>Yes</v>
      </c>
      <c r="M431" t="str">
        <f>IFERROR(__xludf.DUMMYFUNCTION("""COMPUTED_VALUE"""),"Yes")</f>
        <v>Yes</v>
      </c>
      <c r="N431" t="str">
        <f>IFERROR(__xludf.DUMMYFUNCTION("""COMPUTED_VALUE"""),"Yes")</f>
        <v>Yes</v>
      </c>
      <c r="O431" t="str">
        <f>IFERROR(__xludf.DUMMYFUNCTION("""COMPUTED_VALUE"""),"Don't know")</f>
        <v>Don't know</v>
      </c>
      <c r="P431" t="str">
        <f>IFERROR(__xludf.DUMMYFUNCTION("""COMPUTED_VALUE"""),"Don't know")</f>
        <v>Don't know</v>
      </c>
      <c r="Q431" t="str">
        <f>IFERROR(__xludf.DUMMYFUNCTION("""COMPUTED_VALUE"""),"Don't know")</f>
        <v>Don't know</v>
      </c>
      <c r="R431" t="str">
        <f>IFERROR(__xludf.DUMMYFUNCTION("""COMPUTED_VALUE"""),"Don't know")</f>
        <v>Don't know</v>
      </c>
      <c r="S431" t="str">
        <f>IFERROR(__xludf.DUMMYFUNCTION("""COMPUTED_VALUE"""),"Maybe")</f>
        <v>Maybe</v>
      </c>
      <c r="T431" t="str">
        <f>IFERROR(__xludf.DUMMYFUNCTION("""COMPUTED_VALUE"""),"Maybe")</f>
        <v>Maybe</v>
      </c>
      <c r="U431" t="str">
        <f>IFERROR(__xludf.DUMMYFUNCTION("""COMPUTED_VALUE"""),"Some of them")</f>
        <v>Some of them</v>
      </c>
      <c r="V431" t="str">
        <f>IFERROR(__xludf.DUMMYFUNCTION("""COMPUTED_VALUE"""),"Some of them")</f>
        <v>Some of them</v>
      </c>
      <c r="W431" t="str">
        <f>IFERROR(__xludf.DUMMYFUNCTION("""COMPUTED_VALUE"""),"No")</f>
        <v>No</v>
      </c>
      <c r="X431" t="str">
        <f>IFERROR(__xludf.DUMMYFUNCTION("""COMPUTED_VALUE"""),"No")</f>
        <v>No</v>
      </c>
      <c r="Y431" t="str">
        <f>IFERROR(__xludf.DUMMYFUNCTION("""COMPUTED_VALUE"""),"Don't know")</f>
        <v>Don't know</v>
      </c>
      <c r="Z431" t="str">
        <f>IFERROR(__xludf.DUMMYFUNCTION("""COMPUTED_VALUE"""),"No")</f>
        <v>No</v>
      </c>
    </row>
    <row r="432">
      <c r="A432" s="4">
        <f>IFERROR(__xludf.DUMMYFUNCTION("""COMPUTED_VALUE"""),41879.54479962963)</f>
        <v>41879.5448</v>
      </c>
      <c r="B432">
        <f>IFERROR(__xludf.DUMMYFUNCTION("""COMPUTED_VALUE"""),37.0)</f>
        <v>37</v>
      </c>
      <c r="C432" t="str">
        <f>IFERROR(__xludf.DUMMYFUNCTION("""COMPUTED_VALUE"""),"female")</f>
        <v>female</v>
      </c>
      <c r="D432" t="str">
        <f>IFERROR(__xludf.DUMMYFUNCTION("""COMPUTED_VALUE"""),"United States")</f>
        <v>United States</v>
      </c>
      <c r="E432" t="str">
        <f>IFERROR(__xludf.DUMMYFUNCTION("""COMPUTED_VALUE"""),"TX")</f>
        <v>TX</v>
      </c>
      <c r="F432" t="str">
        <f>IFERROR(__xludf.DUMMYFUNCTION("""COMPUTED_VALUE"""),"No")</f>
        <v>No</v>
      </c>
      <c r="G432" t="str">
        <f>IFERROR(__xludf.DUMMYFUNCTION("""COMPUTED_VALUE"""),"No")</f>
        <v>No</v>
      </c>
      <c r="H432" t="str">
        <f>IFERROR(__xludf.DUMMYFUNCTION("""COMPUTED_VALUE"""),"Yes")</f>
        <v>Yes</v>
      </c>
      <c r="I432" t="str">
        <f>IFERROR(__xludf.DUMMYFUNCTION("""COMPUTED_VALUE"""),"Often")</f>
        <v>Often</v>
      </c>
      <c r="J432" t="str">
        <f>IFERROR(__xludf.DUMMYFUNCTION("""COMPUTED_VALUE"""),"6-25")</f>
        <v>6-25</v>
      </c>
      <c r="K432" t="str">
        <f>IFERROR(__xludf.DUMMYFUNCTION("""COMPUTED_VALUE"""),"Yes")</f>
        <v>Yes</v>
      </c>
      <c r="L432" t="str">
        <f>IFERROR(__xludf.DUMMYFUNCTION("""COMPUTED_VALUE"""),"Yes")</f>
        <v>Yes</v>
      </c>
      <c r="M432" t="str">
        <f>IFERROR(__xludf.DUMMYFUNCTION("""COMPUTED_VALUE"""),"Don't know")</f>
        <v>Don't know</v>
      </c>
      <c r="N432" t="str">
        <f>IFERROR(__xludf.DUMMYFUNCTION("""COMPUTED_VALUE"""),"Not sure")</f>
        <v>Not sure</v>
      </c>
      <c r="O432" t="str">
        <f>IFERROR(__xludf.DUMMYFUNCTION("""COMPUTED_VALUE"""),"No")</f>
        <v>No</v>
      </c>
      <c r="P432" t="str">
        <f>IFERROR(__xludf.DUMMYFUNCTION("""COMPUTED_VALUE"""),"No")</f>
        <v>No</v>
      </c>
      <c r="Q432" t="str">
        <f>IFERROR(__xludf.DUMMYFUNCTION("""COMPUTED_VALUE"""),"Yes")</f>
        <v>Yes</v>
      </c>
      <c r="R432" t="str">
        <f>IFERROR(__xludf.DUMMYFUNCTION("""COMPUTED_VALUE"""),"Somewhat difficult")</f>
        <v>Somewhat difficult</v>
      </c>
      <c r="S432" t="str">
        <f>IFERROR(__xludf.DUMMYFUNCTION("""COMPUTED_VALUE"""),"Yes")</f>
        <v>Yes</v>
      </c>
      <c r="T432" t="str">
        <f>IFERROR(__xludf.DUMMYFUNCTION("""COMPUTED_VALUE"""),"No")</f>
        <v>No</v>
      </c>
      <c r="U432" t="str">
        <f>IFERROR(__xludf.DUMMYFUNCTION("""COMPUTED_VALUE"""),"Some of them")</f>
        <v>Some of them</v>
      </c>
      <c r="V432" t="str">
        <f>IFERROR(__xludf.DUMMYFUNCTION("""COMPUTED_VALUE"""),"Some of them")</f>
        <v>Some of them</v>
      </c>
      <c r="W432" t="str">
        <f>IFERROR(__xludf.DUMMYFUNCTION("""COMPUTED_VALUE"""),"No")</f>
        <v>No</v>
      </c>
      <c r="X432" t="str">
        <f>IFERROR(__xludf.DUMMYFUNCTION("""COMPUTED_VALUE"""),"Yes")</f>
        <v>Yes</v>
      </c>
      <c r="Y432" t="str">
        <f>IFERROR(__xludf.DUMMYFUNCTION("""COMPUTED_VALUE"""),"No")</f>
        <v>No</v>
      </c>
      <c r="Z432" t="str">
        <f>IFERROR(__xludf.DUMMYFUNCTION("""COMPUTED_VALUE"""),"Yes")</f>
        <v>Yes</v>
      </c>
    </row>
    <row r="433">
      <c r="A433" s="4">
        <f>IFERROR(__xludf.DUMMYFUNCTION("""COMPUTED_VALUE"""),41879.54764090278)</f>
        <v>41879.54764</v>
      </c>
      <c r="B433">
        <f>IFERROR(__xludf.DUMMYFUNCTION("""COMPUTED_VALUE"""),35.0)</f>
        <v>35</v>
      </c>
      <c r="C433" t="str">
        <f>IFERROR(__xludf.DUMMYFUNCTION("""COMPUTED_VALUE"""),"Female")</f>
        <v>Female</v>
      </c>
      <c r="D433" t="str">
        <f>IFERROR(__xludf.DUMMYFUNCTION("""COMPUTED_VALUE"""),"United States")</f>
        <v>United States</v>
      </c>
      <c r="E433" t="str">
        <f>IFERROR(__xludf.DUMMYFUNCTION("""COMPUTED_VALUE"""),"LA")</f>
        <v>LA</v>
      </c>
      <c r="F433" t="str">
        <f>IFERROR(__xludf.DUMMYFUNCTION("""COMPUTED_VALUE"""),"No")</f>
        <v>No</v>
      </c>
      <c r="G433" t="str">
        <f>IFERROR(__xludf.DUMMYFUNCTION("""COMPUTED_VALUE"""),"No")</f>
        <v>No</v>
      </c>
      <c r="H433" t="str">
        <f>IFERROR(__xludf.DUMMYFUNCTION("""COMPUTED_VALUE"""),"Yes")</f>
        <v>Yes</v>
      </c>
      <c r="I433" t="str">
        <f>IFERROR(__xludf.DUMMYFUNCTION("""COMPUTED_VALUE"""),"Sometimes")</f>
        <v>Sometimes</v>
      </c>
      <c r="J433" t="str">
        <f>IFERROR(__xludf.DUMMYFUNCTION("""COMPUTED_VALUE"""),"100-500")</f>
        <v>100-500</v>
      </c>
      <c r="K433" t="str">
        <f>IFERROR(__xludf.DUMMYFUNCTION("""COMPUTED_VALUE"""),"No")</f>
        <v>No</v>
      </c>
      <c r="L433" t="str">
        <f>IFERROR(__xludf.DUMMYFUNCTION("""COMPUTED_VALUE"""),"No")</f>
        <v>No</v>
      </c>
      <c r="M433" t="str">
        <f>IFERROR(__xludf.DUMMYFUNCTION("""COMPUTED_VALUE"""),"Yes")</f>
        <v>Yes</v>
      </c>
      <c r="N433" t="str">
        <f>IFERROR(__xludf.DUMMYFUNCTION("""COMPUTED_VALUE"""),"No")</f>
        <v>No</v>
      </c>
      <c r="O433" t="str">
        <f>IFERROR(__xludf.DUMMYFUNCTION("""COMPUTED_VALUE"""),"No")</f>
        <v>No</v>
      </c>
      <c r="P433" t="str">
        <f>IFERROR(__xludf.DUMMYFUNCTION("""COMPUTED_VALUE"""),"No")</f>
        <v>No</v>
      </c>
      <c r="Q433" t="str">
        <f>IFERROR(__xludf.DUMMYFUNCTION("""COMPUTED_VALUE"""),"Yes")</f>
        <v>Yes</v>
      </c>
      <c r="R433" t="str">
        <f>IFERROR(__xludf.DUMMYFUNCTION("""COMPUTED_VALUE"""),"Very difficult")</f>
        <v>Very difficult</v>
      </c>
      <c r="S433" t="str">
        <f>IFERROR(__xludf.DUMMYFUNCTION("""COMPUTED_VALUE"""),"Yes")</f>
        <v>Yes</v>
      </c>
      <c r="T433" t="str">
        <f>IFERROR(__xludf.DUMMYFUNCTION("""COMPUTED_VALUE"""),"Maybe")</f>
        <v>Maybe</v>
      </c>
      <c r="U433" t="str">
        <f>IFERROR(__xludf.DUMMYFUNCTION("""COMPUTED_VALUE"""),"No")</f>
        <v>No</v>
      </c>
      <c r="V433" t="str">
        <f>IFERROR(__xludf.DUMMYFUNCTION("""COMPUTED_VALUE"""),"Some of them")</f>
        <v>Some of them</v>
      </c>
      <c r="W433" t="str">
        <f>IFERROR(__xludf.DUMMYFUNCTION("""COMPUTED_VALUE"""),"No")</f>
        <v>No</v>
      </c>
      <c r="X433" t="str">
        <f>IFERROR(__xludf.DUMMYFUNCTION("""COMPUTED_VALUE"""),"Yes")</f>
        <v>Yes</v>
      </c>
      <c r="Y433" t="str">
        <f>IFERROR(__xludf.DUMMYFUNCTION("""COMPUTED_VALUE"""),"No")</f>
        <v>No</v>
      </c>
      <c r="Z433" t="str">
        <f>IFERROR(__xludf.DUMMYFUNCTION("""COMPUTED_VALUE"""),"Yes")</f>
        <v>Yes</v>
      </c>
    </row>
    <row r="434">
      <c r="A434" s="4">
        <f>IFERROR(__xludf.DUMMYFUNCTION("""COMPUTED_VALUE"""),41879.54937324074)</f>
        <v>41879.54937</v>
      </c>
      <c r="B434">
        <f>IFERROR(__xludf.DUMMYFUNCTION("""COMPUTED_VALUE"""),22.0)</f>
        <v>22</v>
      </c>
      <c r="C434" t="str">
        <f>IFERROR(__xludf.DUMMYFUNCTION("""COMPUTED_VALUE"""),"Female")</f>
        <v>Female</v>
      </c>
      <c r="D434" t="str">
        <f>IFERROR(__xludf.DUMMYFUNCTION("""COMPUTED_VALUE"""),"United States")</f>
        <v>United States</v>
      </c>
      <c r="E434" t="str">
        <f>IFERROR(__xludf.DUMMYFUNCTION("""COMPUTED_VALUE"""),"WA")</f>
        <v>WA</v>
      </c>
      <c r="F434" t="str">
        <f>IFERROR(__xludf.DUMMYFUNCTION("""COMPUTED_VALUE"""),"No")</f>
        <v>No</v>
      </c>
      <c r="G434" t="str">
        <f>IFERROR(__xludf.DUMMYFUNCTION("""COMPUTED_VALUE"""),"Yes")</f>
        <v>Yes</v>
      </c>
      <c r="H434" t="str">
        <f>IFERROR(__xludf.DUMMYFUNCTION("""COMPUTED_VALUE"""),"Yes")</f>
        <v>Yes</v>
      </c>
      <c r="I434" t="str">
        <f>IFERROR(__xludf.DUMMYFUNCTION("""COMPUTED_VALUE"""),"Sometimes")</f>
        <v>Sometimes</v>
      </c>
      <c r="J434" t="str">
        <f>IFERROR(__xludf.DUMMYFUNCTION("""COMPUTED_VALUE"""),"More than 1000")</f>
        <v>More than 1000</v>
      </c>
      <c r="K434" t="str">
        <f>IFERROR(__xludf.DUMMYFUNCTION("""COMPUTED_VALUE"""),"No")</f>
        <v>No</v>
      </c>
      <c r="L434" t="str">
        <f>IFERROR(__xludf.DUMMYFUNCTION("""COMPUTED_VALUE"""),"Yes")</f>
        <v>Yes</v>
      </c>
      <c r="M434" t="str">
        <f>IFERROR(__xludf.DUMMYFUNCTION("""COMPUTED_VALUE"""),"Don't know")</f>
        <v>Don't know</v>
      </c>
      <c r="N434" t="str">
        <f>IFERROR(__xludf.DUMMYFUNCTION("""COMPUTED_VALUE"""),"Not sure")</f>
        <v>Not sure</v>
      </c>
      <c r="O434" t="str">
        <f>IFERROR(__xludf.DUMMYFUNCTION("""COMPUTED_VALUE"""),"Don't know")</f>
        <v>Don't know</v>
      </c>
      <c r="P434" t="str">
        <f>IFERROR(__xludf.DUMMYFUNCTION("""COMPUTED_VALUE"""),"Don't know")</f>
        <v>Don't know</v>
      </c>
      <c r="Q434" t="str">
        <f>IFERROR(__xludf.DUMMYFUNCTION("""COMPUTED_VALUE"""),"Don't know")</f>
        <v>Don't know</v>
      </c>
      <c r="R434" t="str">
        <f>IFERROR(__xludf.DUMMYFUNCTION("""COMPUTED_VALUE"""),"Very difficult")</f>
        <v>Very difficult</v>
      </c>
      <c r="S434" t="str">
        <f>IFERROR(__xludf.DUMMYFUNCTION("""COMPUTED_VALUE"""),"Yes")</f>
        <v>Yes</v>
      </c>
      <c r="T434" t="str">
        <f>IFERROR(__xludf.DUMMYFUNCTION("""COMPUTED_VALUE"""),"Maybe")</f>
        <v>Maybe</v>
      </c>
      <c r="U434" t="str">
        <f>IFERROR(__xludf.DUMMYFUNCTION("""COMPUTED_VALUE"""),"Some of them")</f>
        <v>Some of them</v>
      </c>
      <c r="V434" t="str">
        <f>IFERROR(__xludf.DUMMYFUNCTION("""COMPUTED_VALUE"""),"Some of them")</f>
        <v>Some of them</v>
      </c>
      <c r="W434" t="str">
        <f>IFERROR(__xludf.DUMMYFUNCTION("""COMPUTED_VALUE"""),"No")</f>
        <v>No</v>
      </c>
      <c r="X434" t="str">
        <f>IFERROR(__xludf.DUMMYFUNCTION("""COMPUTED_VALUE"""),"Maybe")</f>
        <v>Maybe</v>
      </c>
      <c r="Y434" t="str">
        <f>IFERROR(__xludf.DUMMYFUNCTION("""COMPUTED_VALUE"""),"No")</f>
        <v>No</v>
      </c>
      <c r="Z434" t="str">
        <f>IFERROR(__xludf.DUMMYFUNCTION("""COMPUTED_VALUE"""),"Yes")</f>
        <v>Yes</v>
      </c>
    </row>
    <row r="435">
      <c r="A435" s="4">
        <f>IFERROR(__xludf.DUMMYFUNCTION("""COMPUTED_VALUE"""),41879.55394349537)</f>
        <v>41879.55394</v>
      </c>
      <c r="B435">
        <f>IFERROR(__xludf.DUMMYFUNCTION("""COMPUTED_VALUE"""),38.0)</f>
        <v>38</v>
      </c>
      <c r="C435" t="str">
        <f>IFERROR(__xludf.DUMMYFUNCTION("""COMPUTED_VALUE"""),"Male")</f>
        <v>Male</v>
      </c>
      <c r="D435" t="str">
        <f>IFERROR(__xludf.DUMMYFUNCTION("""COMPUTED_VALUE"""),"United States")</f>
        <v>United States</v>
      </c>
      <c r="E435" t="str">
        <f>IFERROR(__xludf.DUMMYFUNCTION("""COMPUTED_VALUE"""),"MI")</f>
        <v>MI</v>
      </c>
      <c r="F435" t="str">
        <f>IFERROR(__xludf.DUMMYFUNCTION("""COMPUTED_VALUE"""),"No")</f>
        <v>No</v>
      </c>
      <c r="G435" t="str">
        <f>IFERROR(__xludf.DUMMYFUNCTION("""COMPUTED_VALUE"""),"No")</f>
        <v>No</v>
      </c>
      <c r="H435" t="str">
        <f>IFERROR(__xludf.DUMMYFUNCTION("""COMPUTED_VALUE"""),"No")</f>
        <v>No</v>
      </c>
      <c r="I435" t="str">
        <f>IFERROR(__xludf.DUMMYFUNCTION("""COMPUTED_VALUE"""),"Never")</f>
        <v>Never</v>
      </c>
      <c r="J435" t="str">
        <f>IFERROR(__xludf.DUMMYFUNCTION("""COMPUTED_VALUE"""),"26-100")</f>
        <v>26-100</v>
      </c>
      <c r="K435" t="str">
        <f>IFERROR(__xludf.DUMMYFUNCTION("""COMPUTED_VALUE"""),"No")</f>
        <v>No</v>
      </c>
      <c r="L435" t="str">
        <f>IFERROR(__xludf.DUMMYFUNCTION("""COMPUTED_VALUE"""),"Yes")</f>
        <v>Yes</v>
      </c>
      <c r="M435" t="str">
        <f>IFERROR(__xludf.DUMMYFUNCTION("""COMPUTED_VALUE"""),"Yes")</f>
        <v>Yes</v>
      </c>
      <c r="N435" t="str">
        <f>IFERROR(__xludf.DUMMYFUNCTION("""COMPUTED_VALUE"""),"Yes")</f>
        <v>Yes</v>
      </c>
      <c r="O435" t="str">
        <f>IFERROR(__xludf.DUMMYFUNCTION("""COMPUTED_VALUE"""),"No")</f>
        <v>No</v>
      </c>
      <c r="P435" t="str">
        <f>IFERROR(__xludf.DUMMYFUNCTION("""COMPUTED_VALUE"""),"No")</f>
        <v>No</v>
      </c>
      <c r="Q435" t="str">
        <f>IFERROR(__xludf.DUMMYFUNCTION("""COMPUTED_VALUE"""),"Don't know")</f>
        <v>Don't know</v>
      </c>
      <c r="R435" t="str">
        <f>IFERROR(__xludf.DUMMYFUNCTION("""COMPUTED_VALUE"""),"Somewhat easy")</f>
        <v>Somewhat easy</v>
      </c>
      <c r="S435" t="str">
        <f>IFERROR(__xludf.DUMMYFUNCTION("""COMPUTED_VALUE"""),"Maybe")</f>
        <v>Maybe</v>
      </c>
      <c r="T435" t="str">
        <f>IFERROR(__xludf.DUMMYFUNCTION("""COMPUTED_VALUE"""),"No")</f>
        <v>No</v>
      </c>
      <c r="U435" t="str">
        <f>IFERROR(__xludf.DUMMYFUNCTION("""COMPUTED_VALUE"""),"Some of them")</f>
        <v>Some of them</v>
      </c>
      <c r="V435" t="str">
        <f>IFERROR(__xludf.DUMMYFUNCTION("""COMPUTED_VALUE"""),"Yes")</f>
        <v>Yes</v>
      </c>
      <c r="W435" t="str">
        <f>IFERROR(__xludf.DUMMYFUNCTION("""COMPUTED_VALUE"""),"No")</f>
        <v>No</v>
      </c>
      <c r="X435" t="str">
        <f>IFERROR(__xludf.DUMMYFUNCTION("""COMPUTED_VALUE"""),"Maybe")</f>
        <v>Maybe</v>
      </c>
      <c r="Y435" t="str">
        <f>IFERROR(__xludf.DUMMYFUNCTION("""COMPUTED_VALUE"""),"No")</f>
        <v>No</v>
      </c>
      <c r="Z435" t="str">
        <f>IFERROR(__xludf.DUMMYFUNCTION("""COMPUTED_VALUE"""),"Yes")</f>
        <v>Yes</v>
      </c>
    </row>
    <row r="436">
      <c r="A436" s="4">
        <f>IFERROR(__xludf.DUMMYFUNCTION("""COMPUTED_VALUE"""),41879.55992721065)</f>
        <v>41879.55993</v>
      </c>
      <c r="B436">
        <f>IFERROR(__xludf.DUMMYFUNCTION("""COMPUTED_VALUE"""),32.0)</f>
        <v>32</v>
      </c>
      <c r="C436" t="str">
        <f>IFERROR(__xludf.DUMMYFUNCTION("""COMPUTED_VALUE"""),"Female")</f>
        <v>Female</v>
      </c>
      <c r="D436" t="str">
        <f>IFERROR(__xludf.DUMMYFUNCTION("""COMPUTED_VALUE"""),"United States")</f>
        <v>United States</v>
      </c>
      <c r="E436" t="str">
        <f>IFERROR(__xludf.DUMMYFUNCTION("""COMPUTED_VALUE"""),"CA")</f>
        <v>CA</v>
      </c>
      <c r="F436" t="str">
        <f>IFERROR(__xludf.DUMMYFUNCTION("""COMPUTED_VALUE"""),"No")</f>
        <v>No</v>
      </c>
      <c r="G436" t="str">
        <f>IFERROR(__xludf.DUMMYFUNCTION("""COMPUTED_VALUE"""),"Yes")</f>
        <v>Yes</v>
      </c>
      <c r="H436" t="str">
        <f>IFERROR(__xludf.DUMMYFUNCTION("""COMPUTED_VALUE"""),"Yes")</f>
        <v>Yes</v>
      </c>
      <c r="I436" t="str">
        <f>IFERROR(__xludf.DUMMYFUNCTION("""COMPUTED_VALUE"""),"Often")</f>
        <v>Often</v>
      </c>
      <c r="J436" t="str">
        <f>IFERROR(__xludf.DUMMYFUNCTION("""COMPUTED_VALUE"""),"100-500")</f>
        <v>100-500</v>
      </c>
      <c r="K436" t="str">
        <f>IFERROR(__xludf.DUMMYFUNCTION("""COMPUTED_VALUE"""),"No")</f>
        <v>No</v>
      </c>
      <c r="L436" t="str">
        <f>IFERROR(__xludf.DUMMYFUNCTION("""COMPUTED_VALUE"""),"Yes")</f>
        <v>Yes</v>
      </c>
      <c r="M436" t="str">
        <f>IFERROR(__xludf.DUMMYFUNCTION("""COMPUTED_VALUE"""),"Yes")</f>
        <v>Yes</v>
      </c>
      <c r="N436" t="str">
        <f>IFERROR(__xludf.DUMMYFUNCTION("""COMPUTED_VALUE"""),"No")</f>
        <v>No</v>
      </c>
      <c r="O436" t="str">
        <f>IFERROR(__xludf.DUMMYFUNCTION("""COMPUTED_VALUE"""),"No")</f>
        <v>No</v>
      </c>
      <c r="P436" t="str">
        <f>IFERROR(__xludf.DUMMYFUNCTION("""COMPUTED_VALUE"""),"Don't know")</f>
        <v>Don't know</v>
      </c>
      <c r="Q436" t="str">
        <f>IFERROR(__xludf.DUMMYFUNCTION("""COMPUTED_VALUE"""),"Don't know")</f>
        <v>Don't know</v>
      </c>
      <c r="R436" t="str">
        <f>IFERROR(__xludf.DUMMYFUNCTION("""COMPUTED_VALUE"""),"Don't know")</f>
        <v>Don't know</v>
      </c>
      <c r="S436" t="str">
        <f>IFERROR(__xludf.DUMMYFUNCTION("""COMPUTED_VALUE"""),"Yes")</f>
        <v>Yes</v>
      </c>
      <c r="T436" t="str">
        <f>IFERROR(__xludf.DUMMYFUNCTION("""COMPUTED_VALUE"""),"No")</f>
        <v>No</v>
      </c>
      <c r="U436" t="str">
        <f>IFERROR(__xludf.DUMMYFUNCTION("""COMPUTED_VALUE"""),"Some of them")</f>
        <v>Some of them</v>
      </c>
      <c r="V436" t="str">
        <f>IFERROR(__xludf.DUMMYFUNCTION("""COMPUTED_VALUE"""),"Yes")</f>
        <v>Yes</v>
      </c>
      <c r="W436" t="str">
        <f>IFERROR(__xludf.DUMMYFUNCTION("""COMPUTED_VALUE"""),"No")</f>
        <v>No</v>
      </c>
      <c r="X436" t="str">
        <f>IFERROR(__xludf.DUMMYFUNCTION("""COMPUTED_VALUE"""),"No")</f>
        <v>No</v>
      </c>
      <c r="Y436" t="str">
        <f>IFERROR(__xludf.DUMMYFUNCTION("""COMPUTED_VALUE"""),"Don't know")</f>
        <v>Don't know</v>
      </c>
      <c r="Z436" t="str">
        <f>IFERROR(__xludf.DUMMYFUNCTION("""COMPUTED_VALUE"""),"No")</f>
        <v>No</v>
      </c>
    </row>
    <row r="437">
      <c r="A437" s="4">
        <f>IFERROR(__xludf.DUMMYFUNCTION("""COMPUTED_VALUE"""),41879.56626442129)</f>
        <v>41879.56626</v>
      </c>
      <c r="B437">
        <f>IFERROR(__xludf.DUMMYFUNCTION("""COMPUTED_VALUE"""),35.0)</f>
        <v>35</v>
      </c>
      <c r="C437" t="str">
        <f>IFERROR(__xludf.DUMMYFUNCTION("""COMPUTED_VALUE"""),"female")</f>
        <v>female</v>
      </c>
      <c r="D437" t="str">
        <f>IFERROR(__xludf.DUMMYFUNCTION("""COMPUTED_VALUE"""),"United States")</f>
        <v>United States</v>
      </c>
      <c r="E437" t="str">
        <f>IFERROR(__xludf.DUMMYFUNCTION("""COMPUTED_VALUE"""),"CA")</f>
        <v>CA</v>
      </c>
      <c r="F437" t="str">
        <f>IFERROR(__xludf.DUMMYFUNCTION("""COMPUTED_VALUE"""),"No")</f>
        <v>No</v>
      </c>
      <c r="G437" t="str">
        <f>IFERROR(__xludf.DUMMYFUNCTION("""COMPUTED_VALUE"""),"No")</f>
        <v>No</v>
      </c>
      <c r="H437" t="str">
        <f>IFERROR(__xludf.DUMMYFUNCTION("""COMPUTED_VALUE"""),"Yes")</f>
        <v>Yes</v>
      </c>
      <c r="I437" t="str">
        <f>IFERROR(__xludf.DUMMYFUNCTION("""COMPUTED_VALUE"""),"Sometimes")</f>
        <v>Sometimes</v>
      </c>
      <c r="J437" t="str">
        <f>IFERROR(__xludf.DUMMYFUNCTION("""COMPUTED_VALUE"""),"100-500")</f>
        <v>100-500</v>
      </c>
      <c r="K437" t="str">
        <f>IFERROR(__xludf.DUMMYFUNCTION("""COMPUTED_VALUE"""),"Yes")</f>
        <v>Yes</v>
      </c>
      <c r="L437" t="str">
        <f>IFERROR(__xludf.DUMMYFUNCTION("""COMPUTED_VALUE"""),"Yes")</f>
        <v>Yes</v>
      </c>
      <c r="M437" t="str">
        <f>IFERROR(__xludf.DUMMYFUNCTION("""COMPUTED_VALUE"""),"Don't know")</f>
        <v>Don't know</v>
      </c>
      <c r="N437" t="str">
        <f>IFERROR(__xludf.DUMMYFUNCTION("""COMPUTED_VALUE"""),"No")</f>
        <v>No</v>
      </c>
      <c r="O437" t="str">
        <f>IFERROR(__xludf.DUMMYFUNCTION("""COMPUTED_VALUE"""),"Don't know")</f>
        <v>Don't know</v>
      </c>
      <c r="P437" t="str">
        <f>IFERROR(__xludf.DUMMYFUNCTION("""COMPUTED_VALUE"""),"Don't know")</f>
        <v>Don't know</v>
      </c>
      <c r="Q437" t="str">
        <f>IFERROR(__xludf.DUMMYFUNCTION("""COMPUTED_VALUE"""),"Don't know")</f>
        <v>Don't know</v>
      </c>
      <c r="R437" t="str">
        <f>IFERROR(__xludf.DUMMYFUNCTION("""COMPUTED_VALUE"""),"Very easy")</f>
        <v>Very easy</v>
      </c>
      <c r="S437" t="str">
        <f>IFERROR(__xludf.DUMMYFUNCTION("""COMPUTED_VALUE"""),"Maybe")</f>
        <v>Maybe</v>
      </c>
      <c r="T437" t="str">
        <f>IFERROR(__xludf.DUMMYFUNCTION("""COMPUTED_VALUE"""),"No")</f>
        <v>No</v>
      </c>
      <c r="U437" t="str">
        <f>IFERROR(__xludf.DUMMYFUNCTION("""COMPUTED_VALUE"""),"Some of them")</f>
        <v>Some of them</v>
      </c>
      <c r="V437" t="str">
        <f>IFERROR(__xludf.DUMMYFUNCTION("""COMPUTED_VALUE"""),"No")</f>
        <v>No</v>
      </c>
      <c r="W437" t="str">
        <f>IFERROR(__xludf.DUMMYFUNCTION("""COMPUTED_VALUE"""),"No")</f>
        <v>No</v>
      </c>
      <c r="X437" t="str">
        <f>IFERROR(__xludf.DUMMYFUNCTION("""COMPUTED_VALUE"""),"Maybe")</f>
        <v>Maybe</v>
      </c>
      <c r="Y437" t="str">
        <f>IFERROR(__xludf.DUMMYFUNCTION("""COMPUTED_VALUE"""),"Yes")</f>
        <v>Yes</v>
      </c>
      <c r="Z437" t="str">
        <f>IFERROR(__xludf.DUMMYFUNCTION("""COMPUTED_VALUE"""),"No")</f>
        <v>No</v>
      </c>
    </row>
    <row r="438">
      <c r="A438" s="4">
        <f>IFERROR(__xludf.DUMMYFUNCTION("""COMPUTED_VALUE"""),41879.56889527778)</f>
        <v>41879.5689</v>
      </c>
      <c r="B438">
        <f>IFERROR(__xludf.DUMMYFUNCTION("""COMPUTED_VALUE"""),29.0)</f>
        <v>29</v>
      </c>
      <c r="C438" t="str">
        <f>IFERROR(__xludf.DUMMYFUNCTION("""COMPUTED_VALUE"""),"Male")</f>
        <v>Male</v>
      </c>
      <c r="D438" t="str">
        <f>IFERROR(__xludf.DUMMYFUNCTION("""COMPUTED_VALUE"""),"United States")</f>
        <v>United States</v>
      </c>
      <c r="E438" t="str">
        <f>IFERROR(__xludf.DUMMYFUNCTION("""COMPUTED_VALUE"""),"MD")</f>
        <v>MD</v>
      </c>
      <c r="F438" t="str">
        <f>IFERROR(__xludf.DUMMYFUNCTION("""COMPUTED_VALUE"""),"No")</f>
        <v>No</v>
      </c>
      <c r="G438" t="str">
        <f>IFERROR(__xludf.DUMMYFUNCTION("""COMPUTED_VALUE"""),"No")</f>
        <v>No</v>
      </c>
      <c r="H438" t="str">
        <f>IFERROR(__xludf.DUMMYFUNCTION("""COMPUTED_VALUE"""),"No")</f>
        <v>No</v>
      </c>
      <c r="I438" t="str">
        <f>IFERROR(__xludf.DUMMYFUNCTION("""COMPUTED_VALUE"""),"Never")</f>
        <v>Never</v>
      </c>
      <c r="J438" t="str">
        <f>IFERROR(__xludf.DUMMYFUNCTION("""COMPUTED_VALUE"""),"100-500")</f>
        <v>100-500</v>
      </c>
      <c r="K438" t="str">
        <f>IFERROR(__xludf.DUMMYFUNCTION("""COMPUTED_VALUE"""),"No")</f>
        <v>No</v>
      </c>
      <c r="L438" t="str">
        <f>IFERROR(__xludf.DUMMYFUNCTION("""COMPUTED_VALUE"""),"No")</f>
        <v>No</v>
      </c>
      <c r="M438" t="str">
        <f>IFERROR(__xludf.DUMMYFUNCTION("""COMPUTED_VALUE"""),"Yes")</f>
        <v>Yes</v>
      </c>
      <c r="N438" t="str">
        <f>IFERROR(__xludf.DUMMYFUNCTION("""COMPUTED_VALUE"""),"Yes")</f>
        <v>Yes</v>
      </c>
      <c r="O438" t="str">
        <f>IFERROR(__xludf.DUMMYFUNCTION("""COMPUTED_VALUE"""),"Yes")</f>
        <v>Yes</v>
      </c>
      <c r="P438" t="str">
        <f>IFERROR(__xludf.DUMMYFUNCTION("""COMPUTED_VALUE"""),"No")</f>
        <v>No</v>
      </c>
      <c r="Q438" t="str">
        <f>IFERROR(__xludf.DUMMYFUNCTION("""COMPUTED_VALUE"""),"Yes")</f>
        <v>Yes</v>
      </c>
      <c r="R438" t="str">
        <f>IFERROR(__xludf.DUMMYFUNCTION("""COMPUTED_VALUE"""),"Very easy")</f>
        <v>Very easy</v>
      </c>
      <c r="S438" t="str">
        <f>IFERROR(__xludf.DUMMYFUNCTION("""COMPUTED_VALUE"""),"Yes")</f>
        <v>Yes</v>
      </c>
      <c r="T438" t="str">
        <f>IFERROR(__xludf.DUMMYFUNCTION("""COMPUTED_VALUE"""),"Maybe")</f>
        <v>Maybe</v>
      </c>
      <c r="U438" t="str">
        <f>IFERROR(__xludf.DUMMYFUNCTION("""COMPUTED_VALUE"""),"Yes")</f>
        <v>Yes</v>
      </c>
      <c r="V438" t="str">
        <f>IFERROR(__xludf.DUMMYFUNCTION("""COMPUTED_VALUE"""),"Yes")</f>
        <v>Yes</v>
      </c>
      <c r="W438" t="str">
        <f>IFERROR(__xludf.DUMMYFUNCTION("""COMPUTED_VALUE"""),"No")</f>
        <v>No</v>
      </c>
      <c r="X438" t="str">
        <f>IFERROR(__xludf.DUMMYFUNCTION("""COMPUTED_VALUE"""),"Maybe")</f>
        <v>Maybe</v>
      </c>
      <c r="Y438" t="str">
        <f>IFERROR(__xludf.DUMMYFUNCTION("""COMPUTED_VALUE"""),"Don't know")</f>
        <v>Don't know</v>
      </c>
      <c r="Z438" t="str">
        <f>IFERROR(__xludf.DUMMYFUNCTION("""COMPUTED_VALUE"""),"No")</f>
        <v>No</v>
      </c>
    </row>
    <row r="439">
      <c r="A439" s="4">
        <f>IFERROR(__xludf.DUMMYFUNCTION("""COMPUTED_VALUE"""),41879.5692237037)</f>
        <v>41879.56922</v>
      </c>
      <c r="B439">
        <f>IFERROR(__xludf.DUMMYFUNCTION("""COMPUTED_VALUE"""),23.0)</f>
        <v>23</v>
      </c>
      <c r="C439" t="str">
        <f>IFERROR(__xludf.DUMMYFUNCTION("""COMPUTED_VALUE"""),"Male")</f>
        <v>Male</v>
      </c>
      <c r="D439" t="str">
        <f>IFERROR(__xludf.DUMMYFUNCTION("""COMPUTED_VALUE"""),"United States")</f>
        <v>United States</v>
      </c>
      <c r="E439" t="str">
        <f>IFERROR(__xludf.DUMMYFUNCTION("""COMPUTED_VALUE"""),"CA")</f>
        <v>CA</v>
      </c>
      <c r="F439" t="str">
        <f>IFERROR(__xludf.DUMMYFUNCTION("""COMPUTED_VALUE"""),"No")</f>
        <v>No</v>
      </c>
      <c r="G439" t="str">
        <f>IFERROR(__xludf.DUMMYFUNCTION("""COMPUTED_VALUE"""),"Yes")</f>
        <v>Yes</v>
      </c>
      <c r="H439" t="str">
        <f>IFERROR(__xludf.DUMMYFUNCTION("""COMPUTED_VALUE"""),"Yes")</f>
        <v>Yes</v>
      </c>
      <c r="I439" t="str">
        <f>IFERROR(__xludf.DUMMYFUNCTION("""COMPUTED_VALUE"""),"Sometimes")</f>
        <v>Sometimes</v>
      </c>
      <c r="J439" t="str">
        <f>IFERROR(__xludf.DUMMYFUNCTION("""COMPUTED_VALUE"""),"6-25")</f>
        <v>6-25</v>
      </c>
      <c r="K439" t="str">
        <f>IFERROR(__xludf.DUMMYFUNCTION("""COMPUTED_VALUE"""),"No")</f>
        <v>No</v>
      </c>
      <c r="L439" t="str">
        <f>IFERROR(__xludf.DUMMYFUNCTION("""COMPUTED_VALUE"""),"Yes")</f>
        <v>Yes</v>
      </c>
      <c r="M439" t="str">
        <f>IFERROR(__xludf.DUMMYFUNCTION("""COMPUTED_VALUE"""),"No")</f>
        <v>No</v>
      </c>
      <c r="N439" t="str">
        <f>IFERROR(__xludf.DUMMYFUNCTION("""COMPUTED_VALUE"""),"Yes")</f>
        <v>Yes</v>
      </c>
      <c r="O439" t="str">
        <f>IFERROR(__xludf.DUMMYFUNCTION("""COMPUTED_VALUE"""),"No")</f>
        <v>No</v>
      </c>
      <c r="P439" t="str">
        <f>IFERROR(__xludf.DUMMYFUNCTION("""COMPUTED_VALUE"""),"No")</f>
        <v>No</v>
      </c>
      <c r="Q439" t="str">
        <f>IFERROR(__xludf.DUMMYFUNCTION("""COMPUTED_VALUE"""),"Don't know")</f>
        <v>Don't know</v>
      </c>
      <c r="R439" t="str">
        <f>IFERROR(__xludf.DUMMYFUNCTION("""COMPUTED_VALUE"""),"Very easy")</f>
        <v>Very easy</v>
      </c>
      <c r="S439" t="str">
        <f>IFERROR(__xludf.DUMMYFUNCTION("""COMPUTED_VALUE"""),"No")</f>
        <v>No</v>
      </c>
      <c r="T439" t="str">
        <f>IFERROR(__xludf.DUMMYFUNCTION("""COMPUTED_VALUE"""),"No")</f>
        <v>No</v>
      </c>
      <c r="U439" t="str">
        <f>IFERROR(__xludf.DUMMYFUNCTION("""COMPUTED_VALUE"""),"Some of them")</f>
        <v>Some of them</v>
      </c>
      <c r="V439" t="str">
        <f>IFERROR(__xludf.DUMMYFUNCTION("""COMPUTED_VALUE"""),"Yes")</f>
        <v>Yes</v>
      </c>
      <c r="W439" t="str">
        <f>IFERROR(__xludf.DUMMYFUNCTION("""COMPUTED_VALUE"""),"Maybe")</f>
        <v>Maybe</v>
      </c>
      <c r="X439" t="str">
        <f>IFERROR(__xludf.DUMMYFUNCTION("""COMPUTED_VALUE"""),"Maybe")</f>
        <v>Maybe</v>
      </c>
      <c r="Y439" t="str">
        <f>IFERROR(__xludf.DUMMYFUNCTION("""COMPUTED_VALUE"""),"Yes")</f>
        <v>Yes</v>
      </c>
      <c r="Z439" t="str">
        <f>IFERROR(__xludf.DUMMYFUNCTION("""COMPUTED_VALUE"""),"No")</f>
        <v>No</v>
      </c>
    </row>
    <row r="440">
      <c r="A440" s="4">
        <f>IFERROR(__xludf.DUMMYFUNCTION("""COMPUTED_VALUE"""),41879.56953807871)</f>
        <v>41879.56954</v>
      </c>
      <c r="B440">
        <f>IFERROR(__xludf.DUMMYFUNCTION("""COMPUTED_VALUE"""),39.0)</f>
        <v>39</v>
      </c>
      <c r="C440" t="str">
        <f>IFERROR(__xludf.DUMMYFUNCTION("""COMPUTED_VALUE"""),"M")</f>
        <v>M</v>
      </c>
      <c r="D440" t="str">
        <f>IFERROR(__xludf.DUMMYFUNCTION("""COMPUTED_VALUE"""),"United States")</f>
        <v>United States</v>
      </c>
      <c r="E440" t="str">
        <f>IFERROR(__xludf.DUMMYFUNCTION("""COMPUTED_VALUE"""),"CT")</f>
        <v>CT</v>
      </c>
      <c r="F440" t="str">
        <f>IFERROR(__xludf.DUMMYFUNCTION("""COMPUTED_VALUE"""),"No")</f>
        <v>No</v>
      </c>
      <c r="G440" t="str">
        <f>IFERROR(__xludf.DUMMYFUNCTION("""COMPUTED_VALUE"""),"No")</f>
        <v>No</v>
      </c>
      <c r="H440" t="str">
        <f>IFERROR(__xludf.DUMMYFUNCTION("""COMPUTED_VALUE"""),"No")</f>
        <v>No</v>
      </c>
      <c r="J440" t="str">
        <f>IFERROR(__xludf.DUMMYFUNCTION("""COMPUTED_VALUE"""),"26-100")</f>
        <v>26-100</v>
      </c>
      <c r="K440" t="str">
        <f>IFERROR(__xludf.DUMMYFUNCTION("""COMPUTED_VALUE"""),"Yes")</f>
        <v>Yes</v>
      </c>
      <c r="L440" t="str">
        <f>IFERROR(__xludf.DUMMYFUNCTION("""COMPUTED_VALUE"""),"Yes")</f>
        <v>Yes</v>
      </c>
      <c r="M440" t="str">
        <f>IFERROR(__xludf.DUMMYFUNCTION("""COMPUTED_VALUE"""),"Yes")</f>
        <v>Yes</v>
      </c>
      <c r="N440" t="str">
        <f>IFERROR(__xludf.DUMMYFUNCTION("""COMPUTED_VALUE"""),"No")</f>
        <v>No</v>
      </c>
      <c r="O440" t="str">
        <f>IFERROR(__xludf.DUMMYFUNCTION("""COMPUTED_VALUE"""),"No")</f>
        <v>No</v>
      </c>
      <c r="P440" t="str">
        <f>IFERROR(__xludf.DUMMYFUNCTION("""COMPUTED_VALUE"""),"No")</f>
        <v>No</v>
      </c>
      <c r="Q440" t="str">
        <f>IFERROR(__xludf.DUMMYFUNCTION("""COMPUTED_VALUE"""),"Don't know")</f>
        <v>Don't know</v>
      </c>
      <c r="R440" t="str">
        <f>IFERROR(__xludf.DUMMYFUNCTION("""COMPUTED_VALUE"""),"Don't know")</f>
        <v>Don't know</v>
      </c>
      <c r="S440" t="str">
        <f>IFERROR(__xludf.DUMMYFUNCTION("""COMPUTED_VALUE"""),"Yes")</f>
        <v>Yes</v>
      </c>
      <c r="T440" t="str">
        <f>IFERROR(__xludf.DUMMYFUNCTION("""COMPUTED_VALUE"""),"Maybe")</f>
        <v>Maybe</v>
      </c>
      <c r="U440" t="str">
        <f>IFERROR(__xludf.DUMMYFUNCTION("""COMPUTED_VALUE"""),"No")</f>
        <v>No</v>
      </c>
      <c r="V440" t="str">
        <f>IFERROR(__xludf.DUMMYFUNCTION("""COMPUTED_VALUE"""),"No")</f>
        <v>No</v>
      </c>
      <c r="W440" t="str">
        <f>IFERROR(__xludf.DUMMYFUNCTION("""COMPUTED_VALUE"""),"No")</f>
        <v>No</v>
      </c>
      <c r="X440" t="str">
        <f>IFERROR(__xludf.DUMMYFUNCTION("""COMPUTED_VALUE"""),"No")</f>
        <v>No</v>
      </c>
      <c r="Y440" t="str">
        <f>IFERROR(__xludf.DUMMYFUNCTION("""COMPUTED_VALUE"""),"Don't know")</f>
        <v>Don't know</v>
      </c>
      <c r="Z440" t="str">
        <f>IFERROR(__xludf.DUMMYFUNCTION("""COMPUTED_VALUE"""),"No")</f>
        <v>No</v>
      </c>
    </row>
    <row r="441">
      <c r="A441" s="4">
        <f>IFERROR(__xludf.DUMMYFUNCTION("""COMPUTED_VALUE"""),41879.570739212955)</f>
        <v>41879.57074</v>
      </c>
      <c r="B441">
        <f>IFERROR(__xludf.DUMMYFUNCTION("""COMPUTED_VALUE"""),30.0)</f>
        <v>30</v>
      </c>
      <c r="C441" t="str">
        <f>IFERROR(__xludf.DUMMYFUNCTION("""COMPUTED_VALUE"""),"Female")</f>
        <v>Female</v>
      </c>
      <c r="D441" t="str">
        <f>IFERROR(__xludf.DUMMYFUNCTION("""COMPUTED_VALUE"""),"United States")</f>
        <v>United States</v>
      </c>
      <c r="E441" t="str">
        <f>IFERROR(__xludf.DUMMYFUNCTION("""COMPUTED_VALUE"""),"CA")</f>
        <v>CA</v>
      </c>
      <c r="F441" t="str">
        <f>IFERROR(__xludf.DUMMYFUNCTION("""COMPUTED_VALUE"""),"No")</f>
        <v>No</v>
      </c>
      <c r="G441" t="str">
        <f>IFERROR(__xludf.DUMMYFUNCTION("""COMPUTED_VALUE"""),"No")</f>
        <v>No</v>
      </c>
      <c r="H441" t="str">
        <f>IFERROR(__xludf.DUMMYFUNCTION("""COMPUTED_VALUE"""),"No")</f>
        <v>No</v>
      </c>
      <c r="J441" t="str">
        <f>IFERROR(__xludf.DUMMYFUNCTION("""COMPUTED_VALUE"""),"More than 1000")</f>
        <v>More than 1000</v>
      </c>
      <c r="K441" t="str">
        <f>IFERROR(__xludf.DUMMYFUNCTION("""COMPUTED_VALUE"""),"No")</f>
        <v>No</v>
      </c>
      <c r="L441" t="str">
        <f>IFERROR(__xludf.DUMMYFUNCTION("""COMPUTED_VALUE"""),"Yes")</f>
        <v>Yes</v>
      </c>
      <c r="M441" t="str">
        <f>IFERROR(__xludf.DUMMYFUNCTION("""COMPUTED_VALUE"""),"Yes")</f>
        <v>Yes</v>
      </c>
      <c r="N441" t="str">
        <f>IFERROR(__xludf.DUMMYFUNCTION("""COMPUTED_VALUE"""),"Yes")</f>
        <v>Yes</v>
      </c>
      <c r="O441" t="str">
        <f>IFERROR(__xludf.DUMMYFUNCTION("""COMPUTED_VALUE"""),"Yes")</f>
        <v>Yes</v>
      </c>
      <c r="P441" t="str">
        <f>IFERROR(__xludf.DUMMYFUNCTION("""COMPUTED_VALUE"""),"Yes")</f>
        <v>Yes</v>
      </c>
      <c r="Q441" t="str">
        <f>IFERROR(__xludf.DUMMYFUNCTION("""COMPUTED_VALUE"""),"Yes")</f>
        <v>Yes</v>
      </c>
      <c r="R441" t="str">
        <f>IFERROR(__xludf.DUMMYFUNCTION("""COMPUTED_VALUE"""),"Very easy")</f>
        <v>Very easy</v>
      </c>
      <c r="S441" t="str">
        <f>IFERROR(__xludf.DUMMYFUNCTION("""COMPUTED_VALUE"""),"No")</f>
        <v>No</v>
      </c>
      <c r="T441" t="str">
        <f>IFERROR(__xludf.DUMMYFUNCTION("""COMPUTED_VALUE"""),"No")</f>
        <v>No</v>
      </c>
      <c r="U441" t="str">
        <f>IFERROR(__xludf.DUMMYFUNCTION("""COMPUTED_VALUE"""),"Some of them")</f>
        <v>Some of them</v>
      </c>
      <c r="V441" t="str">
        <f>IFERROR(__xludf.DUMMYFUNCTION("""COMPUTED_VALUE"""),"No")</f>
        <v>No</v>
      </c>
      <c r="W441" t="str">
        <f>IFERROR(__xludf.DUMMYFUNCTION("""COMPUTED_VALUE"""),"No")</f>
        <v>No</v>
      </c>
      <c r="X441" t="str">
        <f>IFERROR(__xludf.DUMMYFUNCTION("""COMPUTED_VALUE"""),"No")</f>
        <v>No</v>
      </c>
      <c r="Y441" t="str">
        <f>IFERROR(__xludf.DUMMYFUNCTION("""COMPUTED_VALUE"""),"Yes")</f>
        <v>Yes</v>
      </c>
      <c r="Z441" t="str">
        <f>IFERROR(__xludf.DUMMYFUNCTION("""COMPUTED_VALUE"""),"No")</f>
        <v>No</v>
      </c>
    </row>
    <row r="442">
      <c r="A442" s="4">
        <f>IFERROR(__xludf.DUMMYFUNCTION("""COMPUTED_VALUE"""),41879.574976412034)</f>
        <v>41879.57498</v>
      </c>
      <c r="B442">
        <f>IFERROR(__xludf.DUMMYFUNCTION("""COMPUTED_VALUE"""),28.0)</f>
        <v>28</v>
      </c>
      <c r="C442" t="str">
        <f>IFERROR(__xludf.DUMMYFUNCTION("""COMPUTED_VALUE"""),"Female (trans)")</f>
        <v>Female (trans)</v>
      </c>
      <c r="D442" t="str">
        <f>IFERROR(__xludf.DUMMYFUNCTION("""COMPUTED_VALUE"""),"United States")</f>
        <v>United States</v>
      </c>
      <c r="E442" t="str">
        <f>IFERROR(__xludf.DUMMYFUNCTION("""COMPUTED_VALUE"""),"CA")</f>
        <v>CA</v>
      </c>
      <c r="F442" t="str">
        <f>IFERROR(__xludf.DUMMYFUNCTION("""COMPUTED_VALUE"""),"No")</f>
        <v>No</v>
      </c>
      <c r="G442" t="str">
        <f>IFERROR(__xludf.DUMMYFUNCTION("""COMPUTED_VALUE"""),"No")</f>
        <v>No</v>
      </c>
      <c r="H442" t="str">
        <f>IFERROR(__xludf.DUMMYFUNCTION("""COMPUTED_VALUE"""),"Yes")</f>
        <v>Yes</v>
      </c>
      <c r="I442" t="str">
        <f>IFERROR(__xludf.DUMMYFUNCTION("""COMPUTED_VALUE"""),"Sometimes")</f>
        <v>Sometimes</v>
      </c>
      <c r="J442" t="str">
        <f>IFERROR(__xludf.DUMMYFUNCTION("""COMPUTED_VALUE"""),"26-100")</f>
        <v>26-100</v>
      </c>
      <c r="K442" t="str">
        <f>IFERROR(__xludf.DUMMYFUNCTION("""COMPUTED_VALUE"""),"No")</f>
        <v>No</v>
      </c>
      <c r="L442" t="str">
        <f>IFERROR(__xludf.DUMMYFUNCTION("""COMPUTED_VALUE"""),"Yes")</f>
        <v>Yes</v>
      </c>
      <c r="M442" t="str">
        <f>IFERROR(__xludf.DUMMYFUNCTION("""COMPUTED_VALUE"""),"No")</f>
        <v>No</v>
      </c>
      <c r="N442" t="str">
        <f>IFERROR(__xludf.DUMMYFUNCTION("""COMPUTED_VALUE"""),"Yes")</f>
        <v>Yes</v>
      </c>
      <c r="O442" t="str">
        <f>IFERROR(__xludf.DUMMYFUNCTION("""COMPUTED_VALUE"""),"No")</f>
        <v>No</v>
      </c>
      <c r="P442" t="str">
        <f>IFERROR(__xludf.DUMMYFUNCTION("""COMPUTED_VALUE"""),"No")</f>
        <v>No</v>
      </c>
      <c r="Q442" t="str">
        <f>IFERROR(__xludf.DUMMYFUNCTION("""COMPUTED_VALUE"""),"Don't know")</f>
        <v>Don't know</v>
      </c>
      <c r="R442" t="str">
        <f>IFERROR(__xludf.DUMMYFUNCTION("""COMPUTED_VALUE"""),"Somewhat difficult")</f>
        <v>Somewhat difficult</v>
      </c>
      <c r="S442" t="str">
        <f>IFERROR(__xludf.DUMMYFUNCTION("""COMPUTED_VALUE"""),"Yes")</f>
        <v>Yes</v>
      </c>
      <c r="T442" t="str">
        <f>IFERROR(__xludf.DUMMYFUNCTION("""COMPUTED_VALUE"""),"Maybe")</f>
        <v>Maybe</v>
      </c>
      <c r="U442" t="str">
        <f>IFERROR(__xludf.DUMMYFUNCTION("""COMPUTED_VALUE"""),"Some of them")</f>
        <v>Some of them</v>
      </c>
      <c r="V442" t="str">
        <f>IFERROR(__xludf.DUMMYFUNCTION("""COMPUTED_VALUE"""),"Some of them")</f>
        <v>Some of them</v>
      </c>
      <c r="W442" t="str">
        <f>IFERROR(__xludf.DUMMYFUNCTION("""COMPUTED_VALUE"""),"No")</f>
        <v>No</v>
      </c>
      <c r="X442" t="str">
        <f>IFERROR(__xludf.DUMMYFUNCTION("""COMPUTED_VALUE"""),"No")</f>
        <v>No</v>
      </c>
      <c r="Y442" t="str">
        <f>IFERROR(__xludf.DUMMYFUNCTION("""COMPUTED_VALUE"""),"No")</f>
        <v>No</v>
      </c>
      <c r="Z442" t="str">
        <f>IFERROR(__xludf.DUMMYFUNCTION("""COMPUTED_VALUE"""),"Yes")</f>
        <v>Yes</v>
      </c>
    </row>
    <row r="443">
      <c r="A443" s="4">
        <f>IFERROR(__xludf.DUMMYFUNCTION("""COMPUTED_VALUE"""),41879.575352581014)</f>
        <v>41879.57535</v>
      </c>
      <c r="B443">
        <f>IFERROR(__xludf.DUMMYFUNCTION("""COMPUTED_VALUE"""),40.0)</f>
        <v>40</v>
      </c>
      <c r="C443" t="str">
        <f>IFERROR(__xludf.DUMMYFUNCTION("""COMPUTED_VALUE"""),"female")</f>
        <v>female</v>
      </c>
      <c r="D443" t="str">
        <f>IFERROR(__xludf.DUMMYFUNCTION("""COMPUTED_VALUE"""),"United States")</f>
        <v>United States</v>
      </c>
      <c r="E443" t="str">
        <f>IFERROR(__xludf.DUMMYFUNCTION("""COMPUTED_VALUE"""),"WA")</f>
        <v>WA</v>
      </c>
      <c r="F443" t="str">
        <f>IFERROR(__xludf.DUMMYFUNCTION("""COMPUTED_VALUE"""),"No")</f>
        <v>No</v>
      </c>
      <c r="G443" t="str">
        <f>IFERROR(__xludf.DUMMYFUNCTION("""COMPUTED_VALUE"""),"Yes")</f>
        <v>Yes</v>
      </c>
      <c r="H443" t="str">
        <f>IFERROR(__xludf.DUMMYFUNCTION("""COMPUTED_VALUE"""),"Yes")</f>
        <v>Yes</v>
      </c>
      <c r="I443" t="str">
        <f>IFERROR(__xludf.DUMMYFUNCTION("""COMPUTED_VALUE"""),"Sometimes")</f>
        <v>Sometimes</v>
      </c>
      <c r="J443" t="str">
        <f>IFERROR(__xludf.DUMMYFUNCTION("""COMPUTED_VALUE"""),"100-500")</f>
        <v>100-500</v>
      </c>
      <c r="K443" t="str">
        <f>IFERROR(__xludf.DUMMYFUNCTION("""COMPUTED_VALUE"""),"No")</f>
        <v>No</v>
      </c>
      <c r="L443" t="str">
        <f>IFERROR(__xludf.DUMMYFUNCTION("""COMPUTED_VALUE"""),"No")</f>
        <v>No</v>
      </c>
      <c r="M443" t="str">
        <f>IFERROR(__xludf.DUMMYFUNCTION("""COMPUTED_VALUE"""),"Yes")</f>
        <v>Yes</v>
      </c>
      <c r="N443" t="str">
        <f>IFERROR(__xludf.DUMMYFUNCTION("""COMPUTED_VALUE"""),"Yes")</f>
        <v>Yes</v>
      </c>
      <c r="O443" t="str">
        <f>IFERROR(__xludf.DUMMYFUNCTION("""COMPUTED_VALUE"""),"Yes")</f>
        <v>Yes</v>
      </c>
      <c r="P443" t="str">
        <f>IFERROR(__xludf.DUMMYFUNCTION("""COMPUTED_VALUE"""),"Yes")</f>
        <v>Yes</v>
      </c>
      <c r="Q443" t="str">
        <f>IFERROR(__xludf.DUMMYFUNCTION("""COMPUTED_VALUE"""),"Yes")</f>
        <v>Yes</v>
      </c>
      <c r="R443" t="str">
        <f>IFERROR(__xludf.DUMMYFUNCTION("""COMPUTED_VALUE"""),"Don't know")</f>
        <v>Don't know</v>
      </c>
      <c r="S443" t="str">
        <f>IFERROR(__xludf.DUMMYFUNCTION("""COMPUTED_VALUE"""),"Maybe")</f>
        <v>Maybe</v>
      </c>
      <c r="T443" t="str">
        <f>IFERROR(__xludf.DUMMYFUNCTION("""COMPUTED_VALUE"""),"No")</f>
        <v>No</v>
      </c>
      <c r="U443" t="str">
        <f>IFERROR(__xludf.DUMMYFUNCTION("""COMPUTED_VALUE"""),"Some of them")</f>
        <v>Some of them</v>
      </c>
      <c r="V443" t="str">
        <f>IFERROR(__xludf.DUMMYFUNCTION("""COMPUTED_VALUE"""),"Yes")</f>
        <v>Yes</v>
      </c>
      <c r="W443" t="str">
        <f>IFERROR(__xludf.DUMMYFUNCTION("""COMPUTED_VALUE"""),"No")</f>
        <v>No</v>
      </c>
      <c r="X443" t="str">
        <f>IFERROR(__xludf.DUMMYFUNCTION("""COMPUTED_VALUE"""),"No")</f>
        <v>No</v>
      </c>
      <c r="Y443" t="str">
        <f>IFERROR(__xludf.DUMMYFUNCTION("""COMPUTED_VALUE"""),"Don't know")</f>
        <v>Don't know</v>
      </c>
      <c r="Z443" t="str">
        <f>IFERROR(__xludf.DUMMYFUNCTION("""COMPUTED_VALUE"""),"Yes")</f>
        <v>Yes</v>
      </c>
    </row>
    <row r="444">
      <c r="A444" s="4">
        <f>IFERROR(__xludf.DUMMYFUNCTION("""COMPUTED_VALUE"""),41879.57971751157)</f>
        <v>41879.57972</v>
      </c>
      <c r="B444">
        <f>IFERROR(__xludf.DUMMYFUNCTION("""COMPUTED_VALUE"""),36.0)</f>
        <v>36</v>
      </c>
      <c r="C444" t="str">
        <f>IFERROR(__xludf.DUMMYFUNCTION("""COMPUTED_VALUE"""),"f")</f>
        <v>f</v>
      </c>
      <c r="D444" t="str">
        <f>IFERROR(__xludf.DUMMYFUNCTION("""COMPUTED_VALUE"""),"United States")</f>
        <v>United States</v>
      </c>
      <c r="E444" t="str">
        <f>IFERROR(__xludf.DUMMYFUNCTION("""COMPUTED_VALUE"""),"CA")</f>
        <v>CA</v>
      </c>
      <c r="F444" t="str">
        <f>IFERROR(__xludf.DUMMYFUNCTION("""COMPUTED_VALUE"""),"No")</f>
        <v>No</v>
      </c>
      <c r="G444" t="str">
        <f>IFERROR(__xludf.DUMMYFUNCTION("""COMPUTED_VALUE"""),"Yes")</f>
        <v>Yes</v>
      </c>
      <c r="H444" t="str">
        <f>IFERROR(__xludf.DUMMYFUNCTION("""COMPUTED_VALUE"""),"No")</f>
        <v>No</v>
      </c>
      <c r="J444" t="str">
        <f>IFERROR(__xludf.DUMMYFUNCTION("""COMPUTED_VALUE"""),"6-25")</f>
        <v>6-25</v>
      </c>
      <c r="K444" t="str">
        <f>IFERROR(__xludf.DUMMYFUNCTION("""COMPUTED_VALUE"""),"No")</f>
        <v>No</v>
      </c>
      <c r="L444" t="str">
        <f>IFERROR(__xludf.DUMMYFUNCTION("""COMPUTED_VALUE"""),"Yes")</f>
        <v>Yes</v>
      </c>
      <c r="M444" t="str">
        <f>IFERROR(__xludf.DUMMYFUNCTION("""COMPUTED_VALUE"""),"Don't know")</f>
        <v>Don't know</v>
      </c>
      <c r="N444" t="str">
        <f>IFERROR(__xludf.DUMMYFUNCTION("""COMPUTED_VALUE"""),"No")</f>
        <v>No</v>
      </c>
      <c r="O444" t="str">
        <f>IFERROR(__xludf.DUMMYFUNCTION("""COMPUTED_VALUE"""),"No")</f>
        <v>No</v>
      </c>
      <c r="P444" t="str">
        <f>IFERROR(__xludf.DUMMYFUNCTION("""COMPUTED_VALUE"""),"Don't know")</f>
        <v>Don't know</v>
      </c>
      <c r="Q444" t="str">
        <f>IFERROR(__xludf.DUMMYFUNCTION("""COMPUTED_VALUE"""),"Don't know")</f>
        <v>Don't know</v>
      </c>
      <c r="R444" t="str">
        <f>IFERROR(__xludf.DUMMYFUNCTION("""COMPUTED_VALUE"""),"Don't know")</f>
        <v>Don't know</v>
      </c>
      <c r="S444" t="str">
        <f>IFERROR(__xludf.DUMMYFUNCTION("""COMPUTED_VALUE"""),"No")</f>
        <v>No</v>
      </c>
      <c r="T444" t="str">
        <f>IFERROR(__xludf.DUMMYFUNCTION("""COMPUTED_VALUE"""),"No")</f>
        <v>No</v>
      </c>
      <c r="U444" t="str">
        <f>IFERROR(__xludf.DUMMYFUNCTION("""COMPUTED_VALUE"""),"No")</f>
        <v>No</v>
      </c>
      <c r="V444" t="str">
        <f>IFERROR(__xludf.DUMMYFUNCTION("""COMPUTED_VALUE"""),"Some of them")</f>
        <v>Some of them</v>
      </c>
      <c r="W444" t="str">
        <f>IFERROR(__xludf.DUMMYFUNCTION("""COMPUTED_VALUE"""),"No")</f>
        <v>No</v>
      </c>
      <c r="X444" t="str">
        <f>IFERROR(__xludf.DUMMYFUNCTION("""COMPUTED_VALUE"""),"Maybe")</f>
        <v>Maybe</v>
      </c>
      <c r="Y444" t="str">
        <f>IFERROR(__xludf.DUMMYFUNCTION("""COMPUTED_VALUE"""),"Yes")</f>
        <v>Yes</v>
      </c>
      <c r="Z444" t="str">
        <f>IFERROR(__xludf.DUMMYFUNCTION("""COMPUTED_VALUE"""),"No")</f>
        <v>No</v>
      </c>
    </row>
    <row r="445">
      <c r="A445" s="4">
        <f>IFERROR(__xludf.DUMMYFUNCTION("""COMPUTED_VALUE"""),41879.581270497685)</f>
        <v>41879.58127</v>
      </c>
      <c r="B445">
        <f>IFERROR(__xludf.DUMMYFUNCTION("""COMPUTED_VALUE"""),27.0)</f>
        <v>27</v>
      </c>
      <c r="C445" t="str">
        <f>IFERROR(__xludf.DUMMYFUNCTION("""COMPUTED_VALUE"""),"Male")</f>
        <v>Male</v>
      </c>
      <c r="D445" t="str">
        <f>IFERROR(__xludf.DUMMYFUNCTION("""COMPUTED_VALUE"""),"United States")</f>
        <v>United States</v>
      </c>
      <c r="E445" t="str">
        <f>IFERROR(__xludf.DUMMYFUNCTION("""COMPUTED_VALUE"""),"IN")</f>
        <v>IN</v>
      </c>
      <c r="F445" t="str">
        <f>IFERROR(__xludf.DUMMYFUNCTION("""COMPUTED_VALUE"""),"No")</f>
        <v>No</v>
      </c>
      <c r="G445" t="str">
        <f>IFERROR(__xludf.DUMMYFUNCTION("""COMPUTED_VALUE"""),"No")</f>
        <v>No</v>
      </c>
      <c r="H445" t="str">
        <f>IFERROR(__xludf.DUMMYFUNCTION("""COMPUTED_VALUE"""),"No")</f>
        <v>No</v>
      </c>
      <c r="J445" t="str">
        <f>IFERROR(__xludf.DUMMYFUNCTION("""COMPUTED_VALUE"""),"26-100")</f>
        <v>26-100</v>
      </c>
      <c r="K445" t="str">
        <f>IFERROR(__xludf.DUMMYFUNCTION("""COMPUTED_VALUE"""),"Yes")</f>
        <v>Yes</v>
      </c>
      <c r="L445" t="str">
        <f>IFERROR(__xludf.DUMMYFUNCTION("""COMPUTED_VALUE"""),"Yes")</f>
        <v>Yes</v>
      </c>
      <c r="M445" t="str">
        <f>IFERROR(__xludf.DUMMYFUNCTION("""COMPUTED_VALUE"""),"Don't know")</f>
        <v>Don't know</v>
      </c>
      <c r="N445" t="str">
        <f>IFERROR(__xludf.DUMMYFUNCTION("""COMPUTED_VALUE"""),"Not sure")</f>
        <v>Not sure</v>
      </c>
      <c r="O445" t="str">
        <f>IFERROR(__xludf.DUMMYFUNCTION("""COMPUTED_VALUE"""),"No")</f>
        <v>No</v>
      </c>
      <c r="P445" t="str">
        <f>IFERROR(__xludf.DUMMYFUNCTION("""COMPUTED_VALUE"""),"Don't know")</f>
        <v>Don't know</v>
      </c>
      <c r="Q445" t="str">
        <f>IFERROR(__xludf.DUMMYFUNCTION("""COMPUTED_VALUE"""),"Don't know")</f>
        <v>Don't know</v>
      </c>
      <c r="R445" t="str">
        <f>IFERROR(__xludf.DUMMYFUNCTION("""COMPUTED_VALUE"""),"Very easy")</f>
        <v>Very easy</v>
      </c>
      <c r="S445" t="str">
        <f>IFERROR(__xludf.DUMMYFUNCTION("""COMPUTED_VALUE"""),"No")</f>
        <v>No</v>
      </c>
      <c r="T445" t="str">
        <f>IFERROR(__xludf.DUMMYFUNCTION("""COMPUTED_VALUE"""),"No")</f>
        <v>No</v>
      </c>
      <c r="U445" t="str">
        <f>IFERROR(__xludf.DUMMYFUNCTION("""COMPUTED_VALUE"""),"Yes")</f>
        <v>Yes</v>
      </c>
      <c r="V445" t="str">
        <f>IFERROR(__xludf.DUMMYFUNCTION("""COMPUTED_VALUE"""),"Yes")</f>
        <v>Yes</v>
      </c>
      <c r="W445" t="str">
        <f>IFERROR(__xludf.DUMMYFUNCTION("""COMPUTED_VALUE"""),"Maybe")</f>
        <v>Maybe</v>
      </c>
      <c r="X445" t="str">
        <f>IFERROR(__xludf.DUMMYFUNCTION("""COMPUTED_VALUE"""),"Maybe")</f>
        <v>Maybe</v>
      </c>
      <c r="Y445" t="str">
        <f>IFERROR(__xludf.DUMMYFUNCTION("""COMPUTED_VALUE"""),"Yes")</f>
        <v>Yes</v>
      </c>
      <c r="Z445" t="str">
        <f>IFERROR(__xludf.DUMMYFUNCTION("""COMPUTED_VALUE"""),"No")</f>
        <v>No</v>
      </c>
    </row>
    <row r="446">
      <c r="A446" s="4">
        <f>IFERROR(__xludf.DUMMYFUNCTION("""COMPUTED_VALUE"""),41879.58336435185)</f>
        <v>41879.58336</v>
      </c>
      <c r="B446">
        <f>IFERROR(__xludf.DUMMYFUNCTION("""COMPUTED_VALUE"""),41.0)</f>
        <v>41</v>
      </c>
      <c r="C446" t="str">
        <f>IFERROR(__xludf.DUMMYFUNCTION("""COMPUTED_VALUE"""),"Male")</f>
        <v>Male</v>
      </c>
      <c r="D446" t="str">
        <f>IFERROR(__xludf.DUMMYFUNCTION("""COMPUTED_VALUE"""),"United States")</f>
        <v>United States</v>
      </c>
      <c r="E446" t="str">
        <f>IFERROR(__xludf.DUMMYFUNCTION("""COMPUTED_VALUE"""),"TX")</f>
        <v>TX</v>
      </c>
      <c r="F446" t="str">
        <f>IFERROR(__xludf.DUMMYFUNCTION("""COMPUTED_VALUE"""),"No")</f>
        <v>No</v>
      </c>
      <c r="G446" t="str">
        <f>IFERROR(__xludf.DUMMYFUNCTION("""COMPUTED_VALUE"""),"Yes")</f>
        <v>Yes</v>
      </c>
      <c r="H446" t="str">
        <f>IFERROR(__xludf.DUMMYFUNCTION("""COMPUTED_VALUE"""),"No")</f>
        <v>No</v>
      </c>
      <c r="I446" t="str">
        <f>IFERROR(__xludf.DUMMYFUNCTION("""COMPUTED_VALUE"""),"Sometimes")</f>
        <v>Sometimes</v>
      </c>
      <c r="J446" t="str">
        <f>IFERROR(__xludf.DUMMYFUNCTION("""COMPUTED_VALUE"""),"More than 1000")</f>
        <v>More than 1000</v>
      </c>
      <c r="K446" t="str">
        <f>IFERROR(__xludf.DUMMYFUNCTION("""COMPUTED_VALUE"""),"No")</f>
        <v>No</v>
      </c>
      <c r="L446" t="str">
        <f>IFERROR(__xludf.DUMMYFUNCTION("""COMPUTED_VALUE"""),"Yes")</f>
        <v>Yes</v>
      </c>
      <c r="M446" t="str">
        <f>IFERROR(__xludf.DUMMYFUNCTION("""COMPUTED_VALUE"""),"Yes")</f>
        <v>Yes</v>
      </c>
      <c r="N446" t="str">
        <f>IFERROR(__xludf.DUMMYFUNCTION("""COMPUTED_VALUE"""),"Yes")</f>
        <v>Yes</v>
      </c>
      <c r="O446" t="str">
        <f>IFERROR(__xludf.DUMMYFUNCTION("""COMPUTED_VALUE"""),"No")</f>
        <v>No</v>
      </c>
      <c r="P446" t="str">
        <f>IFERROR(__xludf.DUMMYFUNCTION("""COMPUTED_VALUE"""),"Yes")</f>
        <v>Yes</v>
      </c>
      <c r="Q446" t="str">
        <f>IFERROR(__xludf.DUMMYFUNCTION("""COMPUTED_VALUE"""),"Don't know")</f>
        <v>Don't know</v>
      </c>
      <c r="R446" t="str">
        <f>IFERROR(__xludf.DUMMYFUNCTION("""COMPUTED_VALUE"""),"Don't know")</f>
        <v>Don't know</v>
      </c>
      <c r="S446" t="str">
        <f>IFERROR(__xludf.DUMMYFUNCTION("""COMPUTED_VALUE"""),"Maybe")</f>
        <v>Maybe</v>
      </c>
      <c r="T446" t="str">
        <f>IFERROR(__xludf.DUMMYFUNCTION("""COMPUTED_VALUE"""),"No")</f>
        <v>No</v>
      </c>
      <c r="U446" t="str">
        <f>IFERROR(__xludf.DUMMYFUNCTION("""COMPUTED_VALUE"""),"Some of them")</f>
        <v>Some of them</v>
      </c>
      <c r="V446" t="str">
        <f>IFERROR(__xludf.DUMMYFUNCTION("""COMPUTED_VALUE"""),"Some of them")</f>
        <v>Some of them</v>
      </c>
      <c r="W446" t="str">
        <f>IFERROR(__xludf.DUMMYFUNCTION("""COMPUTED_VALUE"""),"No")</f>
        <v>No</v>
      </c>
      <c r="X446" t="str">
        <f>IFERROR(__xludf.DUMMYFUNCTION("""COMPUTED_VALUE"""),"Maybe")</f>
        <v>Maybe</v>
      </c>
      <c r="Y446" t="str">
        <f>IFERROR(__xludf.DUMMYFUNCTION("""COMPUTED_VALUE"""),"No")</f>
        <v>No</v>
      </c>
      <c r="Z446" t="str">
        <f>IFERROR(__xludf.DUMMYFUNCTION("""COMPUTED_VALUE"""),"No")</f>
        <v>No</v>
      </c>
    </row>
    <row r="447">
      <c r="A447" s="4">
        <f>IFERROR(__xludf.DUMMYFUNCTION("""COMPUTED_VALUE"""),41879.58674305555)</f>
        <v>41879.58674</v>
      </c>
      <c r="B447">
        <f>IFERROR(__xludf.DUMMYFUNCTION("""COMPUTED_VALUE"""),35.0)</f>
        <v>35</v>
      </c>
      <c r="C447" t="str">
        <f>IFERROR(__xludf.DUMMYFUNCTION("""COMPUTED_VALUE"""),"Male")</f>
        <v>Male</v>
      </c>
      <c r="D447" t="str">
        <f>IFERROR(__xludf.DUMMYFUNCTION("""COMPUTED_VALUE"""),"United States")</f>
        <v>United States</v>
      </c>
      <c r="E447" t="str">
        <f>IFERROR(__xludf.DUMMYFUNCTION("""COMPUTED_VALUE"""),"MO")</f>
        <v>MO</v>
      </c>
      <c r="F447" t="str">
        <f>IFERROR(__xludf.DUMMYFUNCTION("""COMPUTED_VALUE"""),"No")</f>
        <v>No</v>
      </c>
      <c r="G447" t="str">
        <f>IFERROR(__xludf.DUMMYFUNCTION("""COMPUTED_VALUE"""),"No")</f>
        <v>No</v>
      </c>
      <c r="H447" t="str">
        <f>IFERROR(__xludf.DUMMYFUNCTION("""COMPUTED_VALUE"""),"Yes")</f>
        <v>Yes</v>
      </c>
      <c r="I447" t="str">
        <f>IFERROR(__xludf.DUMMYFUNCTION("""COMPUTED_VALUE"""),"Often")</f>
        <v>Often</v>
      </c>
      <c r="J447" t="str">
        <f>IFERROR(__xludf.DUMMYFUNCTION("""COMPUTED_VALUE"""),"1-5")</f>
        <v>1-5</v>
      </c>
      <c r="K447" t="str">
        <f>IFERROR(__xludf.DUMMYFUNCTION("""COMPUTED_VALUE"""),"No")</f>
        <v>No</v>
      </c>
      <c r="L447" t="str">
        <f>IFERROR(__xludf.DUMMYFUNCTION("""COMPUTED_VALUE"""),"No")</f>
        <v>No</v>
      </c>
      <c r="M447" t="str">
        <f>IFERROR(__xludf.DUMMYFUNCTION("""COMPUTED_VALUE"""),"No")</f>
        <v>No</v>
      </c>
      <c r="N447" t="str">
        <f>IFERROR(__xludf.DUMMYFUNCTION("""COMPUTED_VALUE"""),"No")</f>
        <v>No</v>
      </c>
      <c r="O447" t="str">
        <f>IFERROR(__xludf.DUMMYFUNCTION("""COMPUTED_VALUE"""),"No")</f>
        <v>No</v>
      </c>
      <c r="P447" t="str">
        <f>IFERROR(__xludf.DUMMYFUNCTION("""COMPUTED_VALUE"""),"No")</f>
        <v>No</v>
      </c>
      <c r="Q447" t="str">
        <f>IFERROR(__xludf.DUMMYFUNCTION("""COMPUTED_VALUE"""),"Yes")</f>
        <v>Yes</v>
      </c>
      <c r="R447" t="str">
        <f>IFERROR(__xludf.DUMMYFUNCTION("""COMPUTED_VALUE"""),"Very difficult")</f>
        <v>Very difficult</v>
      </c>
      <c r="S447" t="str">
        <f>IFERROR(__xludf.DUMMYFUNCTION("""COMPUTED_VALUE"""),"Yes")</f>
        <v>Yes</v>
      </c>
      <c r="T447" t="str">
        <f>IFERROR(__xludf.DUMMYFUNCTION("""COMPUTED_VALUE"""),"No")</f>
        <v>No</v>
      </c>
      <c r="U447" t="str">
        <f>IFERROR(__xludf.DUMMYFUNCTION("""COMPUTED_VALUE"""),"Some of them")</f>
        <v>Some of them</v>
      </c>
      <c r="V447" t="str">
        <f>IFERROR(__xludf.DUMMYFUNCTION("""COMPUTED_VALUE"""),"Some of them")</f>
        <v>Some of them</v>
      </c>
      <c r="W447" t="str">
        <f>IFERROR(__xludf.DUMMYFUNCTION("""COMPUTED_VALUE"""),"No")</f>
        <v>No</v>
      </c>
      <c r="X447" t="str">
        <f>IFERROR(__xludf.DUMMYFUNCTION("""COMPUTED_VALUE"""),"Yes")</f>
        <v>Yes</v>
      </c>
      <c r="Y447" t="str">
        <f>IFERROR(__xludf.DUMMYFUNCTION("""COMPUTED_VALUE"""),"No")</f>
        <v>No</v>
      </c>
      <c r="Z447" t="str">
        <f>IFERROR(__xludf.DUMMYFUNCTION("""COMPUTED_VALUE"""),"Yes")</f>
        <v>Yes</v>
      </c>
    </row>
    <row r="448">
      <c r="A448" s="4">
        <f>IFERROR(__xludf.DUMMYFUNCTION("""COMPUTED_VALUE"""),41879.59233871527)</f>
        <v>41879.59234</v>
      </c>
      <c r="B448">
        <f>IFERROR(__xludf.DUMMYFUNCTION("""COMPUTED_VALUE"""),28.0)</f>
        <v>28</v>
      </c>
      <c r="C448" t="str">
        <f>IFERROR(__xludf.DUMMYFUNCTION("""COMPUTED_VALUE"""),"Male")</f>
        <v>Male</v>
      </c>
      <c r="D448" t="str">
        <f>IFERROR(__xludf.DUMMYFUNCTION("""COMPUTED_VALUE"""),"United States")</f>
        <v>United States</v>
      </c>
      <c r="E448" t="str">
        <f>IFERROR(__xludf.DUMMYFUNCTION("""COMPUTED_VALUE"""),"NV")</f>
        <v>NV</v>
      </c>
      <c r="F448" t="str">
        <f>IFERROR(__xludf.DUMMYFUNCTION("""COMPUTED_VALUE"""),"No")</f>
        <v>No</v>
      </c>
      <c r="G448" t="str">
        <f>IFERROR(__xludf.DUMMYFUNCTION("""COMPUTED_VALUE"""),"No")</f>
        <v>No</v>
      </c>
      <c r="H448" t="str">
        <f>IFERROR(__xludf.DUMMYFUNCTION("""COMPUTED_VALUE"""),"Yes")</f>
        <v>Yes</v>
      </c>
      <c r="I448" t="str">
        <f>IFERROR(__xludf.DUMMYFUNCTION("""COMPUTED_VALUE"""),"Never")</f>
        <v>Never</v>
      </c>
      <c r="J448" t="str">
        <f>IFERROR(__xludf.DUMMYFUNCTION("""COMPUTED_VALUE"""),"6-25")</f>
        <v>6-25</v>
      </c>
      <c r="K448" t="str">
        <f>IFERROR(__xludf.DUMMYFUNCTION("""COMPUTED_VALUE"""),"Yes")</f>
        <v>Yes</v>
      </c>
      <c r="L448" t="str">
        <f>IFERROR(__xludf.DUMMYFUNCTION("""COMPUTED_VALUE"""),"Yes")</f>
        <v>Yes</v>
      </c>
      <c r="M448" t="str">
        <f>IFERROR(__xludf.DUMMYFUNCTION("""COMPUTED_VALUE"""),"No")</f>
        <v>No</v>
      </c>
      <c r="N448" t="str">
        <f>IFERROR(__xludf.DUMMYFUNCTION("""COMPUTED_VALUE"""),"Yes")</f>
        <v>Yes</v>
      </c>
      <c r="O448" t="str">
        <f>IFERROR(__xludf.DUMMYFUNCTION("""COMPUTED_VALUE"""),"No")</f>
        <v>No</v>
      </c>
      <c r="P448" t="str">
        <f>IFERROR(__xludf.DUMMYFUNCTION("""COMPUTED_VALUE"""),"No")</f>
        <v>No</v>
      </c>
      <c r="Q448" t="str">
        <f>IFERROR(__xludf.DUMMYFUNCTION("""COMPUTED_VALUE"""),"Don't know")</f>
        <v>Don't know</v>
      </c>
      <c r="R448" t="str">
        <f>IFERROR(__xludf.DUMMYFUNCTION("""COMPUTED_VALUE"""),"Don't know")</f>
        <v>Don't know</v>
      </c>
      <c r="S448" t="str">
        <f>IFERROR(__xludf.DUMMYFUNCTION("""COMPUTED_VALUE"""),"Maybe")</f>
        <v>Maybe</v>
      </c>
      <c r="T448" t="str">
        <f>IFERROR(__xludf.DUMMYFUNCTION("""COMPUTED_VALUE"""),"Maybe")</f>
        <v>Maybe</v>
      </c>
      <c r="U448" t="str">
        <f>IFERROR(__xludf.DUMMYFUNCTION("""COMPUTED_VALUE"""),"Some of them")</f>
        <v>Some of them</v>
      </c>
      <c r="V448" t="str">
        <f>IFERROR(__xludf.DUMMYFUNCTION("""COMPUTED_VALUE"""),"Some of them")</f>
        <v>Some of them</v>
      </c>
      <c r="W448" t="str">
        <f>IFERROR(__xludf.DUMMYFUNCTION("""COMPUTED_VALUE"""),"No")</f>
        <v>No</v>
      </c>
      <c r="X448" t="str">
        <f>IFERROR(__xludf.DUMMYFUNCTION("""COMPUTED_VALUE"""),"No")</f>
        <v>No</v>
      </c>
      <c r="Y448" t="str">
        <f>IFERROR(__xludf.DUMMYFUNCTION("""COMPUTED_VALUE"""),"Don't know")</f>
        <v>Don't know</v>
      </c>
      <c r="Z448" t="str">
        <f>IFERROR(__xludf.DUMMYFUNCTION("""COMPUTED_VALUE"""),"No")</f>
        <v>No</v>
      </c>
    </row>
    <row r="449">
      <c r="A449" s="4">
        <f>IFERROR(__xludf.DUMMYFUNCTION("""COMPUTED_VALUE"""),41879.604864155095)</f>
        <v>41879.60486</v>
      </c>
      <c r="B449">
        <f>IFERROR(__xludf.DUMMYFUNCTION("""COMPUTED_VALUE"""),39.0)</f>
        <v>39</v>
      </c>
      <c r="C449" t="str">
        <f>IFERROR(__xludf.DUMMYFUNCTION("""COMPUTED_VALUE"""),"Female")</f>
        <v>Female</v>
      </c>
      <c r="D449" t="str">
        <f>IFERROR(__xludf.DUMMYFUNCTION("""COMPUTED_VALUE"""),"United States")</f>
        <v>United States</v>
      </c>
      <c r="E449" t="str">
        <f>IFERROR(__xludf.DUMMYFUNCTION("""COMPUTED_VALUE"""),"WA")</f>
        <v>WA</v>
      </c>
      <c r="F449" t="str">
        <f>IFERROR(__xludf.DUMMYFUNCTION("""COMPUTED_VALUE"""),"No")</f>
        <v>No</v>
      </c>
      <c r="G449" t="str">
        <f>IFERROR(__xludf.DUMMYFUNCTION("""COMPUTED_VALUE"""),"No")</f>
        <v>No</v>
      </c>
      <c r="H449" t="str">
        <f>IFERROR(__xludf.DUMMYFUNCTION("""COMPUTED_VALUE"""),"No")</f>
        <v>No</v>
      </c>
      <c r="I449" t="str">
        <f>IFERROR(__xludf.DUMMYFUNCTION("""COMPUTED_VALUE"""),"Sometimes")</f>
        <v>Sometimes</v>
      </c>
      <c r="J449" t="str">
        <f>IFERROR(__xludf.DUMMYFUNCTION("""COMPUTED_VALUE"""),"26-100")</f>
        <v>26-100</v>
      </c>
      <c r="K449" t="str">
        <f>IFERROR(__xludf.DUMMYFUNCTION("""COMPUTED_VALUE"""),"No")</f>
        <v>No</v>
      </c>
      <c r="L449" t="str">
        <f>IFERROR(__xludf.DUMMYFUNCTION("""COMPUTED_VALUE"""),"Yes")</f>
        <v>Yes</v>
      </c>
      <c r="M449" t="str">
        <f>IFERROR(__xludf.DUMMYFUNCTION("""COMPUTED_VALUE"""),"Don't know")</f>
        <v>Don't know</v>
      </c>
      <c r="N449" t="str">
        <f>IFERROR(__xludf.DUMMYFUNCTION("""COMPUTED_VALUE"""),"Not sure")</f>
        <v>Not sure</v>
      </c>
      <c r="O449" t="str">
        <f>IFERROR(__xludf.DUMMYFUNCTION("""COMPUTED_VALUE"""),"No")</f>
        <v>No</v>
      </c>
      <c r="P449" t="str">
        <f>IFERROR(__xludf.DUMMYFUNCTION("""COMPUTED_VALUE"""),"Don't know")</f>
        <v>Don't know</v>
      </c>
      <c r="Q449" t="str">
        <f>IFERROR(__xludf.DUMMYFUNCTION("""COMPUTED_VALUE"""),"Don't know")</f>
        <v>Don't know</v>
      </c>
      <c r="R449" t="str">
        <f>IFERROR(__xludf.DUMMYFUNCTION("""COMPUTED_VALUE"""),"Don't know")</f>
        <v>Don't know</v>
      </c>
      <c r="S449" t="str">
        <f>IFERROR(__xludf.DUMMYFUNCTION("""COMPUTED_VALUE"""),"Yes")</f>
        <v>Yes</v>
      </c>
      <c r="T449" t="str">
        <f>IFERROR(__xludf.DUMMYFUNCTION("""COMPUTED_VALUE"""),"No")</f>
        <v>No</v>
      </c>
      <c r="U449" t="str">
        <f>IFERROR(__xludf.DUMMYFUNCTION("""COMPUTED_VALUE"""),"No")</f>
        <v>No</v>
      </c>
      <c r="V449" t="str">
        <f>IFERROR(__xludf.DUMMYFUNCTION("""COMPUTED_VALUE"""),"No")</f>
        <v>No</v>
      </c>
      <c r="W449" t="str">
        <f>IFERROR(__xludf.DUMMYFUNCTION("""COMPUTED_VALUE"""),"No")</f>
        <v>No</v>
      </c>
      <c r="X449" t="str">
        <f>IFERROR(__xludf.DUMMYFUNCTION("""COMPUTED_VALUE"""),"Yes")</f>
        <v>Yes</v>
      </c>
      <c r="Y449" t="str">
        <f>IFERROR(__xludf.DUMMYFUNCTION("""COMPUTED_VALUE"""),"Don't know")</f>
        <v>Don't know</v>
      </c>
      <c r="Z449" t="str">
        <f>IFERROR(__xludf.DUMMYFUNCTION("""COMPUTED_VALUE"""),"No")</f>
        <v>No</v>
      </c>
    </row>
    <row r="450">
      <c r="A450" s="4">
        <f>IFERROR(__xludf.DUMMYFUNCTION("""COMPUTED_VALUE"""),41879.61031224537)</f>
        <v>41879.61031</v>
      </c>
      <c r="B450">
        <f>IFERROR(__xludf.DUMMYFUNCTION("""COMPUTED_VALUE"""),39.0)</f>
        <v>39</v>
      </c>
      <c r="C450" t="str">
        <f>IFERROR(__xludf.DUMMYFUNCTION("""COMPUTED_VALUE"""),"Male")</f>
        <v>Male</v>
      </c>
      <c r="D450" t="str">
        <f>IFERROR(__xludf.DUMMYFUNCTION("""COMPUTED_VALUE"""),"United States")</f>
        <v>United States</v>
      </c>
      <c r="E450" t="str">
        <f>IFERROR(__xludf.DUMMYFUNCTION("""COMPUTED_VALUE"""),"FL")</f>
        <v>FL</v>
      </c>
      <c r="F450" t="str">
        <f>IFERROR(__xludf.DUMMYFUNCTION("""COMPUTED_VALUE"""),"No")</f>
        <v>No</v>
      </c>
      <c r="G450" t="str">
        <f>IFERROR(__xludf.DUMMYFUNCTION("""COMPUTED_VALUE"""),"Yes")</f>
        <v>Yes</v>
      </c>
      <c r="H450" t="str">
        <f>IFERROR(__xludf.DUMMYFUNCTION("""COMPUTED_VALUE"""),"Yes")</f>
        <v>Yes</v>
      </c>
      <c r="I450" t="str">
        <f>IFERROR(__xludf.DUMMYFUNCTION("""COMPUTED_VALUE"""),"Sometimes")</f>
        <v>Sometimes</v>
      </c>
      <c r="J450" t="str">
        <f>IFERROR(__xludf.DUMMYFUNCTION("""COMPUTED_VALUE"""),"500-1000")</f>
        <v>500-1000</v>
      </c>
      <c r="K450" t="str">
        <f>IFERROR(__xludf.DUMMYFUNCTION("""COMPUTED_VALUE"""),"No")</f>
        <v>No</v>
      </c>
      <c r="L450" t="str">
        <f>IFERROR(__xludf.DUMMYFUNCTION("""COMPUTED_VALUE"""),"Yes")</f>
        <v>Yes</v>
      </c>
      <c r="M450" t="str">
        <f>IFERROR(__xludf.DUMMYFUNCTION("""COMPUTED_VALUE"""),"Yes")</f>
        <v>Yes</v>
      </c>
      <c r="N450" t="str">
        <f>IFERROR(__xludf.DUMMYFUNCTION("""COMPUTED_VALUE"""),"Yes")</f>
        <v>Yes</v>
      </c>
      <c r="O450" t="str">
        <f>IFERROR(__xludf.DUMMYFUNCTION("""COMPUTED_VALUE"""),"Yes")</f>
        <v>Yes</v>
      </c>
      <c r="P450" t="str">
        <f>IFERROR(__xludf.DUMMYFUNCTION("""COMPUTED_VALUE"""),"Yes")</f>
        <v>Yes</v>
      </c>
      <c r="Q450" t="str">
        <f>IFERROR(__xludf.DUMMYFUNCTION("""COMPUTED_VALUE"""),"Yes")</f>
        <v>Yes</v>
      </c>
      <c r="R450" t="str">
        <f>IFERROR(__xludf.DUMMYFUNCTION("""COMPUTED_VALUE"""),"Very difficult")</f>
        <v>Very difficult</v>
      </c>
      <c r="S450" t="str">
        <f>IFERROR(__xludf.DUMMYFUNCTION("""COMPUTED_VALUE"""),"Maybe")</f>
        <v>Maybe</v>
      </c>
      <c r="T450" t="str">
        <f>IFERROR(__xludf.DUMMYFUNCTION("""COMPUTED_VALUE"""),"No")</f>
        <v>No</v>
      </c>
      <c r="U450" t="str">
        <f>IFERROR(__xludf.DUMMYFUNCTION("""COMPUTED_VALUE"""),"Some of them")</f>
        <v>Some of them</v>
      </c>
      <c r="V450" t="str">
        <f>IFERROR(__xludf.DUMMYFUNCTION("""COMPUTED_VALUE"""),"Yes")</f>
        <v>Yes</v>
      </c>
      <c r="W450" t="str">
        <f>IFERROR(__xludf.DUMMYFUNCTION("""COMPUTED_VALUE"""),"No")</f>
        <v>No</v>
      </c>
      <c r="X450" t="str">
        <f>IFERROR(__xludf.DUMMYFUNCTION("""COMPUTED_VALUE"""),"No")</f>
        <v>No</v>
      </c>
      <c r="Y450" t="str">
        <f>IFERROR(__xludf.DUMMYFUNCTION("""COMPUTED_VALUE"""),"Don't know")</f>
        <v>Don't know</v>
      </c>
      <c r="Z450" t="str">
        <f>IFERROR(__xludf.DUMMYFUNCTION("""COMPUTED_VALUE"""),"No")</f>
        <v>No</v>
      </c>
    </row>
    <row r="451">
      <c r="A451" s="4">
        <f>IFERROR(__xludf.DUMMYFUNCTION("""COMPUTED_VALUE"""),41879.61998137732)</f>
        <v>41879.61998</v>
      </c>
      <c r="B451">
        <f>IFERROR(__xludf.DUMMYFUNCTION("""COMPUTED_VALUE"""),40.0)</f>
        <v>40</v>
      </c>
      <c r="C451" t="str">
        <f>IFERROR(__xludf.DUMMYFUNCTION("""COMPUTED_VALUE"""),"Female")</f>
        <v>Female</v>
      </c>
      <c r="D451" t="str">
        <f>IFERROR(__xludf.DUMMYFUNCTION("""COMPUTED_VALUE"""),"United States")</f>
        <v>United States</v>
      </c>
      <c r="E451" t="str">
        <f>IFERROR(__xludf.DUMMYFUNCTION("""COMPUTED_VALUE"""),"WA")</f>
        <v>WA</v>
      </c>
      <c r="F451" t="str">
        <f>IFERROR(__xludf.DUMMYFUNCTION("""COMPUTED_VALUE"""),"No")</f>
        <v>No</v>
      </c>
      <c r="G451" t="str">
        <f>IFERROR(__xludf.DUMMYFUNCTION("""COMPUTED_VALUE"""),"Yes")</f>
        <v>Yes</v>
      </c>
      <c r="H451" t="str">
        <f>IFERROR(__xludf.DUMMYFUNCTION("""COMPUTED_VALUE"""),"Yes")</f>
        <v>Yes</v>
      </c>
      <c r="I451" t="str">
        <f>IFERROR(__xludf.DUMMYFUNCTION("""COMPUTED_VALUE"""),"Sometimes")</f>
        <v>Sometimes</v>
      </c>
      <c r="J451" t="str">
        <f>IFERROR(__xludf.DUMMYFUNCTION("""COMPUTED_VALUE"""),"100-500")</f>
        <v>100-500</v>
      </c>
      <c r="K451" t="str">
        <f>IFERROR(__xludf.DUMMYFUNCTION("""COMPUTED_VALUE"""),"No")</f>
        <v>No</v>
      </c>
      <c r="L451" t="str">
        <f>IFERROR(__xludf.DUMMYFUNCTION("""COMPUTED_VALUE"""),"No")</f>
        <v>No</v>
      </c>
      <c r="M451" t="str">
        <f>IFERROR(__xludf.DUMMYFUNCTION("""COMPUTED_VALUE"""),"Yes")</f>
        <v>Yes</v>
      </c>
      <c r="N451" t="str">
        <f>IFERROR(__xludf.DUMMYFUNCTION("""COMPUTED_VALUE"""),"Not sure")</f>
        <v>Not sure</v>
      </c>
      <c r="O451" t="str">
        <f>IFERROR(__xludf.DUMMYFUNCTION("""COMPUTED_VALUE"""),"Yes")</f>
        <v>Yes</v>
      </c>
      <c r="P451" t="str">
        <f>IFERROR(__xludf.DUMMYFUNCTION("""COMPUTED_VALUE"""),"Don't know")</f>
        <v>Don't know</v>
      </c>
      <c r="Q451" t="str">
        <f>IFERROR(__xludf.DUMMYFUNCTION("""COMPUTED_VALUE"""),"Don't know")</f>
        <v>Don't know</v>
      </c>
      <c r="R451" t="str">
        <f>IFERROR(__xludf.DUMMYFUNCTION("""COMPUTED_VALUE"""),"Don't know")</f>
        <v>Don't know</v>
      </c>
      <c r="S451" t="str">
        <f>IFERROR(__xludf.DUMMYFUNCTION("""COMPUTED_VALUE"""),"Yes")</f>
        <v>Yes</v>
      </c>
      <c r="T451" t="str">
        <f>IFERROR(__xludf.DUMMYFUNCTION("""COMPUTED_VALUE"""),"Maybe")</f>
        <v>Maybe</v>
      </c>
      <c r="U451" t="str">
        <f>IFERROR(__xludf.DUMMYFUNCTION("""COMPUTED_VALUE"""),"Some of them")</f>
        <v>Some of them</v>
      </c>
      <c r="V451" t="str">
        <f>IFERROR(__xludf.DUMMYFUNCTION("""COMPUTED_VALUE"""),"No")</f>
        <v>No</v>
      </c>
      <c r="W451" t="str">
        <f>IFERROR(__xludf.DUMMYFUNCTION("""COMPUTED_VALUE"""),"No")</f>
        <v>No</v>
      </c>
      <c r="X451" t="str">
        <f>IFERROR(__xludf.DUMMYFUNCTION("""COMPUTED_VALUE"""),"No")</f>
        <v>No</v>
      </c>
      <c r="Y451" t="str">
        <f>IFERROR(__xludf.DUMMYFUNCTION("""COMPUTED_VALUE"""),"Don't know")</f>
        <v>Don't know</v>
      </c>
      <c r="Z451" t="str">
        <f>IFERROR(__xludf.DUMMYFUNCTION("""COMPUTED_VALUE"""),"No")</f>
        <v>No</v>
      </c>
    </row>
    <row r="452">
      <c r="A452" s="4">
        <f>IFERROR(__xludf.DUMMYFUNCTION("""COMPUTED_VALUE"""),41879.620517696756)</f>
        <v>41879.62052</v>
      </c>
      <c r="B452">
        <f>IFERROR(__xludf.DUMMYFUNCTION("""COMPUTED_VALUE"""),38.0)</f>
        <v>38</v>
      </c>
      <c r="C452" t="str">
        <f>IFERROR(__xludf.DUMMYFUNCTION("""COMPUTED_VALUE"""),"M")</f>
        <v>M</v>
      </c>
      <c r="D452" t="str">
        <f>IFERROR(__xludf.DUMMYFUNCTION("""COMPUTED_VALUE"""),"United States")</f>
        <v>United States</v>
      </c>
      <c r="E452" t="str">
        <f>IFERROR(__xludf.DUMMYFUNCTION("""COMPUTED_VALUE"""),"IL")</f>
        <v>IL</v>
      </c>
      <c r="F452" t="str">
        <f>IFERROR(__xludf.DUMMYFUNCTION("""COMPUTED_VALUE"""),"No")</f>
        <v>No</v>
      </c>
      <c r="G452" t="str">
        <f>IFERROR(__xludf.DUMMYFUNCTION("""COMPUTED_VALUE"""),"No")</f>
        <v>No</v>
      </c>
      <c r="H452" t="str">
        <f>IFERROR(__xludf.DUMMYFUNCTION("""COMPUTED_VALUE"""),"No")</f>
        <v>No</v>
      </c>
      <c r="I452" t="str">
        <f>IFERROR(__xludf.DUMMYFUNCTION("""COMPUTED_VALUE"""),"Never")</f>
        <v>Never</v>
      </c>
      <c r="J452" t="str">
        <f>IFERROR(__xludf.DUMMYFUNCTION("""COMPUTED_VALUE"""),"More than 1000")</f>
        <v>More than 1000</v>
      </c>
      <c r="K452" t="str">
        <f>IFERROR(__xludf.DUMMYFUNCTION("""COMPUTED_VALUE"""),"Yes")</f>
        <v>Yes</v>
      </c>
      <c r="L452" t="str">
        <f>IFERROR(__xludf.DUMMYFUNCTION("""COMPUTED_VALUE"""),"Yes")</f>
        <v>Yes</v>
      </c>
      <c r="M452" t="str">
        <f>IFERROR(__xludf.DUMMYFUNCTION("""COMPUTED_VALUE"""),"No")</f>
        <v>No</v>
      </c>
      <c r="N452" t="str">
        <f>IFERROR(__xludf.DUMMYFUNCTION("""COMPUTED_VALUE"""),"Yes")</f>
        <v>Yes</v>
      </c>
      <c r="O452" t="str">
        <f>IFERROR(__xludf.DUMMYFUNCTION("""COMPUTED_VALUE"""),"No")</f>
        <v>No</v>
      </c>
      <c r="P452" t="str">
        <f>IFERROR(__xludf.DUMMYFUNCTION("""COMPUTED_VALUE"""),"No")</f>
        <v>No</v>
      </c>
      <c r="Q452" t="str">
        <f>IFERROR(__xludf.DUMMYFUNCTION("""COMPUTED_VALUE"""),"No")</f>
        <v>No</v>
      </c>
      <c r="R452" t="str">
        <f>IFERROR(__xludf.DUMMYFUNCTION("""COMPUTED_VALUE"""),"Very difficult")</f>
        <v>Very difficult</v>
      </c>
      <c r="S452" t="str">
        <f>IFERROR(__xludf.DUMMYFUNCTION("""COMPUTED_VALUE"""),"Yes")</f>
        <v>Yes</v>
      </c>
      <c r="T452" t="str">
        <f>IFERROR(__xludf.DUMMYFUNCTION("""COMPUTED_VALUE"""),"Yes")</f>
        <v>Yes</v>
      </c>
      <c r="U452" t="str">
        <f>IFERROR(__xludf.DUMMYFUNCTION("""COMPUTED_VALUE"""),"No")</f>
        <v>No</v>
      </c>
      <c r="V452" t="str">
        <f>IFERROR(__xludf.DUMMYFUNCTION("""COMPUTED_VALUE"""),"No")</f>
        <v>No</v>
      </c>
      <c r="W452" t="str">
        <f>IFERROR(__xludf.DUMMYFUNCTION("""COMPUTED_VALUE"""),"No")</f>
        <v>No</v>
      </c>
      <c r="X452" t="str">
        <f>IFERROR(__xludf.DUMMYFUNCTION("""COMPUTED_VALUE"""),"No")</f>
        <v>No</v>
      </c>
      <c r="Y452" t="str">
        <f>IFERROR(__xludf.DUMMYFUNCTION("""COMPUTED_VALUE"""),"Don't know")</f>
        <v>Don't know</v>
      </c>
      <c r="Z452" t="str">
        <f>IFERROR(__xludf.DUMMYFUNCTION("""COMPUTED_VALUE"""),"No")</f>
        <v>No</v>
      </c>
    </row>
    <row r="453">
      <c r="A453" s="4">
        <f>IFERROR(__xludf.DUMMYFUNCTION("""COMPUTED_VALUE"""),41879.6230333912)</f>
        <v>41879.62303</v>
      </c>
      <c r="B453">
        <f>IFERROR(__xludf.DUMMYFUNCTION("""COMPUTED_VALUE"""),34.0)</f>
        <v>34</v>
      </c>
      <c r="C453" t="str">
        <f>IFERROR(__xludf.DUMMYFUNCTION("""COMPUTED_VALUE"""),"Male")</f>
        <v>Male</v>
      </c>
      <c r="D453" t="str">
        <f>IFERROR(__xludf.DUMMYFUNCTION("""COMPUTED_VALUE"""),"United States")</f>
        <v>United States</v>
      </c>
      <c r="E453" t="str">
        <f>IFERROR(__xludf.DUMMYFUNCTION("""COMPUTED_VALUE"""),"FL")</f>
        <v>FL</v>
      </c>
      <c r="F453" t="str">
        <f>IFERROR(__xludf.DUMMYFUNCTION("""COMPUTED_VALUE"""),"No")</f>
        <v>No</v>
      </c>
      <c r="G453" t="str">
        <f>IFERROR(__xludf.DUMMYFUNCTION("""COMPUTED_VALUE"""),"No")</f>
        <v>No</v>
      </c>
      <c r="H453" t="str">
        <f>IFERROR(__xludf.DUMMYFUNCTION("""COMPUTED_VALUE"""),"No")</f>
        <v>No</v>
      </c>
      <c r="J453" t="str">
        <f>IFERROR(__xludf.DUMMYFUNCTION("""COMPUTED_VALUE"""),"More than 1000")</f>
        <v>More than 1000</v>
      </c>
      <c r="K453" t="str">
        <f>IFERROR(__xludf.DUMMYFUNCTION("""COMPUTED_VALUE"""),"Yes")</f>
        <v>Yes</v>
      </c>
      <c r="L453" t="str">
        <f>IFERROR(__xludf.DUMMYFUNCTION("""COMPUTED_VALUE"""),"Yes")</f>
        <v>Yes</v>
      </c>
      <c r="M453" t="str">
        <f>IFERROR(__xludf.DUMMYFUNCTION("""COMPUTED_VALUE"""),"Don't know")</f>
        <v>Don't know</v>
      </c>
      <c r="N453" t="str">
        <f>IFERROR(__xludf.DUMMYFUNCTION("""COMPUTED_VALUE"""),"Not sure")</f>
        <v>Not sure</v>
      </c>
      <c r="O453" t="str">
        <f>IFERROR(__xludf.DUMMYFUNCTION("""COMPUTED_VALUE"""),"Don't know")</f>
        <v>Don't know</v>
      </c>
      <c r="P453" t="str">
        <f>IFERROR(__xludf.DUMMYFUNCTION("""COMPUTED_VALUE"""),"Don't know")</f>
        <v>Don't know</v>
      </c>
      <c r="Q453" t="str">
        <f>IFERROR(__xludf.DUMMYFUNCTION("""COMPUTED_VALUE"""),"Don't know")</f>
        <v>Don't know</v>
      </c>
      <c r="R453" t="str">
        <f>IFERROR(__xludf.DUMMYFUNCTION("""COMPUTED_VALUE"""),"Don't know")</f>
        <v>Don't know</v>
      </c>
      <c r="S453" t="str">
        <f>IFERROR(__xludf.DUMMYFUNCTION("""COMPUTED_VALUE"""),"No")</f>
        <v>No</v>
      </c>
      <c r="T453" t="str">
        <f>IFERROR(__xludf.DUMMYFUNCTION("""COMPUTED_VALUE"""),"No")</f>
        <v>No</v>
      </c>
      <c r="U453" t="str">
        <f>IFERROR(__xludf.DUMMYFUNCTION("""COMPUTED_VALUE"""),"Some of them")</f>
        <v>Some of them</v>
      </c>
      <c r="V453" t="str">
        <f>IFERROR(__xludf.DUMMYFUNCTION("""COMPUTED_VALUE"""),"Yes")</f>
        <v>Yes</v>
      </c>
      <c r="W453" t="str">
        <f>IFERROR(__xludf.DUMMYFUNCTION("""COMPUTED_VALUE"""),"No")</f>
        <v>No</v>
      </c>
      <c r="X453" t="str">
        <f>IFERROR(__xludf.DUMMYFUNCTION("""COMPUTED_VALUE"""),"Maybe")</f>
        <v>Maybe</v>
      </c>
      <c r="Y453" t="str">
        <f>IFERROR(__xludf.DUMMYFUNCTION("""COMPUTED_VALUE"""),"Yes")</f>
        <v>Yes</v>
      </c>
      <c r="Z453" t="str">
        <f>IFERROR(__xludf.DUMMYFUNCTION("""COMPUTED_VALUE"""),"No")</f>
        <v>No</v>
      </c>
    </row>
    <row r="454">
      <c r="A454" s="4">
        <f>IFERROR(__xludf.DUMMYFUNCTION("""COMPUTED_VALUE"""),41879.62623715277)</f>
        <v>41879.62624</v>
      </c>
      <c r="B454">
        <f>IFERROR(__xludf.DUMMYFUNCTION("""COMPUTED_VALUE"""),43.0)</f>
        <v>43</v>
      </c>
      <c r="C454" t="str">
        <f>IFERROR(__xludf.DUMMYFUNCTION("""COMPUTED_VALUE"""),"M")</f>
        <v>M</v>
      </c>
      <c r="D454" t="str">
        <f>IFERROR(__xludf.DUMMYFUNCTION("""COMPUTED_VALUE"""),"United States")</f>
        <v>United States</v>
      </c>
      <c r="E454" t="str">
        <f>IFERROR(__xludf.DUMMYFUNCTION("""COMPUTED_VALUE"""),"MA")</f>
        <v>MA</v>
      </c>
      <c r="F454" t="str">
        <f>IFERROR(__xludf.DUMMYFUNCTION("""COMPUTED_VALUE"""),"No")</f>
        <v>No</v>
      </c>
      <c r="G454" t="str">
        <f>IFERROR(__xludf.DUMMYFUNCTION("""COMPUTED_VALUE"""),"No")</f>
        <v>No</v>
      </c>
      <c r="H454" t="str">
        <f>IFERROR(__xludf.DUMMYFUNCTION("""COMPUTED_VALUE"""),"No")</f>
        <v>No</v>
      </c>
      <c r="J454" t="str">
        <f>IFERROR(__xludf.DUMMYFUNCTION("""COMPUTED_VALUE"""),"More than 1000")</f>
        <v>More than 1000</v>
      </c>
      <c r="K454" t="str">
        <f>IFERROR(__xludf.DUMMYFUNCTION("""COMPUTED_VALUE"""),"No")</f>
        <v>No</v>
      </c>
      <c r="L454" t="str">
        <f>IFERROR(__xludf.DUMMYFUNCTION("""COMPUTED_VALUE"""),"Yes")</f>
        <v>Yes</v>
      </c>
      <c r="M454" t="str">
        <f>IFERROR(__xludf.DUMMYFUNCTION("""COMPUTED_VALUE"""),"Yes")</f>
        <v>Yes</v>
      </c>
      <c r="N454" t="str">
        <f>IFERROR(__xludf.DUMMYFUNCTION("""COMPUTED_VALUE"""),"No")</f>
        <v>No</v>
      </c>
      <c r="O454" t="str">
        <f>IFERROR(__xludf.DUMMYFUNCTION("""COMPUTED_VALUE"""),"Yes")</f>
        <v>Yes</v>
      </c>
      <c r="P454" t="str">
        <f>IFERROR(__xludf.DUMMYFUNCTION("""COMPUTED_VALUE"""),"Yes")</f>
        <v>Yes</v>
      </c>
      <c r="Q454" t="str">
        <f>IFERROR(__xludf.DUMMYFUNCTION("""COMPUTED_VALUE"""),"Don't know")</f>
        <v>Don't know</v>
      </c>
      <c r="R454" t="str">
        <f>IFERROR(__xludf.DUMMYFUNCTION("""COMPUTED_VALUE"""),"Don't know")</f>
        <v>Don't know</v>
      </c>
      <c r="S454" t="str">
        <f>IFERROR(__xludf.DUMMYFUNCTION("""COMPUTED_VALUE"""),"No")</f>
        <v>No</v>
      </c>
      <c r="T454" t="str">
        <f>IFERROR(__xludf.DUMMYFUNCTION("""COMPUTED_VALUE"""),"No")</f>
        <v>No</v>
      </c>
      <c r="U454" t="str">
        <f>IFERROR(__xludf.DUMMYFUNCTION("""COMPUTED_VALUE"""),"Some of them")</f>
        <v>Some of them</v>
      </c>
      <c r="V454" t="str">
        <f>IFERROR(__xludf.DUMMYFUNCTION("""COMPUTED_VALUE"""),"Yes")</f>
        <v>Yes</v>
      </c>
      <c r="W454" t="str">
        <f>IFERROR(__xludf.DUMMYFUNCTION("""COMPUTED_VALUE"""),"No")</f>
        <v>No</v>
      </c>
      <c r="X454" t="str">
        <f>IFERROR(__xludf.DUMMYFUNCTION("""COMPUTED_VALUE"""),"Maybe")</f>
        <v>Maybe</v>
      </c>
      <c r="Y454" t="str">
        <f>IFERROR(__xludf.DUMMYFUNCTION("""COMPUTED_VALUE"""),"Don't know")</f>
        <v>Don't know</v>
      </c>
      <c r="Z454" t="str">
        <f>IFERROR(__xludf.DUMMYFUNCTION("""COMPUTED_VALUE"""),"No")</f>
        <v>No</v>
      </c>
    </row>
    <row r="455">
      <c r="A455" s="4">
        <f>IFERROR(__xludf.DUMMYFUNCTION("""COMPUTED_VALUE"""),41879.642819039356)</f>
        <v>41879.64282</v>
      </c>
      <c r="B455">
        <f>IFERROR(__xludf.DUMMYFUNCTION("""COMPUTED_VALUE"""),48.0)</f>
        <v>48</v>
      </c>
      <c r="C455" t="str">
        <f>IFERROR(__xludf.DUMMYFUNCTION("""COMPUTED_VALUE"""),"Female (cis)")</f>
        <v>Female (cis)</v>
      </c>
      <c r="D455" t="str">
        <f>IFERROR(__xludf.DUMMYFUNCTION("""COMPUTED_VALUE"""),"United States")</f>
        <v>United States</v>
      </c>
      <c r="E455" t="str">
        <f>IFERROR(__xludf.DUMMYFUNCTION("""COMPUTED_VALUE"""),"CA")</f>
        <v>CA</v>
      </c>
      <c r="F455" t="str">
        <f>IFERROR(__xludf.DUMMYFUNCTION("""COMPUTED_VALUE"""),"No")</f>
        <v>No</v>
      </c>
      <c r="G455" t="str">
        <f>IFERROR(__xludf.DUMMYFUNCTION("""COMPUTED_VALUE"""),"Yes")</f>
        <v>Yes</v>
      </c>
      <c r="H455" t="str">
        <f>IFERROR(__xludf.DUMMYFUNCTION("""COMPUTED_VALUE"""),"No")</f>
        <v>No</v>
      </c>
      <c r="I455" t="str">
        <f>IFERROR(__xludf.DUMMYFUNCTION("""COMPUTED_VALUE"""),"Often")</f>
        <v>Often</v>
      </c>
      <c r="J455" t="str">
        <f>IFERROR(__xludf.DUMMYFUNCTION("""COMPUTED_VALUE"""),"26-100")</f>
        <v>26-100</v>
      </c>
      <c r="K455" t="str">
        <f>IFERROR(__xludf.DUMMYFUNCTION("""COMPUTED_VALUE"""),"No")</f>
        <v>No</v>
      </c>
      <c r="L455" t="str">
        <f>IFERROR(__xludf.DUMMYFUNCTION("""COMPUTED_VALUE"""),"Yes")</f>
        <v>Yes</v>
      </c>
      <c r="M455" t="str">
        <f>IFERROR(__xludf.DUMMYFUNCTION("""COMPUTED_VALUE"""),"Don't know")</f>
        <v>Don't know</v>
      </c>
      <c r="N455" t="str">
        <f>IFERROR(__xludf.DUMMYFUNCTION("""COMPUTED_VALUE"""),"No")</f>
        <v>No</v>
      </c>
      <c r="O455" t="str">
        <f>IFERROR(__xludf.DUMMYFUNCTION("""COMPUTED_VALUE"""),"No")</f>
        <v>No</v>
      </c>
      <c r="P455" t="str">
        <f>IFERROR(__xludf.DUMMYFUNCTION("""COMPUTED_VALUE"""),"No")</f>
        <v>No</v>
      </c>
      <c r="Q455" t="str">
        <f>IFERROR(__xludf.DUMMYFUNCTION("""COMPUTED_VALUE"""),"No")</f>
        <v>No</v>
      </c>
      <c r="R455" t="str">
        <f>IFERROR(__xludf.DUMMYFUNCTION("""COMPUTED_VALUE"""),"Very difficult")</f>
        <v>Very difficult</v>
      </c>
      <c r="S455" t="str">
        <f>IFERROR(__xludf.DUMMYFUNCTION("""COMPUTED_VALUE"""),"Yes")</f>
        <v>Yes</v>
      </c>
      <c r="T455" t="str">
        <f>IFERROR(__xludf.DUMMYFUNCTION("""COMPUTED_VALUE"""),"Yes")</f>
        <v>Yes</v>
      </c>
      <c r="U455" t="str">
        <f>IFERROR(__xludf.DUMMYFUNCTION("""COMPUTED_VALUE"""),"No")</f>
        <v>No</v>
      </c>
      <c r="V455" t="str">
        <f>IFERROR(__xludf.DUMMYFUNCTION("""COMPUTED_VALUE"""),"Some of them")</f>
        <v>Some of them</v>
      </c>
      <c r="W455" t="str">
        <f>IFERROR(__xludf.DUMMYFUNCTION("""COMPUTED_VALUE"""),"No")</f>
        <v>No</v>
      </c>
      <c r="X455" t="str">
        <f>IFERROR(__xludf.DUMMYFUNCTION("""COMPUTED_VALUE"""),"No")</f>
        <v>No</v>
      </c>
      <c r="Y455" t="str">
        <f>IFERROR(__xludf.DUMMYFUNCTION("""COMPUTED_VALUE"""),"No")</f>
        <v>No</v>
      </c>
      <c r="Z455" t="str">
        <f>IFERROR(__xludf.DUMMYFUNCTION("""COMPUTED_VALUE"""),"Yes")</f>
        <v>Yes</v>
      </c>
    </row>
    <row r="456">
      <c r="A456" s="4">
        <f>IFERROR(__xludf.DUMMYFUNCTION("""COMPUTED_VALUE"""),41879.647263136576)</f>
        <v>41879.64726</v>
      </c>
      <c r="B456">
        <f>IFERROR(__xludf.DUMMYFUNCTION("""COMPUTED_VALUE"""),20.0)</f>
        <v>20</v>
      </c>
      <c r="C456" t="str">
        <f>IFERROR(__xludf.DUMMYFUNCTION("""COMPUTED_VALUE"""),"Male")</f>
        <v>Male</v>
      </c>
      <c r="D456" t="str">
        <f>IFERROR(__xludf.DUMMYFUNCTION("""COMPUTED_VALUE"""),"United States")</f>
        <v>United States</v>
      </c>
      <c r="E456" t="str">
        <f>IFERROR(__xludf.DUMMYFUNCTION("""COMPUTED_VALUE"""),"WA")</f>
        <v>WA</v>
      </c>
      <c r="F456" t="str">
        <f>IFERROR(__xludf.DUMMYFUNCTION("""COMPUTED_VALUE"""),"No")</f>
        <v>No</v>
      </c>
      <c r="G456" t="str">
        <f>IFERROR(__xludf.DUMMYFUNCTION("""COMPUTED_VALUE"""),"No")</f>
        <v>No</v>
      </c>
      <c r="H456" t="str">
        <f>IFERROR(__xludf.DUMMYFUNCTION("""COMPUTED_VALUE"""),"No")</f>
        <v>No</v>
      </c>
      <c r="I456" t="str">
        <f>IFERROR(__xludf.DUMMYFUNCTION("""COMPUTED_VALUE"""),"Never")</f>
        <v>Never</v>
      </c>
      <c r="J456" t="str">
        <f>IFERROR(__xludf.DUMMYFUNCTION("""COMPUTED_VALUE"""),"26-100")</f>
        <v>26-100</v>
      </c>
      <c r="K456" t="str">
        <f>IFERROR(__xludf.DUMMYFUNCTION("""COMPUTED_VALUE"""),"No")</f>
        <v>No</v>
      </c>
      <c r="L456" t="str">
        <f>IFERROR(__xludf.DUMMYFUNCTION("""COMPUTED_VALUE"""),"Yes")</f>
        <v>Yes</v>
      </c>
      <c r="M456" t="str">
        <f>IFERROR(__xludf.DUMMYFUNCTION("""COMPUTED_VALUE"""),"Don't know")</f>
        <v>Don't know</v>
      </c>
      <c r="N456" t="str">
        <f>IFERROR(__xludf.DUMMYFUNCTION("""COMPUTED_VALUE"""),"Not sure")</f>
        <v>Not sure</v>
      </c>
      <c r="O456" t="str">
        <f>IFERROR(__xludf.DUMMYFUNCTION("""COMPUTED_VALUE"""),"Don't know")</f>
        <v>Don't know</v>
      </c>
      <c r="P456" t="str">
        <f>IFERROR(__xludf.DUMMYFUNCTION("""COMPUTED_VALUE"""),"Don't know")</f>
        <v>Don't know</v>
      </c>
      <c r="Q456" t="str">
        <f>IFERROR(__xludf.DUMMYFUNCTION("""COMPUTED_VALUE"""),"Don't know")</f>
        <v>Don't know</v>
      </c>
      <c r="R456" t="str">
        <f>IFERROR(__xludf.DUMMYFUNCTION("""COMPUTED_VALUE"""),"Don't know")</f>
        <v>Don't know</v>
      </c>
      <c r="S456" t="str">
        <f>IFERROR(__xludf.DUMMYFUNCTION("""COMPUTED_VALUE"""),"No")</f>
        <v>No</v>
      </c>
      <c r="T456" t="str">
        <f>IFERROR(__xludf.DUMMYFUNCTION("""COMPUTED_VALUE"""),"No")</f>
        <v>No</v>
      </c>
      <c r="U456" t="str">
        <f>IFERROR(__xludf.DUMMYFUNCTION("""COMPUTED_VALUE"""),"Some of them")</f>
        <v>Some of them</v>
      </c>
      <c r="V456" t="str">
        <f>IFERROR(__xludf.DUMMYFUNCTION("""COMPUTED_VALUE"""),"Yes")</f>
        <v>Yes</v>
      </c>
      <c r="W456" t="str">
        <f>IFERROR(__xludf.DUMMYFUNCTION("""COMPUTED_VALUE"""),"Maybe")</f>
        <v>Maybe</v>
      </c>
      <c r="X456" t="str">
        <f>IFERROR(__xludf.DUMMYFUNCTION("""COMPUTED_VALUE"""),"Maybe")</f>
        <v>Maybe</v>
      </c>
      <c r="Y456" t="str">
        <f>IFERROR(__xludf.DUMMYFUNCTION("""COMPUTED_VALUE"""),"Yes")</f>
        <v>Yes</v>
      </c>
      <c r="Z456" t="str">
        <f>IFERROR(__xludf.DUMMYFUNCTION("""COMPUTED_VALUE"""),"No")</f>
        <v>No</v>
      </c>
    </row>
    <row r="457">
      <c r="A457" s="4">
        <f>IFERROR(__xludf.DUMMYFUNCTION("""COMPUTED_VALUE"""),41879.655291574076)</f>
        <v>41879.65529</v>
      </c>
      <c r="B457">
        <f>IFERROR(__xludf.DUMMYFUNCTION("""COMPUTED_VALUE"""),35.0)</f>
        <v>35</v>
      </c>
      <c r="C457" t="str">
        <f>IFERROR(__xludf.DUMMYFUNCTION("""COMPUTED_VALUE"""),"Male")</f>
        <v>Male</v>
      </c>
      <c r="D457" t="str">
        <f>IFERROR(__xludf.DUMMYFUNCTION("""COMPUTED_VALUE"""),"United States")</f>
        <v>United States</v>
      </c>
      <c r="E457" t="str">
        <f>IFERROR(__xludf.DUMMYFUNCTION("""COMPUTED_VALUE"""),"MI")</f>
        <v>MI</v>
      </c>
      <c r="F457" t="str">
        <f>IFERROR(__xludf.DUMMYFUNCTION("""COMPUTED_VALUE"""),"No")</f>
        <v>No</v>
      </c>
      <c r="G457" t="str">
        <f>IFERROR(__xludf.DUMMYFUNCTION("""COMPUTED_VALUE"""),"Yes")</f>
        <v>Yes</v>
      </c>
      <c r="H457" t="str">
        <f>IFERROR(__xludf.DUMMYFUNCTION("""COMPUTED_VALUE"""),"Yes")</f>
        <v>Yes</v>
      </c>
      <c r="I457" t="str">
        <f>IFERROR(__xludf.DUMMYFUNCTION("""COMPUTED_VALUE"""),"Sometimes")</f>
        <v>Sometimes</v>
      </c>
      <c r="J457" t="str">
        <f>IFERROR(__xludf.DUMMYFUNCTION("""COMPUTED_VALUE"""),"1-5")</f>
        <v>1-5</v>
      </c>
      <c r="K457" t="str">
        <f>IFERROR(__xludf.DUMMYFUNCTION("""COMPUTED_VALUE"""),"No")</f>
        <v>No</v>
      </c>
      <c r="L457" t="str">
        <f>IFERROR(__xludf.DUMMYFUNCTION("""COMPUTED_VALUE"""),"No")</f>
        <v>No</v>
      </c>
      <c r="M457" t="str">
        <f>IFERROR(__xludf.DUMMYFUNCTION("""COMPUTED_VALUE"""),"No")</f>
        <v>No</v>
      </c>
      <c r="N457" t="str">
        <f>IFERROR(__xludf.DUMMYFUNCTION("""COMPUTED_VALUE"""),"Yes")</f>
        <v>Yes</v>
      </c>
      <c r="O457" t="str">
        <f>IFERROR(__xludf.DUMMYFUNCTION("""COMPUTED_VALUE"""),"No")</f>
        <v>No</v>
      </c>
      <c r="P457" t="str">
        <f>IFERROR(__xludf.DUMMYFUNCTION("""COMPUTED_VALUE"""),"No")</f>
        <v>No</v>
      </c>
      <c r="Q457" t="str">
        <f>IFERROR(__xludf.DUMMYFUNCTION("""COMPUTED_VALUE"""),"Yes")</f>
        <v>Yes</v>
      </c>
      <c r="R457" t="str">
        <f>IFERROR(__xludf.DUMMYFUNCTION("""COMPUTED_VALUE"""),"Don't know")</f>
        <v>Don't know</v>
      </c>
      <c r="S457" t="str">
        <f>IFERROR(__xludf.DUMMYFUNCTION("""COMPUTED_VALUE"""),"No")</f>
        <v>No</v>
      </c>
      <c r="T457" t="str">
        <f>IFERROR(__xludf.DUMMYFUNCTION("""COMPUTED_VALUE"""),"No")</f>
        <v>No</v>
      </c>
      <c r="U457" t="str">
        <f>IFERROR(__xludf.DUMMYFUNCTION("""COMPUTED_VALUE"""),"Some of them")</f>
        <v>Some of them</v>
      </c>
      <c r="V457" t="str">
        <f>IFERROR(__xludf.DUMMYFUNCTION("""COMPUTED_VALUE"""),"Yes")</f>
        <v>Yes</v>
      </c>
      <c r="W457" t="str">
        <f>IFERROR(__xludf.DUMMYFUNCTION("""COMPUTED_VALUE"""),"No")</f>
        <v>No</v>
      </c>
      <c r="X457" t="str">
        <f>IFERROR(__xludf.DUMMYFUNCTION("""COMPUTED_VALUE"""),"No")</f>
        <v>No</v>
      </c>
      <c r="Y457" t="str">
        <f>IFERROR(__xludf.DUMMYFUNCTION("""COMPUTED_VALUE"""),"Yes")</f>
        <v>Yes</v>
      </c>
      <c r="Z457" t="str">
        <f>IFERROR(__xludf.DUMMYFUNCTION("""COMPUTED_VALUE"""),"No")</f>
        <v>No</v>
      </c>
    </row>
    <row r="458">
      <c r="A458" s="4">
        <f>IFERROR(__xludf.DUMMYFUNCTION("""COMPUTED_VALUE"""),41879.65847444444)</f>
        <v>41879.65847</v>
      </c>
      <c r="B458">
        <f>IFERROR(__xludf.DUMMYFUNCTION("""COMPUTED_VALUE"""),29.0)</f>
        <v>29</v>
      </c>
      <c r="C458" t="str">
        <f>IFERROR(__xludf.DUMMYFUNCTION("""COMPUTED_VALUE"""),"Male")</f>
        <v>Male</v>
      </c>
      <c r="D458" t="str">
        <f>IFERROR(__xludf.DUMMYFUNCTION("""COMPUTED_VALUE"""),"United States")</f>
        <v>United States</v>
      </c>
      <c r="E458" t="str">
        <f>IFERROR(__xludf.DUMMYFUNCTION("""COMPUTED_VALUE"""),"WI")</f>
        <v>WI</v>
      </c>
      <c r="F458" t="str">
        <f>IFERROR(__xludf.DUMMYFUNCTION("""COMPUTED_VALUE"""),"No")</f>
        <v>No</v>
      </c>
      <c r="G458" t="str">
        <f>IFERROR(__xludf.DUMMYFUNCTION("""COMPUTED_VALUE"""),"Yes")</f>
        <v>Yes</v>
      </c>
      <c r="H458" t="str">
        <f>IFERROR(__xludf.DUMMYFUNCTION("""COMPUTED_VALUE"""),"No")</f>
        <v>No</v>
      </c>
      <c r="I458" t="str">
        <f>IFERROR(__xludf.DUMMYFUNCTION("""COMPUTED_VALUE"""),"Sometimes")</f>
        <v>Sometimes</v>
      </c>
      <c r="J458" t="str">
        <f>IFERROR(__xludf.DUMMYFUNCTION("""COMPUTED_VALUE"""),"More than 1000")</f>
        <v>More than 1000</v>
      </c>
      <c r="K458" t="str">
        <f>IFERROR(__xludf.DUMMYFUNCTION("""COMPUTED_VALUE"""),"Yes")</f>
        <v>Yes</v>
      </c>
      <c r="L458" t="str">
        <f>IFERROR(__xludf.DUMMYFUNCTION("""COMPUTED_VALUE"""),"No")</f>
        <v>No</v>
      </c>
      <c r="M458" t="str">
        <f>IFERROR(__xludf.DUMMYFUNCTION("""COMPUTED_VALUE"""),"Yes")</f>
        <v>Yes</v>
      </c>
      <c r="N458" t="str">
        <f>IFERROR(__xludf.DUMMYFUNCTION("""COMPUTED_VALUE"""),"Yes")</f>
        <v>Yes</v>
      </c>
      <c r="O458" t="str">
        <f>IFERROR(__xludf.DUMMYFUNCTION("""COMPUTED_VALUE"""),"No")</f>
        <v>No</v>
      </c>
      <c r="P458" t="str">
        <f>IFERROR(__xludf.DUMMYFUNCTION("""COMPUTED_VALUE"""),"Yes")</f>
        <v>Yes</v>
      </c>
      <c r="Q458" t="str">
        <f>IFERROR(__xludf.DUMMYFUNCTION("""COMPUTED_VALUE"""),"Yes")</f>
        <v>Yes</v>
      </c>
      <c r="R458" t="str">
        <f>IFERROR(__xludf.DUMMYFUNCTION("""COMPUTED_VALUE"""),"Very easy")</f>
        <v>Very easy</v>
      </c>
      <c r="S458" t="str">
        <f>IFERROR(__xludf.DUMMYFUNCTION("""COMPUTED_VALUE"""),"Maybe")</f>
        <v>Maybe</v>
      </c>
      <c r="T458" t="str">
        <f>IFERROR(__xludf.DUMMYFUNCTION("""COMPUTED_VALUE"""),"No")</f>
        <v>No</v>
      </c>
      <c r="U458" t="str">
        <f>IFERROR(__xludf.DUMMYFUNCTION("""COMPUTED_VALUE"""),"Some of them")</f>
        <v>Some of them</v>
      </c>
      <c r="V458" t="str">
        <f>IFERROR(__xludf.DUMMYFUNCTION("""COMPUTED_VALUE"""),"No")</f>
        <v>No</v>
      </c>
      <c r="W458" t="str">
        <f>IFERROR(__xludf.DUMMYFUNCTION("""COMPUTED_VALUE"""),"No")</f>
        <v>No</v>
      </c>
      <c r="X458" t="str">
        <f>IFERROR(__xludf.DUMMYFUNCTION("""COMPUTED_VALUE"""),"No")</f>
        <v>No</v>
      </c>
      <c r="Y458" t="str">
        <f>IFERROR(__xludf.DUMMYFUNCTION("""COMPUTED_VALUE"""),"Yes")</f>
        <v>Yes</v>
      </c>
      <c r="Z458" t="str">
        <f>IFERROR(__xludf.DUMMYFUNCTION("""COMPUTED_VALUE"""),"No")</f>
        <v>No</v>
      </c>
    </row>
    <row r="459">
      <c r="A459" s="4">
        <f>IFERROR(__xludf.DUMMYFUNCTION("""COMPUTED_VALUE"""),41879.65986800926)</f>
        <v>41879.65987</v>
      </c>
      <c r="B459">
        <f>IFERROR(__xludf.DUMMYFUNCTION("""COMPUTED_VALUE"""),40.0)</f>
        <v>40</v>
      </c>
      <c r="C459" t="str">
        <f>IFERROR(__xludf.DUMMYFUNCTION("""COMPUTED_VALUE"""),"M")</f>
        <v>M</v>
      </c>
      <c r="D459" t="str">
        <f>IFERROR(__xludf.DUMMYFUNCTION("""COMPUTED_VALUE"""),"United States")</f>
        <v>United States</v>
      </c>
      <c r="E459" t="str">
        <f>IFERROR(__xludf.DUMMYFUNCTION("""COMPUTED_VALUE"""),"CA")</f>
        <v>CA</v>
      </c>
      <c r="F459" t="str">
        <f>IFERROR(__xludf.DUMMYFUNCTION("""COMPUTED_VALUE"""),"No")</f>
        <v>No</v>
      </c>
      <c r="G459" t="str">
        <f>IFERROR(__xludf.DUMMYFUNCTION("""COMPUTED_VALUE"""),"No")</f>
        <v>No</v>
      </c>
      <c r="H459" t="str">
        <f>IFERROR(__xludf.DUMMYFUNCTION("""COMPUTED_VALUE"""),"No")</f>
        <v>No</v>
      </c>
      <c r="I459" t="str">
        <f>IFERROR(__xludf.DUMMYFUNCTION("""COMPUTED_VALUE"""),"Never")</f>
        <v>Never</v>
      </c>
      <c r="J459" t="str">
        <f>IFERROR(__xludf.DUMMYFUNCTION("""COMPUTED_VALUE"""),"100-500")</f>
        <v>100-500</v>
      </c>
      <c r="K459" t="str">
        <f>IFERROR(__xludf.DUMMYFUNCTION("""COMPUTED_VALUE"""),"No")</f>
        <v>No</v>
      </c>
      <c r="L459" t="str">
        <f>IFERROR(__xludf.DUMMYFUNCTION("""COMPUTED_VALUE"""),"Yes")</f>
        <v>Yes</v>
      </c>
      <c r="M459" t="str">
        <f>IFERROR(__xludf.DUMMYFUNCTION("""COMPUTED_VALUE"""),"Yes")</f>
        <v>Yes</v>
      </c>
      <c r="N459" t="str">
        <f>IFERROR(__xludf.DUMMYFUNCTION("""COMPUTED_VALUE"""),"Not sure")</f>
        <v>Not sure</v>
      </c>
      <c r="O459" t="str">
        <f>IFERROR(__xludf.DUMMYFUNCTION("""COMPUTED_VALUE"""),"No")</f>
        <v>No</v>
      </c>
      <c r="P459" t="str">
        <f>IFERROR(__xludf.DUMMYFUNCTION("""COMPUTED_VALUE"""),"Don't know")</f>
        <v>Don't know</v>
      </c>
      <c r="Q459" t="str">
        <f>IFERROR(__xludf.DUMMYFUNCTION("""COMPUTED_VALUE"""),"Don't know")</f>
        <v>Don't know</v>
      </c>
      <c r="R459" t="str">
        <f>IFERROR(__xludf.DUMMYFUNCTION("""COMPUTED_VALUE"""),"Don't know")</f>
        <v>Don't know</v>
      </c>
      <c r="S459" t="str">
        <f>IFERROR(__xludf.DUMMYFUNCTION("""COMPUTED_VALUE"""),"Maybe")</f>
        <v>Maybe</v>
      </c>
      <c r="T459" t="str">
        <f>IFERROR(__xludf.DUMMYFUNCTION("""COMPUTED_VALUE"""),"No")</f>
        <v>No</v>
      </c>
      <c r="U459" t="str">
        <f>IFERROR(__xludf.DUMMYFUNCTION("""COMPUTED_VALUE"""),"Some of them")</f>
        <v>Some of them</v>
      </c>
      <c r="V459" t="str">
        <f>IFERROR(__xludf.DUMMYFUNCTION("""COMPUTED_VALUE"""),"Some of them")</f>
        <v>Some of them</v>
      </c>
      <c r="W459" t="str">
        <f>IFERROR(__xludf.DUMMYFUNCTION("""COMPUTED_VALUE"""),"No")</f>
        <v>No</v>
      </c>
      <c r="X459" t="str">
        <f>IFERROR(__xludf.DUMMYFUNCTION("""COMPUTED_VALUE"""),"Maybe")</f>
        <v>Maybe</v>
      </c>
      <c r="Y459" t="str">
        <f>IFERROR(__xludf.DUMMYFUNCTION("""COMPUTED_VALUE"""),"Don't know")</f>
        <v>Don't know</v>
      </c>
      <c r="Z459" t="str">
        <f>IFERROR(__xludf.DUMMYFUNCTION("""COMPUTED_VALUE"""),"No")</f>
        <v>No</v>
      </c>
    </row>
    <row r="460">
      <c r="A460" s="4">
        <f>IFERROR(__xludf.DUMMYFUNCTION("""COMPUTED_VALUE"""),41879.66290972222)</f>
        <v>41879.66291</v>
      </c>
      <c r="B460">
        <f>IFERROR(__xludf.DUMMYFUNCTION("""COMPUTED_VALUE"""),29.0)</f>
        <v>29</v>
      </c>
      <c r="C460" t="str">
        <f>IFERROR(__xludf.DUMMYFUNCTION("""COMPUTED_VALUE"""),"F")</f>
        <v>F</v>
      </c>
      <c r="D460" t="str">
        <f>IFERROR(__xludf.DUMMYFUNCTION("""COMPUTED_VALUE"""),"United States")</f>
        <v>United States</v>
      </c>
      <c r="E460" t="str">
        <f>IFERROR(__xludf.DUMMYFUNCTION("""COMPUTED_VALUE"""),"CA")</f>
        <v>CA</v>
      </c>
      <c r="F460" t="str">
        <f>IFERROR(__xludf.DUMMYFUNCTION("""COMPUTED_VALUE"""),"No")</f>
        <v>No</v>
      </c>
      <c r="G460" t="str">
        <f>IFERROR(__xludf.DUMMYFUNCTION("""COMPUTED_VALUE"""),"Yes")</f>
        <v>Yes</v>
      </c>
      <c r="H460" t="str">
        <f>IFERROR(__xludf.DUMMYFUNCTION("""COMPUTED_VALUE"""),"Yes")</f>
        <v>Yes</v>
      </c>
      <c r="I460" t="str">
        <f>IFERROR(__xludf.DUMMYFUNCTION("""COMPUTED_VALUE"""),"Rarely")</f>
        <v>Rarely</v>
      </c>
      <c r="J460" t="str">
        <f>IFERROR(__xludf.DUMMYFUNCTION("""COMPUTED_VALUE"""),"100-500")</f>
        <v>100-500</v>
      </c>
      <c r="K460" t="str">
        <f>IFERROR(__xludf.DUMMYFUNCTION("""COMPUTED_VALUE"""),"No")</f>
        <v>No</v>
      </c>
      <c r="L460" t="str">
        <f>IFERROR(__xludf.DUMMYFUNCTION("""COMPUTED_VALUE"""),"Yes")</f>
        <v>Yes</v>
      </c>
      <c r="M460" t="str">
        <f>IFERROR(__xludf.DUMMYFUNCTION("""COMPUTED_VALUE"""),"Yes")</f>
        <v>Yes</v>
      </c>
      <c r="N460" t="str">
        <f>IFERROR(__xludf.DUMMYFUNCTION("""COMPUTED_VALUE"""),"Not sure")</f>
        <v>Not sure</v>
      </c>
      <c r="O460" t="str">
        <f>IFERROR(__xludf.DUMMYFUNCTION("""COMPUTED_VALUE"""),"Don't know")</f>
        <v>Don't know</v>
      </c>
      <c r="P460" t="str">
        <f>IFERROR(__xludf.DUMMYFUNCTION("""COMPUTED_VALUE"""),"No")</f>
        <v>No</v>
      </c>
      <c r="Q460" t="str">
        <f>IFERROR(__xludf.DUMMYFUNCTION("""COMPUTED_VALUE"""),"Don't know")</f>
        <v>Don't know</v>
      </c>
      <c r="R460" t="str">
        <f>IFERROR(__xludf.DUMMYFUNCTION("""COMPUTED_VALUE"""),"Don't know")</f>
        <v>Don't know</v>
      </c>
      <c r="S460" t="str">
        <f>IFERROR(__xludf.DUMMYFUNCTION("""COMPUTED_VALUE"""),"No")</f>
        <v>No</v>
      </c>
      <c r="T460" t="str">
        <f>IFERROR(__xludf.DUMMYFUNCTION("""COMPUTED_VALUE"""),"No")</f>
        <v>No</v>
      </c>
      <c r="U460" t="str">
        <f>IFERROR(__xludf.DUMMYFUNCTION("""COMPUTED_VALUE"""),"Yes")</f>
        <v>Yes</v>
      </c>
      <c r="V460" t="str">
        <f>IFERROR(__xludf.DUMMYFUNCTION("""COMPUTED_VALUE"""),"Yes")</f>
        <v>Yes</v>
      </c>
      <c r="W460" t="str">
        <f>IFERROR(__xludf.DUMMYFUNCTION("""COMPUTED_VALUE"""),"No")</f>
        <v>No</v>
      </c>
      <c r="X460" t="str">
        <f>IFERROR(__xludf.DUMMYFUNCTION("""COMPUTED_VALUE"""),"Maybe")</f>
        <v>Maybe</v>
      </c>
      <c r="Y460" t="str">
        <f>IFERROR(__xludf.DUMMYFUNCTION("""COMPUTED_VALUE"""),"Don't know")</f>
        <v>Don't know</v>
      </c>
      <c r="Z460" t="str">
        <f>IFERROR(__xludf.DUMMYFUNCTION("""COMPUTED_VALUE"""),"No")</f>
        <v>No</v>
      </c>
    </row>
    <row r="461">
      <c r="A461" s="4">
        <f>IFERROR(__xludf.DUMMYFUNCTION("""COMPUTED_VALUE"""),41879.6644408912)</f>
        <v>41879.66444</v>
      </c>
      <c r="B461">
        <f>IFERROR(__xludf.DUMMYFUNCTION("""COMPUTED_VALUE"""),34.0)</f>
        <v>34</v>
      </c>
      <c r="C461" t="str">
        <f>IFERROR(__xludf.DUMMYFUNCTION("""COMPUTED_VALUE"""),"male")</f>
        <v>male</v>
      </c>
      <c r="D461" t="str">
        <f>IFERROR(__xludf.DUMMYFUNCTION("""COMPUTED_VALUE"""),"United States")</f>
        <v>United States</v>
      </c>
      <c r="E461" t="str">
        <f>IFERROR(__xludf.DUMMYFUNCTION("""COMPUTED_VALUE"""),"TX")</f>
        <v>TX</v>
      </c>
      <c r="F461" t="str">
        <f>IFERROR(__xludf.DUMMYFUNCTION("""COMPUTED_VALUE"""),"No")</f>
        <v>No</v>
      </c>
      <c r="G461" t="str">
        <f>IFERROR(__xludf.DUMMYFUNCTION("""COMPUTED_VALUE"""),"No")</f>
        <v>No</v>
      </c>
      <c r="H461" t="str">
        <f>IFERROR(__xludf.DUMMYFUNCTION("""COMPUTED_VALUE"""),"Yes")</f>
        <v>Yes</v>
      </c>
      <c r="I461" t="str">
        <f>IFERROR(__xludf.DUMMYFUNCTION("""COMPUTED_VALUE"""),"Sometimes")</f>
        <v>Sometimes</v>
      </c>
      <c r="J461" t="str">
        <f>IFERROR(__xludf.DUMMYFUNCTION("""COMPUTED_VALUE"""),"1-5")</f>
        <v>1-5</v>
      </c>
      <c r="K461" t="str">
        <f>IFERROR(__xludf.DUMMYFUNCTION("""COMPUTED_VALUE"""),"No")</f>
        <v>No</v>
      </c>
      <c r="L461" t="str">
        <f>IFERROR(__xludf.DUMMYFUNCTION("""COMPUTED_VALUE"""),"Yes")</f>
        <v>Yes</v>
      </c>
      <c r="M461" t="str">
        <f>IFERROR(__xludf.DUMMYFUNCTION("""COMPUTED_VALUE"""),"No")</f>
        <v>No</v>
      </c>
      <c r="N461" t="str">
        <f>IFERROR(__xludf.DUMMYFUNCTION("""COMPUTED_VALUE"""),"No")</f>
        <v>No</v>
      </c>
      <c r="O461" t="str">
        <f>IFERROR(__xludf.DUMMYFUNCTION("""COMPUTED_VALUE"""),"No")</f>
        <v>No</v>
      </c>
      <c r="P461" t="str">
        <f>IFERROR(__xludf.DUMMYFUNCTION("""COMPUTED_VALUE"""),"No")</f>
        <v>No</v>
      </c>
      <c r="Q461" t="str">
        <f>IFERROR(__xludf.DUMMYFUNCTION("""COMPUTED_VALUE"""),"Don't know")</f>
        <v>Don't know</v>
      </c>
      <c r="R461" t="str">
        <f>IFERROR(__xludf.DUMMYFUNCTION("""COMPUTED_VALUE"""),"Don't know")</f>
        <v>Don't know</v>
      </c>
      <c r="S461" t="str">
        <f>IFERROR(__xludf.DUMMYFUNCTION("""COMPUTED_VALUE"""),"Yes")</f>
        <v>Yes</v>
      </c>
      <c r="T461" t="str">
        <f>IFERROR(__xludf.DUMMYFUNCTION("""COMPUTED_VALUE"""),"No")</f>
        <v>No</v>
      </c>
      <c r="U461" t="str">
        <f>IFERROR(__xludf.DUMMYFUNCTION("""COMPUTED_VALUE"""),"No")</f>
        <v>No</v>
      </c>
      <c r="V461" t="str">
        <f>IFERROR(__xludf.DUMMYFUNCTION("""COMPUTED_VALUE"""),"No")</f>
        <v>No</v>
      </c>
      <c r="W461" t="str">
        <f>IFERROR(__xludf.DUMMYFUNCTION("""COMPUTED_VALUE"""),"No")</f>
        <v>No</v>
      </c>
      <c r="X461" t="str">
        <f>IFERROR(__xludf.DUMMYFUNCTION("""COMPUTED_VALUE"""),"Yes")</f>
        <v>Yes</v>
      </c>
      <c r="Y461" t="str">
        <f>IFERROR(__xludf.DUMMYFUNCTION("""COMPUTED_VALUE"""),"Don't know")</f>
        <v>Don't know</v>
      </c>
      <c r="Z461" t="str">
        <f>IFERROR(__xludf.DUMMYFUNCTION("""COMPUTED_VALUE"""),"No")</f>
        <v>No</v>
      </c>
    </row>
    <row r="462">
      <c r="A462" s="4">
        <f>IFERROR(__xludf.DUMMYFUNCTION("""COMPUTED_VALUE"""),41879.678585)</f>
        <v>41879.67859</v>
      </c>
      <c r="B462">
        <f>IFERROR(__xludf.DUMMYFUNCTION("""COMPUTED_VALUE"""),24.0)</f>
        <v>24</v>
      </c>
      <c r="C462" t="str">
        <f>IFERROR(__xludf.DUMMYFUNCTION("""COMPUTED_VALUE"""),"female")</f>
        <v>female</v>
      </c>
      <c r="D462" t="str">
        <f>IFERROR(__xludf.DUMMYFUNCTION("""COMPUTED_VALUE"""),"United States")</f>
        <v>United States</v>
      </c>
      <c r="E462" t="str">
        <f>IFERROR(__xludf.DUMMYFUNCTION("""COMPUTED_VALUE"""),"NY")</f>
        <v>NY</v>
      </c>
      <c r="F462" t="str">
        <f>IFERROR(__xludf.DUMMYFUNCTION("""COMPUTED_VALUE"""),"No")</f>
        <v>No</v>
      </c>
      <c r="G462" t="str">
        <f>IFERROR(__xludf.DUMMYFUNCTION("""COMPUTED_VALUE"""),"Yes")</f>
        <v>Yes</v>
      </c>
      <c r="H462" t="str">
        <f>IFERROR(__xludf.DUMMYFUNCTION("""COMPUTED_VALUE"""),"Yes")</f>
        <v>Yes</v>
      </c>
      <c r="I462" t="str">
        <f>IFERROR(__xludf.DUMMYFUNCTION("""COMPUTED_VALUE"""),"Often")</f>
        <v>Often</v>
      </c>
      <c r="J462" t="str">
        <f>IFERROR(__xludf.DUMMYFUNCTION("""COMPUTED_VALUE"""),"6-25")</f>
        <v>6-25</v>
      </c>
      <c r="K462" t="str">
        <f>IFERROR(__xludf.DUMMYFUNCTION("""COMPUTED_VALUE"""),"No")</f>
        <v>No</v>
      </c>
      <c r="L462" t="str">
        <f>IFERROR(__xludf.DUMMYFUNCTION("""COMPUTED_VALUE"""),"Yes")</f>
        <v>Yes</v>
      </c>
      <c r="M462" t="str">
        <f>IFERROR(__xludf.DUMMYFUNCTION("""COMPUTED_VALUE"""),"Yes")</f>
        <v>Yes</v>
      </c>
      <c r="N462" t="str">
        <f>IFERROR(__xludf.DUMMYFUNCTION("""COMPUTED_VALUE"""),"Yes")</f>
        <v>Yes</v>
      </c>
      <c r="O462" t="str">
        <f>IFERROR(__xludf.DUMMYFUNCTION("""COMPUTED_VALUE"""),"No")</f>
        <v>No</v>
      </c>
      <c r="P462" t="str">
        <f>IFERROR(__xludf.DUMMYFUNCTION("""COMPUTED_VALUE"""),"No")</f>
        <v>No</v>
      </c>
      <c r="Q462" t="str">
        <f>IFERROR(__xludf.DUMMYFUNCTION("""COMPUTED_VALUE"""),"Yes")</f>
        <v>Yes</v>
      </c>
      <c r="R462" t="str">
        <f>IFERROR(__xludf.DUMMYFUNCTION("""COMPUTED_VALUE"""),"Very easy")</f>
        <v>Very easy</v>
      </c>
      <c r="S462" t="str">
        <f>IFERROR(__xludf.DUMMYFUNCTION("""COMPUTED_VALUE"""),"No")</f>
        <v>No</v>
      </c>
      <c r="T462" t="str">
        <f>IFERROR(__xludf.DUMMYFUNCTION("""COMPUTED_VALUE"""),"No")</f>
        <v>No</v>
      </c>
      <c r="U462" t="str">
        <f>IFERROR(__xludf.DUMMYFUNCTION("""COMPUTED_VALUE"""),"Some of them")</f>
        <v>Some of them</v>
      </c>
      <c r="V462" t="str">
        <f>IFERROR(__xludf.DUMMYFUNCTION("""COMPUTED_VALUE"""),"Yes")</f>
        <v>Yes</v>
      </c>
      <c r="W462" t="str">
        <f>IFERROR(__xludf.DUMMYFUNCTION("""COMPUTED_VALUE"""),"No")</f>
        <v>No</v>
      </c>
      <c r="X462" t="str">
        <f>IFERROR(__xludf.DUMMYFUNCTION("""COMPUTED_VALUE"""),"Yes")</f>
        <v>Yes</v>
      </c>
      <c r="Y462" t="str">
        <f>IFERROR(__xludf.DUMMYFUNCTION("""COMPUTED_VALUE"""),"No")</f>
        <v>No</v>
      </c>
      <c r="Z462" t="str">
        <f>IFERROR(__xludf.DUMMYFUNCTION("""COMPUTED_VALUE"""),"Yes")</f>
        <v>Yes</v>
      </c>
    </row>
    <row r="463">
      <c r="A463" s="4">
        <f>IFERROR(__xludf.DUMMYFUNCTION("""COMPUTED_VALUE"""),41879.68820175926)</f>
        <v>41879.6882</v>
      </c>
      <c r="B463">
        <f>IFERROR(__xludf.DUMMYFUNCTION("""COMPUTED_VALUE"""),47.0)</f>
        <v>47</v>
      </c>
      <c r="C463" t="str">
        <f>IFERROR(__xludf.DUMMYFUNCTION("""COMPUTED_VALUE"""),"F")</f>
        <v>F</v>
      </c>
      <c r="D463" t="str">
        <f>IFERROR(__xludf.DUMMYFUNCTION("""COMPUTED_VALUE"""),"United States")</f>
        <v>United States</v>
      </c>
      <c r="E463" t="str">
        <f>IFERROR(__xludf.DUMMYFUNCTION("""COMPUTED_VALUE"""),"PA")</f>
        <v>PA</v>
      </c>
      <c r="F463" t="str">
        <f>IFERROR(__xludf.DUMMYFUNCTION("""COMPUTED_VALUE"""),"No")</f>
        <v>No</v>
      </c>
      <c r="G463" t="str">
        <f>IFERROR(__xludf.DUMMYFUNCTION("""COMPUTED_VALUE"""),"No")</f>
        <v>No</v>
      </c>
      <c r="H463" t="str">
        <f>IFERROR(__xludf.DUMMYFUNCTION("""COMPUTED_VALUE"""),"No")</f>
        <v>No</v>
      </c>
      <c r="J463" t="str">
        <f>IFERROR(__xludf.DUMMYFUNCTION("""COMPUTED_VALUE"""),"100-500")</f>
        <v>100-500</v>
      </c>
      <c r="K463" t="str">
        <f>IFERROR(__xludf.DUMMYFUNCTION("""COMPUTED_VALUE"""),"Yes")</f>
        <v>Yes</v>
      </c>
      <c r="L463" t="str">
        <f>IFERROR(__xludf.DUMMYFUNCTION("""COMPUTED_VALUE"""),"Yes")</f>
        <v>Yes</v>
      </c>
      <c r="M463" t="str">
        <f>IFERROR(__xludf.DUMMYFUNCTION("""COMPUTED_VALUE"""),"Don't know")</f>
        <v>Don't know</v>
      </c>
      <c r="N463" t="str">
        <f>IFERROR(__xludf.DUMMYFUNCTION("""COMPUTED_VALUE"""),"No")</f>
        <v>No</v>
      </c>
      <c r="O463" t="str">
        <f>IFERROR(__xludf.DUMMYFUNCTION("""COMPUTED_VALUE"""),"No")</f>
        <v>No</v>
      </c>
      <c r="P463" t="str">
        <f>IFERROR(__xludf.DUMMYFUNCTION("""COMPUTED_VALUE"""),"Don't know")</f>
        <v>Don't know</v>
      </c>
      <c r="Q463" t="str">
        <f>IFERROR(__xludf.DUMMYFUNCTION("""COMPUTED_VALUE"""),"Don't know")</f>
        <v>Don't know</v>
      </c>
      <c r="R463" t="str">
        <f>IFERROR(__xludf.DUMMYFUNCTION("""COMPUTED_VALUE"""),"Very difficult")</f>
        <v>Very difficult</v>
      </c>
      <c r="S463" t="str">
        <f>IFERROR(__xludf.DUMMYFUNCTION("""COMPUTED_VALUE"""),"Yes")</f>
        <v>Yes</v>
      </c>
      <c r="T463" t="str">
        <f>IFERROR(__xludf.DUMMYFUNCTION("""COMPUTED_VALUE"""),"Yes")</f>
        <v>Yes</v>
      </c>
      <c r="U463" t="str">
        <f>IFERROR(__xludf.DUMMYFUNCTION("""COMPUTED_VALUE"""),"No")</f>
        <v>No</v>
      </c>
      <c r="V463" t="str">
        <f>IFERROR(__xludf.DUMMYFUNCTION("""COMPUTED_VALUE"""),"No")</f>
        <v>No</v>
      </c>
      <c r="W463" t="str">
        <f>IFERROR(__xludf.DUMMYFUNCTION("""COMPUTED_VALUE"""),"No")</f>
        <v>No</v>
      </c>
      <c r="X463" t="str">
        <f>IFERROR(__xludf.DUMMYFUNCTION("""COMPUTED_VALUE"""),"No")</f>
        <v>No</v>
      </c>
      <c r="Y463" t="str">
        <f>IFERROR(__xludf.DUMMYFUNCTION("""COMPUTED_VALUE"""),"No")</f>
        <v>No</v>
      </c>
      <c r="Z463" t="str">
        <f>IFERROR(__xludf.DUMMYFUNCTION("""COMPUTED_VALUE"""),"No")</f>
        <v>No</v>
      </c>
    </row>
    <row r="464">
      <c r="A464" s="4">
        <f>IFERROR(__xludf.DUMMYFUNCTION("""COMPUTED_VALUE"""),41879.70305101852)</f>
        <v>41879.70305</v>
      </c>
      <c r="B464">
        <f>IFERROR(__xludf.DUMMYFUNCTION("""COMPUTED_VALUE"""),36.0)</f>
        <v>36</v>
      </c>
      <c r="C464" t="str">
        <f>IFERROR(__xludf.DUMMYFUNCTION("""COMPUTED_VALUE"""),"M")</f>
        <v>M</v>
      </c>
      <c r="D464" t="str">
        <f>IFERROR(__xludf.DUMMYFUNCTION("""COMPUTED_VALUE"""),"United States")</f>
        <v>United States</v>
      </c>
      <c r="E464" t="str">
        <f>IFERROR(__xludf.DUMMYFUNCTION("""COMPUTED_VALUE"""),"PA")</f>
        <v>PA</v>
      </c>
      <c r="F464" t="str">
        <f>IFERROR(__xludf.DUMMYFUNCTION("""COMPUTED_VALUE"""),"No")</f>
        <v>No</v>
      </c>
      <c r="G464" t="str">
        <f>IFERROR(__xludf.DUMMYFUNCTION("""COMPUTED_VALUE"""),"No")</f>
        <v>No</v>
      </c>
      <c r="H464" t="str">
        <f>IFERROR(__xludf.DUMMYFUNCTION("""COMPUTED_VALUE"""),"No")</f>
        <v>No</v>
      </c>
      <c r="I464" t="str">
        <f>IFERROR(__xludf.DUMMYFUNCTION("""COMPUTED_VALUE"""),"Rarely")</f>
        <v>Rarely</v>
      </c>
      <c r="J464" t="str">
        <f>IFERROR(__xludf.DUMMYFUNCTION("""COMPUTED_VALUE"""),"More than 1000")</f>
        <v>More than 1000</v>
      </c>
      <c r="K464" t="str">
        <f>IFERROR(__xludf.DUMMYFUNCTION("""COMPUTED_VALUE"""),"No")</f>
        <v>No</v>
      </c>
      <c r="L464" t="str">
        <f>IFERROR(__xludf.DUMMYFUNCTION("""COMPUTED_VALUE"""),"Yes")</f>
        <v>Yes</v>
      </c>
      <c r="M464" t="str">
        <f>IFERROR(__xludf.DUMMYFUNCTION("""COMPUTED_VALUE"""),"Yes")</f>
        <v>Yes</v>
      </c>
      <c r="N464" t="str">
        <f>IFERROR(__xludf.DUMMYFUNCTION("""COMPUTED_VALUE"""),"Yes")</f>
        <v>Yes</v>
      </c>
      <c r="O464" t="str">
        <f>IFERROR(__xludf.DUMMYFUNCTION("""COMPUTED_VALUE"""),"Yes")</f>
        <v>Yes</v>
      </c>
      <c r="P464" t="str">
        <f>IFERROR(__xludf.DUMMYFUNCTION("""COMPUTED_VALUE"""),"Yes")</f>
        <v>Yes</v>
      </c>
      <c r="Q464" t="str">
        <f>IFERROR(__xludf.DUMMYFUNCTION("""COMPUTED_VALUE"""),"Yes")</f>
        <v>Yes</v>
      </c>
      <c r="R464" t="str">
        <f>IFERROR(__xludf.DUMMYFUNCTION("""COMPUTED_VALUE"""),"Somewhat difficult")</f>
        <v>Somewhat difficult</v>
      </c>
      <c r="S464" t="str">
        <f>IFERROR(__xludf.DUMMYFUNCTION("""COMPUTED_VALUE"""),"No")</f>
        <v>No</v>
      </c>
      <c r="T464" t="str">
        <f>IFERROR(__xludf.DUMMYFUNCTION("""COMPUTED_VALUE"""),"No")</f>
        <v>No</v>
      </c>
      <c r="U464" t="str">
        <f>IFERROR(__xludf.DUMMYFUNCTION("""COMPUTED_VALUE"""),"Some of them")</f>
        <v>Some of them</v>
      </c>
      <c r="V464" t="str">
        <f>IFERROR(__xludf.DUMMYFUNCTION("""COMPUTED_VALUE"""),"Yes")</f>
        <v>Yes</v>
      </c>
      <c r="W464" t="str">
        <f>IFERROR(__xludf.DUMMYFUNCTION("""COMPUTED_VALUE"""),"No")</f>
        <v>No</v>
      </c>
      <c r="X464" t="str">
        <f>IFERROR(__xludf.DUMMYFUNCTION("""COMPUTED_VALUE"""),"No")</f>
        <v>No</v>
      </c>
      <c r="Y464" t="str">
        <f>IFERROR(__xludf.DUMMYFUNCTION("""COMPUTED_VALUE"""),"No")</f>
        <v>No</v>
      </c>
      <c r="Z464" t="str">
        <f>IFERROR(__xludf.DUMMYFUNCTION("""COMPUTED_VALUE"""),"No")</f>
        <v>No</v>
      </c>
    </row>
    <row r="465">
      <c r="A465" s="4">
        <f>IFERROR(__xludf.DUMMYFUNCTION("""COMPUTED_VALUE"""),41879.70317281249)</f>
        <v>41879.70317</v>
      </c>
      <c r="B465">
        <f>IFERROR(__xludf.DUMMYFUNCTION("""COMPUTED_VALUE"""),43.0)</f>
        <v>43</v>
      </c>
      <c r="C465" t="str">
        <f>IFERROR(__xludf.DUMMYFUNCTION("""COMPUTED_VALUE"""),"male")</f>
        <v>male</v>
      </c>
      <c r="D465" t="str">
        <f>IFERROR(__xludf.DUMMYFUNCTION("""COMPUTED_VALUE"""),"United States")</f>
        <v>United States</v>
      </c>
      <c r="E465" t="str">
        <f>IFERROR(__xludf.DUMMYFUNCTION("""COMPUTED_VALUE"""),"GA")</f>
        <v>GA</v>
      </c>
      <c r="F465" t="str">
        <f>IFERROR(__xludf.DUMMYFUNCTION("""COMPUTED_VALUE"""),"No")</f>
        <v>No</v>
      </c>
      <c r="G465" t="str">
        <f>IFERROR(__xludf.DUMMYFUNCTION("""COMPUTED_VALUE"""),"No")</f>
        <v>No</v>
      </c>
      <c r="H465" t="str">
        <f>IFERROR(__xludf.DUMMYFUNCTION("""COMPUTED_VALUE"""),"Yes")</f>
        <v>Yes</v>
      </c>
      <c r="I465" t="str">
        <f>IFERROR(__xludf.DUMMYFUNCTION("""COMPUTED_VALUE"""),"Sometimes")</f>
        <v>Sometimes</v>
      </c>
      <c r="J465" t="str">
        <f>IFERROR(__xludf.DUMMYFUNCTION("""COMPUTED_VALUE"""),"More than 1000")</f>
        <v>More than 1000</v>
      </c>
      <c r="K465" t="str">
        <f>IFERROR(__xludf.DUMMYFUNCTION("""COMPUTED_VALUE"""),"No")</f>
        <v>No</v>
      </c>
      <c r="L465" t="str">
        <f>IFERROR(__xludf.DUMMYFUNCTION("""COMPUTED_VALUE"""),"No")</f>
        <v>No</v>
      </c>
      <c r="M465" t="str">
        <f>IFERROR(__xludf.DUMMYFUNCTION("""COMPUTED_VALUE"""),"Don't know")</f>
        <v>Don't know</v>
      </c>
      <c r="N465" t="str">
        <f>IFERROR(__xludf.DUMMYFUNCTION("""COMPUTED_VALUE"""),"No")</f>
        <v>No</v>
      </c>
      <c r="O465" t="str">
        <f>IFERROR(__xludf.DUMMYFUNCTION("""COMPUTED_VALUE"""),"No")</f>
        <v>No</v>
      </c>
      <c r="P465" t="str">
        <f>IFERROR(__xludf.DUMMYFUNCTION("""COMPUTED_VALUE"""),"Don't know")</f>
        <v>Don't know</v>
      </c>
      <c r="Q465" t="str">
        <f>IFERROR(__xludf.DUMMYFUNCTION("""COMPUTED_VALUE"""),"Don't know")</f>
        <v>Don't know</v>
      </c>
      <c r="R465" t="str">
        <f>IFERROR(__xludf.DUMMYFUNCTION("""COMPUTED_VALUE"""),"Very difficult")</f>
        <v>Very difficult</v>
      </c>
      <c r="S465" t="str">
        <f>IFERROR(__xludf.DUMMYFUNCTION("""COMPUTED_VALUE"""),"Maybe")</f>
        <v>Maybe</v>
      </c>
      <c r="T465" t="str">
        <f>IFERROR(__xludf.DUMMYFUNCTION("""COMPUTED_VALUE"""),"No")</f>
        <v>No</v>
      </c>
      <c r="U465" t="str">
        <f>IFERROR(__xludf.DUMMYFUNCTION("""COMPUTED_VALUE"""),"Some of them")</f>
        <v>Some of them</v>
      </c>
      <c r="V465" t="str">
        <f>IFERROR(__xludf.DUMMYFUNCTION("""COMPUTED_VALUE"""),"Yes")</f>
        <v>Yes</v>
      </c>
      <c r="W465" t="str">
        <f>IFERROR(__xludf.DUMMYFUNCTION("""COMPUTED_VALUE"""),"No")</f>
        <v>No</v>
      </c>
      <c r="X465" t="str">
        <f>IFERROR(__xludf.DUMMYFUNCTION("""COMPUTED_VALUE"""),"No")</f>
        <v>No</v>
      </c>
      <c r="Y465" t="str">
        <f>IFERROR(__xludf.DUMMYFUNCTION("""COMPUTED_VALUE"""),"Don't know")</f>
        <v>Don't know</v>
      </c>
      <c r="Z465" t="str">
        <f>IFERROR(__xludf.DUMMYFUNCTION("""COMPUTED_VALUE"""),"No")</f>
        <v>No</v>
      </c>
    </row>
    <row r="466">
      <c r="A466" s="4">
        <f>IFERROR(__xludf.DUMMYFUNCTION("""COMPUTED_VALUE"""),41879.70474185185)</f>
        <v>41879.70474</v>
      </c>
      <c r="B466">
        <f>IFERROR(__xludf.DUMMYFUNCTION("""COMPUTED_VALUE"""),31.0)</f>
        <v>31</v>
      </c>
      <c r="C466" t="str">
        <f>IFERROR(__xludf.DUMMYFUNCTION("""COMPUTED_VALUE"""),"Female")</f>
        <v>Female</v>
      </c>
      <c r="D466" t="str">
        <f>IFERROR(__xludf.DUMMYFUNCTION("""COMPUTED_VALUE"""),"United States")</f>
        <v>United States</v>
      </c>
      <c r="E466" t="str">
        <f>IFERROR(__xludf.DUMMYFUNCTION("""COMPUTED_VALUE"""),"NY")</f>
        <v>NY</v>
      </c>
      <c r="F466" t="str">
        <f>IFERROR(__xludf.DUMMYFUNCTION("""COMPUTED_VALUE"""),"No")</f>
        <v>No</v>
      </c>
      <c r="G466" t="str">
        <f>IFERROR(__xludf.DUMMYFUNCTION("""COMPUTED_VALUE"""),"Yes")</f>
        <v>Yes</v>
      </c>
      <c r="H466" t="str">
        <f>IFERROR(__xludf.DUMMYFUNCTION("""COMPUTED_VALUE"""),"Yes")</f>
        <v>Yes</v>
      </c>
      <c r="I466" t="str">
        <f>IFERROR(__xludf.DUMMYFUNCTION("""COMPUTED_VALUE"""),"Sometimes")</f>
        <v>Sometimes</v>
      </c>
      <c r="J466" t="str">
        <f>IFERROR(__xludf.DUMMYFUNCTION("""COMPUTED_VALUE"""),"100-500")</f>
        <v>100-500</v>
      </c>
      <c r="K466" t="str">
        <f>IFERROR(__xludf.DUMMYFUNCTION("""COMPUTED_VALUE"""),"No")</f>
        <v>No</v>
      </c>
      <c r="L466" t="str">
        <f>IFERROR(__xludf.DUMMYFUNCTION("""COMPUTED_VALUE"""),"Yes")</f>
        <v>Yes</v>
      </c>
      <c r="M466" t="str">
        <f>IFERROR(__xludf.DUMMYFUNCTION("""COMPUTED_VALUE"""),"Yes")</f>
        <v>Yes</v>
      </c>
      <c r="N466" t="str">
        <f>IFERROR(__xludf.DUMMYFUNCTION("""COMPUTED_VALUE"""),"Yes")</f>
        <v>Yes</v>
      </c>
      <c r="O466" t="str">
        <f>IFERROR(__xludf.DUMMYFUNCTION("""COMPUTED_VALUE"""),"No")</f>
        <v>No</v>
      </c>
      <c r="P466" t="str">
        <f>IFERROR(__xludf.DUMMYFUNCTION("""COMPUTED_VALUE"""),"No")</f>
        <v>No</v>
      </c>
      <c r="Q466" t="str">
        <f>IFERROR(__xludf.DUMMYFUNCTION("""COMPUTED_VALUE"""),"Don't know")</f>
        <v>Don't know</v>
      </c>
      <c r="R466" t="str">
        <f>IFERROR(__xludf.DUMMYFUNCTION("""COMPUTED_VALUE"""),"Somewhat difficult")</f>
        <v>Somewhat difficult</v>
      </c>
      <c r="S466" t="str">
        <f>IFERROR(__xludf.DUMMYFUNCTION("""COMPUTED_VALUE"""),"No")</f>
        <v>No</v>
      </c>
      <c r="T466" t="str">
        <f>IFERROR(__xludf.DUMMYFUNCTION("""COMPUTED_VALUE"""),"No")</f>
        <v>No</v>
      </c>
      <c r="U466" t="str">
        <f>IFERROR(__xludf.DUMMYFUNCTION("""COMPUTED_VALUE"""),"Yes")</f>
        <v>Yes</v>
      </c>
      <c r="V466" t="str">
        <f>IFERROR(__xludf.DUMMYFUNCTION("""COMPUTED_VALUE"""),"Yes")</f>
        <v>Yes</v>
      </c>
      <c r="W466" t="str">
        <f>IFERROR(__xludf.DUMMYFUNCTION("""COMPUTED_VALUE"""),"Maybe")</f>
        <v>Maybe</v>
      </c>
      <c r="X466" t="str">
        <f>IFERROR(__xludf.DUMMYFUNCTION("""COMPUTED_VALUE"""),"Maybe")</f>
        <v>Maybe</v>
      </c>
      <c r="Y466" t="str">
        <f>IFERROR(__xludf.DUMMYFUNCTION("""COMPUTED_VALUE"""),"Don't know")</f>
        <v>Don't know</v>
      </c>
      <c r="Z466" t="str">
        <f>IFERROR(__xludf.DUMMYFUNCTION("""COMPUTED_VALUE"""),"No")</f>
        <v>No</v>
      </c>
    </row>
    <row r="467">
      <c r="A467" s="4">
        <f>IFERROR(__xludf.DUMMYFUNCTION("""COMPUTED_VALUE"""),41879.70494351851)</f>
        <v>41879.70494</v>
      </c>
      <c r="B467">
        <f>IFERROR(__xludf.DUMMYFUNCTION("""COMPUTED_VALUE"""),35.0)</f>
        <v>35</v>
      </c>
      <c r="C467" t="str">
        <f>IFERROR(__xludf.DUMMYFUNCTION("""COMPUTED_VALUE"""),"Male")</f>
        <v>Male</v>
      </c>
      <c r="D467" t="str">
        <f>IFERROR(__xludf.DUMMYFUNCTION("""COMPUTED_VALUE"""),"United States")</f>
        <v>United States</v>
      </c>
      <c r="E467" t="str">
        <f>IFERROR(__xludf.DUMMYFUNCTION("""COMPUTED_VALUE"""),"CA")</f>
        <v>CA</v>
      </c>
      <c r="F467" t="str">
        <f>IFERROR(__xludf.DUMMYFUNCTION("""COMPUTED_VALUE"""),"No")</f>
        <v>No</v>
      </c>
      <c r="G467" t="str">
        <f>IFERROR(__xludf.DUMMYFUNCTION("""COMPUTED_VALUE"""),"No")</f>
        <v>No</v>
      </c>
      <c r="H467" t="str">
        <f>IFERROR(__xludf.DUMMYFUNCTION("""COMPUTED_VALUE"""),"No")</f>
        <v>No</v>
      </c>
      <c r="I467" t="str">
        <f>IFERROR(__xludf.DUMMYFUNCTION("""COMPUTED_VALUE"""),"Sometimes")</f>
        <v>Sometimes</v>
      </c>
      <c r="J467" t="str">
        <f>IFERROR(__xludf.DUMMYFUNCTION("""COMPUTED_VALUE"""),"More than 1000")</f>
        <v>More than 1000</v>
      </c>
      <c r="K467" t="str">
        <f>IFERROR(__xludf.DUMMYFUNCTION("""COMPUTED_VALUE"""),"No")</f>
        <v>No</v>
      </c>
      <c r="L467" t="str">
        <f>IFERROR(__xludf.DUMMYFUNCTION("""COMPUTED_VALUE"""),"Yes")</f>
        <v>Yes</v>
      </c>
      <c r="M467" t="str">
        <f>IFERROR(__xludf.DUMMYFUNCTION("""COMPUTED_VALUE"""),"Don't know")</f>
        <v>Don't know</v>
      </c>
      <c r="N467" t="str">
        <f>IFERROR(__xludf.DUMMYFUNCTION("""COMPUTED_VALUE"""),"Not sure")</f>
        <v>Not sure</v>
      </c>
      <c r="O467" t="str">
        <f>IFERROR(__xludf.DUMMYFUNCTION("""COMPUTED_VALUE"""),"Yes")</f>
        <v>Yes</v>
      </c>
      <c r="P467" t="str">
        <f>IFERROR(__xludf.DUMMYFUNCTION("""COMPUTED_VALUE"""),"Don't know")</f>
        <v>Don't know</v>
      </c>
      <c r="Q467" t="str">
        <f>IFERROR(__xludf.DUMMYFUNCTION("""COMPUTED_VALUE"""),"Don't know")</f>
        <v>Don't know</v>
      </c>
      <c r="R467" t="str">
        <f>IFERROR(__xludf.DUMMYFUNCTION("""COMPUTED_VALUE"""),"Don't know")</f>
        <v>Don't know</v>
      </c>
      <c r="S467" t="str">
        <f>IFERROR(__xludf.DUMMYFUNCTION("""COMPUTED_VALUE"""),"Maybe")</f>
        <v>Maybe</v>
      </c>
      <c r="T467" t="str">
        <f>IFERROR(__xludf.DUMMYFUNCTION("""COMPUTED_VALUE"""),"No")</f>
        <v>No</v>
      </c>
      <c r="U467" t="str">
        <f>IFERROR(__xludf.DUMMYFUNCTION("""COMPUTED_VALUE"""),"Some of them")</f>
        <v>Some of them</v>
      </c>
      <c r="V467" t="str">
        <f>IFERROR(__xludf.DUMMYFUNCTION("""COMPUTED_VALUE"""),"No")</f>
        <v>No</v>
      </c>
      <c r="W467" t="str">
        <f>IFERROR(__xludf.DUMMYFUNCTION("""COMPUTED_VALUE"""),"No")</f>
        <v>No</v>
      </c>
      <c r="X467" t="str">
        <f>IFERROR(__xludf.DUMMYFUNCTION("""COMPUTED_VALUE"""),"No")</f>
        <v>No</v>
      </c>
      <c r="Y467" t="str">
        <f>IFERROR(__xludf.DUMMYFUNCTION("""COMPUTED_VALUE"""),"Don't know")</f>
        <v>Don't know</v>
      </c>
      <c r="Z467" t="str">
        <f>IFERROR(__xludf.DUMMYFUNCTION("""COMPUTED_VALUE"""),"No")</f>
        <v>No</v>
      </c>
    </row>
    <row r="468">
      <c r="A468" s="4">
        <f>IFERROR(__xludf.DUMMYFUNCTION("""COMPUTED_VALUE"""),41879.70522964121)</f>
        <v>41879.70523</v>
      </c>
      <c r="B468">
        <f>IFERROR(__xludf.DUMMYFUNCTION("""COMPUTED_VALUE"""),33.0)</f>
        <v>33</v>
      </c>
      <c r="C468" t="str">
        <f>IFERROR(__xludf.DUMMYFUNCTION("""COMPUTED_VALUE"""),"male")</f>
        <v>male</v>
      </c>
      <c r="D468" t="str">
        <f>IFERROR(__xludf.DUMMYFUNCTION("""COMPUTED_VALUE"""),"United States")</f>
        <v>United States</v>
      </c>
      <c r="E468" t="str">
        <f>IFERROR(__xludf.DUMMYFUNCTION("""COMPUTED_VALUE"""),"TN")</f>
        <v>TN</v>
      </c>
      <c r="F468" t="str">
        <f>IFERROR(__xludf.DUMMYFUNCTION("""COMPUTED_VALUE"""),"No")</f>
        <v>No</v>
      </c>
      <c r="G468" t="str">
        <f>IFERROR(__xludf.DUMMYFUNCTION("""COMPUTED_VALUE"""),"Yes")</f>
        <v>Yes</v>
      </c>
      <c r="H468" t="str">
        <f>IFERROR(__xludf.DUMMYFUNCTION("""COMPUTED_VALUE"""),"No")</f>
        <v>No</v>
      </c>
      <c r="J468" t="str">
        <f>IFERROR(__xludf.DUMMYFUNCTION("""COMPUTED_VALUE"""),"26-100")</f>
        <v>26-100</v>
      </c>
      <c r="K468" t="str">
        <f>IFERROR(__xludf.DUMMYFUNCTION("""COMPUTED_VALUE"""),"No")</f>
        <v>No</v>
      </c>
      <c r="L468" t="str">
        <f>IFERROR(__xludf.DUMMYFUNCTION("""COMPUTED_VALUE"""),"No")</f>
        <v>No</v>
      </c>
      <c r="M468" t="str">
        <f>IFERROR(__xludf.DUMMYFUNCTION("""COMPUTED_VALUE"""),"Yes")</f>
        <v>Yes</v>
      </c>
      <c r="N468" t="str">
        <f>IFERROR(__xludf.DUMMYFUNCTION("""COMPUTED_VALUE"""),"No")</f>
        <v>No</v>
      </c>
      <c r="O468" t="str">
        <f>IFERROR(__xludf.DUMMYFUNCTION("""COMPUTED_VALUE"""),"No")</f>
        <v>No</v>
      </c>
      <c r="P468" t="str">
        <f>IFERROR(__xludf.DUMMYFUNCTION("""COMPUTED_VALUE"""),"No")</f>
        <v>No</v>
      </c>
      <c r="Q468" t="str">
        <f>IFERROR(__xludf.DUMMYFUNCTION("""COMPUTED_VALUE"""),"Yes")</f>
        <v>Yes</v>
      </c>
      <c r="R468" t="str">
        <f>IFERROR(__xludf.DUMMYFUNCTION("""COMPUTED_VALUE"""),"Somewhat difficult")</f>
        <v>Somewhat difficult</v>
      </c>
      <c r="S468" t="str">
        <f>IFERROR(__xludf.DUMMYFUNCTION("""COMPUTED_VALUE"""),"No")</f>
        <v>No</v>
      </c>
      <c r="T468" t="str">
        <f>IFERROR(__xludf.DUMMYFUNCTION("""COMPUTED_VALUE"""),"No")</f>
        <v>No</v>
      </c>
      <c r="U468" t="str">
        <f>IFERROR(__xludf.DUMMYFUNCTION("""COMPUTED_VALUE"""),"Some of them")</f>
        <v>Some of them</v>
      </c>
      <c r="V468" t="str">
        <f>IFERROR(__xludf.DUMMYFUNCTION("""COMPUTED_VALUE"""),"Some of them")</f>
        <v>Some of them</v>
      </c>
      <c r="W468" t="str">
        <f>IFERROR(__xludf.DUMMYFUNCTION("""COMPUTED_VALUE"""),"No")</f>
        <v>No</v>
      </c>
      <c r="X468" t="str">
        <f>IFERROR(__xludf.DUMMYFUNCTION("""COMPUTED_VALUE"""),"No")</f>
        <v>No</v>
      </c>
      <c r="Y468" t="str">
        <f>IFERROR(__xludf.DUMMYFUNCTION("""COMPUTED_VALUE"""),"Don't know")</f>
        <v>Don't know</v>
      </c>
      <c r="Z468" t="str">
        <f>IFERROR(__xludf.DUMMYFUNCTION("""COMPUTED_VALUE"""),"No")</f>
        <v>No</v>
      </c>
    </row>
    <row r="469">
      <c r="A469" s="4">
        <f>IFERROR(__xludf.DUMMYFUNCTION("""COMPUTED_VALUE"""),41879.706221736116)</f>
        <v>41879.70622</v>
      </c>
      <c r="B469">
        <f>IFERROR(__xludf.DUMMYFUNCTION("""COMPUTED_VALUE"""),34.0)</f>
        <v>34</v>
      </c>
      <c r="C469" t="str">
        <f>IFERROR(__xludf.DUMMYFUNCTION("""COMPUTED_VALUE"""),"M")</f>
        <v>M</v>
      </c>
      <c r="D469" t="str">
        <f>IFERROR(__xludf.DUMMYFUNCTION("""COMPUTED_VALUE"""),"United States")</f>
        <v>United States</v>
      </c>
      <c r="E469" t="str">
        <f>IFERROR(__xludf.DUMMYFUNCTION("""COMPUTED_VALUE"""),"TN")</f>
        <v>TN</v>
      </c>
      <c r="F469" t="str">
        <f>IFERROR(__xludf.DUMMYFUNCTION("""COMPUTED_VALUE"""),"No")</f>
        <v>No</v>
      </c>
      <c r="G469" t="str">
        <f>IFERROR(__xludf.DUMMYFUNCTION("""COMPUTED_VALUE"""),"No")</f>
        <v>No</v>
      </c>
      <c r="H469" t="str">
        <f>IFERROR(__xludf.DUMMYFUNCTION("""COMPUTED_VALUE"""),"Yes")</f>
        <v>Yes</v>
      </c>
      <c r="I469" t="str">
        <f>IFERROR(__xludf.DUMMYFUNCTION("""COMPUTED_VALUE"""),"Sometimes")</f>
        <v>Sometimes</v>
      </c>
      <c r="J469" t="str">
        <f>IFERROR(__xludf.DUMMYFUNCTION("""COMPUTED_VALUE"""),"100-500")</f>
        <v>100-500</v>
      </c>
      <c r="K469" t="str">
        <f>IFERROR(__xludf.DUMMYFUNCTION("""COMPUTED_VALUE"""),"No")</f>
        <v>No</v>
      </c>
      <c r="L469" t="str">
        <f>IFERROR(__xludf.DUMMYFUNCTION("""COMPUTED_VALUE"""),"Yes")</f>
        <v>Yes</v>
      </c>
      <c r="M469" t="str">
        <f>IFERROR(__xludf.DUMMYFUNCTION("""COMPUTED_VALUE"""),"Don't know")</f>
        <v>Don't know</v>
      </c>
      <c r="N469" t="str">
        <f>IFERROR(__xludf.DUMMYFUNCTION("""COMPUTED_VALUE"""),"No")</f>
        <v>No</v>
      </c>
      <c r="O469" t="str">
        <f>IFERROR(__xludf.DUMMYFUNCTION("""COMPUTED_VALUE"""),"Yes")</f>
        <v>Yes</v>
      </c>
      <c r="P469" t="str">
        <f>IFERROR(__xludf.DUMMYFUNCTION("""COMPUTED_VALUE"""),"Don't know")</f>
        <v>Don't know</v>
      </c>
      <c r="Q469" t="str">
        <f>IFERROR(__xludf.DUMMYFUNCTION("""COMPUTED_VALUE"""),"Yes")</f>
        <v>Yes</v>
      </c>
      <c r="R469" t="str">
        <f>IFERROR(__xludf.DUMMYFUNCTION("""COMPUTED_VALUE"""),"Don't know")</f>
        <v>Don't know</v>
      </c>
      <c r="S469" t="str">
        <f>IFERROR(__xludf.DUMMYFUNCTION("""COMPUTED_VALUE"""),"Maybe")</f>
        <v>Maybe</v>
      </c>
      <c r="T469" t="str">
        <f>IFERROR(__xludf.DUMMYFUNCTION("""COMPUTED_VALUE"""),"No")</f>
        <v>No</v>
      </c>
      <c r="U469" t="str">
        <f>IFERROR(__xludf.DUMMYFUNCTION("""COMPUTED_VALUE"""),"Some of them")</f>
        <v>Some of them</v>
      </c>
      <c r="V469" t="str">
        <f>IFERROR(__xludf.DUMMYFUNCTION("""COMPUTED_VALUE"""),"No")</f>
        <v>No</v>
      </c>
      <c r="W469" t="str">
        <f>IFERROR(__xludf.DUMMYFUNCTION("""COMPUTED_VALUE"""),"No")</f>
        <v>No</v>
      </c>
      <c r="X469" t="str">
        <f>IFERROR(__xludf.DUMMYFUNCTION("""COMPUTED_VALUE"""),"No")</f>
        <v>No</v>
      </c>
      <c r="Y469" t="str">
        <f>IFERROR(__xludf.DUMMYFUNCTION("""COMPUTED_VALUE"""),"Don't know")</f>
        <v>Don't know</v>
      </c>
      <c r="Z469" t="str">
        <f>IFERROR(__xludf.DUMMYFUNCTION("""COMPUTED_VALUE"""),"No")</f>
        <v>No</v>
      </c>
    </row>
    <row r="470">
      <c r="A470" s="4">
        <f>IFERROR(__xludf.DUMMYFUNCTION("""COMPUTED_VALUE"""),41879.70678828703)</f>
        <v>41879.70679</v>
      </c>
      <c r="B470">
        <f>IFERROR(__xludf.DUMMYFUNCTION("""COMPUTED_VALUE"""),40.0)</f>
        <v>40</v>
      </c>
      <c r="C470" t="str">
        <f>IFERROR(__xludf.DUMMYFUNCTION("""COMPUTED_VALUE"""),"M")</f>
        <v>M</v>
      </c>
      <c r="D470" t="str">
        <f>IFERROR(__xludf.DUMMYFUNCTION("""COMPUTED_VALUE"""),"United States")</f>
        <v>United States</v>
      </c>
      <c r="E470" t="str">
        <f>IFERROR(__xludf.DUMMYFUNCTION("""COMPUTED_VALUE"""),"IL")</f>
        <v>IL</v>
      </c>
      <c r="F470" t="str">
        <f>IFERROR(__xludf.DUMMYFUNCTION("""COMPUTED_VALUE"""),"No")</f>
        <v>No</v>
      </c>
      <c r="G470" t="str">
        <f>IFERROR(__xludf.DUMMYFUNCTION("""COMPUTED_VALUE"""),"No")</f>
        <v>No</v>
      </c>
      <c r="H470" t="str">
        <f>IFERROR(__xludf.DUMMYFUNCTION("""COMPUTED_VALUE"""),"No")</f>
        <v>No</v>
      </c>
      <c r="I470" t="str">
        <f>IFERROR(__xludf.DUMMYFUNCTION("""COMPUTED_VALUE"""),"Rarely")</f>
        <v>Rarely</v>
      </c>
      <c r="J470" t="str">
        <f>IFERROR(__xludf.DUMMYFUNCTION("""COMPUTED_VALUE"""),"More than 1000")</f>
        <v>More than 1000</v>
      </c>
      <c r="K470" t="str">
        <f>IFERROR(__xludf.DUMMYFUNCTION("""COMPUTED_VALUE"""),"No")</f>
        <v>No</v>
      </c>
      <c r="L470" t="str">
        <f>IFERROR(__xludf.DUMMYFUNCTION("""COMPUTED_VALUE"""),"Yes")</f>
        <v>Yes</v>
      </c>
      <c r="M470" t="str">
        <f>IFERROR(__xludf.DUMMYFUNCTION("""COMPUTED_VALUE"""),"Yes")</f>
        <v>Yes</v>
      </c>
      <c r="N470" t="str">
        <f>IFERROR(__xludf.DUMMYFUNCTION("""COMPUTED_VALUE"""),"Yes")</f>
        <v>Yes</v>
      </c>
      <c r="O470" t="str">
        <f>IFERROR(__xludf.DUMMYFUNCTION("""COMPUTED_VALUE"""),"Yes")</f>
        <v>Yes</v>
      </c>
      <c r="P470" t="str">
        <f>IFERROR(__xludf.DUMMYFUNCTION("""COMPUTED_VALUE"""),"Yes")</f>
        <v>Yes</v>
      </c>
      <c r="Q470" t="str">
        <f>IFERROR(__xludf.DUMMYFUNCTION("""COMPUTED_VALUE"""),"Yes")</f>
        <v>Yes</v>
      </c>
      <c r="R470" t="str">
        <f>IFERROR(__xludf.DUMMYFUNCTION("""COMPUTED_VALUE"""),"Don't know")</f>
        <v>Don't know</v>
      </c>
      <c r="S470" t="str">
        <f>IFERROR(__xludf.DUMMYFUNCTION("""COMPUTED_VALUE"""),"No")</f>
        <v>No</v>
      </c>
      <c r="T470" t="str">
        <f>IFERROR(__xludf.DUMMYFUNCTION("""COMPUTED_VALUE"""),"No")</f>
        <v>No</v>
      </c>
      <c r="U470" t="str">
        <f>IFERROR(__xludf.DUMMYFUNCTION("""COMPUTED_VALUE"""),"Some of them")</f>
        <v>Some of them</v>
      </c>
      <c r="V470" t="str">
        <f>IFERROR(__xludf.DUMMYFUNCTION("""COMPUTED_VALUE"""),"Some of them")</f>
        <v>Some of them</v>
      </c>
      <c r="W470" t="str">
        <f>IFERROR(__xludf.DUMMYFUNCTION("""COMPUTED_VALUE"""),"No")</f>
        <v>No</v>
      </c>
      <c r="X470" t="str">
        <f>IFERROR(__xludf.DUMMYFUNCTION("""COMPUTED_VALUE"""),"Maybe")</f>
        <v>Maybe</v>
      </c>
      <c r="Y470" t="str">
        <f>IFERROR(__xludf.DUMMYFUNCTION("""COMPUTED_VALUE"""),"Don't know")</f>
        <v>Don't know</v>
      </c>
      <c r="Z470" t="str">
        <f>IFERROR(__xludf.DUMMYFUNCTION("""COMPUTED_VALUE"""),"No")</f>
        <v>No</v>
      </c>
    </row>
    <row r="471">
      <c r="A471" s="4">
        <f>IFERROR(__xludf.DUMMYFUNCTION("""COMPUTED_VALUE"""),41879.70682222222)</f>
        <v>41879.70682</v>
      </c>
      <c r="B471">
        <f>IFERROR(__xludf.DUMMYFUNCTION("""COMPUTED_VALUE"""),42.0)</f>
        <v>42</v>
      </c>
      <c r="C471" t="str">
        <f>IFERROR(__xludf.DUMMYFUNCTION("""COMPUTED_VALUE"""),"Male")</f>
        <v>Male</v>
      </c>
      <c r="D471" t="str">
        <f>IFERROR(__xludf.DUMMYFUNCTION("""COMPUTED_VALUE"""),"United States")</f>
        <v>United States</v>
      </c>
      <c r="E471" t="str">
        <f>IFERROR(__xludf.DUMMYFUNCTION("""COMPUTED_VALUE"""),"WI")</f>
        <v>WI</v>
      </c>
      <c r="F471" t="str">
        <f>IFERROR(__xludf.DUMMYFUNCTION("""COMPUTED_VALUE"""),"No")</f>
        <v>No</v>
      </c>
      <c r="G471" t="str">
        <f>IFERROR(__xludf.DUMMYFUNCTION("""COMPUTED_VALUE"""),"No")</f>
        <v>No</v>
      </c>
      <c r="H471" t="str">
        <f>IFERROR(__xludf.DUMMYFUNCTION("""COMPUTED_VALUE"""),"Yes")</f>
        <v>Yes</v>
      </c>
      <c r="I471" t="str">
        <f>IFERROR(__xludf.DUMMYFUNCTION("""COMPUTED_VALUE"""),"Sometimes")</f>
        <v>Sometimes</v>
      </c>
      <c r="J471" t="str">
        <f>IFERROR(__xludf.DUMMYFUNCTION("""COMPUTED_VALUE"""),"1-5")</f>
        <v>1-5</v>
      </c>
      <c r="K471" t="str">
        <f>IFERROR(__xludf.DUMMYFUNCTION("""COMPUTED_VALUE"""),"Yes")</f>
        <v>Yes</v>
      </c>
      <c r="L471" t="str">
        <f>IFERROR(__xludf.DUMMYFUNCTION("""COMPUTED_VALUE"""),"Yes")</f>
        <v>Yes</v>
      </c>
      <c r="M471" t="str">
        <f>IFERROR(__xludf.DUMMYFUNCTION("""COMPUTED_VALUE"""),"No")</f>
        <v>No</v>
      </c>
      <c r="N471" t="str">
        <f>IFERROR(__xludf.DUMMYFUNCTION("""COMPUTED_VALUE"""),"Yes")</f>
        <v>Yes</v>
      </c>
      <c r="O471" t="str">
        <f>IFERROR(__xludf.DUMMYFUNCTION("""COMPUTED_VALUE"""),"No")</f>
        <v>No</v>
      </c>
      <c r="P471" t="str">
        <f>IFERROR(__xludf.DUMMYFUNCTION("""COMPUTED_VALUE"""),"No")</f>
        <v>No</v>
      </c>
      <c r="Q471" t="str">
        <f>IFERROR(__xludf.DUMMYFUNCTION("""COMPUTED_VALUE"""),"Don't know")</f>
        <v>Don't know</v>
      </c>
      <c r="R471" t="str">
        <f>IFERROR(__xludf.DUMMYFUNCTION("""COMPUTED_VALUE"""),"Somewhat easy")</f>
        <v>Somewhat easy</v>
      </c>
      <c r="S471" t="str">
        <f>IFERROR(__xludf.DUMMYFUNCTION("""COMPUTED_VALUE"""),"Maybe")</f>
        <v>Maybe</v>
      </c>
      <c r="T471" t="str">
        <f>IFERROR(__xludf.DUMMYFUNCTION("""COMPUTED_VALUE"""),"No")</f>
        <v>No</v>
      </c>
      <c r="U471" t="str">
        <f>IFERROR(__xludf.DUMMYFUNCTION("""COMPUTED_VALUE"""),"No")</f>
        <v>No</v>
      </c>
      <c r="V471" t="str">
        <f>IFERROR(__xludf.DUMMYFUNCTION("""COMPUTED_VALUE"""),"No")</f>
        <v>No</v>
      </c>
      <c r="W471" t="str">
        <f>IFERROR(__xludf.DUMMYFUNCTION("""COMPUTED_VALUE"""),"No")</f>
        <v>No</v>
      </c>
      <c r="X471" t="str">
        <f>IFERROR(__xludf.DUMMYFUNCTION("""COMPUTED_VALUE"""),"Maybe")</f>
        <v>Maybe</v>
      </c>
      <c r="Y471" t="str">
        <f>IFERROR(__xludf.DUMMYFUNCTION("""COMPUTED_VALUE"""),"Don't know")</f>
        <v>Don't know</v>
      </c>
      <c r="Z471" t="str">
        <f>IFERROR(__xludf.DUMMYFUNCTION("""COMPUTED_VALUE"""),"No")</f>
        <v>No</v>
      </c>
    </row>
    <row r="472">
      <c r="A472" s="4">
        <f>IFERROR(__xludf.DUMMYFUNCTION("""COMPUTED_VALUE"""),41879.70732878472)</f>
        <v>41879.70733</v>
      </c>
      <c r="B472">
        <f>IFERROR(__xludf.DUMMYFUNCTION("""COMPUTED_VALUE"""),23.0)</f>
        <v>23</v>
      </c>
      <c r="C472" t="str">
        <f>IFERROR(__xludf.DUMMYFUNCTION("""COMPUTED_VALUE"""),"M")</f>
        <v>M</v>
      </c>
      <c r="D472" t="str">
        <f>IFERROR(__xludf.DUMMYFUNCTION("""COMPUTED_VALUE"""),"United States")</f>
        <v>United States</v>
      </c>
      <c r="E472" t="str">
        <f>IFERROR(__xludf.DUMMYFUNCTION("""COMPUTED_VALUE"""),"KY")</f>
        <v>KY</v>
      </c>
      <c r="F472" t="str">
        <f>IFERROR(__xludf.DUMMYFUNCTION("""COMPUTED_VALUE"""),"No")</f>
        <v>No</v>
      </c>
      <c r="G472" t="str">
        <f>IFERROR(__xludf.DUMMYFUNCTION("""COMPUTED_VALUE"""),"Yes")</f>
        <v>Yes</v>
      </c>
      <c r="H472" t="str">
        <f>IFERROR(__xludf.DUMMYFUNCTION("""COMPUTED_VALUE"""),"No")</f>
        <v>No</v>
      </c>
      <c r="J472" t="str">
        <f>IFERROR(__xludf.DUMMYFUNCTION("""COMPUTED_VALUE"""),"26-100")</f>
        <v>26-100</v>
      </c>
      <c r="K472" t="str">
        <f>IFERROR(__xludf.DUMMYFUNCTION("""COMPUTED_VALUE"""),"Yes")</f>
        <v>Yes</v>
      </c>
      <c r="L472" t="str">
        <f>IFERROR(__xludf.DUMMYFUNCTION("""COMPUTED_VALUE"""),"Yes")</f>
        <v>Yes</v>
      </c>
      <c r="M472" t="str">
        <f>IFERROR(__xludf.DUMMYFUNCTION("""COMPUTED_VALUE"""),"Yes")</f>
        <v>Yes</v>
      </c>
      <c r="N472" t="str">
        <f>IFERROR(__xludf.DUMMYFUNCTION("""COMPUTED_VALUE"""),"Yes")</f>
        <v>Yes</v>
      </c>
      <c r="O472" t="str">
        <f>IFERROR(__xludf.DUMMYFUNCTION("""COMPUTED_VALUE"""),"No")</f>
        <v>No</v>
      </c>
      <c r="P472" t="str">
        <f>IFERROR(__xludf.DUMMYFUNCTION("""COMPUTED_VALUE"""),"Don't know")</f>
        <v>Don't know</v>
      </c>
      <c r="Q472" t="str">
        <f>IFERROR(__xludf.DUMMYFUNCTION("""COMPUTED_VALUE"""),"Yes")</f>
        <v>Yes</v>
      </c>
      <c r="R472" t="str">
        <f>IFERROR(__xludf.DUMMYFUNCTION("""COMPUTED_VALUE"""),"Don't know")</f>
        <v>Don't know</v>
      </c>
      <c r="S472" t="str">
        <f>IFERROR(__xludf.DUMMYFUNCTION("""COMPUTED_VALUE"""),"Maybe")</f>
        <v>Maybe</v>
      </c>
      <c r="T472" t="str">
        <f>IFERROR(__xludf.DUMMYFUNCTION("""COMPUTED_VALUE"""),"No")</f>
        <v>No</v>
      </c>
      <c r="U472" t="str">
        <f>IFERROR(__xludf.DUMMYFUNCTION("""COMPUTED_VALUE"""),"No")</f>
        <v>No</v>
      </c>
      <c r="V472" t="str">
        <f>IFERROR(__xludf.DUMMYFUNCTION("""COMPUTED_VALUE"""),"Some of them")</f>
        <v>Some of them</v>
      </c>
      <c r="W472" t="str">
        <f>IFERROR(__xludf.DUMMYFUNCTION("""COMPUTED_VALUE"""),"No")</f>
        <v>No</v>
      </c>
      <c r="X472" t="str">
        <f>IFERROR(__xludf.DUMMYFUNCTION("""COMPUTED_VALUE"""),"No")</f>
        <v>No</v>
      </c>
      <c r="Y472" t="str">
        <f>IFERROR(__xludf.DUMMYFUNCTION("""COMPUTED_VALUE"""),"Don't know")</f>
        <v>Don't know</v>
      </c>
      <c r="Z472" t="str">
        <f>IFERROR(__xludf.DUMMYFUNCTION("""COMPUTED_VALUE"""),"No")</f>
        <v>No</v>
      </c>
    </row>
    <row r="473">
      <c r="A473" s="4">
        <f>IFERROR(__xludf.DUMMYFUNCTION("""COMPUTED_VALUE"""),41879.70910619213)</f>
        <v>41879.70911</v>
      </c>
      <c r="B473">
        <f>IFERROR(__xludf.DUMMYFUNCTION("""COMPUTED_VALUE"""),31.0)</f>
        <v>31</v>
      </c>
      <c r="C473" t="str">
        <f>IFERROR(__xludf.DUMMYFUNCTION("""COMPUTED_VALUE"""),"Male")</f>
        <v>Male</v>
      </c>
      <c r="D473" t="str">
        <f>IFERROR(__xludf.DUMMYFUNCTION("""COMPUTED_VALUE"""),"United States")</f>
        <v>United States</v>
      </c>
      <c r="F473" t="str">
        <f>IFERROR(__xludf.DUMMYFUNCTION("""COMPUTED_VALUE"""),"No")</f>
        <v>No</v>
      </c>
      <c r="G473" t="str">
        <f>IFERROR(__xludf.DUMMYFUNCTION("""COMPUTED_VALUE"""),"Yes")</f>
        <v>Yes</v>
      </c>
      <c r="H473" t="str">
        <f>IFERROR(__xludf.DUMMYFUNCTION("""COMPUTED_VALUE"""),"No")</f>
        <v>No</v>
      </c>
      <c r="J473" t="str">
        <f>IFERROR(__xludf.DUMMYFUNCTION("""COMPUTED_VALUE"""),"6-25")</f>
        <v>6-25</v>
      </c>
      <c r="K473" t="str">
        <f>IFERROR(__xludf.DUMMYFUNCTION("""COMPUTED_VALUE"""),"No")</f>
        <v>No</v>
      </c>
      <c r="L473" t="str">
        <f>IFERROR(__xludf.DUMMYFUNCTION("""COMPUTED_VALUE"""),"Yes")</f>
        <v>Yes</v>
      </c>
      <c r="M473" t="str">
        <f>IFERROR(__xludf.DUMMYFUNCTION("""COMPUTED_VALUE"""),"Don't know")</f>
        <v>Don't know</v>
      </c>
      <c r="N473" t="str">
        <f>IFERROR(__xludf.DUMMYFUNCTION("""COMPUTED_VALUE"""),"Not sure")</f>
        <v>Not sure</v>
      </c>
      <c r="O473" t="str">
        <f>IFERROR(__xludf.DUMMYFUNCTION("""COMPUTED_VALUE"""),"No")</f>
        <v>No</v>
      </c>
      <c r="P473" t="str">
        <f>IFERROR(__xludf.DUMMYFUNCTION("""COMPUTED_VALUE"""),"No")</f>
        <v>No</v>
      </c>
      <c r="Q473" t="str">
        <f>IFERROR(__xludf.DUMMYFUNCTION("""COMPUTED_VALUE"""),"Don't know")</f>
        <v>Don't know</v>
      </c>
      <c r="R473" t="str">
        <f>IFERROR(__xludf.DUMMYFUNCTION("""COMPUTED_VALUE"""),"Don't know")</f>
        <v>Don't know</v>
      </c>
      <c r="S473" t="str">
        <f>IFERROR(__xludf.DUMMYFUNCTION("""COMPUTED_VALUE"""),"Maybe")</f>
        <v>Maybe</v>
      </c>
      <c r="T473" t="str">
        <f>IFERROR(__xludf.DUMMYFUNCTION("""COMPUTED_VALUE"""),"No")</f>
        <v>No</v>
      </c>
      <c r="U473" t="str">
        <f>IFERROR(__xludf.DUMMYFUNCTION("""COMPUTED_VALUE"""),"Some of them")</f>
        <v>Some of them</v>
      </c>
      <c r="V473" t="str">
        <f>IFERROR(__xludf.DUMMYFUNCTION("""COMPUTED_VALUE"""),"Some of them")</f>
        <v>Some of them</v>
      </c>
      <c r="W473" t="str">
        <f>IFERROR(__xludf.DUMMYFUNCTION("""COMPUTED_VALUE"""),"No")</f>
        <v>No</v>
      </c>
      <c r="X473" t="str">
        <f>IFERROR(__xludf.DUMMYFUNCTION("""COMPUTED_VALUE"""),"No")</f>
        <v>No</v>
      </c>
      <c r="Y473" t="str">
        <f>IFERROR(__xludf.DUMMYFUNCTION("""COMPUTED_VALUE"""),"Don't know")</f>
        <v>Don't know</v>
      </c>
      <c r="Z473" t="str">
        <f>IFERROR(__xludf.DUMMYFUNCTION("""COMPUTED_VALUE"""),"No")</f>
        <v>No</v>
      </c>
    </row>
    <row r="474">
      <c r="A474" s="4">
        <f>IFERROR(__xludf.DUMMYFUNCTION("""COMPUTED_VALUE"""),41879.709278078706)</f>
        <v>41879.70928</v>
      </c>
      <c r="B474">
        <f>IFERROR(__xludf.DUMMYFUNCTION("""COMPUTED_VALUE"""),25.0)</f>
        <v>25</v>
      </c>
      <c r="C474" t="str">
        <f>IFERROR(__xludf.DUMMYFUNCTION("""COMPUTED_VALUE"""),"M")</f>
        <v>M</v>
      </c>
      <c r="D474" t="str">
        <f>IFERROR(__xludf.DUMMYFUNCTION("""COMPUTED_VALUE"""),"United States")</f>
        <v>United States</v>
      </c>
      <c r="E474" t="str">
        <f>IFERROR(__xludf.DUMMYFUNCTION("""COMPUTED_VALUE"""),"CA")</f>
        <v>CA</v>
      </c>
      <c r="F474" t="str">
        <f>IFERROR(__xludf.DUMMYFUNCTION("""COMPUTED_VALUE"""),"No")</f>
        <v>No</v>
      </c>
      <c r="G474" t="str">
        <f>IFERROR(__xludf.DUMMYFUNCTION("""COMPUTED_VALUE"""),"Yes")</f>
        <v>Yes</v>
      </c>
      <c r="H474" t="str">
        <f>IFERROR(__xludf.DUMMYFUNCTION("""COMPUTED_VALUE"""),"No")</f>
        <v>No</v>
      </c>
      <c r="J474" t="str">
        <f>IFERROR(__xludf.DUMMYFUNCTION("""COMPUTED_VALUE"""),"More than 1000")</f>
        <v>More than 1000</v>
      </c>
      <c r="K474" t="str">
        <f>IFERROR(__xludf.DUMMYFUNCTION("""COMPUTED_VALUE"""),"No")</f>
        <v>No</v>
      </c>
      <c r="L474" t="str">
        <f>IFERROR(__xludf.DUMMYFUNCTION("""COMPUTED_VALUE"""),"Yes")</f>
        <v>Yes</v>
      </c>
      <c r="M474" t="str">
        <f>IFERROR(__xludf.DUMMYFUNCTION("""COMPUTED_VALUE"""),"Yes")</f>
        <v>Yes</v>
      </c>
      <c r="N474" t="str">
        <f>IFERROR(__xludf.DUMMYFUNCTION("""COMPUTED_VALUE"""),"Yes")</f>
        <v>Yes</v>
      </c>
      <c r="O474" t="str">
        <f>IFERROR(__xludf.DUMMYFUNCTION("""COMPUTED_VALUE"""),"Yes")</f>
        <v>Yes</v>
      </c>
      <c r="P474" t="str">
        <f>IFERROR(__xludf.DUMMYFUNCTION("""COMPUTED_VALUE"""),"Yes")</f>
        <v>Yes</v>
      </c>
      <c r="Q474" t="str">
        <f>IFERROR(__xludf.DUMMYFUNCTION("""COMPUTED_VALUE"""),"Yes")</f>
        <v>Yes</v>
      </c>
      <c r="R474" t="str">
        <f>IFERROR(__xludf.DUMMYFUNCTION("""COMPUTED_VALUE"""),"Very easy")</f>
        <v>Very easy</v>
      </c>
      <c r="S474" t="str">
        <f>IFERROR(__xludf.DUMMYFUNCTION("""COMPUTED_VALUE"""),"No")</f>
        <v>No</v>
      </c>
      <c r="T474" t="str">
        <f>IFERROR(__xludf.DUMMYFUNCTION("""COMPUTED_VALUE"""),"No")</f>
        <v>No</v>
      </c>
      <c r="U474" t="str">
        <f>IFERROR(__xludf.DUMMYFUNCTION("""COMPUTED_VALUE"""),"Some of them")</f>
        <v>Some of them</v>
      </c>
      <c r="V474" t="str">
        <f>IFERROR(__xludf.DUMMYFUNCTION("""COMPUTED_VALUE"""),"Yes")</f>
        <v>Yes</v>
      </c>
      <c r="W474" t="str">
        <f>IFERROR(__xludf.DUMMYFUNCTION("""COMPUTED_VALUE"""),"Maybe")</f>
        <v>Maybe</v>
      </c>
      <c r="X474" t="str">
        <f>IFERROR(__xludf.DUMMYFUNCTION("""COMPUTED_VALUE"""),"Yes")</f>
        <v>Yes</v>
      </c>
      <c r="Y474" t="str">
        <f>IFERROR(__xludf.DUMMYFUNCTION("""COMPUTED_VALUE"""),"Yes")</f>
        <v>Yes</v>
      </c>
      <c r="Z474" t="str">
        <f>IFERROR(__xludf.DUMMYFUNCTION("""COMPUTED_VALUE"""),"No")</f>
        <v>No</v>
      </c>
    </row>
    <row r="475">
      <c r="A475" s="4">
        <f>IFERROR(__xludf.DUMMYFUNCTION("""COMPUTED_VALUE"""),41879.7093228125)</f>
        <v>41879.70932</v>
      </c>
      <c r="B475">
        <f>IFERROR(__xludf.DUMMYFUNCTION("""COMPUTED_VALUE"""),51.0)</f>
        <v>51</v>
      </c>
      <c r="C475" t="str">
        <f>IFERROR(__xludf.DUMMYFUNCTION("""COMPUTED_VALUE"""),"Male")</f>
        <v>Male</v>
      </c>
      <c r="D475" t="str">
        <f>IFERROR(__xludf.DUMMYFUNCTION("""COMPUTED_VALUE"""),"United States")</f>
        <v>United States</v>
      </c>
      <c r="E475" t="str">
        <f>IFERROR(__xludf.DUMMYFUNCTION("""COMPUTED_VALUE"""),"MN")</f>
        <v>MN</v>
      </c>
      <c r="F475" t="str">
        <f>IFERROR(__xludf.DUMMYFUNCTION("""COMPUTED_VALUE"""),"No")</f>
        <v>No</v>
      </c>
      <c r="G475" t="str">
        <f>IFERROR(__xludf.DUMMYFUNCTION("""COMPUTED_VALUE"""),"No")</f>
        <v>No</v>
      </c>
      <c r="H475" t="str">
        <f>IFERROR(__xludf.DUMMYFUNCTION("""COMPUTED_VALUE"""),"No")</f>
        <v>No</v>
      </c>
      <c r="I475" t="str">
        <f>IFERROR(__xludf.DUMMYFUNCTION("""COMPUTED_VALUE"""),"Never")</f>
        <v>Never</v>
      </c>
      <c r="J475" t="str">
        <f>IFERROR(__xludf.DUMMYFUNCTION("""COMPUTED_VALUE"""),"More than 1000")</f>
        <v>More than 1000</v>
      </c>
      <c r="K475" t="str">
        <f>IFERROR(__xludf.DUMMYFUNCTION("""COMPUTED_VALUE"""),"Yes")</f>
        <v>Yes</v>
      </c>
      <c r="L475" t="str">
        <f>IFERROR(__xludf.DUMMYFUNCTION("""COMPUTED_VALUE"""),"Yes")</f>
        <v>Yes</v>
      </c>
      <c r="M475" t="str">
        <f>IFERROR(__xludf.DUMMYFUNCTION("""COMPUTED_VALUE"""),"Yes")</f>
        <v>Yes</v>
      </c>
      <c r="N475" t="str">
        <f>IFERROR(__xludf.DUMMYFUNCTION("""COMPUTED_VALUE"""),"Yes")</f>
        <v>Yes</v>
      </c>
      <c r="O475" t="str">
        <f>IFERROR(__xludf.DUMMYFUNCTION("""COMPUTED_VALUE"""),"Yes")</f>
        <v>Yes</v>
      </c>
      <c r="P475" t="str">
        <f>IFERROR(__xludf.DUMMYFUNCTION("""COMPUTED_VALUE"""),"Yes")</f>
        <v>Yes</v>
      </c>
      <c r="Q475" t="str">
        <f>IFERROR(__xludf.DUMMYFUNCTION("""COMPUTED_VALUE"""),"Yes")</f>
        <v>Yes</v>
      </c>
      <c r="R475" t="str">
        <f>IFERROR(__xludf.DUMMYFUNCTION("""COMPUTED_VALUE"""),"Very easy")</f>
        <v>Very easy</v>
      </c>
      <c r="S475" t="str">
        <f>IFERROR(__xludf.DUMMYFUNCTION("""COMPUTED_VALUE"""),"No")</f>
        <v>No</v>
      </c>
      <c r="T475" t="str">
        <f>IFERROR(__xludf.DUMMYFUNCTION("""COMPUTED_VALUE"""),"No")</f>
        <v>No</v>
      </c>
      <c r="U475" t="str">
        <f>IFERROR(__xludf.DUMMYFUNCTION("""COMPUTED_VALUE"""),"Yes")</f>
        <v>Yes</v>
      </c>
      <c r="V475" t="str">
        <f>IFERROR(__xludf.DUMMYFUNCTION("""COMPUTED_VALUE"""),"Yes")</f>
        <v>Yes</v>
      </c>
      <c r="W475" t="str">
        <f>IFERROR(__xludf.DUMMYFUNCTION("""COMPUTED_VALUE"""),"No")</f>
        <v>No</v>
      </c>
      <c r="X475" t="str">
        <f>IFERROR(__xludf.DUMMYFUNCTION("""COMPUTED_VALUE"""),"No")</f>
        <v>No</v>
      </c>
      <c r="Y475" t="str">
        <f>IFERROR(__xludf.DUMMYFUNCTION("""COMPUTED_VALUE"""),"Yes")</f>
        <v>Yes</v>
      </c>
      <c r="Z475" t="str">
        <f>IFERROR(__xludf.DUMMYFUNCTION("""COMPUTED_VALUE"""),"No")</f>
        <v>No</v>
      </c>
    </row>
    <row r="476">
      <c r="A476" s="4">
        <f>IFERROR(__xludf.DUMMYFUNCTION("""COMPUTED_VALUE"""),41879.71003758102)</f>
        <v>41879.71004</v>
      </c>
      <c r="B476">
        <f>IFERROR(__xludf.DUMMYFUNCTION("""COMPUTED_VALUE"""),24.0)</f>
        <v>24</v>
      </c>
      <c r="C476" t="str">
        <f>IFERROR(__xludf.DUMMYFUNCTION("""COMPUTED_VALUE"""),"Male")</f>
        <v>Male</v>
      </c>
      <c r="D476" t="str">
        <f>IFERROR(__xludf.DUMMYFUNCTION("""COMPUTED_VALUE"""),"United States")</f>
        <v>United States</v>
      </c>
      <c r="E476" t="str">
        <f>IFERROR(__xludf.DUMMYFUNCTION("""COMPUTED_VALUE"""),"TN")</f>
        <v>TN</v>
      </c>
      <c r="F476" t="str">
        <f>IFERROR(__xludf.DUMMYFUNCTION("""COMPUTED_VALUE"""),"No")</f>
        <v>No</v>
      </c>
      <c r="G476" t="str">
        <f>IFERROR(__xludf.DUMMYFUNCTION("""COMPUTED_VALUE"""),"No")</f>
        <v>No</v>
      </c>
      <c r="H476" t="str">
        <f>IFERROR(__xludf.DUMMYFUNCTION("""COMPUTED_VALUE"""),"No")</f>
        <v>No</v>
      </c>
      <c r="J476" t="str">
        <f>IFERROR(__xludf.DUMMYFUNCTION("""COMPUTED_VALUE"""),"6-25")</f>
        <v>6-25</v>
      </c>
      <c r="K476" t="str">
        <f>IFERROR(__xludf.DUMMYFUNCTION("""COMPUTED_VALUE"""),"No")</f>
        <v>No</v>
      </c>
      <c r="L476" t="str">
        <f>IFERROR(__xludf.DUMMYFUNCTION("""COMPUTED_VALUE"""),"Yes")</f>
        <v>Yes</v>
      </c>
      <c r="M476" t="str">
        <f>IFERROR(__xludf.DUMMYFUNCTION("""COMPUTED_VALUE"""),"Don't know")</f>
        <v>Don't know</v>
      </c>
      <c r="N476" t="str">
        <f>IFERROR(__xludf.DUMMYFUNCTION("""COMPUTED_VALUE"""),"Not sure")</f>
        <v>Not sure</v>
      </c>
      <c r="O476" t="str">
        <f>IFERROR(__xludf.DUMMYFUNCTION("""COMPUTED_VALUE"""),"Don't know")</f>
        <v>Don't know</v>
      </c>
      <c r="P476" t="str">
        <f>IFERROR(__xludf.DUMMYFUNCTION("""COMPUTED_VALUE"""),"No")</f>
        <v>No</v>
      </c>
      <c r="Q476" t="str">
        <f>IFERROR(__xludf.DUMMYFUNCTION("""COMPUTED_VALUE"""),"Yes")</f>
        <v>Yes</v>
      </c>
      <c r="R476" t="str">
        <f>IFERROR(__xludf.DUMMYFUNCTION("""COMPUTED_VALUE"""),"Somewhat easy")</f>
        <v>Somewhat easy</v>
      </c>
      <c r="S476" t="str">
        <f>IFERROR(__xludf.DUMMYFUNCTION("""COMPUTED_VALUE"""),"No")</f>
        <v>No</v>
      </c>
      <c r="T476" t="str">
        <f>IFERROR(__xludf.DUMMYFUNCTION("""COMPUTED_VALUE"""),"No")</f>
        <v>No</v>
      </c>
      <c r="U476" t="str">
        <f>IFERROR(__xludf.DUMMYFUNCTION("""COMPUTED_VALUE"""),"Some of them")</f>
        <v>Some of them</v>
      </c>
      <c r="V476" t="str">
        <f>IFERROR(__xludf.DUMMYFUNCTION("""COMPUTED_VALUE"""),"Yes")</f>
        <v>Yes</v>
      </c>
      <c r="W476" t="str">
        <f>IFERROR(__xludf.DUMMYFUNCTION("""COMPUTED_VALUE"""),"No")</f>
        <v>No</v>
      </c>
      <c r="X476" t="str">
        <f>IFERROR(__xludf.DUMMYFUNCTION("""COMPUTED_VALUE"""),"Maybe")</f>
        <v>Maybe</v>
      </c>
      <c r="Y476" t="str">
        <f>IFERROR(__xludf.DUMMYFUNCTION("""COMPUTED_VALUE"""),"Don't know")</f>
        <v>Don't know</v>
      </c>
      <c r="Z476" t="str">
        <f>IFERROR(__xludf.DUMMYFUNCTION("""COMPUTED_VALUE"""),"No")</f>
        <v>No</v>
      </c>
    </row>
    <row r="477">
      <c r="A477" s="4">
        <f>IFERROR(__xludf.DUMMYFUNCTION("""COMPUTED_VALUE"""),41879.71005792824)</f>
        <v>41879.71006</v>
      </c>
      <c r="B477">
        <f>IFERROR(__xludf.DUMMYFUNCTION("""COMPUTED_VALUE"""),33.0)</f>
        <v>33</v>
      </c>
      <c r="C477" t="str">
        <f>IFERROR(__xludf.DUMMYFUNCTION("""COMPUTED_VALUE"""),"Male")</f>
        <v>Male</v>
      </c>
      <c r="D477" t="str">
        <f>IFERROR(__xludf.DUMMYFUNCTION("""COMPUTED_VALUE"""),"United States")</f>
        <v>United States</v>
      </c>
      <c r="E477" t="str">
        <f>IFERROR(__xludf.DUMMYFUNCTION("""COMPUTED_VALUE"""),"MN")</f>
        <v>MN</v>
      </c>
      <c r="F477" t="str">
        <f>IFERROR(__xludf.DUMMYFUNCTION("""COMPUTED_VALUE"""),"No")</f>
        <v>No</v>
      </c>
      <c r="G477" t="str">
        <f>IFERROR(__xludf.DUMMYFUNCTION("""COMPUTED_VALUE"""),"No")</f>
        <v>No</v>
      </c>
      <c r="H477" t="str">
        <f>IFERROR(__xludf.DUMMYFUNCTION("""COMPUTED_VALUE"""),"No")</f>
        <v>No</v>
      </c>
      <c r="J477" t="str">
        <f>IFERROR(__xludf.DUMMYFUNCTION("""COMPUTED_VALUE"""),"100-500")</f>
        <v>100-500</v>
      </c>
      <c r="K477" t="str">
        <f>IFERROR(__xludf.DUMMYFUNCTION("""COMPUTED_VALUE"""),"No")</f>
        <v>No</v>
      </c>
      <c r="L477" t="str">
        <f>IFERROR(__xludf.DUMMYFUNCTION("""COMPUTED_VALUE"""),"Yes")</f>
        <v>Yes</v>
      </c>
      <c r="M477" t="str">
        <f>IFERROR(__xludf.DUMMYFUNCTION("""COMPUTED_VALUE"""),"No")</f>
        <v>No</v>
      </c>
      <c r="N477" t="str">
        <f>IFERROR(__xludf.DUMMYFUNCTION("""COMPUTED_VALUE"""),"No")</f>
        <v>No</v>
      </c>
      <c r="O477" t="str">
        <f>IFERROR(__xludf.DUMMYFUNCTION("""COMPUTED_VALUE"""),"No")</f>
        <v>No</v>
      </c>
      <c r="P477" t="str">
        <f>IFERROR(__xludf.DUMMYFUNCTION("""COMPUTED_VALUE"""),"No")</f>
        <v>No</v>
      </c>
      <c r="Q477" t="str">
        <f>IFERROR(__xludf.DUMMYFUNCTION("""COMPUTED_VALUE"""),"Don't know")</f>
        <v>Don't know</v>
      </c>
      <c r="R477" t="str">
        <f>IFERROR(__xludf.DUMMYFUNCTION("""COMPUTED_VALUE"""),"Don't know")</f>
        <v>Don't know</v>
      </c>
      <c r="S477" t="str">
        <f>IFERROR(__xludf.DUMMYFUNCTION("""COMPUTED_VALUE"""),"Maybe")</f>
        <v>Maybe</v>
      </c>
      <c r="T477" t="str">
        <f>IFERROR(__xludf.DUMMYFUNCTION("""COMPUTED_VALUE"""),"No")</f>
        <v>No</v>
      </c>
      <c r="U477" t="str">
        <f>IFERROR(__xludf.DUMMYFUNCTION("""COMPUTED_VALUE"""),"Some of them")</f>
        <v>Some of them</v>
      </c>
      <c r="V477" t="str">
        <f>IFERROR(__xludf.DUMMYFUNCTION("""COMPUTED_VALUE"""),"Yes")</f>
        <v>Yes</v>
      </c>
      <c r="W477" t="str">
        <f>IFERROR(__xludf.DUMMYFUNCTION("""COMPUTED_VALUE"""),"No")</f>
        <v>No</v>
      </c>
      <c r="X477" t="str">
        <f>IFERROR(__xludf.DUMMYFUNCTION("""COMPUTED_VALUE"""),"No")</f>
        <v>No</v>
      </c>
      <c r="Y477" t="str">
        <f>IFERROR(__xludf.DUMMYFUNCTION("""COMPUTED_VALUE"""),"No")</f>
        <v>No</v>
      </c>
      <c r="Z477" t="str">
        <f>IFERROR(__xludf.DUMMYFUNCTION("""COMPUTED_VALUE"""),"No")</f>
        <v>No</v>
      </c>
    </row>
    <row r="478">
      <c r="A478" s="4">
        <f>IFERROR(__xludf.DUMMYFUNCTION("""COMPUTED_VALUE"""),41879.713328125006)</f>
        <v>41879.71333</v>
      </c>
      <c r="B478">
        <f>IFERROR(__xludf.DUMMYFUNCTION("""COMPUTED_VALUE"""),23.0)</f>
        <v>23</v>
      </c>
      <c r="C478" t="str">
        <f>IFERROR(__xludf.DUMMYFUNCTION("""COMPUTED_VALUE"""),"M")</f>
        <v>M</v>
      </c>
      <c r="D478" t="str">
        <f>IFERROR(__xludf.DUMMYFUNCTION("""COMPUTED_VALUE"""),"United States")</f>
        <v>United States</v>
      </c>
      <c r="E478" t="str">
        <f>IFERROR(__xludf.DUMMYFUNCTION("""COMPUTED_VALUE"""),"IL")</f>
        <v>IL</v>
      </c>
      <c r="F478" t="str">
        <f>IFERROR(__xludf.DUMMYFUNCTION("""COMPUTED_VALUE"""),"No")</f>
        <v>No</v>
      </c>
      <c r="G478" t="str">
        <f>IFERROR(__xludf.DUMMYFUNCTION("""COMPUTED_VALUE"""),"No")</f>
        <v>No</v>
      </c>
      <c r="H478" t="str">
        <f>IFERROR(__xludf.DUMMYFUNCTION("""COMPUTED_VALUE"""),"No")</f>
        <v>No</v>
      </c>
      <c r="I478" t="str">
        <f>IFERROR(__xludf.DUMMYFUNCTION("""COMPUTED_VALUE"""),"Never")</f>
        <v>Never</v>
      </c>
      <c r="J478" t="str">
        <f>IFERROR(__xludf.DUMMYFUNCTION("""COMPUTED_VALUE"""),"100-500")</f>
        <v>100-500</v>
      </c>
      <c r="K478" t="str">
        <f>IFERROR(__xludf.DUMMYFUNCTION("""COMPUTED_VALUE"""),"No")</f>
        <v>No</v>
      </c>
      <c r="L478" t="str">
        <f>IFERROR(__xludf.DUMMYFUNCTION("""COMPUTED_VALUE"""),"No")</f>
        <v>No</v>
      </c>
      <c r="M478" t="str">
        <f>IFERROR(__xludf.DUMMYFUNCTION("""COMPUTED_VALUE"""),"Don't know")</f>
        <v>Don't know</v>
      </c>
      <c r="N478" t="str">
        <f>IFERROR(__xludf.DUMMYFUNCTION("""COMPUTED_VALUE"""),"No")</f>
        <v>No</v>
      </c>
      <c r="O478" t="str">
        <f>IFERROR(__xludf.DUMMYFUNCTION("""COMPUTED_VALUE"""),"Don't know")</f>
        <v>Don't know</v>
      </c>
      <c r="P478" t="str">
        <f>IFERROR(__xludf.DUMMYFUNCTION("""COMPUTED_VALUE"""),"Don't know")</f>
        <v>Don't know</v>
      </c>
      <c r="Q478" t="str">
        <f>IFERROR(__xludf.DUMMYFUNCTION("""COMPUTED_VALUE"""),"Don't know")</f>
        <v>Don't know</v>
      </c>
      <c r="R478" t="str">
        <f>IFERROR(__xludf.DUMMYFUNCTION("""COMPUTED_VALUE"""),"Don't know")</f>
        <v>Don't know</v>
      </c>
      <c r="S478" t="str">
        <f>IFERROR(__xludf.DUMMYFUNCTION("""COMPUTED_VALUE"""),"Maybe")</f>
        <v>Maybe</v>
      </c>
      <c r="T478" t="str">
        <f>IFERROR(__xludf.DUMMYFUNCTION("""COMPUTED_VALUE"""),"No")</f>
        <v>No</v>
      </c>
      <c r="U478" t="str">
        <f>IFERROR(__xludf.DUMMYFUNCTION("""COMPUTED_VALUE"""),"Some of them")</f>
        <v>Some of them</v>
      </c>
      <c r="V478" t="str">
        <f>IFERROR(__xludf.DUMMYFUNCTION("""COMPUTED_VALUE"""),"Some of them")</f>
        <v>Some of them</v>
      </c>
      <c r="W478" t="str">
        <f>IFERROR(__xludf.DUMMYFUNCTION("""COMPUTED_VALUE"""),"Maybe")</f>
        <v>Maybe</v>
      </c>
      <c r="X478" t="str">
        <f>IFERROR(__xludf.DUMMYFUNCTION("""COMPUTED_VALUE"""),"Maybe")</f>
        <v>Maybe</v>
      </c>
      <c r="Y478" t="str">
        <f>IFERROR(__xludf.DUMMYFUNCTION("""COMPUTED_VALUE"""),"Don't know")</f>
        <v>Don't know</v>
      </c>
      <c r="Z478" t="str">
        <f>IFERROR(__xludf.DUMMYFUNCTION("""COMPUTED_VALUE"""),"No")</f>
        <v>No</v>
      </c>
    </row>
    <row r="479">
      <c r="A479" s="4">
        <f>IFERROR(__xludf.DUMMYFUNCTION("""COMPUTED_VALUE"""),41879.71352327546)</f>
        <v>41879.71352</v>
      </c>
      <c r="B479">
        <f>IFERROR(__xludf.DUMMYFUNCTION("""COMPUTED_VALUE"""),33.0)</f>
        <v>33</v>
      </c>
      <c r="C479" t="str">
        <f>IFERROR(__xludf.DUMMYFUNCTION("""COMPUTED_VALUE"""),"Male")</f>
        <v>Male</v>
      </c>
      <c r="D479" t="str">
        <f>IFERROR(__xludf.DUMMYFUNCTION("""COMPUTED_VALUE"""),"United States")</f>
        <v>United States</v>
      </c>
      <c r="E479" t="str">
        <f>IFERROR(__xludf.DUMMYFUNCTION("""COMPUTED_VALUE"""),"TN")</f>
        <v>TN</v>
      </c>
      <c r="F479" t="str">
        <f>IFERROR(__xludf.DUMMYFUNCTION("""COMPUTED_VALUE"""),"No")</f>
        <v>No</v>
      </c>
      <c r="G479" t="str">
        <f>IFERROR(__xludf.DUMMYFUNCTION("""COMPUTED_VALUE"""),"Yes")</f>
        <v>Yes</v>
      </c>
      <c r="H479" t="str">
        <f>IFERROR(__xludf.DUMMYFUNCTION("""COMPUTED_VALUE"""),"Yes")</f>
        <v>Yes</v>
      </c>
      <c r="I479" t="str">
        <f>IFERROR(__xludf.DUMMYFUNCTION("""COMPUTED_VALUE"""),"Often")</f>
        <v>Often</v>
      </c>
      <c r="J479" t="str">
        <f>IFERROR(__xludf.DUMMYFUNCTION("""COMPUTED_VALUE"""),"6-25")</f>
        <v>6-25</v>
      </c>
      <c r="K479" t="str">
        <f>IFERROR(__xludf.DUMMYFUNCTION("""COMPUTED_VALUE"""),"Yes")</f>
        <v>Yes</v>
      </c>
      <c r="L479" t="str">
        <f>IFERROR(__xludf.DUMMYFUNCTION("""COMPUTED_VALUE"""),"Yes")</f>
        <v>Yes</v>
      </c>
      <c r="M479" t="str">
        <f>IFERROR(__xludf.DUMMYFUNCTION("""COMPUTED_VALUE"""),"No")</f>
        <v>No</v>
      </c>
      <c r="N479" t="str">
        <f>IFERROR(__xludf.DUMMYFUNCTION("""COMPUTED_VALUE"""),"Yes")</f>
        <v>Yes</v>
      </c>
      <c r="O479" t="str">
        <f>IFERROR(__xludf.DUMMYFUNCTION("""COMPUTED_VALUE"""),"No")</f>
        <v>No</v>
      </c>
      <c r="P479" t="str">
        <f>IFERROR(__xludf.DUMMYFUNCTION("""COMPUTED_VALUE"""),"No")</f>
        <v>No</v>
      </c>
      <c r="Q479" t="str">
        <f>IFERROR(__xludf.DUMMYFUNCTION("""COMPUTED_VALUE"""),"Don't know")</f>
        <v>Don't know</v>
      </c>
      <c r="R479" t="str">
        <f>IFERROR(__xludf.DUMMYFUNCTION("""COMPUTED_VALUE"""),"Very difficult")</f>
        <v>Very difficult</v>
      </c>
      <c r="S479" t="str">
        <f>IFERROR(__xludf.DUMMYFUNCTION("""COMPUTED_VALUE"""),"Yes")</f>
        <v>Yes</v>
      </c>
      <c r="T479" t="str">
        <f>IFERROR(__xludf.DUMMYFUNCTION("""COMPUTED_VALUE"""),"No")</f>
        <v>No</v>
      </c>
      <c r="U479" t="str">
        <f>IFERROR(__xludf.DUMMYFUNCTION("""COMPUTED_VALUE"""),"Some of them")</f>
        <v>Some of them</v>
      </c>
      <c r="V479" t="str">
        <f>IFERROR(__xludf.DUMMYFUNCTION("""COMPUTED_VALUE"""),"Yes")</f>
        <v>Yes</v>
      </c>
      <c r="W479" t="str">
        <f>IFERROR(__xludf.DUMMYFUNCTION("""COMPUTED_VALUE"""),"No")</f>
        <v>No</v>
      </c>
      <c r="X479" t="str">
        <f>IFERROR(__xludf.DUMMYFUNCTION("""COMPUTED_VALUE"""),"Maybe")</f>
        <v>Maybe</v>
      </c>
      <c r="Y479" t="str">
        <f>IFERROR(__xludf.DUMMYFUNCTION("""COMPUTED_VALUE"""),"No")</f>
        <v>No</v>
      </c>
      <c r="Z479" t="str">
        <f>IFERROR(__xludf.DUMMYFUNCTION("""COMPUTED_VALUE"""),"No")</f>
        <v>No</v>
      </c>
    </row>
    <row r="480">
      <c r="A480" s="4">
        <f>IFERROR(__xludf.DUMMYFUNCTION("""COMPUTED_VALUE"""),41879.71364589121)</f>
        <v>41879.71365</v>
      </c>
      <c r="B480">
        <f>IFERROR(__xludf.DUMMYFUNCTION("""COMPUTED_VALUE"""),46.0)</f>
        <v>46</v>
      </c>
      <c r="C480" t="str">
        <f>IFERROR(__xludf.DUMMYFUNCTION("""COMPUTED_VALUE"""),"Male")</f>
        <v>Male</v>
      </c>
      <c r="D480" t="str">
        <f>IFERROR(__xludf.DUMMYFUNCTION("""COMPUTED_VALUE"""),"United States")</f>
        <v>United States</v>
      </c>
      <c r="E480" t="str">
        <f>IFERROR(__xludf.DUMMYFUNCTION("""COMPUTED_VALUE"""),"IL")</f>
        <v>IL</v>
      </c>
      <c r="F480" t="str">
        <f>IFERROR(__xludf.DUMMYFUNCTION("""COMPUTED_VALUE"""),"No")</f>
        <v>No</v>
      </c>
      <c r="G480" t="str">
        <f>IFERROR(__xludf.DUMMYFUNCTION("""COMPUTED_VALUE"""),"No")</f>
        <v>No</v>
      </c>
      <c r="H480" t="str">
        <f>IFERROR(__xludf.DUMMYFUNCTION("""COMPUTED_VALUE"""),"Yes")</f>
        <v>Yes</v>
      </c>
      <c r="I480" t="str">
        <f>IFERROR(__xludf.DUMMYFUNCTION("""COMPUTED_VALUE"""),"Rarely")</f>
        <v>Rarely</v>
      </c>
      <c r="J480" t="str">
        <f>IFERROR(__xludf.DUMMYFUNCTION("""COMPUTED_VALUE"""),"More than 1000")</f>
        <v>More than 1000</v>
      </c>
      <c r="K480" t="str">
        <f>IFERROR(__xludf.DUMMYFUNCTION("""COMPUTED_VALUE"""),"No")</f>
        <v>No</v>
      </c>
      <c r="L480" t="str">
        <f>IFERROR(__xludf.DUMMYFUNCTION("""COMPUTED_VALUE"""),"No")</f>
        <v>No</v>
      </c>
      <c r="M480" t="str">
        <f>IFERROR(__xludf.DUMMYFUNCTION("""COMPUTED_VALUE"""),"Yes")</f>
        <v>Yes</v>
      </c>
      <c r="N480" t="str">
        <f>IFERROR(__xludf.DUMMYFUNCTION("""COMPUTED_VALUE"""),"Yes")</f>
        <v>Yes</v>
      </c>
      <c r="O480" t="str">
        <f>IFERROR(__xludf.DUMMYFUNCTION("""COMPUTED_VALUE"""),"Yes")</f>
        <v>Yes</v>
      </c>
      <c r="P480" t="str">
        <f>IFERROR(__xludf.DUMMYFUNCTION("""COMPUTED_VALUE"""),"Yes")</f>
        <v>Yes</v>
      </c>
      <c r="Q480" t="str">
        <f>IFERROR(__xludf.DUMMYFUNCTION("""COMPUTED_VALUE"""),"Yes")</f>
        <v>Yes</v>
      </c>
      <c r="R480" t="str">
        <f>IFERROR(__xludf.DUMMYFUNCTION("""COMPUTED_VALUE"""),"Somewhat easy")</f>
        <v>Somewhat easy</v>
      </c>
      <c r="S480" t="str">
        <f>IFERROR(__xludf.DUMMYFUNCTION("""COMPUTED_VALUE"""),"Yes")</f>
        <v>Yes</v>
      </c>
      <c r="T480" t="str">
        <f>IFERROR(__xludf.DUMMYFUNCTION("""COMPUTED_VALUE"""),"Maybe")</f>
        <v>Maybe</v>
      </c>
      <c r="U480" t="str">
        <f>IFERROR(__xludf.DUMMYFUNCTION("""COMPUTED_VALUE"""),"No")</f>
        <v>No</v>
      </c>
      <c r="V480" t="str">
        <f>IFERROR(__xludf.DUMMYFUNCTION("""COMPUTED_VALUE"""),"No")</f>
        <v>No</v>
      </c>
      <c r="W480" t="str">
        <f>IFERROR(__xludf.DUMMYFUNCTION("""COMPUTED_VALUE"""),"No")</f>
        <v>No</v>
      </c>
      <c r="X480" t="str">
        <f>IFERROR(__xludf.DUMMYFUNCTION("""COMPUTED_VALUE"""),"Maybe")</f>
        <v>Maybe</v>
      </c>
      <c r="Y480" t="str">
        <f>IFERROR(__xludf.DUMMYFUNCTION("""COMPUTED_VALUE"""),"Yes")</f>
        <v>Yes</v>
      </c>
      <c r="Z480" t="str">
        <f>IFERROR(__xludf.DUMMYFUNCTION("""COMPUTED_VALUE"""),"No")</f>
        <v>No</v>
      </c>
    </row>
    <row r="481">
      <c r="A481" s="4">
        <f>IFERROR(__xludf.DUMMYFUNCTION("""COMPUTED_VALUE"""),41879.714622685184)</f>
        <v>41879.71462</v>
      </c>
      <c r="B481">
        <f>IFERROR(__xludf.DUMMYFUNCTION("""COMPUTED_VALUE"""),35.0)</f>
        <v>35</v>
      </c>
      <c r="C481" t="str">
        <f>IFERROR(__xludf.DUMMYFUNCTION("""COMPUTED_VALUE"""),"M")</f>
        <v>M</v>
      </c>
      <c r="D481" t="str">
        <f>IFERROR(__xludf.DUMMYFUNCTION("""COMPUTED_VALUE"""),"United States")</f>
        <v>United States</v>
      </c>
      <c r="E481" t="str">
        <f>IFERROR(__xludf.DUMMYFUNCTION("""COMPUTED_VALUE"""),"DC")</f>
        <v>DC</v>
      </c>
      <c r="F481" t="str">
        <f>IFERROR(__xludf.DUMMYFUNCTION("""COMPUTED_VALUE"""),"No")</f>
        <v>No</v>
      </c>
      <c r="G481" t="str">
        <f>IFERROR(__xludf.DUMMYFUNCTION("""COMPUTED_VALUE"""),"Yes")</f>
        <v>Yes</v>
      </c>
      <c r="H481" t="str">
        <f>IFERROR(__xludf.DUMMYFUNCTION("""COMPUTED_VALUE"""),"Yes")</f>
        <v>Yes</v>
      </c>
      <c r="I481" t="str">
        <f>IFERROR(__xludf.DUMMYFUNCTION("""COMPUTED_VALUE"""),"Sometimes")</f>
        <v>Sometimes</v>
      </c>
      <c r="J481" t="str">
        <f>IFERROR(__xludf.DUMMYFUNCTION("""COMPUTED_VALUE"""),"6-25")</f>
        <v>6-25</v>
      </c>
      <c r="K481" t="str">
        <f>IFERROR(__xludf.DUMMYFUNCTION("""COMPUTED_VALUE"""),"No")</f>
        <v>No</v>
      </c>
      <c r="L481" t="str">
        <f>IFERROR(__xludf.DUMMYFUNCTION("""COMPUTED_VALUE"""),"Yes")</f>
        <v>Yes</v>
      </c>
      <c r="M481" t="str">
        <f>IFERROR(__xludf.DUMMYFUNCTION("""COMPUTED_VALUE"""),"Yes")</f>
        <v>Yes</v>
      </c>
      <c r="N481" t="str">
        <f>IFERROR(__xludf.DUMMYFUNCTION("""COMPUTED_VALUE"""),"Yes")</f>
        <v>Yes</v>
      </c>
      <c r="O481" t="str">
        <f>IFERROR(__xludf.DUMMYFUNCTION("""COMPUTED_VALUE"""),"No")</f>
        <v>No</v>
      </c>
      <c r="P481" t="str">
        <f>IFERROR(__xludf.DUMMYFUNCTION("""COMPUTED_VALUE"""),"No")</f>
        <v>No</v>
      </c>
      <c r="Q481" t="str">
        <f>IFERROR(__xludf.DUMMYFUNCTION("""COMPUTED_VALUE"""),"Don't know")</f>
        <v>Don't know</v>
      </c>
      <c r="R481" t="str">
        <f>IFERROR(__xludf.DUMMYFUNCTION("""COMPUTED_VALUE"""),"Somewhat easy")</f>
        <v>Somewhat easy</v>
      </c>
      <c r="S481" t="str">
        <f>IFERROR(__xludf.DUMMYFUNCTION("""COMPUTED_VALUE"""),"Maybe")</f>
        <v>Maybe</v>
      </c>
      <c r="T481" t="str">
        <f>IFERROR(__xludf.DUMMYFUNCTION("""COMPUTED_VALUE"""),"Maybe")</f>
        <v>Maybe</v>
      </c>
      <c r="U481" t="str">
        <f>IFERROR(__xludf.DUMMYFUNCTION("""COMPUTED_VALUE"""),"Some of them")</f>
        <v>Some of them</v>
      </c>
      <c r="V481" t="str">
        <f>IFERROR(__xludf.DUMMYFUNCTION("""COMPUTED_VALUE"""),"Some of them")</f>
        <v>Some of them</v>
      </c>
      <c r="W481" t="str">
        <f>IFERROR(__xludf.DUMMYFUNCTION("""COMPUTED_VALUE"""),"No")</f>
        <v>No</v>
      </c>
      <c r="X481" t="str">
        <f>IFERROR(__xludf.DUMMYFUNCTION("""COMPUTED_VALUE"""),"No")</f>
        <v>No</v>
      </c>
      <c r="Y481" t="str">
        <f>IFERROR(__xludf.DUMMYFUNCTION("""COMPUTED_VALUE"""),"Don't know")</f>
        <v>Don't know</v>
      </c>
      <c r="Z481" t="str">
        <f>IFERROR(__xludf.DUMMYFUNCTION("""COMPUTED_VALUE"""),"No")</f>
        <v>No</v>
      </c>
    </row>
    <row r="482">
      <c r="A482" s="4">
        <f>IFERROR(__xludf.DUMMYFUNCTION("""COMPUTED_VALUE"""),41879.715284571765)</f>
        <v>41879.71528</v>
      </c>
      <c r="B482">
        <f>IFERROR(__xludf.DUMMYFUNCTION("""COMPUTED_VALUE"""),39.0)</f>
        <v>39</v>
      </c>
      <c r="C482" t="str">
        <f>IFERROR(__xludf.DUMMYFUNCTION("""COMPUTED_VALUE"""),"M")</f>
        <v>M</v>
      </c>
      <c r="D482" t="str">
        <f>IFERROR(__xludf.DUMMYFUNCTION("""COMPUTED_VALUE"""),"United States")</f>
        <v>United States</v>
      </c>
      <c r="E482" t="str">
        <f>IFERROR(__xludf.DUMMYFUNCTION("""COMPUTED_VALUE"""),"KS")</f>
        <v>KS</v>
      </c>
      <c r="F482" t="str">
        <f>IFERROR(__xludf.DUMMYFUNCTION("""COMPUTED_VALUE"""),"No")</f>
        <v>No</v>
      </c>
      <c r="G482" t="str">
        <f>IFERROR(__xludf.DUMMYFUNCTION("""COMPUTED_VALUE"""),"No")</f>
        <v>No</v>
      </c>
      <c r="H482" t="str">
        <f>IFERROR(__xludf.DUMMYFUNCTION("""COMPUTED_VALUE"""),"No")</f>
        <v>No</v>
      </c>
      <c r="J482" t="str">
        <f>IFERROR(__xludf.DUMMYFUNCTION("""COMPUTED_VALUE"""),"1-5")</f>
        <v>1-5</v>
      </c>
      <c r="K482" t="str">
        <f>IFERROR(__xludf.DUMMYFUNCTION("""COMPUTED_VALUE"""),"Yes")</f>
        <v>Yes</v>
      </c>
      <c r="L482" t="str">
        <f>IFERROR(__xludf.DUMMYFUNCTION("""COMPUTED_VALUE"""),"Yes")</f>
        <v>Yes</v>
      </c>
      <c r="M482" t="str">
        <f>IFERROR(__xludf.DUMMYFUNCTION("""COMPUTED_VALUE"""),"No")</f>
        <v>No</v>
      </c>
      <c r="N482" t="str">
        <f>IFERROR(__xludf.DUMMYFUNCTION("""COMPUTED_VALUE"""),"Yes")</f>
        <v>Yes</v>
      </c>
      <c r="O482" t="str">
        <f>IFERROR(__xludf.DUMMYFUNCTION("""COMPUTED_VALUE"""),"No")</f>
        <v>No</v>
      </c>
      <c r="P482" t="str">
        <f>IFERROR(__xludf.DUMMYFUNCTION("""COMPUTED_VALUE"""),"No")</f>
        <v>No</v>
      </c>
      <c r="Q482" t="str">
        <f>IFERROR(__xludf.DUMMYFUNCTION("""COMPUTED_VALUE"""),"Don't know")</f>
        <v>Don't know</v>
      </c>
      <c r="R482" t="str">
        <f>IFERROR(__xludf.DUMMYFUNCTION("""COMPUTED_VALUE"""),"Very difficult")</f>
        <v>Very difficult</v>
      </c>
      <c r="S482" t="str">
        <f>IFERROR(__xludf.DUMMYFUNCTION("""COMPUTED_VALUE"""),"Maybe")</f>
        <v>Maybe</v>
      </c>
      <c r="T482" t="str">
        <f>IFERROR(__xludf.DUMMYFUNCTION("""COMPUTED_VALUE"""),"Maybe")</f>
        <v>Maybe</v>
      </c>
      <c r="U482" t="str">
        <f>IFERROR(__xludf.DUMMYFUNCTION("""COMPUTED_VALUE"""),"Some of them")</f>
        <v>Some of them</v>
      </c>
      <c r="V482" t="str">
        <f>IFERROR(__xludf.DUMMYFUNCTION("""COMPUTED_VALUE"""),"Yes")</f>
        <v>Yes</v>
      </c>
      <c r="W482" t="str">
        <f>IFERROR(__xludf.DUMMYFUNCTION("""COMPUTED_VALUE"""),"Maybe")</f>
        <v>Maybe</v>
      </c>
      <c r="X482" t="str">
        <f>IFERROR(__xludf.DUMMYFUNCTION("""COMPUTED_VALUE"""),"Maybe")</f>
        <v>Maybe</v>
      </c>
      <c r="Y482" t="str">
        <f>IFERROR(__xludf.DUMMYFUNCTION("""COMPUTED_VALUE"""),"No")</f>
        <v>No</v>
      </c>
      <c r="Z482" t="str">
        <f>IFERROR(__xludf.DUMMYFUNCTION("""COMPUTED_VALUE"""),"No")</f>
        <v>No</v>
      </c>
    </row>
    <row r="483">
      <c r="A483" s="4">
        <f>IFERROR(__xludf.DUMMYFUNCTION("""COMPUTED_VALUE"""),41879.716530648155)</f>
        <v>41879.71653</v>
      </c>
      <c r="B483">
        <f>IFERROR(__xludf.DUMMYFUNCTION("""COMPUTED_VALUE"""),56.0)</f>
        <v>56</v>
      </c>
      <c r="C483" t="str">
        <f>IFERROR(__xludf.DUMMYFUNCTION("""COMPUTED_VALUE"""),"m")</f>
        <v>m</v>
      </c>
      <c r="D483" t="str">
        <f>IFERROR(__xludf.DUMMYFUNCTION("""COMPUTED_VALUE"""),"United States")</f>
        <v>United States</v>
      </c>
      <c r="E483" t="str">
        <f>IFERROR(__xludf.DUMMYFUNCTION("""COMPUTED_VALUE"""),"CA")</f>
        <v>CA</v>
      </c>
      <c r="F483" t="str">
        <f>IFERROR(__xludf.DUMMYFUNCTION("""COMPUTED_VALUE"""),"No")</f>
        <v>No</v>
      </c>
      <c r="G483" t="str">
        <f>IFERROR(__xludf.DUMMYFUNCTION("""COMPUTED_VALUE"""),"No")</f>
        <v>No</v>
      </c>
      <c r="H483" t="str">
        <f>IFERROR(__xludf.DUMMYFUNCTION("""COMPUTED_VALUE"""),"Yes")</f>
        <v>Yes</v>
      </c>
      <c r="I483" t="str">
        <f>IFERROR(__xludf.DUMMYFUNCTION("""COMPUTED_VALUE"""),"Rarely")</f>
        <v>Rarely</v>
      </c>
      <c r="J483" t="str">
        <f>IFERROR(__xludf.DUMMYFUNCTION("""COMPUTED_VALUE"""),"More than 1000")</f>
        <v>More than 1000</v>
      </c>
      <c r="K483" t="str">
        <f>IFERROR(__xludf.DUMMYFUNCTION("""COMPUTED_VALUE"""),"Yes")</f>
        <v>Yes</v>
      </c>
      <c r="L483" t="str">
        <f>IFERROR(__xludf.DUMMYFUNCTION("""COMPUTED_VALUE"""),"Yes")</f>
        <v>Yes</v>
      </c>
      <c r="M483" t="str">
        <f>IFERROR(__xludf.DUMMYFUNCTION("""COMPUTED_VALUE"""),"Yes")</f>
        <v>Yes</v>
      </c>
      <c r="N483" t="str">
        <f>IFERROR(__xludf.DUMMYFUNCTION("""COMPUTED_VALUE"""),"Yes")</f>
        <v>Yes</v>
      </c>
      <c r="O483" t="str">
        <f>IFERROR(__xludf.DUMMYFUNCTION("""COMPUTED_VALUE"""),"Don't know")</f>
        <v>Don't know</v>
      </c>
      <c r="P483" t="str">
        <f>IFERROR(__xludf.DUMMYFUNCTION("""COMPUTED_VALUE"""),"Yes")</f>
        <v>Yes</v>
      </c>
      <c r="Q483" t="str">
        <f>IFERROR(__xludf.DUMMYFUNCTION("""COMPUTED_VALUE"""),"Yes")</f>
        <v>Yes</v>
      </c>
      <c r="R483" t="str">
        <f>IFERROR(__xludf.DUMMYFUNCTION("""COMPUTED_VALUE"""),"Somewhat easy")</f>
        <v>Somewhat easy</v>
      </c>
      <c r="S483" t="str">
        <f>IFERROR(__xludf.DUMMYFUNCTION("""COMPUTED_VALUE"""),"No")</f>
        <v>No</v>
      </c>
      <c r="T483" t="str">
        <f>IFERROR(__xludf.DUMMYFUNCTION("""COMPUTED_VALUE"""),"No")</f>
        <v>No</v>
      </c>
      <c r="U483" t="str">
        <f>IFERROR(__xludf.DUMMYFUNCTION("""COMPUTED_VALUE"""),"Yes")</f>
        <v>Yes</v>
      </c>
      <c r="V483" t="str">
        <f>IFERROR(__xludf.DUMMYFUNCTION("""COMPUTED_VALUE"""),"Yes")</f>
        <v>Yes</v>
      </c>
      <c r="W483" t="str">
        <f>IFERROR(__xludf.DUMMYFUNCTION("""COMPUTED_VALUE"""),"Yes")</f>
        <v>Yes</v>
      </c>
      <c r="X483" t="str">
        <f>IFERROR(__xludf.DUMMYFUNCTION("""COMPUTED_VALUE"""),"Yes")</f>
        <v>Yes</v>
      </c>
      <c r="Y483" t="str">
        <f>IFERROR(__xludf.DUMMYFUNCTION("""COMPUTED_VALUE"""),"Yes")</f>
        <v>Yes</v>
      </c>
      <c r="Z483" t="str">
        <f>IFERROR(__xludf.DUMMYFUNCTION("""COMPUTED_VALUE"""),"No")</f>
        <v>No</v>
      </c>
    </row>
    <row r="484">
      <c r="A484" s="4">
        <f>IFERROR(__xludf.DUMMYFUNCTION("""COMPUTED_VALUE"""),41879.720064409725)</f>
        <v>41879.72006</v>
      </c>
      <c r="B484">
        <f>IFERROR(__xludf.DUMMYFUNCTION("""COMPUTED_VALUE"""),39.0)</f>
        <v>39</v>
      </c>
      <c r="C484" t="str">
        <f>IFERROR(__xludf.DUMMYFUNCTION("""COMPUTED_VALUE"""),"Male")</f>
        <v>Male</v>
      </c>
      <c r="D484" t="str">
        <f>IFERROR(__xludf.DUMMYFUNCTION("""COMPUTED_VALUE"""),"United States")</f>
        <v>United States</v>
      </c>
      <c r="E484" t="str">
        <f>IFERROR(__xludf.DUMMYFUNCTION("""COMPUTED_VALUE"""),"TN")</f>
        <v>TN</v>
      </c>
      <c r="F484" t="str">
        <f>IFERROR(__xludf.DUMMYFUNCTION("""COMPUTED_VALUE"""),"No")</f>
        <v>No</v>
      </c>
      <c r="G484" t="str">
        <f>IFERROR(__xludf.DUMMYFUNCTION("""COMPUTED_VALUE"""),"No")</f>
        <v>No</v>
      </c>
      <c r="H484" t="str">
        <f>IFERROR(__xludf.DUMMYFUNCTION("""COMPUTED_VALUE"""),"No")</f>
        <v>No</v>
      </c>
      <c r="J484" t="str">
        <f>IFERROR(__xludf.DUMMYFUNCTION("""COMPUTED_VALUE"""),"More than 1000")</f>
        <v>More than 1000</v>
      </c>
      <c r="K484" t="str">
        <f>IFERROR(__xludf.DUMMYFUNCTION("""COMPUTED_VALUE"""),"Yes")</f>
        <v>Yes</v>
      </c>
      <c r="L484" t="str">
        <f>IFERROR(__xludf.DUMMYFUNCTION("""COMPUTED_VALUE"""),"Yes")</f>
        <v>Yes</v>
      </c>
      <c r="M484" t="str">
        <f>IFERROR(__xludf.DUMMYFUNCTION("""COMPUTED_VALUE"""),"Don't know")</f>
        <v>Don't know</v>
      </c>
      <c r="N484" t="str">
        <f>IFERROR(__xludf.DUMMYFUNCTION("""COMPUTED_VALUE"""),"Not sure")</f>
        <v>Not sure</v>
      </c>
      <c r="O484" t="str">
        <f>IFERROR(__xludf.DUMMYFUNCTION("""COMPUTED_VALUE"""),"Don't know")</f>
        <v>Don't know</v>
      </c>
      <c r="P484" t="str">
        <f>IFERROR(__xludf.DUMMYFUNCTION("""COMPUTED_VALUE"""),"Don't know")</f>
        <v>Don't know</v>
      </c>
      <c r="Q484" t="str">
        <f>IFERROR(__xludf.DUMMYFUNCTION("""COMPUTED_VALUE"""),"Don't know")</f>
        <v>Don't know</v>
      </c>
      <c r="R484" t="str">
        <f>IFERROR(__xludf.DUMMYFUNCTION("""COMPUTED_VALUE"""),"Don't know")</f>
        <v>Don't know</v>
      </c>
      <c r="S484" t="str">
        <f>IFERROR(__xludf.DUMMYFUNCTION("""COMPUTED_VALUE"""),"No")</f>
        <v>No</v>
      </c>
      <c r="T484" t="str">
        <f>IFERROR(__xludf.DUMMYFUNCTION("""COMPUTED_VALUE"""),"No")</f>
        <v>No</v>
      </c>
      <c r="U484" t="str">
        <f>IFERROR(__xludf.DUMMYFUNCTION("""COMPUTED_VALUE"""),"Some of them")</f>
        <v>Some of them</v>
      </c>
      <c r="V484" t="str">
        <f>IFERROR(__xludf.DUMMYFUNCTION("""COMPUTED_VALUE"""),"Yes")</f>
        <v>Yes</v>
      </c>
      <c r="W484" t="str">
        <f>IFERROR(__xludf.DUMMYFUNCTION("""COMPUTED_VALUE"""),"No")</f>
        <v>No</v>
      </c>
      <c r="X484" t="str">
        <f>IFERROR(__xludf.DUMMYFUNCTION("""COMPUTED_VALUE"""),"No")</f>
        <v>No</v>
      </c>
      <c r="Y484" t="str">
        <f>IFERROR(__xludf.DUMMYFUNCTION("""COMPUTED_VALUE"""),"Don't know")</f>
        <v>Don't know</v>
      </c>
      <c r="Z484" t="str">
        <f>IFERROR(__xludf.DUMMYFUNCTION("""COMPUTED_VALUE"""),"No")</f>
        <v>No</v>
      </c>
    </row>
    <row r="485">
      <c r="A485" s="4">
        <f>IFERROR(__xludf.DUMMYFUNCTION("""COMPUTED_VALUE"""),41879.72158924769)</f>
        <v>41879.72159</v>
      </c>
      <c r="B485">
        <f>IFERROR(__xludf.DUMMYFUNCTION("""COMPUTED_VALUE"""),37.0)</f>
        <v>37</v>
      </c>
      <c r="C485" t="str">
        <f>IFERROR(__xludf.DUMMYFUNCTION("""COMPUTED_VALUE"""),"Male")</f>
        <v>Male</v>
      </c>
      <c r="D485" t="str">
        <f>IFERROR(__xludf.DUMMYFUNCTION("""COMPUTED_VALUE"""),"United States")</f>
        <v>United States</v>
      </c>
      <c r="E485" t="str">
        <f>IFERROR(__xludf.DUMMYFUNCTION("""COMPUTED_VALUE"""),"OK")</f>
        <v>OK</v>
      </c>
      <c r="F485" t="str">
        <f>IFERROR(__xludf.DUMMYFUNCTION("""COMPUTED_VALUE"""),"No")</f>
        <v>No</v>
      </c>
      <c r="G485" t="str">
        <f>IFERROR(__xludf.DUMMYFUNCTION("""COMPUTED_VALUE"""),"Yes")</f>
        <v>Yes</v>
      </c>
      <c r="H485" t="str">
        <f>IFERROR(__xludf.DUMMYFUNCTION("""COMPUTED_VALUE"""),"No")</f>
        <v>No</v>
      </c>
      <c r="J485" t="str">
        <f>IFERROR(__xludf.DUMMYFUNCTION("""COMPUTED_VALUE"""),"500-1000")</f>
        <v>500-1000</v>
      </c>
      <c r="K485" t="str">
        <f>IFERROR(__xludf.DUMMYFUNCTION("""COMPUTED_VALUE"""),"No")</f>
        <v>No</v>
      </c>
      <c r="L485" t="str">
        <f>IFERROR(__xludf.DUMMYFUNCTION("""COMPUTED_VALUE"""),"No")</f>
        <v>No</v>
      </c>
      <c r="M485" t="str">
        <f>IFERROR(__xludf.DUMMYFUNCTION("""COMPUTED_VALUE"""),"Yes")</f>
        <v>Yes</v>
      </c>
      <c r="N485" t="str">
        <f>IFERROR(__xludf.DUMMYFUNCTION("""COMPUTED_VALUE"""),"Yes")</f>
        <v>Yes</v>
      </c>
      <c r="O485" t="str">
        <f>IFERROR(__xludf.DUMMYFUNCTION("""COMPUTED_VALUE"""),"No")</f>
        <v>No</v>
      </c>
      <c r="P485" t="str">
        <f>IFERROR(__xludf.DUMMYFUNCTION("""COMPUTED_VALUE"""),"No")</f>
        <v>No</v>
      </c>
      <c r="Q485" t="str">
        <f>IFERROR(__xludf.DUMMYFUNCTION("""COMPUTED_VALUE"""),"Yes")</f>
        <v>Yes</v>
      </c>
      <c r="R485" t="str">
        <f>IFERROR(__xludf.DUMMYFUNCTION("""COMPUTED_VALUE"""),"Very easy")</f>
        <v>Very easy</v>
      </c>
      <c r="S485" t="str">
        <f>IFERROR(__xludf.DUMMYFUNCTION("""COMPUTED_VALUE"""),"Maybe")</f>
        <v>Maybe</v>
      </c>
      <c r="T485" t="str">
        <f>IFERROR(__xludf.DUMMYFUNCTION("""COMPUTED_VALUE"""),"No")</f>
        <v>No</v>
      </c>
      <c r="U485" t="str">
        <f>IFERROR(__xludf.DUMMYFUNCTION("""COMPUTED_VALUE"""),"No")</f>
        <v>No</v>
      </c>
      <c r="V485" t="str">
        <f>IFERROR(__xludf.DUMMYFUNCTION("""COMPUTED_VALUE"""),"No")</f>
        <v>No</v>
      </c>
      <c r="W485" t="str">
        <f>IFERROR(__xludf.DUMMYFUNCTION("""COMPUTED_VALUE"""),"No")</f>
        <v>No</v>
      </c>
      <c r="X485" t="str">
        <f>IFERROR(__xludf.DUMMYFUNCTION("""COMPUTED_VALUE"""),"No")</f>
        <v>No</v>
      </c>
      <c r="Y485" t="str">
        <f>IFERROR(__xludf.DUMMYFUNCTION("""COMPUTED_VALUE"""),"No")</f>
        <v>No</v>
      </c>
      <c r="Z485" t="str">
        <f>IFERROR(__xludf.DUMMYFUNCTION("""COMPUTED_VALUE"""),"No")</f>
        <v>No</v>
      </c>
    </row>
    <row r="486">
      <c r="A486" s="4">
        <f>IFERROR(__xludf.DUMMYFUNCTION("""COMPUTED_VALUE"""),41879.72215123843)</f>
        <v>41879.72215</v>
      </c>
      <c r="B486">
        <f>IFERROR(__xludf.DUMMYFUNCTION("""COMPUTED_VALUE"""),31.0)</f>
        <v>31</v>
      </c>
      <c r="C486" t="str">
        <f>IFERROR(__xludf.DUMMYFUNCTION("""COMPUTED_VALUE"""),"Male")</f>
        <v>Male</v>
      </c>
      <c r="D486" t="str">
        <f>IFERROR(__xludf.DUMMYFUNCTION("""COMPUTED_VALUE"""),"United States")</f>
        <v>United States</v>
      </c>
      <c r="E486" t="str">
        <f>IFERROR(__xludf.DUMMYFUNCTION("""COMPUTED_VALUE"""),"TN")</f>
        <v>TN</v>
      </c>
      <c r="F486" t="str">
        <f>IFERROR(__xludf.DUMMYFUNCTION("""COMPUTED_VALUE"""),"No")</f>
        <v>No</v>
      </c>
      <c r="G486" t="str">
        <f>IFERROR(__xludf.DUMMYFUNCTION("""COMPUTED_VALUE"""),"No")</f>
        <v>No</v>
      </c>
      <c r="H486" t="str">
        <f>IFERROR(__xludf.DUMMYFUNCTION("""COMPUTED_VALUE"""),"No")</f>
        <v>No</v>
      </c>
      <c r="J486" t="str">
        <f>IFERROR(__xludf.DUMMYFUNCTION("""COMPUTED_VALUE"""),"26-100")</f>
        <v>26-100</v>
      </c>
      <c r="K486" t="str">
        <f>IFERROR(__xludf.DUMMYFUNCTION("""COMPUTED_VALUE"""),"No")</f>
        <v>No</v>
      </c>
      <c r="L486" t="str">
        <f>IFERROR(__xludf.DUMMYFUNCTION("""COMPUTED_VALUE"""),"Yes")</f>
        <v>Yes</v>
      </c>
      <c r="M486" t="str">
        <f>IFERROR(__xludf.DUMMYFUNCTION("""COMPUTED_VALUE"""),"Yes")</f>
        <v>Yes</v>
      </c>
      <c r="N486" t="str">
        <f>IFERROR(__xludf.DUMMYFUNCTION("""COMPUTED_VALUE"""),"No")</f>
        <v>No</v>
      </c>
      <c r="O486" t="str">
        <f>IFERROR(__xludf.DUMMYFUNCTION("""COMPUTED_VALUE"""),"Yes")</f>
        <v>Yes</v>
      </c>
      <c r="P486" t="str">
        <f>IFERROR(__xludf.DUMMYFUNCTION("""COMPUTED_VALUE"""),"No")</f>
        <v>No</v>
      </c>
      <c r="Q486" t="str">
        <f>IFERROR(__xludf.DUMMYFUNCTION("""COMPUTED_VALUE"""),"Yes")</f>
        <v>Yes</v>
      </c>
      <c r="R486" t="str">
        <f>IFERROR(__xludf.DUMMYFUNCTION("""COMPUTED_VALUE"""),"Somewhat easy")</f>
        <v>Somewhat easy</v>
      </c>
      <c r="S486" t="str">
        <f>IFERROR(__xludf.DUMMYFUNCTION("""COMPUTED_VALUE"""),"Maybe")</f>
        <v>Maybe</v>
      </c>
      <c r="T486" t="str">
        <f>IFERROR(__xludf.DUMMYFUNCTION("""COMPUTED_VALUE"""),"No")</f>
        <v>No</v>
      </c>
      <c r="U486" t="str">
        <f>IFERROR(__xludf.DUMMYFUNCTION("""COMPUTED_VALUE"""),"Some of them")</f>
        <v>Some of them</v>
      </c>
      <c r="V486" t="str">
        <f>IFERROR(__xludf.DUMMYFUNCTION("""COMPUTED_VALUE"""),"Some of them")</f>
        <v>Some of them</v>
      </c>
      <c r="W486" t="str">
        <f>IFERROR(__xludf.DUMMYFUNCTION("""COMPUTED_VALUE"""),"No")</f>
        <v>No</v>
      </c>
      <c r="X486" t="str">
        <f>IFERROR(__xludf.DUMMYFUNCTION("""COMPUTED_VALUE"""),"Maybe")</f>
        <v>Maybe</v>
      </c>
      <c r="Y486" t="str">
        <f>IFERROR(__xludf.DUMMYFUNCTION("""COMPUTED_VALUE"""),"No")</f>
        <v>No</v>
      </c>
      <c r="Z486" t="str">
        <f>IFERROR(__xludf.DUMMYFUNCTION("""COMPUTED_VALUE"""),"No")</f>
        <v>No</v>
      </c>
    </row>
    <row r="487">
      <c r="A487" s="4">
        <f>IFERROR(__xludf.DUMMYFUNCTION("""COMPUTED_VALUE"""),41879.722497083334)</f>
        <v>41879.7225</v>
      </c>
      <c r="B487">
        <f>IFERROR(__xludf.DUMMYFUNCTION("""COMPUTED_VALUE"""),29.0)</f>
        <v>29</v>
      </c>
      <c r="C487" t="str">
        <f>IFERROR(__xludf.DUMMYFUNCTION("""COMPUTED_VALUE"""),"M")</f>
        <v>M</v>
      </c>
      <c r="D487" t="str">
        <f>IFERROR(__xludf.DUMMYFUNCTION("""COMPUTED_VALUE"""),"United States")</f>
        <v>United States</v>
      </c>
      <c r="E487" t="str">
        <f>IFERROR(__xludf.DUMMYFUNCTION("""COMPUTED_VALUE"""),"TX")</f>
        <v>TX</v>
      </c>
      <c r="F487" t="str">
        <f>IFERROR(__xludf.DUMMYFUNCTION("""COMPUTED_VALUE"""),"No")</f>
        <v>No</v>
      </c>
      <c r="G487" t="str">
        <f>IFERROR(__xludf.DUMMYFUNCTION("""COMPUTED_VALUE"""),"No")</f>
        <v>No</v>
      </c>
      <c r="H487" t="str">
        <f>IFERROR(__xludf.DUMMYFUNCTION("""COMPUTED_VALUE"""),"No")</f>
        <v>No</v>
      </c>
      <c r="J487" t="str">
        <f>IFERROR(__xludf.DUMMYFUNCTION("""COMPUTED_VALUE"""),"More than 1000")</f>
        <v>More than 1000</v>
      </c>
      <c r="K487" t="str">
        <f>IFERROR(__xludf.DUMMYFUNCTION("""COMPUTED_VALUE"""),"No")</f>
        <v>No</v>
      </c>
      <c r="L487" t="str">
        <f>IFERROR(__xludf.DUMMYFUNCTION("""COMPUTED_VALUE"""),"No")</f>
        <v>No</v>
      </c>
      <c r="M487" t="str">
        <f>IFERROR(__xludf.DUMMYFUNCTION("""COMPUTED_VALUE"""),"Don't know")</f>
        <v>Don't know</v>
      </c>
      <c r="N487" t="str">
        <f>IFERROR(__xludf.DUMMYFUNCTION("""COMPUTED_VALUE"""),"Not sure")</f>
        <v>Not sure</v>
      </c>
      <c r="O487" t="str">
        <f>IFERROR(__xludf.DUMMYFUNCTION("""COMPUTED_VALUE"""),"No")</f>
        <v>No</v>
      </c>
      <c r="P487" t="str">
        <f>IFERROR(__xludf.DUMMYFUNCTION("""COMPUTED_VALUE"""),"Don't know")</f>
        <v>Don't know</v>
      </c>
      <c r="Q487" t="str">
        <f>IFERROR(__xludf.DUMMYFUNCTION("""COMPUTED_VALUE"""),"Don't know")</f>
        <v>Don't know</v>
      </c>
      <c r="R487" t="str">
        <f>IFERROR(__xludf.DUMMYFUNCTION("""COMPUTED_VALUE"""),"Don't know")</f>
        <v>Don't know</v>
      </c>
      <c r="S487" t="str">
        <f>IFERROR(__xludf.DUMMYFUNCTION("""COMPUTED_VALUE"""),"Maybe")</f>
        <v>Maybe</v>
      </c>
      <c r="T487" t="str">
        <f>IFERROR(__xludf.DUMMYFUNCTION("""COMPUTED_VALUE"""),"No")</f>
        <v>No</v>
      </c>
      <c r="U487" t="str">
        <f>IFERROR(__xludf.DUMMYFUNCTION("""COMPUTED_VALUE"""),"No")</f>
        <v>No</v>
      </c>
      <c r="V487" t="str">
        <f>IFERROR(__xludf.DUMMYFUNCTION("""COMPUTED_VALUE"""),"Some of them")</f>
        <v>Some of them</v>
      </c>
      <c r="W487" t="str">
        <f>IFERROR(__xludf.DUMMYFUNCTION("""COMPUTED_VALUE"""),"No")</f>
        <v>No</v>
      </c>
      <c r="X487" t="str">
        <f>IFERROR(__xludf.DUMMYFUNCTION("""COMPUTED_VALUE"""),"Maybe")</f>
        <v>Maybe</v>
      </c>
      <c r="Y487" t="str">
        <f>IFERROR(__xludf.DUMMYFUNCTION("""COMPUTED_VALUE"""),"Don't know")</f>
        <v>Don't know</v>
      </c>
      <c r="Z487" t="str">
        <f>IFERROR(__xludf.DUMMYFUNCTION("""COMPUTED_VALUE"""),"No")</f>
        <v>No</v>
      </c>
    </row>
    <row r="488">
      <c r="A488" s="4">
        <f>IFERROR(__xludf.DUMMYFUNCTION("""COMPUTED_VALUE"""),41879.72293659722)</f>
        <v>41879.72294</v>
      </c>
      <c r="B488">
        <f>IFERROR(__xludf.DUMMYFUNCTION("""COMPUTED_VALUE"""),31.0)</f>
        <v>31</v>
      </c>
      <c r="C488" t="str">
        <f>IFERROR(__xludf.DUMMYFUNCTION("""COMPUTED_VALUE"""),"male")</f>
        <v>male</v>
      </c>
      <c r="D488" t="str">
        <f>IFERROR(__xludf.DUMMYFUNCTION("""COMPUTED_VALUE"""),"United States")</f>
        <v>United States</v>
      </c>
      <c r="E488" t="str">
        <f>IFERROR(__xludf.DUMMYFUNCTION("""COMPUTED_VALUE"""),"CO")</f>
        <v>CO</v>
      </c>
      <c r="F488" t="str">
        <f>IFERROR(__xludf.DUMMYFUNCTION("""COMPUTED_VALUE"""),"No")</f>
        <v>No</v>
      </c>
      <c r="G488" t="str">
        <f>IFERROR(__xludf.DUMMYFUNCTION("""COMPUTED_VALUE"""),"No")</f>
        <v>No</v>
      </c>
      <c r="H488" t="str">
        <f>IFERROR(__xludf.DUMMYFUNCTION("""COMPUTED_VALUE"""),"Yes")</f>
        <v>Yes</v>
      </c>
      <c r="I488" t="str">
        <f>IFERROR(__xludf.DUMMYFUNCTION("""COMPUTED_VALUE"""),"Never")</f>
        <v>Never</v>
      </c>
      <c r="J488" t="str">
        <f>IFERROR(__xludf.DUMMYFUNCTION("""COMPUTED_VALUE"""),"26-100")</f>
        <v>26-100</v>
      </c>
      <c r="K488" t="str">
        <f>IFERROR(__xludf.DUMMYFUNCTION("""COMPUTED_VALUE"""),"No")</f>
        <v>No</v>
      </c>
      <c r="L488" t="str">
        <f>IFERROR(__xludf.DUMMYFUNCTION("""COMPUTED_VALUE"""),"Yes")</f>
        <v>Yes</v>
      </c>
      <c r="M488" t="str">
        <f>IFERROR(__xludf.DUMMYFUNCTION("""COMPUTED_VALUE"""),"Yes")</f>
        <v>Yes</v>
      </c>
      <c r="N488" t="str">
        <f>IFERROR(__xludf.DUMMYFUNCTION("""COMPUTED_VALUE"""),"Yes")</f>
        <v>Yes</v>
      </c>
      <c r="O488" t="str">
        <f>IFERROR(__xludf.DUMMYFUNCTION("""COMPUTED_VALUE"""),"No")</f>
        <v>No</v>
      </c>
      <c r="P488" t="str">
        <f>IFERROR(__xludf.DUMMYFUNCTION("""COMPUTED_VALUE"""),"Don't know")</f>
        <v>Don't know</v>
      </c>
      <c r="Q488" t="str">
        <f>IFERROR(__xludf.DUMMYFUNCTION("""COMPUTED_VALUE"""),"Yes")</f>
        <v>Yes</v>
      </c>
      <c r="R488" t="str">
        <f>IFERROR(__xludf.DUMMYFUNCTION("""COMPUTED_VALUE"""),"Very easy")</f>
        <v>Very easy</v>
      </c>
      <c r="S488" t="str">
        <f>IFERROR(__xludf.DUMMYFUNCTION("""COMPUTED_VALUE"""),"Maybe")</f>
        <v>Maybe</v>
      </c>
      <c r="T488" t="str">
        <f>IFERROR(__xludf.DUMMYFUNCTION("""COMPUTED_VALUE"""),"No")</f>
        <v>No</v>
      </c>
      <c r="U488" t="str">
        <f>IFERROR(__xludf.DUMMYFUNCTION("""COMPUTED_VALUE"""),"No")</f>
        <v>No</v>
      </c>
      <c r="V488" t="str">
        <f>IFERROR(__xludf.DUMMYFUNCTION("""COMPUTED_VALUE"""),"No")</f>
        <v>No</v>
      </c>
      <c r="W488" t="str">
        <f>IFERROR(__xludf.DUMMYFUNCTION("""COMPUTED_VALUE"""),"No")</f>
        <v>No</v>
      </c>
      <c r="X488" t="str">
        <f>IFERROR(__xludf.DUMMYFUNCTION("""COMPUTED_VALUE"""),"No")</f>
        <v>No</v>
      </c>
      <c r="Y488" t="str">
        <f>IFERROR(__xludf.DUMMYFUNCTION("""COMPUTED_VALUE"""),"Don't know")</f>
        <v>Don't know</v>
      </c>
      <c r="Z488" t="str">
        <f>IFERROR(__xludf.DUMMYFUNCTION("""COMPUTED_VALUE"""),"No")</f>
        <v>No</v>
      </c>
    </row>
    <row r="489">
      <c r="A489" s="4">
        <f>IFERROR(__xludf.DUMMYFUNCTION("""COMPUTED_VALUE"""),41879.72341690972)</f>
        <v>41879.72342</v>
      </c>
      <c r="B489">
        <f>IFERROR(__xludf.DUMMYFUNCTION("""COMPUTED_VALUE"""),29.0)</f>
        <v>29</v>
      </c>
      <c r="C489" t="str">
        <f>IFERROR(__xludf.DUMMYFUNCTION("""COMPUTED_VALUE"""),"Male")</f>
        <v>Male</v>
      </c>
      <c r="D489" t="str">
        <f>IFERROR(__xludf.DUMMYFUNCTION("""COMPUTED_VALUE"""),"United States")</f>
        <v>United States</v>
      </c>
      <c r="E489" t="str">
        <f>IFERROR(__xludf.DUMMYFUNCTION("""COMPUTED_VALUE"""),"TN")</f>
        <v>TN</v>
      </c>
      <c r="F489" t="str">
        <f>IFERROR(__xludf.DUMMYFUNCTION("""COMPUTED_VALUE"""),"No")</f>
        <v>No</v>
      </c>
      <c r="G489" t="str">
        <f>IFERROR(__xludf.DUMMYFUNCTION("""COMPUTED_VALUE"""),"Yes")</f>
        <v>Yes</v>
      </c>
      <c r="H489" t="str">
        <f>IFERROR(__xludf.DUMMYFUNCTION("""COMPUTED_VALUE"""),"Yes")</f>
        <v>Yes</v>
      </c>
      <c r="I489" t="str">
        <f>IFERROR(__xludf.DUMMYFUNCTION("""COMPUTED_VALUE"""),"Sometimes")</f>
        <v>Sometimes</v>
      </c>
      <c r="J489" t="str">
        <f>IFERROR(__xludf.DUMMYFUNCTION("""COMPUTED_VALUE"""),"26-100")</f>
        <v>26-100</v>
      </c>
      <c r="K489" t="str">
        <f>IFERROR(__xludf.DUMMYFUNCTION("""COMPUTED_VALUE"""),"No")</f>
        <v>No</v>
      </c>
      <c r="L489" t="str">
        <f>IFERROR(__xludf.DUMMYFUNCTION("""COMPUTED_VALUE"""),"Yes")</f>
        <v>Yes</v>
      </c>
      <c r="M489" t="str">
        <f>IFERROR(__xludf.DUMMYFUNCTION("""COMPUTED_VALUE"""),"Don't know")</f>
        <v>Don't know</v>
      </c>
      <c r="N489" t="str">
        <f>IFERROR(__xludf.DUMMYFUNCTION("""COMPUTED_VALUE"""),"Not sure")</f>
        <v>Not sure</v>
      </c>
      <c r="O489" t="str">
        <f>IFERROR(__xludf.DUMMYFUNCTION("""COMPUTED_VALUE"""),"Don't know")</f>
        <v>Don't know</v>
      </c>
      <c r="P489" t="str">
        <f>IFERROR(__xludf.DUMMYFUNCTION("""COMPUTED_VALUE"""),"Don't know")</f>
        <v>Don't know</v>
      </c>
      <c r="Q489" t="str">
        <f>IFERROR(__xludf.DUMMYFUNCTION("""COMPUTED_VALUE"""),"Don't know")</f>
        <v>Don't know</v>
      </c>
      <c r="R489" t="str">
        <f>IFERROR(__xludf.DUMMYFUNCTION("""COMPUTED_VALUE"""),"Don't know")</f>
        <v>Don't know</v>
      </c>
      <c r="S489" t="str">
        <f>IFERROR(__xludf.DUMMYFUNCTION("""COMPUTED_VALUE"""),"Maybe")</f>
        <v>Maybe</v>
      </c>
      <c r="T489" t="str">
        <f>IFERROR(__xludf.DUMMYFUNCTION("""COMPUTED_VALUE"""),"No")</f>
        <v>No</v>
      </c>
      <c r="U489" t="str">
        <f>IFERROR(__xludf.DUMMYFUNCTION("""COMPUTED_VALUE"""),"Some of them")</f>
        <v>Some of them</v>
      </c>
      <c r="V489" t="str">
        <f>IFERROR(__xludf.DUMMYFUNCTION("""COMPUTED_VALUE"""),"Some of them")</f>
        <v>Some of them</v>
      </c>
      <c r="W489" t="str">
        <f>IFERROR(__xludf.DUMMYFUNCTION("""COMPUTED_VALUE"""),"No")</f>
        <v>No</v>
      </c>
      <c r="X489" t="str">
        <f>IFERROR(__xludf.DUMMYFUNCTION("""COMPUTED_VALUE"""),"No")</f>
        <v>No</v>
      </c>
      <c r="Y489" t="str">
        <f>IFERROR(__xludf.DUMMYFUNCTION("""COMPUTED_VALUE"""),"Yes")</f>
        <v>Yes</v>
      </c>
      <c r="Z489" t="str">
        <f>IFERROR(__xludf.DUMMYFUNCTION("""COMPUTED_VALUE"""),"No")</f>
        <v>No</v>
      </c>
    </row>
    <row r="490">
      <c r="A490" s="4">
        <f>IFERROR(__xludf.DUMMYFUNCTION("""COMPUTED_VALUE"""),41879.72382935185)</f>
        <v>41879.72383</v>
      </c>
      <c r="B490">
        <f>IFERROR(__xludf.DUMMYFUNCTION("""COMPUTED_VALUE"""),30.0)</f>
        <v>30</v>
      </c>
      <c r="C490" t="str">
        <f>IFERROR(__xludf.DUMMYFUNCTION("""COMPUTED_VALUE"""),"Mail")</f>
        <v>Mail</v>
      </c>
      <c r="D490" t="str">
        <f>IFERROR(__xludf.DUMMYFUNCTION("""COMPUTED_VALUE"""),"United States")</f>
        <v>United States</v>
      </c>
      <c r="E490" t="str">
        <f>IFERROR(__xludf.DUMMYFUNCTION("""COMPUTED_VALUE"""),"GA")</f>
        <v>GA</v>
      </c>
      <c r="F490" t="str">
        <f>IFERROR(__xludf.DUMMYFUNCTION("""COMPUTED_VALUE"""),"No")</f>
        <v>No</v>
      </c>
      <c r="G490" t="str">
        <f>IFERROR(__xludf.DUMMYFUNCTION("""COMPUTED_VALUE"""),"No")</f>
        <v>No</v>
      </c>
      <c r="H490" t="str">
        <f>IFERROR(__xludf.DUMMYFUNCTION("""COMPUTED_VALUE"""),"No")</f>
        <v>No</v>
      </c>
      <c r="I490" t="str">
        <f>IFERROR(__xludf.DUMMYFUNCTION("""COMPUTED_VALUE"""),"Never")</f>
        <v>Never</v>
      </c>
      <c r="J490" t="str">
        <f>IFERROR(__xludf.DUMMYFUNCTION("""COMPUTED_VALUE"""),"26-100")</f>
        <v>26-100</v>
      </c>
      <c r="K490" t="str">
        <f>IFERROR(__xludf.DUMMYFUNCTION("""COMPUTED_VALUE"""),"Yes")</f>
        <v>Yes</v>
      </c>
      <c r="L490" t="str">
        <f>IFERROR(__xludf.DUMMYFUNCTION("""COMPUTED_VALUE"""),"Yes")</f>
        <v>Yes</v>
      </c>
      <c r="M490" t="str">
        <f>IFERROR(__xludf.DUMMYFUNCTION("""COMPUTED_VALUE"""),"Yes")</f>
        <v>Yes</v>
      </c>
      <c r="N490" t="str">
        <f>IFERROR(__xludf.DUMMYFUNCTION("""COMPUTED_VALUE"""),"Yes")</f>
        <v>Yes</v>
      </c>
      <c r="O490" t="str">
        <f>IFERROR(__xludf.DUMMYFUNCTION("""COMPUTED_VALUE"""),"Don't know")</f>
        <v>Don't know</v>
      </c>
      <c r="P490" t="str">
        <f>IFERROR(__xludf.DUMMYFUNCTION("""COMPUTED_VALUE"""),"Don't know")</f>
        <v>Don't know</v>
      </c>
      <c r="Q490" t="str">
        <f>IFERROR(__xludf.DUMMYFUNCTION("""COMPUTED_VALUE"""),"Yes")</f>
        <v>Yes</v>
      </c>
      <c r="R490" t="str">
        <f>IFERROR(__xludf.DUMMYFUNCTION("""COMPUTED_VALUE"""),"Very easy")</f>
        <v>Very easy</v>
      </c>
      <c r="S490" t="str">
        <f>IFERROR(__xludf.DUMMYFUNCTION("""COMPUTED_VALUE"""),"No")</f>
        <v>No</v>
      </c>
      <c r="T490" t="str">
        <f>IFERROR(__xludf.DUMMYFUNCTION("""COMPUTED_VALUE"""),"No")</f>
        <v>No</v>
      </c>
      <c r="U490" t="str">
        <f>IFERROR(__xludf.DUMMYFUNCTION("""COMPUTED_VALUE"""),"Some of them")</f>
        <v>Some of them</v>
      </c>
      <c r="V490" t="str">
        <f>IFERROR(__xludf.DUMMYFUNCTION("""COMPUTED_VALUE"""),"Yes")</f>
        <v>Yes</v>
      </c>
      <c r="W490" t="str">
        <f>IFERROR(__xludf.DUMMYFUNCTION("""COMPUTED_VALUE"""),"Maybe")</f>
        <v>Maybe</v>
      </c>
      <c r="X490" t="str">
        <f>IFERROR(__xludf.DUMMYFUNCTION("""COMPUTED_VALUE"""),"Maybe")</f>
        <v>Maybe</v>
      </c>
      <c r="Y490" t="str">
        <f>IFERROR(__xludf.DUMMYFUNCTION("""COMPUTED_VALUE"""),"Yes")</f>
        <v>Yes</v>
      </c>
      <c r="Z490" t="str">
        <f>IFERROR(__xludf.DUMMYFUNCTION("""COMPUTED_VALUE"""),"No")</f>
        <v>No</v>
      </c>
    </row>
    <row r="491">
      <c r="A491" s="4">
        <f>IFERROR(__xludf.DUMMYFUNCTION("""COMPUTED_VALUE"""),41879.724235127316)</f>
        <v>41879.72424</v>
      </c>
      <c r="B491">
        <f>IFERROR(__xludf.DUMMYFUNCTION("""COMPUTED_VALUE"""),37.0)</f>
        <v>37</v>
      </c>
      <c r="C491" t="str">
        <f>IFERROR(__xludf.DUMMYFUNCTION("""COMPUTED_VALUE"""),"Male")</f>
        <v>Male</v>
      </c>
      <c r="D491" t="str">
        <f>IFERROR(__xludf.DUMMYFUNCTION("""COMPUTED_VALUE"""),"United States")</f>
        <v>United States</v>
      </c>
      <c r="E491" t="str">
        <f>IFERROR(__xludf.DUMMYFUNCTION("""COMPUTED_VALUE"""),"TN")</f>
        <v>TN</v>
      </c>
      <c r="F491" t="str">
        <f>IFERROR(__xludf.DUMMYFUNCTION("""COMPUTED_VALUE"""),"No")</f>
        <v>No</v>
      </c>
      <c r="G491" t="str">
        <f>IFERROR(__xludf.DUMMYFUNCTION("""COMPUTED_VALUE"""),"No")</f>
        <v>No</v>
      </c>
      <c r="H491" t="str">
        <f>IFERROR(__xludf.DUMMYFUNCTION("""COMPUTED_VALUE"""),"No")</f>
        <v>No</v>
      </c>
      <c r="I491" t="str">
        <f>IFERROR(__xludf.DUMMYFUNCTION("""COMPUTED_VALUE"""),"Never")</f>
        <v>Never</v>
      </c>
      <c r="J491" t="str">
        <f>IFERROR(__xludf.DUMMYFUNCTION("""COMPUTED_VALUE"""),"500-1000")</f>
        <v>500-1000</v>
      </c>
      <c r="K491" t="str">
        <f>IFERROR(__xludf.DUMMYFUNCTION("""COMPUTED_VALUE"""),"Yes")</f>
        <v>Yes</v>
      </c>
      <c r="L491" t="str">
        <f>IFERROR(__xludf.DUMMYFUNCTION("""COMPUTED_VALUE"""),"Yes")</f>
        <v>Yes</v>
      </c>
      <c r="M491" t="str">
        <f>IFERROR(__xludf.DUMMYFUNCTION("""COMPUTED_VALUE"""),"Yes")</f>
        <v>Yes</v>
      </c>
      <c r="N491" t="str">
        <f>IFERROR(__xludf.DUMMYFUNCTION("""COMPUTED_VALUE"""),"No")</f>
        <v>No</v>
      </c>
      <c r="O491" t="str">
        <f>IFERROR(__xludf.DUMMYFUNCTION("""COMPUTED_VALUE"""),"Yes")</f>
        <v>Yes</v>
      </c>
      <c r="P491" t="str">
        <f>IFERROR(__xludf.DUMMYFUNCTION("""COMPUTED_VALUE"""),"Don't know")</f>
        <v>Don't know</v>
      </c>
      <c r="Q491" t="str">
        <f>IFERROR(__xludf.DUMMYFUNCTION("""COMPUTED_VALUE"""),"Don't know")</f>
        <v>Don't know</v>
      </c>
      <c r="R491" t="str">
        <f>IFERROR(__xludf.DUMMYFUNCTION("""COMPUTED_VALUE"""),"Don't know")</f>
        <v>Don't know</v>
      </c>
      <c r="S491" t="str">
        <f>IFERROR(__xludf.DUMMYFUNCTION("""COMPUTED_VALUE"""),"Maybe")</f>
        <v>Maybe</v>
      </c>
      <c r="T491" t="str">
        <f>IFERROR(__xludf.DUMMYFUNCTION("""COMPUTED_VALUE"""),"No")</f>
        <v>No</v>
      </c>
      <c r="U491" t="str">
        <f>IFERROR(__xludf.DUMMYFUNCTION("""COMPUTED_VALUE"""),"Some of them")</f>
        <v>Some of them</v>
      </c>
      <c r="V491" t="str">
        <f>IFERROR(__xludf.DUMMYFUNCTION("""COMPUTED_VALUE"""),"Yes")</f>
        <v>Yes</v>
      </c>
      <c r="W491" t="str">
        <f>IFERROR(__xludf.DUMMYFUNCTION("""COMPUTED_VALUE"""),"No")</f>
        <v>No</v>
      </c>
      <c r="X491" t="str">
        <f>IFERROR(__xludf.DUMMYFUNCTION("""COMPUTED_VALUE"""),"No")</f>
        <v>No</v>
      </c>
      <c r="Y491" t="str">
        <f>IFERROR(__xludf.DUMMYFUNCTION("""COMPUTED_VALUE"""),"Yes")</f>
        <v>Yes</v>
      </c>
      <c r="Z491" t="str">
        <f>IFERROR(__xludf.DUMMYFUNCTION("""COMPUTED_VALUE"""),"Yes")</f>
        <v>Yes</v>
      </c>
    </row>
    <row r="492">
      <c r="A492" s="4">
        <f>IFERROR(__xludf.DUMMYFUNCTION("""COMPUTED_VALUE"""),41879.72712310185)</f>
        <v>41879.72712</v>
      </c>
      <c r="B492">
        <f>IFERROR(__xludf.DUMMYFUNCTION("""COMPUTED_VALUE"""),35.0)</f>
        <v>35</v>
      </c>
      <c r="C492" t="str">
        <f>IFERROR(__xludf.DUMMYFUNCTION("""COMPUTED_VALUE"""),"Male")</f>
        <v>Male</v>
      </c>
      <c r="D492" t="str">
        <f>IFERROR(__xludf.DUMMYFUNCTION("""COMPUTED_VALUE"""),"United States")</f>
        <v>United States</v>
      </c>
      <c r="E492" t="str">
        <f>IFERROR(__xludf.DUMMYFUNCTION("""COMPUTED_VALUE"""),"TN")</f>
        <v>TN</v>
      </c>
      <c r="F492" t="str">
        <f>IFERROR(__xludf.DUMMYFUNCTION("""COMPUTED_VALUE"""),"No")</f>
        <v>No</v>
      </c>
      <c r="G492" t="str">
        <f>IFERROR(__xludf.DUMMYFUNCTION("""COMPUTED_VALUE"""),"Yes")</f>
        <v>Yes</v>
      </c>
      <c r="H492" t="str">
        <f>IFERROR(__xludf.DUMMYFUNCTION("""COMPUTED_VALUE"""),"Yes")</f>
        <v>Yes</v>
      </c>
      <c r="I492" t="str">
        <f>IFERROR(__xludf.DUMMYFUNCTION("""COMPUTED_VALUE"""),"Sometimes")</f>
        <v>Sometimes</v>
      </c>
      <c r="J492" t="str">
        <f>IFERROR(__xludf.DUMMYFUNCTION("""COMPUTED_VALUE"""),"26-100")</f>
        <v>26-100</v>
      </c>
      <c r="K492" t="str">
        <f>IFERROR(__xludf.DUMMYFUNCTION("""COMPUTED_VALUE"""),"Yes")</f>
        <v>Yes</v>
      </c>
      <c r="L492" t="str">
        <f>IFERROR(__xludf.DUMMYFUNCTION("""COMPUTED_VALUE"""),"Yes")</f>
        <v>Yes</v>
      </c>
      <c r="M492" t="str">
        <f>IFERROR(__xludf.DUMMYFUNCTION("""COMPUTED_VALUE"""),"Yes")</f>
        <v>Yes</v>
      </c>
      <c r="N492" t="str">
        <f>IFERROR(__xludf.DUMMYFUNCTION("""COMPUTED_VALUE"""),"Yes")</f>
        <v>Yes</v>
      </c>
      <c r="O492" t="str">
        <f>IFERROR(__xludf.DUMMYFUNCTION("""COMPUTED_VALUE"""),"No")</f>
        <v>No</v>
      </c>
      <c r="P492" t="str">
        <f>IFERROR(__xludf.DUMMYFUNCTION("""COMPUTED_VALUE"""),"Don't know")</f>
        <v>Don't know</v>
      </c>
      <c r="Q492" t="str">
        <f>IFERROR(__xludf.DUMMYFUNCTION("""COMPUTED_VALUE"""),"Don't know")</f>
        <v>Don't know</v>
      </c>
      <c r="R492" t="str">
        <f>IFERROR(__xludf.DUMMYFUNCTION("""COMPUTED_VALUE"""),"Don't know")</f>
        <v>Don't know</v>
      </c>
      <c r="S492" t="str">
        <f>IFERROR(__xludf.DUMMYFUNCTION("""COMPUTED_VALUE"""),"Maybe")</f>
        <v>Maybe</v>
      </c>
      <c r="T492" t="str">
        <f>IFERROR(__xludf.DUMMYFUNCTION("""COMPUTED_VALUE"""),"Maybe")</f>
        <v>Maybe</v>
      </c>
      <c r="U492" t="str">
        <f>IFERROR(__xludf.DUMMYFUNCTION("""COMPUTED_VALUE"""),"Some of them")</f>
        <v>Some of them</v>
      </c>
      <c r="V492" t="str">
        <f>IFERROR(__xludf.DUMMYFUNCTION("""COMPUTED_VALUE"""),"No")</f>
        <v>No</v>
      </c>
      <c r="W492" t="str">
        <f>IFERROR(__xludf.DUMMYFUNCTION("""COMPUTED_VALUE"""),"No")</f>
        <v>No</v>
      </c>
      <c r="X492" t="str">
        <f>IFERROR(__xludf.DUMMYFUNCTION("""COMPUTED_VALUE"""),"Maybe")</f>
        <v>Maybe</v>
      </c>
      <c r="Y492" t="str">
        <f>IFERROR(__xludf.DUMMYFUNCTION("""COMPUTED_VALUE"""),"No")</f>
        <v>No</v>
      </c>
      <c r="Z492" t="str">
        <f>IFERROR(__xludf.DUMMYFUNCTION("""COMPUTED_VALUE"""),"No")</f>
        <v>No</v>
      </c>
    </row>
    <row r="493">
      <c r="A493" s="4">
        <f>IFERROR(__xludf.DUMMYFUNCTION("""COMPUTED_VALUE"""),41879.72763298611)</f>
        <v>41879.72763</v>
      </c>
      <c r="B493">
        <f>IFERROR(__xludf.DUMMYFUNCTION("""COMPUTED_VALUE"""),41.0)</f>
        <v>41</v>
      </c>
      <c r="C493" t="str">
        <f>IFERROR(__xludf.DUMMYFUNCTION("""COMPUTED_VALUE"""),"M")</f>
        <v>M</v>
      </c>
      <c r="D493" t="str">
        <f>IFERROR(__xludf.DUMMYFUNCTION("""COMPUTED_VALUE"""),"United States")</f>
        <v>United States</v>
      </c>
      <c r="E493" t="str">
        <f>IFERROR(__xludf.DUMMYFUNCTION("""COMPUTED_VALUE"""),"DC")</f>
        <v>DC</v>
      </c>
      <c r="F493" t="str">
        <f>IFERROR(__xludf.DUMMYFUNCTION("""COMPUTED_VALUE"""),"No")</f>
        <v>No</v>
      </c>
      <c r="G493" t="str">
        <f>IFERROR(__xludf.DUMMYFUNCTION("""COMPUTED_VALUE"""),"Yes")</f>
        <v>Yes</v>
      </c>
      <c r="H493" t="str">
        <f>IFERROR(__xludf.DUMMYFUNCTION("""COMPUTED_VALUE"""),"No")</f>
        <v>No</v>
      </c>
      <c r="I493" t="str">
        <f>IFERROR(__xludf.DUMMYFUNCTION("""COMPUTED_VALUE"""),"Never")</f>
        <v>Never</v>
      </c>
      <c r="J493" t="str">
        <f>IFERROR(__xludf.DUMMYFUNCTION("""COMPUTED_VALUE"""),"500-1000")</f>
        <v>500-1000</v>
      </c>
      <c r="K493" t="str">
        <f>IFERROR(__xludf.DUMMYFUNCTION("""COMPUTED_VALUE"""),"Yes")</f>
        <v>Yes</v>
      </c>
      <c r="L493" t="str">
        <f>IFERROR(__xludf.DUMMYFUNCTION("""COMPUTED_VALUE"""),"No")</f>
        <v>No</v>
      </c>
      <c r="M493" t="str">
        <f>IFERROR(__xludf.DUMMYFUNCTION("""COMPUTED_VALUE"""),"Don't know")</f>
        <v>Don't know</v>
      </c>
      <c r="N493" t="str">
        <f>IFERROR(__xludf.DUMMYFUNCTION("""COMPUTED_VALUE"""),"No")</f>
        <v>No</v>
      </c>
      <c r="O493" t="str">
        <f>IFERROR(__xludf.DUMMYFUNCTION("""COMPUTED_VALUE"""),"No")</f>
        <v>No</v>
      </c>
      <c r="P493" t="str">
        <f>IFERROR(__xludf.DUMMYFUNCTION("""COMPUTED_VALUE"""),"No")</f>
        <v>No</v>
      </c>
      <c r="Q493" t="str">
        <f>IFERROR(__xludf.DUMMYFUNCTION("""COMPUTED_VALUE"""),"Don't know")</f>
        <v>Don't know</v>
      </c>
      <c r="R493" t="str">
        <f>IFERROR(__xludf.DUMMYFUNCTION("""COMPUTED_VALUE"""),"Don't know")</f>
        <v>Don't know</v>
      </c>
      <c r="S493" t="str">
        <f>IFERROR(__xludf.DUMMYFUNCTION("""COMPUTED_VALUE"""),"Maybe")</f>
        <v>Maybe</v>
      </c>
      <c r="T493" t="str">
        <f>IFERROR(__xludf.DUMMYFUNCTION("""COMPUTED_VALUE"""),"No")</f>
        <v>No</v>
      </c>
      <c r="U493" t="str">
        <f>IFERROR(__xludf.DUMMYFUNCTION("""COMPUTED_VALUE"""),"No")</f>
        <v>No</v>
      </c>
      <c r="V493" t="str">
        <f>IFERROR(__xludf.DUMMYFUNCTION("""COMPUTED_VALUE"""),"No")</f>
        <v>No</v>
      </c>
      <c r="W493" t="str">
        <f>IFERROR(__xludf.DUMMYFUNCTION("""COMPUTED_VALUE"""),"No")</f>
        <v>No</v>
      </c>
      <c r="X493" t="str">
        <f>IFERROR(__xludf.DUMMYFUNCTION("""COMPUTED_VALUE"""),"No")</f>
        <v>No</v>
      </c>
      <c r="Y493" t="str">
        <f>IFERROR(__xludf.DUMMYFUNCTION("""COMPUTED_VALUE"""),"Don't know")</f>
        <v>Don't know</v>
      </c>
      <c r="Z493" t="str">
        <f>IFERROR(__xludf.DUMMYFUNCTION("""COMPUTED_VALUE"""),"No")</f>
        <v>No</v>
      </c>
    </row>
    <row r="494">
      <c r="A494" s="4">
        <f>IFERROR(__xludf.DUMMYFUNCTION("""COMPUTED_VALUE"""),41879.731309490744)</f>
        <v>41879.73131</v>
      </c>
      <c r="B494">
        <f>IFERROR(__xludf.DUMMYFUNCTION("""COMPUTED_VALUE"""),39.0)</f>
        <v>39</v>
      </c>
      <c r="C494" t="str">
        <f>IFERROR(__xludf.DUMMYFUNCTION("""COMPUTED_VALUE"""),"Male")</f>
        <v>Male</v>
      </c>
      <c r="D494" t="str">
        <f>IFERROR(__xludf.DUMMYFUNCTION("""COMPUTED_VALUE"""),"United States")</f>
        <v>United States</v>
      </c>
      <c r="E494" t="str">
        <f>IFERROR(__xludf.DUMMYFUNCTION("""COMPUTED_VALUE"""),"TN")</f>
        <v>TN</v>
      </c>
      <c r="F494" t="str">
        <f>IFERROR(__xludf.DUMMYFUNCTION("""COMPUTED_VALUE"""),"No")</f>
        <v>No</v>
      </c>
      <c r="G494" t="str">
        <f>IFERROR(__xludf.DUMMYFUNCTION("""COMPUTED_VALUE"""),"Yes")</f>
        <v>Yes</v>
      </c>
      <c r="H494" t="str">
        <f>IFERROR(__xludf.DUMMYFUNCTION("""COMPUTED_VALUE"""),"No")</f>
        <v>No</v>
      </c>
      <c r="I494" t="str">
        <f>IFERROR(__xludf.DUMMYFUNCTION("""COMPUTED_VALUE"""),"Sometimes")</f>
        <v>Sometimes</v>
      </c>
      <c r="J494" t="str">
        <f>IFERROR(__xludf.DUMMYFUNCTION("""COMPUTED_VALUE"""),"More than 1000")</f>
        <v>More than 1000</v>
      </c>
      <c r="K494" t="str">
        <f>IFERROR(__xludf.DUMMYFUNCTION("""COMPUTED_VALUE"""),"No")</f>
        <v>No</v>
      </c>
      <c r="L494" t="str">
        <f>IFERROR(__xludf.DUMMYFUNCTION("""COMPUTED_VALUE"""),"Yes")</f>
        <v>Yes</v>
      </c>
      <c r="M494" t="str">
        <f>IFERROR(__xludf.DUMMYFUNCTION("""COMPUTED_VALUE"""),"Yes")</f>
        <v>Yes</v>
      </c>
      <c r="N494" t="str">
        <f>IFERROR(__xludf.DUMMYFUNCTION("""COMPUTED_VALUE"""),"No")</f>
        <v>No</v>
      </c>
      <c r="O494" t="str">
        <f>IFERROR(__xludf.DUMMYFUNCTION("""COMPUTED_VALUE"""),"Yes")</f>
        <v>Yes</v>
      </c>
      <c r="P494" t="str">
        <f>IFERROR(__xludf.DUMMYFUNCTION("""COMPUTED_VALUE"""),"Yes")</f>
        <v>Yes</v>
      </c>
      <c r="Q494" t="str">
        <f>IFERROR(__xludf.DUMMYFUNCTION("""COMPUTED_VALUE"""),"Don't know")</f>
        <v>Don't know</v>
      </c>
      <c r="R494" t="str">
        <f>IFERROR(__xludf.DUMMYFUNCTION("""COMPUTED_VALUE"""),"Don't know")</f>
        <v>Don't know</v>
      </c>
      <c r="S494" t="str">
        <f>IFERROR(__xludf.DUMMYFUNCTION("""COMPUTED_VALUE"""),"Maybe")</f>
        <v>Maybe</v>
      </c>
      <c r="T494" t="str">
        <f>IFERROR(__xludf.DUMMYFUNCTION("""COMPUTED_VALUE"""),"Maybe")</f>
        <v>Maybe</v>
      </c>
      <c r="U494" t="str">
        <f>IFERROR(__xludf.DUMMYFUNCTION("""COMPUTED_VALUE"""),"Some of them")</f>
        <v>Some of them</v>
      </c>
      <c r="V494" t="str">
        <f>IFERROR(__xludf.DUMMYFUNCTION("""COMPUTED_VALUE"""),"Yes")</f>
        <v>Yes</v>
      </c>
      <c r="W494" t="str">
        <f>IFERROR(__xludf.DUMMYFUNCTION("""COMPUTED_VALUE"""),"Maybe")</f>
        <v>Maybe</v>
      </c>
      <c r="X494" t="str">
        <f>IFERROR(__xludf.DUMMYFUNCTION("""COMPUTED_VALUE"""),"Maybe")</f>
        <v>Maybe</v>
      </c>
      <c r="Y494" t="str">
        <f>IFERROR(__xludf.DUMMYFUNCTION("""COMPUTED_VALUE"""),"Don't know")</f>
        <v>Don't know</v>
      </c>
      <c r="Z494" t="str">
        <f>IFERROR(__xludf.DUMMYFUNCTION("""COMPUTED_VALUE"""),"Yes")</f>
        <v>Yes</v>
      </c>
    </row>
    <row r="495">
      <c r="A495" s="4">
        <f>IFERROR(__xludf.DUMMYFUNCTION("""COMPUTED_VALUE"""),41879.73280741898)</f>
        <v>41879.73281</v>
      </c>
      <c r="B495">
        <f>IFERROR(__xludf.DUMMYFUNCTION("""COMPUTED_VALUE"""),29.0)</f>
        <v>29</v>
      </c>
      <c r="C495" t="str">
        <f>IFERROR(__xludf.DUMMYFUNCTION("""COMPUTED_VALUE"""),"m")</f>
        <v>m</v>
      </c>
      <c r="D495" t="str">
        <f>IFERROR(__xludf.DUMMYFUNCTION("""COMPUTED_VALUE"""),"United States")</f>
        <v>United States</v>
      </c>
      <c r="E495" t="str">
        <f>IFERROR(__xludf.DUMMYFUNCTION("""COMPUTED_VALUE"""),"TN")</f>
        <v>TN</v>
      </c>
      <c r="F495" t="str">
        <f>IFERROR(__xludf.DUMMYFUNCTION("""COMPUTED_VALUE"""),"No")</f>
        <v>No</v>
      </c>
      <c r="G495" t="str">
        <f>IFERROR(__xludf.DUMMYFUNCTION("""COMPUTED_VALUE"""),"Yes")</f>
        <v>Yes</v>
      </c>
      <c r="H495" t="str">
        <f>IFERROR(__xludf.DUMMYFUNCTION("""COMPUTED_VALUE"""),"No")</f>
        <v>No</v>
      </c>
      <c r="J495" t="str">
        <f>IFERROR(__xludf.DUMMYFUNCTION("""COMPUTED_VALUE"""),"100-500")</f>
        <v>100-500</v>
      </c>
      <c r="K495" t="str">
        <f>IFERROR(__xludf.DUMMYFUNCTION("""COMPUTED_VALUE"""),"No")</f>
        <v>No</v>
      </c>
      <c r="L495" t="str">
        <f>IFERROR(__xludf.DUMMYFUNCTION("""COMPUTED_VALUE"""),"Yes")</f>
        <v>Yes</v>
      </c>
      <c r="M495" t="str">
        <f>IFERROR(__xludf.DUMMYFUNCTION("""COMPUTED_VALUE"""),"Don't know")</f>
        <v>Don't know</v>
      </c>
      <c r="N495" t="str">
        <f>IFERROR(__xludf.DUMMYFUNCTION("""COMPUTED_VALUE"""),"Not sure")</f>
        <v>Not sure</v>
      </c>
      <c r="O495" t="str">
        <f>IFERROR(__xludf.DUMMYFUNCTION("""COMPUTED_VALUE"""),"Don't know")</f>
        <v>Don't know</v>
      </c>
      <c r="P495" t="str">
        <f>IFERROR(__xludf.DUMMYFUNCTION("""COMPUTED_VALUE"""),"Don't know")</f>
        <v>Don't know</v>
      </c>
      <c r="Q495" t="str">
        <f>IFERROR(__xludf.DUMMYFUNCTION("""COMPUTED_VALUE"""),"Don't know")</f>
        <v>Don't know</v>
      </c>
      <c r="R495" t="str">
        <f>IFERROR(__xludf.DUMMYFUNCTION("""COMPUTED_VALUE"""),"Don't know")</f>
        <v>Don't know</v>
      </c>
      <c r="S495" t="str">
        <f>IFERROR(__xludf.DUMMYFUNCTION("""COMPUTED_VALUE"""),"No")</f>
        <v>No</v>
      </c>
      <c r="T495" t="str">
        <f>IFERROR(__xludf.DUMMYFUNCTION("""COMPUTED_VALUE"""),"No")</f>
        <v>No</v>
      </c>
      <c r="U495" t="str">
        <f>IFERROR(__xludf.DUMMYFUNCTION("""COMPUTED_VALUE"""),"Some of them")</f>
        <v>Some of them</v>
      </c>
      <c r="V495" t="str">
        <f>IFERROR(__xludf.DUMMYFUNCTION("""COMPUTED_VALUE"""),"Yes")</f>
        <v>Yes</v>
      </c>
      <c r="W495" t="str">
        <f>IFERROR(__xludf.DUMMYFUNCTION("""COMPUTED_VALUE"""),"No")</f>
        <v>No</v>
      </c>
      <c r="X495" t="str">
        <f>IFERROR(__xludf.DUMMYFUNCTION("""COMPUTED_VALUE"""),"No")</f>
        <v>No</v>
      </c>
      <c r="Y495" t="str">
        <f>IFERROR(__xludf.DUMMYFUNCTION("""COMPUTED_VALUE"""),"Don't know")</f>
        <v>Don't know</v>
      </c>
      <c r="Z495" t="str">
        <f>IFERROR(__xludf.DUMMYFUNCTION("""COMPUTED_VALUE"""),"No")</f>
        <v>No</v>
      </c>
    </row>
    <row r="496">
      <c r="A496" s="4">
        <f>IFERROR(__xludf.DUMMYFUNCTION("""COMPUTED_VALUE"""),41879.73389340278)</f>
        <v>41879.73389</v>
      </c>
      <c r="B496">
        <f>IFERROR(__xludf.DUMMYFUNCTION("""COMPUTED_VALUE"""),30.0)</f>
        <v>30</v>
      </c>
      <c r="C496" t="str">
        <f>IFERROR(__xludf.DUMMYFUNCTION("""COMPUTED_VALUE"""),"Male")</f>
        <v>Male</v>
      </c>
      <c r="D496" t="str">
        <f>IFERROR(__xludf.DUMMYFUNCTION("""COMPUTED_VALUE"""),"United States")</f>
        <v>United States</v>
      </c>
      <c r="E496" t="str">
        <f>IFERROR(__xludf.DUMMYFUNCTION("""COMPUTED_VALUE"""),"TN")</f>
        <v>TN</v>
      </c>
      <c r="F496" t="str">
        <f>IFERROR(__xludf.DUMMYFUNCTION("""COMPUTED_VALUE"""),"No")</f>
        <v>No</v>
      </c>
      <c r="G496" t="str">
        <f>IFERROR(__xludf.DUMMYFUNCTION("""COMPUTED_VALUE"""),"Yes")</f>
        <v>Yes</v>
      </c>
      <c r="H496" t="str">
        <f>IFERROR(__xludf.DUMMYFUNCTION("""COMPUTED_VALUE"""),"No")</f>
        <v>No</v>
      </c>
      <c r="I496" t="str">
        <f>IFERROR(__xludf.DUMMYFUNCTION("""COMPUTED_VALUE"""),"Never")</f>
        <v>Never</v>
      </c>
      <c r="J496" t="str">
        <f>IFERROR(__xludf.DUMMYFUNCTION("""COMPUTED_VALUE"""),"100-500")</f>
        <v>100-500</v>
      </c>
      <c r="K496" t="str">
        <f>IFERROR(__xludf.DUMMYFUNCTION("""COMPUTED_VALUE"""),"No")</f>
        <v>No</v>
      </c>
      <c r="L496" t="str">
        <f>IFERROR(__xludf.DUMMYFUNCTION("""COMPUTED_VALUE"""),"Yes")</f>
        <v>Yes</v>
      </c>
      <c r="M496" t="str">
        <f>IFERROR(__xludf.DUMMYFUNCTION("""COMPUTED_VALUE"""),"Yes")</f>
        <v>Yes</v>
      </c>
      <c r="N496" t="str">
        <f>IFERROR(__xludf.DUMMYFUNCTION("""COMPUTED_VALUE"""),"No")</f>
        <v>No</v>
      </c>
      <c r="O496" t="str">
        <f>IFERROR(__xludf.DUMMYFUNCTION("""COMPUTED_VALUE"""),"Don't know")</f>
        <v>Don't know</v>
      </c>
      <c r="P496" t="str">
        <f>IFERROR(__xludf.DUMMYFUNCTION("""COMPUTED_VALUE"""),"Yes")</f>
        <v>Yes</v>
      </c>
      <c r="Q496" t="str">
        <f>IFERROR(__xludf.DUMMYFUNCTION("""COMPUTED_VALUE"""),"Don't know")</f>
        <v>Don't know</v>
      </c>
      <c r="R496" t="str">
        <f>IFERROR(__xludf.DUMMYFUNCTION("""COMPUTED_VALUE"""),"Very difficult")</f>
        <v>Very difficult</v>
      </c>
      <c r="S496" t="str">
        <f>IFERROR(__xludf.DUMMYFUNCTION("""COMPUTED_VALUE"""),"Yes")</f>
        <v>Yes</v>
      </c>
      <c r="T496" t="str">
        <f>IFERROR(__xludf.DUMMYFUNCTION("""COMPUTED_VALUE"""),"Yes")</f>
        <v>Yes</v>
      </c>
      <c r="U496" t="str">
        <f>IFERROR(__xludf.DUMMYFUNCTION("""COMPUTED_VALUE"""),"Some of them")</f>
        <v>Some of them</v>
      </c>
      <c r="V496" t="str">
        <f>IFERROR(__xludf.DUMMYFUNCTION("""COMPUTED_VALUE"""),"No")</f>
        <v>No</v>
      </c>
      <c r="W496" t="str">
        <f>IFERROR(__xludf.DUMMYFUNCTION("""COMPUTED_VALUE"""),"Maybe")</f>
        <v>Maybe</v>
      </c>
      <c r="X496" t="str">
        <f>IFERROR(__xludf.DUMMYFUNCTION("""COMPUTED_VALUE"""),"Maybe")</f>
        <v>Maybe</v>
      </c>
      <c r="Y496" t="str">
        <f>IFERROR(__xludf.DUMMYFUNCTION("""COMPUTED_VALUE"""),"No")</f>
        <v>No</v>
      </c>
      <c r="Z496" t="str">
        <f>IFERROR(__xludf.DUMMYFUNCTION("""COMPUTED_VALUE"""),"No")</f>
        <v>No</v>
      </c>
    </row>
    <row r="497">
      <c r="A497" s="4">
        <f>IFERROR(__xludf.DUMMYFUNCTION("""COMPUTED_VALUE"""),41879.73548939815)</f>
        <v>41879.73549</v>
      </c>
      <c r="B497">
        <f>IFERROR(__xludf.DUMMYFUNCTION("""COMPUTED_VALUE"""),40.0)</f>
        <v>40</v>
      </c>
      <c r="C497" t="str">
        <f>IFERROR(__xludf.DUMMYFUNCTION("""COMPUTED_VALUE"""),"M")</f>
        <v>M</v>
      </c>
      <c r="D497" t="str">
        <f>IFERROR(__xludf.DUMMYFUNCTION("""COMPUTED_VALUE"""),"United States")</f>
        <v>United States</v>
      </c>
      <c r="E497" t="str">
        <f>IFERROR(__xludf.DUMMYFUNCTION("""COMPUTED_VALUE"""),"TN")</f>
        <v>TN</v>
      </c>
      <c r="F497" t="str">
        <f>IFERROR(__xludf.DUMMYFUNCTION("""COMPUTED_VALUE"""),"No")</f>
        <v>No</v>
      </c>
      <c r="G497" t="str">
        <f>IFERROR(__xludf.DUMMYFUNCTION("""COMPUTED_VALUE"""),"Yes")</f>
        <v>Yes</v>
      </c>
      <c r="H497" t="str">
        <f>IFERROR(__xludf.DUMMYFUNCTION("""COMPUTED_VALUE"""),"Yes")</f>
        <v>Yes</v>
      </c>
      <c r="I497" t="str">
        <f>IFERROR(__xludf.DUMMYFUNCTION("""COMPUTED_VALUE"""),"Often")</f>
        <v>Often</v>
      </c>
      <c r="J497" t="str">
        <f>IFERROR(__xludf.DUMMYFUNCTION("""COMPUTED_VALUE"""),"500-1000")</f>
        <v>500-1000</v>
      </c>
      <c r="K497" t="str">
        <f>IFERROR(__xludf.DUMMYFUNCTION("""COMPUTED_VALUE"""),"Yes")</f>
        <v>Yes</v>
      </c>
      <c r="L497" t="str">
        <f>IFERROR(__xludf.DUMMYFUNCTION("""COMPUTED_VALUE"""),"Yes")</f>
        <v>Yes</v>
      </c>
      <c r="M497" t="str">
        <f>IFERROR(__xludf.DUMMYFUNCTION("""COMPUTED_VALUE"""),"Don't know")</f>
        <v>Don't know</v>
      </c>
      <c r="N497" t="str">
        <f>IFERROR(__xludf.DUMMYFUNCTION("""COMPUTED_VALUE"""),"Not sure")</f>
        <v>Not sure</v>
      </c>
      <c r="O497" t="str">
        <f>IFERROR(__xludf.DUMMYFUNCTION("""COMPUTED_VALUE"""),"No")</f>
        <v>No</v>
      </c>
      <c r="P497" t="str">
        <f>IFERROR(__xludf.DUMMYFUNCTION("""COMPUTED_VALUE"""),"Don't know")</f>
        <v>Don't know</v>
      </c>
      <c r="Q497" t="str">
        <f>IFERROR(__xludf.DUMMYFUNCTION("""COMPUTED_VALUE"""),"Don't know")</f>
        <v>Don't know</v>
      </c>
      <c r="R497" t="str">
        <f>IFERROR(__xludf.DUMMYFUNCTION("""COMPUTED_VALUE"""),"Don't know")</f>
        <v>Don't know</v>
      </c>
      <c r="S497" t="str">
        <f>IFERROR(__xludf.DUMMYFUNCTION("""COMPUTED_VALUE"""),"Maybe")</f>
        <v>Maybe</v>
      </c>
      <c r="T497" t="str">
        <f>IFERROR(__xludf.DUMMYFUNCTION("""COMPUTED_VALUE"""),"Maybe")</f>
        <v>Maybe</v>
      </c>
      <c r="U497" t="str">
        <f>IFERROR(__xludf.DUMMYFUNCTION("""COMPUTED_VALUE"""),"Some of them")</f>
        <v>Some of them</v>
      </c>
      <c r="V497" t="str">
        <f>IFERROR(__xludf.DUMMYFUNCTION("""COMPUTED_VALUE"""),"Some of them")</f>
        <v>Some of them</v>
      </c>
      <c r="W497" t="str">
        <f>IFERROR(__xludf.DUMMYFUNCTION("""COMPUTED_VALUE"""),"No")</f>
        <v>No</v>
      </c>
      <c r="X497" t="str">
        <f>IFERROR(__xludf.DUMMYFUNCTION("""COMPUTED_VALUE"""),"Yes")</f>
        <v>Yes</v>
      </c>
      <c r="Y497" t="str">
        <f>IFERROR(__xludf.DUMMYFUNCTION("""COMPUTED_VALUE"""),"Don't know")</f>
        <v>Don't know</v>
      </c>
      <c r="Z497" t="str">
        <f>IFERROR(__xludf.DUMMYFUNCTION("""COMPUTED_VALUE"""),"No")</f>
        <v>No</v>
      </c>
    </row>
    <row r="498">
      <c r="A498" s="4">
        <f>IFERROR(__xludf.DUMMYFUNCTION("""COMPUTED_VALUE"""),41879.7398353125)</f>
        <v>41879.73984</v>
      </c>
      <c r="B498">
        <f>IFERROR(__xludf.DUMMYFUNCTION("""COMPUTED_VALUE"""),51.0)</f>
        <v>51</v>
      </c>
      <c r="C498" t="str">
        <f>IFERROR(__xludf.DUMMYFUNCTION("""COMPUTED_VALUE"""),"m")</f>
        <v>m</v>
      </c>
      <c r="D498" t="str">
        <f>IFERROR(__xludf.DUMMYFUNCTION("""COMPUTED_VALUE"""),"United States")</f>
        <v>United States</v>
      </c>
      <c r="E498" t="str">
        <f>IFERROR(__xludf.DUMMYFUNCTION("""COMPUTED_VALUE"""),"TN")</f>
        <v>TN</v>
      </c>
      <c r="F498" t="str">
        <f>IFERROR(__xludf.DUMMYFUNCTION("""COMPUTED_VALUE"""),"No")</f>
        <v>No</v>
      </c>
      <c r="G498" t="str">
        <f>IFERROR(__xludf.DUMMYFUNCTION("""COMPUTED_VALUE"""),"No")</f>
        <v>No</v>
      </c>
      <c r="H498" t="str">
        <f>IFERROR(__xludf.DUMMYFUNCTION("""COMPUTED_VALUE"""),"No")</f>
        <v>No</v>
      </c>
      <c r="J498" t="str">
        <f>IFERROR(__xludf.DUMMYFUNCTION("""COMPUTED_VALUE"""),"100-500")</f>
        <v>100-500</v>
      </c>
      <c r="K498" t="str">
        <f>IFERROR(__xludf.DUMMYFUNCTION("""COMPUTED_VALUE"""),"No")</f>
        <v>No</v>
      </c>
      <c r="L498" t="str">
        <f>IFERROR(__xludf.DUMMYFUNCTION("""COMPUTED_VALUE"""),"No")</f>
        <v>No</v>
      </c>
      <c r="M498" t="str">
        <f>IFERROR(__xludf.DUMMYFUNCTION("""COMPUTED_VALUE"""),"Don't know")</f>
        <v>Don't know</v>
      </c>
      <c r="N498" t="str">
        <f>IFERROR(__xludf.DUMMYFUNCTION("""COMPUTED_VALUE"""),"Not sure")</f>
        <v>Not sure</v>
      </c>
      <c r="O498" t="str">
        <f>IFERROR(__xludf.DUMMYFUNCTION("""COMPUTED_VALUE"""),"No")</f>
        <v>No</v>
      </c>
      <c r="P498" t="str">
        <f>IFERROR(__xludf.DUMMYFUNCTION("""COMPUTED_VALUE"""),"Don't know")</f>
        <v>Don't know</v>
      </c>
      <c r="Q498" t="str">
        <f>IFERROR(__xludf.DUMMYFUNCTION("""COMPUTED_VALUE"""),"Don't know")</f>
        <v>Don't know</v>
      </c>
      <c r="R498" t="str">
        <f>IFERROR(__xludf.DUMMYFUNCTION("""COMPUTED_VALUE"""),"Somewhat difficult")</f>
        <v>Somewhat difficult</v>
      </c>
      <c r="S498" t="str">
        <f>IFERROR(__xludf.DUMMYFUNCTION("""COMPUTED_VALUE"""),"No")</f>
        <v>No</v>
      </c>
      <c r="T498" t="str">
        <f>IFERROR(__xludf.DUMMYFUNCTION("""COMPUTED_VALUE"""),"No")</f>
        <v>No</v>
      </c>
      <c r="U498" t="str">
        <f>IFERROR(__xludf.DUMMYFUNCTION("""COMPUTED_VALUE"""),"Some of them")</f>
        <v>Some of them</v>
      </c>
      <c r="V498" t="str">
        <f>IFERROR(__xludf.DUMMYFUNCTION("""COMPUTED_VALUE"""),"Yes")</f>
        <v>Yes</v>
      </c>
      <c r="W498" t="str">
        <f>IFERROR(__xludf.DUMMYFUNCTION("""COMPUTED_VALUE"""),"No")</f>
        <v>No</v>
      </c>
      <c r="X498" t="str">
        <f>IFERROR(__xludf.DUMMYFUNCTION("""COMPUTED_VALUE"""),"No")</f>
        <v>No</v>
      </c>
      <c r="Y498" t="str">
        <f>IFERROR(__xludf.DUMMYFUNCTION("""COMPUTED_VALUE"""),"Don't know")</f>
        <v>Don't know</v>
      </c>
      <c r="Z498" t="str">
        <f>IFERROR(__xludf.DUMMYFUNCTION("""COMPUTED_VALUE"""),"No")</f>
        <v>No</v>
      </c>
    </row>
    <row r="499">
      <c r="A499" s="4">
        <f>IFERROR(__xludf.DUMMYFUNCTION("""COMPUTED_VALUE"""),41879.74071055556)</f>
        <v>41879.74071</v>
      </c>
      <c r="B499">
        <f>IFERROR(__xludf.DUMMYFUNCTION("""COMPUTED_VALUE"""),33.0)</f>
        <v>33</v>
      </c>
      <c r="C499" t="str">
        <f>IFERROR(__xludf.DUMMYFUNCTION("""COMPUTED_VALUE"""),"Male")</f>
        <v>Male</v>
      </c>
      <c r="D499" t="str">
        <f>IFERROR(__xludf.DUMMYFUNCTION("""COMPUTED_VALUE"""),"United States")</f>
        <v>United States</v>
      </c>
      <c r="E499" t="str">
        <f>IFERROR(__xludf.DUMMYFUNCTION("""COMPUTED_VALUE"""),"IN")</f>
        <v>IN</v>
      </c>
      <c r="F499" t="str">
        <f>IFERROR(__xludf.DUMMYFUNCTION("""COMPUTED_VALUE"""),"No")</f>
        <v>No</v>
      </c>
      <c r="G499" t="str">
        <f>IFERROR(__xludf.DUMMYFUNCTION("""COMPUTED_VALUE"""),"No")</f>
        <v>No</v>
      </c>
      <c r="H499" t="str">
        <f>IFERROR(__xludf.DUMMYFUNCTION("""COMPUTED_VALUE"""),"No")</f>
        <v>No</v>
      </c>
      <c r="I499" t="str">
        <f>IFERROR(__xludf.DUMMYFUNCTION("""COMPUTED_VALUE"""),"Never")</f>
        <v>Never</v>
      </c>
      <c r="J499" t="str">
        <f>IFERROR(__xludf.DUMMYFUNCTION("""COMPUTED_VALUE"""),"More than 1000")</f>
        <v>More than 1000</v>
      </c>
      <c r="K499" t="str">
        <f>IFERROR(__xludf.DUMMYFUNCTION("""COMPUTED_VALUE"""),"No")</f>
        <v>No</v>
      </c>
      <c r="L499" t="str">
        <f>IFERROR(__xludf.DUMMYFUNCTION("""COMPUTED_VALUE"""),"Yes")</f>
        <v>Yes</v>
      </c>
      <c r="M499" t="str">
        <f>IFERROR(__xludf.DUMMYFUNCTION("""COMPUTED_VALUE"""),"Yes")</f>
        <v>Yes</v>
      </c>
      <c r="N499" t="str">
        <f>IFERROR(__xludf.DUMMYFUNCTION("""COMPUTED_VALUE"""),"Yes")</f>
        <v>Yes</v>
      </c>
      <c r="O499" t="str">
        <f>IFERROR(__xludf.DUMMYFUNCTION("""COMPUTED_VALUE"""),"Yes")</f>
        <v>Yes</v>
      </c>
      <c r="P499" t="str">
        <f>IFERROR(__xludf.DUMMYFUNCTION("""COMPUTED_VALUE"""),"Yes")</f>
        <v>Yes</v>
      </c>
      <c r="Q499" t="str">
        <f>IFERROR(__xludf.DUMMYFUNCTION("""COMPUTED_VALUE"""),"Yes")</f>
        <v>Yes</v>
      </c>
      <c r="R499" t="str">
        <f>IFERROR(__xludf.DUMMYFUNCTION("""COMPUTED_VALUE"""),"Somewhat easy")</f>
        <v>Somewhat easy</v>
      </c>
      <c r="S499" t="str">
        <f>IFERROR(__xludf.DUMMYFUNCTION("""COMPUTED_VALUE"""),"No")</f>
        <v>No</v>
      </c>
      <c r="T499" t="str">
        <f>IFERROR(__xludf.DUMMYFUNCTION("""COMPUTED_VALUE"""),"No")</f>
        <v>No</v>
      </c>
      <c r="U499" t="str">
        <f>IFERROR(__xludf.DUMMYFUNCTION("""COMPUTED_VALUE"""),"Some of them")</f>
        <v>Some of them</v>
      </c>
      <c r="V499" t="str">
        <f>IFERROR(__xludf.DUMMYFUNCTION("""COMPUTED_VALUE"""),"Yes")</f>
        <v>Yes</v>
      </c>
      <c r="W499" t="str">
        <f>IFERROR(__xludf.DUMMYFUNCTION("""COMPUTED_VALUE"""),"No")</f>
        <v>No</v>
      </c>
      <c r="X499" t="str">
        <f>IFERROR(__xludf.DUMMYFUNCTION("""COMPUTED_VALUE"""),"No")</f>
        <v>No</v>
      </c>
      <c r="Y499" t="str">
        <f>IFERROR(__xludf.DUMMYFUNCTION("""COMPUTED_VALUE"""),"Yes")</f>
        <v>Yes</v>
      </c>
      <c r="Z499" t="str">
        <f>IFERROR(__xludf.DUMMYFUNCTION("""COMPUTED_VALUE"""),"No")</f>
        <v>No</v>
      </c>
    </row>
    <row r="500">
      <c r="A500" s="4">
        <f>IFERROR(__xludf.DUMMYFUNCTION("""COMPUTED_VALUE"""),41879.74342658565)</f>
        <v>41879.74343</v>
      </c>
      <c r="B500">
        <f>IFERROR(__xludf.DUMMYFUNCTION("""COMPUTED_VALUE"""),24.0)</f>
        <v>24</v>
      </c>
      <c r="C500" t="str">
        <f>IFERROR(__xludf.DUMMYFUNCTION("""COMPUTED_VALUE"""),"Male")</f>
        <v>Male</v>
      </c>
      <c r="D500" t="str">
        <f>IFERROR(__xludf.DUMMYFUNCTION("""COMPUTED_VALUE"""),"United States")</f>
        <v>United States</v>
      </c>
      <c r="E500" t="str">
        <f>IFERROR(__xludf.DUMMYFUNCTION("""COMPUTED_VALUE"""),"TX")</f>
        <v>TX</v>
      </c>
      <c r="F500" t="str">
        <f>IFERROR(__xludf.DUMMYFUNCTION("""COMPUTED_VALUE"""),"No")</f>
        <v>No</v>
      </c>
      <c r="G500" t="str">
        <f>IFERROR(__xludf.DUMMYFUNCTION("""COMPUTED_VALUE"""),"No")</f>
        <v>No</v>
      </c>
      <c r="H500" t="str">
        <f>IFERROR(__xludf.DUMMYFUNCTION("""COMPUTED_VALUE"""),"No")</f>
        <v>No</v>
      </c>
      <c r="I500" t="str">
        <f>IFERROR(__xludf.DUMMYFUNCTION("""COMPUTED_VALUE"""),"Sometimes")</f>
        <v>Sometimes</v>
      </c>
      <c r="J500" t="str">
        <f>IFERROR(__xludf.DUMMYFUNCTION("""COMPUTED_VALUE"""),"26-100")</f>
        <v>26-100</v>
      </c>
      <c r="K500" t="str">
        <f>IFERROR(__xludf.DUMMYFUNCTION("""COMPUTED_VALUE"""),"Yes")</f>
        <v>Yes</v>
      </c>
      <c r="L500" t="str">
        <f>IFERROR(__xludf.DUMMYFUNCTION("""COMPUTED_VALUE"""),"Yes")</f>
        <v>Yes</v>
      </c>
      <c r="M500" t="str">
        <f>IFERROR(__xludf.DUMMYFUNCTION("""COMPUTED_VALUE"""),"Don't know")</f>
        <v>Don't know</v>
      </c>
      <c r="N500" t="str">
        <f>IFERROR(__xludf.DUMMYFUNCTION("""COMPUTED_VALUE"""),"No")</f>
        <v>No</v>
      </c>
      <c r="O500" t="str">
        <f>IFERROR(__xludf.DUMMYFUNCTION("""COMPUTED_VALUE"""),"No")</f>
        <v>No</v>
      </c>
      <c r="P500" t="str">
        <f>IFERROR(__xludf.DUMMYFUNCTION("""COMPUTED_VALUE"""),"Don't know")</f>
        <v>Don't know</v>
      </c>
      <c r="Q500" t="str">
        <f>IFERROR(__xludf.DUMMYFUNCTION("""COMPUTED_VALUE"""),"Don't know")</f>
        <v>Don't know</v>
      </c>
      <c r="R500" t="str">
        <f>IFERROR(__xludf.DUMMYFUNCTION("""COMPUTED_VALUE"""),"Somewhat easy")</f>
        <v>Somewhat easy</v>
      </c>
      <c r="S500" t="str">
        <f>IFERROR(__xludf.DUMMYFUNCTION("""COMPUTED_VALUE"""),"No")</f>
        <v>No</v>
      </c>
      <c r="T500" t="str">
        <f>IFERROR(__xludf.DUMMYFUNCTION("""COMPUTED_VALUE"""),"No")</f>
        <v>No</v>
      </c>
      <c r="U500" t="str">
        <f>IFERROR(__xludf.DUMMYFUNCTION("""COMPUTED_VALUE"""),"Some of them")</f>
        <v>Some of them</v>
      </c>
      <c r="V500" t="str">
        <f>IFERROR(__xludf.DUMMYFUNCTION("""COMPUTED_VALUE"""),"Yes")</f>
        <v>Yes</v>
      </c>
      <c r="W500" t="str">
        <f>IFERROR(__xludf.DUMMYFUNCTION("""COMPUTED_VALUE"""),"No")</f>
        <v>No</v>
      </c>
      <c r="X500" t="str">
        <f>IFERROR(__xludf.DUMMYFUNCTION("""COMPUTED_VALUE"""),"Maybe")</f>
        <v>Maybe</v>
      </c>
      <c r="Y500" t="str">
        <f>IFERROR(__xludf.DUMMYFUNCTION("""COMPUTED_VALUE"""),"No")</f>
        <v>No</v>
      </c>
      <c r="Z500" t="str">
        <f>IFERROR(__xludf.DUMMYFUNCTION("""COMPUTED_VALUE"""),"No")</f>
        <v>No</v>
      </c>
    </row>
    <row r="501">
      <c r="A501" s="4">
        <f>IFERROR(__xludf.DUMMYFUNCTION("""COMPUTED_VALUE"""),41879.74724803241)</f>
        <v>41879.74725</v>
      </c>
      <c r="B501">
        <f>IFERROR(__xludf.DUMMYFUNCTION("""COMPUTED_VALUE"""),25.0)</f>
        <v>25</v>
      </c>
      <c r="C501" t="str">
        <f>IFERROR(__xludf.DUMMYFUNCTION("""COMPUTED_VALUE"""),"Male")</f>
        <v>Male</v>
      </c>
      <c r="D501" t="str">
        <f>IFERROR(__xludf.DUMMYFUNCTION("""COMPUTED_VALUE"""),"United States")</f>
        <v>United States</v>
      </c>
      <c r="E501" t="str">
        <f>IFERROR(__xludf.DUMMYFUNCTION("""COMPUTED_VALUE"""),"TX")</f>
        <v>TX</v>
      </c>
      <c r="F501" t="str">
        <f>IFERROR(__xludf.DUMMYFUNCTION("""COMPUTED_VALUE"""),"No")</f>
        <v>No</v>
      </c>
      <c r="G501" t="str">
        <f>IFERROR(__xludf.DUMMYFUNCTION("""COMPUTED_VALUE"""),"Yes")</f>
        <v>Yes</v>
      </c>
      <c r="H501" t="str">
        <f>IFERROR(__xludf.DUMMYFUNCTION("""COMPUTED_VALUE"""),"Yes")</f>
        <v>Yes</v>
      </c>
      <c r="I501" t="str">
        <f>IFERROR(__xludf.DUMMYFUNCTION("""COMPUTED_VALUE"""),"Rarely")</f>
        <v>Rarely</v>
      </c>
      <c r="J501" t="str">
        <f>IFERROR(__xludf.DUMMYFUNCTION("""COMPUTED_VALUE"""),"26-100")</f>
        <v>26-100</v>
      </c>
      <c r="K501" t="str">
        <f>IFERROR(__xludf.DUMMYFUNCTION("""COMPUTED_VALUE"""),"No")</f>
        <v>No</v>
      </c>
      <c r="L501" t="str">
        <f>IFERROR(__xludf.DUMMYFUNCTION("""COMPUTED_VALUE"""),"No")</f>
        <v>No</v>
      </c>
      <c r="M501" t="str">
        <f>IFERROR(__xludf.DUMMYFUNCTION("""COMPUTED_VALUE"""),"No")</f>
        <v>No</v>
      </c>
      <c r="N501" t="str">
        <f>IFERROR(__xludf.DUMMYFUNCTION("""COMPUTED_VALUE"""),"No")</f>
        <v>No</v>
      </c>
      <c r="O501" t="str">
        <f>IFERROR(__xludf.DUMMYFUNCTION("""COMPUTED_VALUE"""),"No")</f>
        <v>No</v>
      </c>
      <c r="P501" t="str">
        <f>IFERROR(__xludf.DUMMYFUNCTION("""COMPUTED_VALUE"""),"No")</f>
        <v>No</v>
      </c>
      <c r="Q501" t="str">
        <f>IFERROR(__xludf.DUMMYFUNCTION("""COMPUTED_VALUE"""),"Don't know")</f>
        <v>Don't know</v>
      </c>
      <c r="R501" t="str">
        <f>IFERROR(__xludf.DUMMYFUNCTION("""COMPUTED_VALUE"""),"Don't know")</f>
        <v>Don't know</v>
      </c>
      <c r="S501" t="str">
        <f>IFERROR(__xludf.DUMMYFUNCTION("""COMPUTED_VALUE"""),"Yes")</f>
        <v>Yes</v>
      </c>
      <c r="T501" t="str">
        <f>IFERROR(__xludf.DUMMYFUNCTION("""COMPUTED_VALUE"""),"Maybe")</f>
        <v>Maybe</v>
      </c>
      <c r="U501" t="str">
        <f>IFERROR(__xludf.DUMMYFUNCTION("""COMPUTED_VALUE"""),"No")</f>
        <v>No</v>
      </c>
      <c r="V501" t="str">
        <f>IFERROR(__xludf.DUMMYFUNCTION("""COMPUTED_VALUE"""),"No")</f>
        <v>No</v>
      </c>
      <c r="W501" t="str">
        <f>IFERROR(__xludf.DUMMYFUNCTION("""COMPUTED_VALUE"""),"No")</f>
        <v>No</v>
      </c>
      <c r="X501" t="str">
        <f>IFERROR(__xludf.DUMMYFUNCTION("""COMPUTED_VALUE"""),"Maybe")</f>
        <v>Maybe</v>
      </c>
      <c r="Y501" t="str">
        <f>IFERROR(__xludf.DUMMYFUNCTION("""COMPUTED_VALUE"""),"No")</f>
        <v>No</v>
      </c>
      <c r="Z501" t="str">
        <f>IFERROR(__xludf.DUMMYFUNCTION("""COMPUTED_VALUE"""),"No")</f>
        <v>No</v>
      </c>
    </row>
    <row r="502">
      <c r="A502" s="4">
        <f>IFERROR(__xludf.DUMMYFUNCTION("""COMPUTED_VALUE"""),41879.74997319444)</f>
        <v>41879.74997</v>
      </c>
      <c r="B502">
        <f>IFERROR(__xludf.DUMMYFUNCTION("""COMPUTED_VALUE"""),49.0)</f>
        <v>49</v>
      </c>
      <c r="C502" t="str">
        <f>IFERROR(__xludf.DUMMYFUNCTION("""COMPUTED_VALUE"""),"Male")</f>
        <v>Male</v>
      </c>
      <c r="D502" t="str">
        <f>IFERROR(__xludf.DUMMYFUNCTION("""COMPUTED_VALUE"""),"United States")</f>
        <v>United States</v>
      </c>
      <c r="E502" t="str">
        <f>IFERROR(__xludf.DUMMYFUNCTION("""COMPUTED_VALUE"""),"OR")</f>
        <v>OR</v>
      </c>
      <c r="F502" t="str">
        <f>IFERROR(__xludf.DUMMYFUNCTION("""COMPUTED_VALUE"""),"No")</f>
        <v>No</v>
      </c>
      <c r="G502" t="str">
        <f>IFERROR(__xludf.DUMMYFUNCTION("""COMPUTED_VALUE"""),"Yes")</f>
        <v>Yes</v>
      </c>
      <c r="H502" t="str">
        <f>IFERROR(__xludf.DUMMYFUNCTION("""COMPUTED_VALUE"""),"Yes")</f>
        <v>Yes</v>
      </c>
      <c r="I502" t="str">
        <f>IFERROR(__xludf.DUMMYFUNCTION("""COMPUTED_VALUE"""),"Sometimes")</f>
        <v>Sometimes</v>
      </c>
      <c r="J502" t="str">
        <f>IFERROR(__xludf.DUMMYFUNCTION("""COMPUTED_VALUE"""),"More than 1000")</f>
        <v>More than 1000</v>
      </c>
      <c r="K502" t="str">
        <f>IFERROR(__xludf.DUMMYFUNCTION("""COMPUTED_VALUE"""),"No")</f>
        <v>No</v>
      </c>
      <c r="L502" t="str">
        <f>IFERROR(__xludf.DUMMYFUNCTION("""COMPUTED_VALUE"""),"Yes")</f>
        <v>Yes</v>
      </c>
      <c r="M502" t="str">
        <f>IFERROR(__xludf.DUMMYFUNCTION("""COMPUTED_VALUE"""),"Yes")</f>
        <v>Yes</v>
      </c>
      <c r="N502" t="str">
        <f>IFERROR(__xludf.DUMMYFUNCTION("""COMPUTED_VALUE"""),"Yes")</f>
        <v>Yes</v>
      </c>
      <c r="O502" t="str">
        <f>IFERROR(__xludf.DUMMYFUNCTION("""COMPUTED_VALUE"""),"No")</f>
        <v>No</v>
      </c>
      <c r="P502" t="str">
        <f>IFERROR(__xludf.DUMMYFUNCTION("""COMPUTED_VALUE"""),"Yes")</f>
        <v>Yes</v>
      </c>
      <c r="Q502" t="str">
        <f>IFERROR(__xludf.DUMMYFUNCTION("""COMPUTED_VALUE"""),"Yes")</f>
        <v>Yes</v>
      </c>
      <c r="R502" t="str">
        <f>IFERROR(__xludf.DUMMYFUNCTION("""COMPUTED_VALUE"""),"Somewhat difficult")</f>
        <v>Somewhat difficult</v>
      </c>
      <c r="S502" t="str">
        <f>IFERROR(__xludf.DUMMYFUNCTION("""COMPUTED_VALUE"""),"Yes")</f>
        <v>Yes</v>
      </c>
      <c r="T502" t="str">
        <f>IFERROR(__xludf.DUMMYFUNCTION("""COMPUTED_VALUE"""),"Maybe")</f>
        <v>Maybe</v>
      </c>
      <c r="U502" t="str">
        <f>IFERROR(__xludf.DUMMYFUNCTION("""COMPUTED_VALUE"""),"No")</f>
        <v>No</v>
      </c>
      <c r="V502" t="str">
        <f>IFERROR(__xludf.DUMMYFUNCTION("""COMPUTED_VALUE"""),"No")</f>
        <v>No</v>
      </c>
      <c r="W502" t="str">
        <f>IFERROR(__xludf.DUMMYFUNCTION("""COMPUTED_VALUE"""),"No")</f>
        <v>No</v>
      </c>
      <c r="X502" t="str">
        <f>IFERROR(__xludf.DUMMYFUNCTION("""COMPUTED_VALUE"""),"Maybe")</f>
        <v>Maybe</v>
      </c>
      <c r="Y502" t="str">
        <f>IFERROR(__xludf.DUMMYFUNCTION("""COMPUTED_VALUE"""),"No")</f>
        <v>No</v>
      </c>
      <c r="Z502" t="str">
        <f>IFERROR(__xludf.DUMMYFUNCTION("""COMPUTED_VALUE"""),"Yes")</f>
        <v>Yes</v>
      </c>
    </row>
    <row r="503">
      <c r="A503" s="4">
        <f>IFERROR(__xludf.DUMMYFUNCTION("""COMPUTED_VALUE"""),41879.75070494213)</f>
        <v>41879.7507</v>
      </c>
      <c r="B503">
        <f>IFERROR(__xludf.DUMMYFUNCTION("""COMPUTED_VALUE"""),30.0)</f>
        <v>30</v>
      </c>
      <c r="C503" t="str">
        <f>IFERROR(__xludf.DUMMYFUNCTION("""COMPUTED_VALUE"""),"Male")</f>
        <v>Male</v>
      </c>
      <c r="D503" t="str">
        <f>IFERROR(__xludf.DUMMYFUNCTION("""COMPUTED_VALUE"""),"United States")</f>
        <v>United States</v>
      </c>
      <c r="E503" t="str">
        <f>IFERROR(__xludf.DUMMYFUNCTION("""COMPUTED_VALUE"""),"OK")</f>
        <v>OK</v>
      </c>
      <c r="F503" t="str">
        <f>IFERROR(__xludf.DUMMYFUNCTION("""COMPUTED_VALUE"""),"No")</f>
        <v>No</v>
      </c>
      <c r="G503" t="str">
        <f>IFERROR(__xludf.DUMMYFUNCTION("""COMPUTED_VALUE"""),"No")</f>
        <v>No</v>
      </c>
      <c r="H503" t="str">
        <f>IFERROR(__xludf.DUMMYFUNCTION("""COMPUTED_VALUE"""),"No")</f>
        <v>No</v>
      </c>
      <c r="J503" t="str">
        <f>IFERROR(__xludf.DUMMYFUNCTION("""COMPUTED_VALUE"""),"More than 1000")</f>
        <v>More than 1000</v>
      </c>
      <c r="K503" t="str">
        <f>IFERROR(__xludf.DUMMYFUNCTION("""COMPUTED_VALUE"""),"Yes")</f>
        <v>Yes</v>
      </c>
      <c r="L503" t="str">
        <f>IFERROR(__xludf.DUMMYFUNCTION("""COMPUTED_VALUE"""),"Yes")</f>
        <v>Yes</v>
      </c>
      <c r="M503" t="str">
        <f>IFERROR(__xludf.DUMMYFUNCTION("""COMPUTED_VALUE"""),"Yes")</f>
        <v>Yes</v>
      </c>
      <c r="N503" t="str">
        <f>IFERROR(__xludf.DUMMYFUNCTION("""COMPUTED_VALUE"""),"No")</f>
        <v>No</v>
      </c>
      <c r="O503" t="str">
        <f>IFERROR(__xludf.DUMMYFUNCTION("""COMPUTED_VALUE"""),"Yes")</f>
        <v>Yes</v>
      </c>
      <c r="P503" t="str">
        <f>IFERROR(__xludf.DUMMYFUNCTION("""COMPUTED_VALUE"""),"Yes")</f>
        <v>Yes</v>
      </c>
      <c r="Q503" t="str">
        <f>IFERROR(__xludf.DUMMYFUNCTION("""COMPUTED_VALUE"""),"Don't know")</f>
        <v>Don't know</v>
      </c>
      <c r="R503" t="str">
        <f>IFERROR(__xludf.DUMMYFUNCTION("""COMPUTED_VALUE"""),"Don't know")</f>
        <v>Don't know</v>
      </c>
      <c r="S503" t="str">
        <f>IFERROR(__xludf.DUMMYFUNCTION("""COMPUTED_VALUE"""),"Yes")</f>
        <v>Yes</v>
      </c>
      <c r="T503" t="str">
        <f>IFERROR(__xludf.DUMMYFUNCTION("""COMPUTED_VALUE"""),"Maybe")</f>
        <v>Maybe</v>
      </c>
      <c r="U503" t="str">
        <f>IFERROR(__xludf.DUMMYFUNCTION("""COMPUTED_VALUE"""),"No")</f>
        <v>No</v>
      </c>
      <c r="V503" t="str">
        <f>IFERROR(__xludf.DUMMYFUNCTION("""COMPUTED_VALUE"""),"No")</f>
        <v>No</v>
      </c>
      <c r="W503" t="str">
        <f>IFERROR(__xludf.DUMMYFUNCTION("""COMPUTED_VALUE"""),"No")</f>
        <v>No</v>
      </c>
      <c r="X503" t="str">
        <f>IFERROR(__xludf.DUMMYFUNCTION("""COMPUTED_VALUE"""),"No")</f>
        <v>No</v>
      </c>
      <c r="Y503" t="str">
        <f>IFERROR(__xludf.DUMMYFUNCTION("""COMPUTED_VALUE"""),"Don't know")</f>
        <v>Don't know</v>
      </c>
      <c r="Z503" t="str">
        <f>IFERROR(__xludf.DUMMYFUNCTION("""COMPUTED_VALUE"""),"No")</f>
        <v>No</v>
      </c>
    </row>
    <row r="504">
      <c r="A504" s="4">
        <f>IFERROR(__xludf.DUMMYFUNCTION("""COMPUTED_VALUE"""),41879.75149934028)</f>
        <v>41879.7515</v>
      </c>
      <c r="B504">
        <f>IFERROR(__xludf.DUMMYFUNCTION("""COMPUTED_VALUE"""),25.0)</f>
        <v>25</v>
      </c>
      <c r="C504" t="str">
        <f>IFERROR(__xludf.DUMMYFUNCTION("""COMPUTED_VALUE"""),"female")</f>
        <v>female</v>
      </c>
      <c r="D504" t="str">
        <f>IFERROR(__xludf.DUMMYFUNCTION("""COMPUTED_VALUE"""),"United States")</f>
        <v>United States</v>
      </c>
      <c r="E504" t="str">
        <f>IFERROR(__xludf.DUMMYFUNCTION("""COMPUTED_VALUE"""),"OH")</f>
        <v>OH</v>
      </c>
      <c r="F504" t="str">
        <f>IFERROR(__xludf.DUMMYFUNCTION("""COMPUTED_VALUE"""),"No")</f>
        <v>No</v>
      </c>
      <c r="G504" t="str">
        <f>IFERROR(__xludf.DUMMYFUNCTION("""COMPUTED_VALUE"""),"Yes")</f>
        <v>Yes</v>
      </c>
      <c r="H504" t="str">
        <f>IFERROR(__xludf.DUMMYFUNCTION("""COMPUTED_VALUE"""),"Yes")</f>
        <v>Yes</v>
      </c>
      <c r="I504" t="str">
        <f>IFERROR(__xludf.DUMMYFUNCTION("""COMPUTED_VALUE"""),"Sometimes")</f>
        <v>Sometimes</v>
      </c>
      <c r="J504" t="str">
        <f>IFERROR(__xludf.DUMMYFUNCTION("""COMPUTED_VALUE"""),"More than 1000")</f>
        <v>More than 1000</v>
      </c>
      <c r="K504" t="str">
        <f>IFERROR(__xludf.DUMMYFUNCTION("""COMPUTED_VALUE"""),"No")</f>
        <v>No</v>
      </c>
      <c r="L504" t="str">
        <f>IFERROR(__xludf.DUMMYFUNCTION("""COMPUTED_VALUE"""),"Yes")</f>
        <v>Yes</v>
      </c>
      <c r="M504" t="str">
        <f>IFERROR(__xludf.DUMMYFUNCTION("""COMPUTED_VALUE"""),"Yes")</f>
        <v>Yes</v>
      </c>
      <c r="N504" t="str">
        <f>IFERROR(__xludf.DUMMYFUNCTION("""COMPUTED_VALUE"""),"Yes")</f>
        <v>Yes</v>
      </c>
      <c r="O504" t="str">
        <f>IFERROR(__xludf.DUMMYFUNCTION("""COMPUTED_VALUE"""),"Yes")</f>
        <v>Yes</v>
      </c>
      <c r="P504" t="str">
        <f>IFERROR(__xludf.DUMMYFUNCTION("""COMPUTED_VALUE"""),"No")</f>
        <v>No</v>
      </c>
      <c r="Q504" t="str">
        <f>IFERROR(__xludf.DUMMYFUNCTION("""COMPUTED_VALUE"""),"Don't know")</f>
        <v>Don't know</v>
      </c>
      <c r="R504" t="str">
        <f>IFERROR(__xludf.DUMMYFUNCTION("""COMPUTED_VALUE"""),"Don't know")</f>
        <v>Don't know</v>
      </c>
      <c r="S504" t="str">
        <f>IFERROR(__xludf.DUMMYFUNCTION("""COMPUTED_VALUE"""),"Yes")</f>
        <v>Yes</v>
      </c>
      <c r="T504" t="str">
        <f>IFERROR(__xludf.DUMMYFUNCTION("""COMPUTED_VALUE"""),"Yes")</f>
        <v>Yes</v>
      </c>
      <c r="U504" t="str">
        <f>IFERROR(__xludf.DUMMYFUNCTION("""COMPUTED_VALUE"""),"No")</f>
        <v>No</v>
      </c>
      <c r="V504" t="str">
        <f>IFERROR(__xludf.DUMMYFUNCTION("""COMPUTED_VALUE"""),"No")</f>
        <v>No</v>
      </c>
      <c r="W504" t="str">
        <f>IFERROR(__xludf.DUMMYFUNCTION("""COMPUTED_VALUE"""),"No")</f>
        <v>No</v>
      </c>
      <c r="X504" t="str">
        <f>IFERROR(__xludf.DUMMYFUNCTION("""COMPUTED_VALUE"""),"No")</f>
        <v>No</v>
      </c>
      <c r="Y504" t="str">
        <f>IFERROR(__xludf.DUMMYFUNCTION("""COMPUTED_VALUE"""),"No")</f>
        <v>No</v>
      </c>
      <c r="Z504" t="str">
        <f>IFERROR(__xludf.DUMMYFUNCTION("""COMPUTED_VALUE"""),"No")</f>
        <v>No</v>
      </c>
    </row>
    <row r="505">
      <c r="A505" s="4">
        <f>IFERROR(__xludf.DUMMYFUNCTION("""COMPUTED_VALUE"""),41879.75535677083)</f>
        <v>41879.75536</v>
      </c>
      <c r="B505">
        <f>IFERROR(__xludf.DUMMYFUNCTION("""COMPUTED_VALUE"""),36.0)</f>
        <v>36</v>
      </c>
      <c r="C505" t="str">
        <f>IFERROR(__xludf.DUMMYFUNCTION("""COMPUTED_VALUE"""),"Male")</f>
        <v>Male</v>
      </c>
      <c r="D505" t="str">
        <f>IFERROR(__xludf.DUMMYFUNCTION("""COMPUTED_VALUE"""),"United States")</f>
        <v>United States</v>
      </c>
      <c r="E505" t="str">
        <f>IFERROR(__xludf.DUMMYFUNCTION("""COMPUTED_VALUE"""),"TN")</f>
        <v>TN</v>
      </c>
      <c r="F505" t="str">
        <f>IFERROR(__xludf.DUMMYFUNCTION("""COMPUTED_VALUE"""),"No")</f>
        <v>No</v>
      </c>
      <c r="G505" t="str">
        <f>IFERROR(__xludf.DUMMYFUNCTION("""COMPUTED_VALUE"""),"No")</f>
        <v>No</v>
      </c>
      <c r="H505" t="str">
        <f>IFERROR(__xludf.DUMMYFUNCTION("""COMPUTED_VALUE"""),"Yes")</f>
        <v>Yes</v>
      </c>
      <c r="I505" t="str">
        <f>IFERROR(__xludf.DUMMYFUNCTION("""COMPUTED_VALUE"""),"Rarely")</f>
        <v>Rarely</v>
      </c>
      <c r="J505" t="str">
        <f>IFERROR(__xludf.DUMMYFUNCTION("""COMPUTED_VALUE"""),"500-1000")</f>
        <v>500-1000</v>
      </c>
      <c r="K505" t="str">
        <f>IFERROR(__xludf.DUMMYFUNCTION("""COMPUTED_VALUE"""),"Yes")</f>
        <v>Yes</v>
      </c>
      <c r="L505" t="str">
        <f>IFERROR(__xludf.DUMMYFUNCTION("""COMPUTED_VALUE"""),"Yes")</f>
        <v>Yes</v>
      </c>
      <c r="M505" t="str">
        <f>IFERROR(__xludf.DUMMYFUNCTION("""COMPUTED_VALUE"""),"Yes")</f>
        <v>Yes</v>
      </c>
      <c r="N505" t="str">
        <f>IFERROR(__xludf.DUMMYFUNCTION("""COMPUTED_VALUE"""),"Yes")</f>
        <v>Yes</v>
      </c>
      <c r="O505" t="str">
        <f>IFERROR(__xludf.DUMMYFUNCTION("""COMPUTED_VALUE"""),"Don't know")</f>
        <v>Don't know</v>
      </c>
      <c r="P505" t="str">
        <f>IFERROR(__xludf.DUMMYFUNCTION("""COMPUTED_VALUE"""),"Don't know")</f>
        <v>Don't know</v>
      </c>
      <c r="Q505" t="str">
        <f>IFERROR(__xludf.DUMMYFUNCTION("""COMPUTED_VALUE"""),"Don't know")</f>
        <v>Don't know</v>
      </c>
      <c r="R505" t="str">
        <f>IFERROR(__xludf.DUMMYFUNCTION("""COMPUTED_VALUE"""),"Don't know")</f>
        <v>Don't know</v>
      </c>
      <c r="S505" t="str">
        <f>IFERROR(__xludf.DUMMYFUNCTION("""COMPUTED_VALUE"""),"Maybe")</f>
        <v>Maybe</v>
      </c>
      <c r="T505" t="str">
        <f>IFERROR(__xludf.DUMMYFUNCTION("""COMPUTED_VALUE"""),"No")</f>
        <v>No</v>
      </c>
      <c r="U505" t="str">
        <f>IFERROR(__xludf.DUMMYFUNCTION("""COMPUTED_VALUE"""),"No")</f>
        <v>No</v>
      </c>
      <c r="V505" t="str">
        <f>IFERROR(__xludf.DUMMYFUNCTION("""COMPUTED_VALUE"""),"No")</f>
        <v>No</v>
      </c>
      <c r="W505" t="str">
        <f>IFERROR(__xludf.DUMMYFUNCTION("""COMPUTED_VALUE"""),"No")</f>
        <v>No</v>
      </c>
      <c r="X505" t="str">
        <f>IFERROR(__xludf.DUMMYFUNCTION("""COMPUTED_VALUE"""),"Maybe")</f>
        <v>Maybe</v>
      </c>
      <c r="Y505" t="str">
        <f>IFERROR(__xludf.DUMMYFUNCTION("""COMPUTED_VALUE"""),"Don't know")</f>
        <v>Don't know</v>
      </c>
      <c r="Z505" t="str">
        <f>IFERROR(__xludf.DUMMYFUNCTION("""COMPUTED_VALUE"""),"No")</f>
        <v>No</v>
      </c>
    </row>
    <row r="506">
      <c r="A506" s="4">
        <f>IFERROR(__xludf.DUMMYFUNCTION("""COMPUTED_VALUE"""),41879.762286875)</f>
        <v>41879.76229</v>
      </c>
      <c r="B506">
        <f>IFERROR(__xludf.DUMMYFUNCTION("""COMPUTED_VALUE"""),48.0)</f>
        <v>48</v>
      </c>
      <c r="C506" t="str">
        <f>IFERROR(__xludf.DUMMYFUNCTION("""COMPUTED_VALUE"""),"Male")</f>
        <v>Male</v>
      </c>
      <c r="D506" t="str">
        <f>IFERROR(__xludf.DUMMYFUNCTION("""COMPUTED_VALUE"""),"United States")</f>
        <v>United States</v>
      </c>
      <c r="E506" t="str">
        <f>IFERROR(__xludf.DUMMYFUNCTION("""COMPUTED_VALUE"""),"VA")</f>
        <v>VA</v>
      </c>
      <c r="F506" t="str">
        <f>IFERROR(__xludf.DUMMYFUNCTION("""COMPUTED_VALUE"""),"No")</f>
        <v>No</v>
      </c>
      <c r="G506" t="str">
        <f>IFERROR(__xludf.DUMMYFUNCTION("""COMPUTED_VALUE"""),"No")</f>
        <v>No</v>
      </c>
      <c r="H506" t="str">
        <f>IFERROR(__xludf.DUMMYFUNCTION("""COMPUTED_VALUE"""),"Yes")</f>
        <v>Yes</v>
      </c>
      <c r="I506" t="str">
        <f>IFERROR(__xludf.DUMMYFUNCTION("""COMPUTED_VALUE"""),"Never")</f>
        <v>Never</v>
      </c>
      <c r="J506" t="str">
        <f>IFERROR(__xludf.DUMMYFUNCTION("""COMPUTED_VALUE"""),"More than 1000")</f>
        <v>More than 1000</v>
      </c>
      <c r="K506" t="str">
        <f>IFERROR(__xludf.DUMMYFUNCTION("""COMPUTED_VALUE"""),"No")</f>
        <v>No</v>
      </c>
      <c r="L506" t="str">
        <f>IFERROR(__xludf.DUMMYFUNCTION("""COMPUTED_VALUE"""),"Yes")</f>
        <v>Yes</v>
      </c>
      <c r="M506" t="str">
        <f>IFERROR(__xludf.DUMMYFUNCTION("""COMPUTED_VALUE"""),"Yes")</f>
        <v>Yes</v>
      </c>
      <c r="N506" t="str">
        <f>IFERROR(__xludf.DUMMYFUNCTION("""COMPUTED_VALUE"""),"Yes")</f>
        <v>Yes</v>
      </c>
      <c r="O506" t="str">
        <f>IFERROR(__xludf.DUMMYFUNCTION("""COMPUTED_VALUE"""),"Yes")</f>
        <v>Yes</v>
      </c>
      <c r="P506" t="str">
        <f>IFERROR(__xludf.DUMMYFUNCTION("""COMPUTED_VALUE"""),"Yes")</f>
        <v>Yes</v>
      </c>
      <c r="Q506" t="str">
        <f>IFERROR(__xludf.DUMMYFUNCTION("""COMPUTED_VALUE"""),"Yes")</f>
        <v>Yes</v>
      </c>
      <c r="R506" t="str">
        <f>IFERROR(__xludf.DUMMYFUNCTION("""COMPUTED_VALUE"""),"Don't know")</f>
        <v>Don't know</v>
      </c>
      <c r="S506" t="str">
        <f>IFERROR(__xludf.DUMMYFUNCTION("""COMPUTED_VALUE"""),"Maybe")</f>
        <v>Maybe</v>
      </c>
      <c r="T506" t="str">
        <f>IFERROR(__xludf.DUMMYFUNCTION("""COMPUTED_VALUE"""),"Maybe")</f>
        <v>Maybe</v>
      </c>
      <c r="U506" t="str">
        <f>IFERROR(__xludf.DUMMYFUNCTION("""COMPUTED_VALUE"""),"Yes")</f>
        <v>Yes</v>
      </c>
      <c r="V506" t="str">
        <f>IFERROR(__xludf.DUMMYFUNCTION("""COMPUTED_VALUE"""),"Yes")</f>
        <v>Yes</v>
      </c>
      <c r="W506" t="str">
        <f>IFERROR(__xludf.DUMMYFUNCTION("""COMPUTED_VALUE"""),"No")</f>
        <v>No</v>
      </c>
      <c r="X506" t="str">
        <f>IFERROR(__xludf.DUMMYFUNCTION("""COMPUTED_VALUE"""),"Maybe")</f>
        <v>Maybe</v>
      </c>
      <c r="Y506" t="str">
        <f>IFERROR(__xludf.DUMMYFUNCTION("""COMPUTED_VALUE"""),"Yes")</f>
        <v>Yes</v>
      </c>
      <c r="Z506" t="str">
        <f>IFERROR(__xludf.DUMMYFUNCTION("""COMPUTED_VALUE"""),"Yes")</f>
        <v>Yes</v>
      </c>
    </row>
    <row r="507">
      <c r="A507" s="4">
        <f>IFERROR(__xludf.DUMMYFUNCTION("""COMPUTED_VALUE"""),41879.764856215275)</f>
        <v>41879.76486</v>
      </c>
      <c r="B507">
        <f>IFERROR(__xludf.DUMMYFUNCTION("""COMPUTED_VALUE"""),53.0)</f>
        <v>53</v>
      </c>
      <c r="C507" t="str">
        <f>IFERROR(__xludf.DUMMYFUNCTION("""COMPUTED_VALUE"""),"Male")</f>
        <v>Male</v>
      </c>
      <c r="D507" t="str">
        <f>IFERROR(__xludf.DUMMYFUNCTION("""COMPUTED_VALUE"""),"United States")</f>
        <v>United States</v>
      </c>
      <c r="E507" t="str">
        <f>IFERROR(__xludf.DUMMYFUNCTION("""COMPUTED_VALUE"""),"OR")</f>
        <v>OR</v>
      </c>
      <c r="F507" t="str">
        <f>IFERROR(__xludf.DUMMYFUNCTION("""COMPUTED_VALUE"""),"No")</f>
        <v>No</v>
      </c>
      <c r="G507" t="str">
        <f>IFERROR(__xludf.DUMMYFUNCTION("""COMPUTED_VALUE"""),"No")</f>
        <v>No</v>
      </c>
      <c r="H507" t="str">
        <f>IFERROR(__xludf.DUMMYFUNCTION("""COMPUTED_VALUE"""),"Yes")</f>
        <v>Yes</v>
      </c>
      <c r="I507" t="str">
        <f>IFERROR(__xludf.DUMMYFUNCTION("""COMPUTED_VALUE"""),"Rarely")</f>
        <v>Rarely</v>
      </c>
      <c r="J507" t="str">
        <f>IFERROR(__xludf.DUMMYFUNCTION("""COMPUTED_VALUE"""),"6-25")</f>
        <v>6-25</v>
      </c>
      <c r="K507" t="str">
        <f>IFERROR(__xludf.DUMMYFUNCTION("""COMPUTED_VALUE"""),"Yes")</f>
        <v>Yes</v>
      </c>
      <c r="L507" t="str">
        <f>IFERROR(__xludf.DUMMYFUNCTION("""COMPUTED_VALUE"""),"Yes")</f>
        <v>Yes</v>
      </c>
      <c r="M507" t="str">
        <f>IFERROR(__xludf.DUMMYFUNCTION("""COMPUTED_VALUE"""),"Yes")</f>
        <v>Yes</v>
      </c>
      <c r="N507" t="str">
        <f>IFERROR(__xludf.DUMMYFUNCTION("""COMPUTED_VALUE"""),"Yes")</f>
        <v>Yes</v>
      </c>
      <c r="O507" t="str">
        <f>IFERROR(__xludf.DUMMYFUNCTION("""COMPUTED_VALUE"""),"No")</f>
        <v>No</v>
      </c>
      <c r="P507" t="str">
        <f>IFERROR(__xludf.DUMMYFUNCTION("""COMPUTED_VALUE"""),"Yes")</f>
        <v>Yes</v>
      </c>
      <c r="Q507" t="str">
        <f>IFERROR(__xludf.DUMMYFUNCTION("""COMPUTED_VALUE"""),"Don't know")</f>
        <v>Don't know</v>
      </c>
      <c r="R507" t="str">
        <f>IFERROR(__xludf.DUMMYFUNCTION("""COMPUTED_VALUE"""),"Don't know")</f>
        <v>Don't know</v>
      </c>
      <c r="S507" t="str">
        <f>IFERROR(__xludf.DUMMYFUNCTION("""COMPUTED_VALUE"""),"Maybe")</f>
        <v>Maybe</v>
      </c>
      <c r="T507" t="str">
        <f>IFERROR(__xludf.DUMMYFUNCTION("""COMPUTED_VALUE"""),"Maybe")</f>
        <v>Maybe</v>
      </c>
      <c r="U507" t="str">
        <f>IFERROR(__xludf.DUMMYFUNCTION("""COMPUTED_VALUE"""),"Some of them")</f>
        <v>Some of them</v>
      </c>
      <c r="V507" t="str">
        <f>IFERROR(__xludf.DUMMYFUNCTION("""COMPUTED_VALUE"""),"No")</f>
        <v>No</v>
      </c>
      <c r="W507" t="str">
        <f>IFERROR(__xludf.DUMMYFUNCTION("""COMPUTED_VALUE"""),"No")</f>
        <v>No</v>
      </c>
      <c r="X507" t="str">
        <f>IFERROR(__xludf.DUMMYFUNCTION("""COMPUTED_VALUE"""),"No")</f>
        <v>No</v>
      </c>
      <c r="Y507" t="str">
        <f>IFERROR(__xludf.DUMMYFUNCTION("""COMPUTED_VALUE"""),"Don't know")</f>
        <v>Don't know</v>
      </c>
      <c r="Z507" t="str">
        <f>IFERROR(__xludf.DUMMYFUNCTION("""COMPUTED_VALUE"""),"No")</f>
        <v>No</v>
      </c>
    </row>
    <row r="508">
      <c r="A508" s="4">
        <f>IFERROR(__xludf.DUMMYFUNCTION("""COMPUTED_VALUE"""),41879.768469814815)</f>
        <v>41879.76847</v>
      </c>
      <c r="B508">
        <f>IFERROR(__xludf.DUMMYFUNCTION("""COMPUTED_VALUE"""),33.0)</f>
        <v>33</v>
      </c>
      <c r="C508" t="str">
        <f>IFERROR(__xludf.DUMMYFUNCTION("""COMPUTED_VALUE"""),"Male")</f>
        <v>Male</v>
      </c>
      <c r="D508" t="str">
        <f>IFERROR(__xludf.DUMMYFUNCTION("""COMPUTED_VALUE"""),"United States")</f>
        <v>United States</v>
      </c>
      <c r="E508" t="str">
        <f>IFERROR(__xludf.DUMMYFUNCTION("""COMPUTED_VALUE"""),"OR")</f>
        <v>OR</v>
      </c>
      <c r="F508" t="str">
        <f>IFERROR(__xludf.DUMMYFUNCTION("""COMPUTED_VALUE"""),"No")</f>
        <v>No</v>
      </c>
      <c r="G508" t="str">
        <f>IFERROR(__xludf.DUMMYFUNCTION("""COMPUTED_VALUE"""),"Yes")</f>
        <v>Yes</v>
      </c>
      <c r="H508" t="str">
        <f>IFERROR(__xludf.DUMMYFUNCTION("""COMPUTED_VALUE"""),"Yes")</f>
        <v>Yes</v>
      </c>
      <c r="I508" t="str">
        <f>IFERROR(__xludf.DUMMYFUNCTION("""COMPUTED_VALUE"""),"Sometimes")</f>
        <v>Sometimes</v>
      </c>
      <c r="J508" t="str">
        <f>IFERROR(__xludf.DUMMYFUNCTION("""COMPUTED_VALUE"""),"26-100")</f>
        <v>26-100</v>
      </c>
      <c r="K508" t="str">
        <f>IFERROR(__xludf.DUMMYFUNCTION("""COMPUTED_VALUE"""),"No")</f>
        <v>No</v>
      </c>
      <c r="L508" t="str">
        <f>IFERROR(__xludf.DUMMYFUNCTION("""COMPUTED_VALUE"""),"Yes")</f>
        <v>Yes</v>
      </c>
      <c r="M508" t="str">
        <f>IFERROR(__xludf.DUMMYFUNCTION("""COMPUTED_VALUE"""),"Don't know")</f>
        <v>Don't know</v>
      </c>
      <c r="N508" t="str">
        <f>IFERROR(__xludf.DUMMYFUNCTION("""COMPUTED_VALUE"""),"Yes")</f>
        <v>Yes</v>
      </c>
      <c r="O508" t="str">
        <f>IFERROR(__xludf.DUMMYFUNCTION("""COMPUTED_VALUE"""),"No")</f>
        <v>No</v>
      </c>
      <c r="P508" t="str">
        <f>IFERROR(__xludf.DUMMYFUNCTION("""COMPUTED_VALUE"""),"Yes")</f>
        <v>Yes</v>
      </c>
      <c r="Q508" t="str">
        <f>IFERROR(__xludf.DUMMYFUNCTION("""COMPUTED_VALUE"""),"Don't know")</f>
        <v>Don't know</v>
      </c>
      <c r="R508" t="str">
        <f>IFERROR(__xludf.DUMMYFUNCTION("""COMPUTED_VALUE"""),"Somewhat easy")</f>
        <v>Somewhat easy</v>
      </c>
      <c r="S508" t="str">
        <f>IFERROR(__xludf.DUMMYFUNCTION("""COMPUTED_VALUE"""),"No")</f>
        <v>No</v>
      </c>
      <c r="T508" t="str">
        <f>IFERROR(__xludf.DUMMYFUNCTION("""COMPUTED_VALUE"""),"No")</f>
        <v>No</v>
      </c>
      <c r="U508" t="str">
        <f>IFERROR(__xludf.DUMMYFUNCTION("""COMPUTED_VALUE"""),"Yes")</f>
        <v>Yes</v>
      </c>
      <c r="V508" t="str">
        <f>IFERROR(__xludf.DUMMYFUNCTION("""COMPUTED_VALUE"""),"Yes")</f>
        <v>Yes</v>
      </c>
      <c r="W508" t="str">
        <f>IFERROR(__xludf.DUMMYFUNCTION("""COMPUTED_VALUE"""),"No")</f>
        <v>No</v>
      </c>
      <c r="X508" t="str">
        <f>IFERROR(__xludf.DUMMYFUNCTION("""COMPUTED_VALUE"""),"No")</f>
        <v>No</v>
      </c>
      <c r="Y508" t="str">
        <f>IFERROR(__xludf.DUMMYFUNCTION("""COMPUTED_VALUE"""),"Don't know")</f>
        <v>Don't know</v>
      </c>
      <c r="Z508" t="str">
        <f>IFERROR(__xludf.DUMMYFUNCTION("""COMPUTED_VALUE"""),"No")</f>
        <v>No</v>
      </c>
    </row>
    <row r="509">
      <c r="A509" s="4">
        <f>IFERROR(__xludf.DUMMYFUNCTION("""COMPUTED_VALUE"""),41879.8097652662)</f>
        <v>41879.80977</v>
      </c>
      <c r="B509">
        <f>IFERROR(__xludf.DUMMYFUNCTION("""COMPUTED_VALUE"""),31.0)</f>
        <v>31</v>
      </c>
      <c r="C509" t="str">
        <f>IFERROR(__xludf.DUMMYFUNCTION("""COMPUTED_VALUE"""),"Male")</f>
        <v>Male</v>
      </c>
      <c r="D509" t="str">
        <f>IFERROR(__xludf.DUMMYFUNCTION("""COMPUTED_VALUE"""),"United States")</f>
        <v>United States</v>
      </c>
      <c r="E509" t="str">
        <f>IFERROR(__xludf.DUMMYFUNCTION("""COMPUTED_VALUE"""),"SC")</f>
        <v>SC</v>
      </c>
      <c r="F509" t="str">
        <f>IFERROR(__xludf.DUMMYFUNCTION("""COMPUTED_VALUE"""),"No")</f>
        <v>No</v>
      </c>
      <c r="G509" t="str">
        <f>IFERROR(__xludf.DUMMYFUNCTION("""COMPUTED_VALUE"""),"No")</f>
        <v>No</v>
      </c>
      <c r="H509" t="str">
        <f>IFERROR(__xludf.DUMMYFUNCTION("""COMPUTED_VALUE"""),"No")</f>
        <v>No</v>
      </c>
      <c r="J509" t="str">
        <f>IFERROR(__xludf.DUMMYFUNCTION("""COMPUTED_VALUE"""),"More than 1000")</f>
        <v>More than 1000</v>
      </c>
      <c r="K509" t="str">
        <f>IFERROR(__xludf.DUMMYFUNCTION("""COMPUTED_VALUE"""),"Yes")</f>
        <v>Yes</v>
      </c>
      <c r="L509" t="str">
        <f>IFERROR(__xludf.DUMMYFUNCTION("""COMPUTED_VALUE"""),"Yes")</f>
        <v>Yes</v>
      </c>
      <c r="M509" t="str">
        <f>IFERROR(__xludf.DUMMYFUNCTION("""COMPUTED_VALUE"""),"Yes")</f>
        <v>Yes</v>
      </c>
      <c r="N509" t="str">
        <f>IFERROR(__xludf.DUMMYFUNCTION("""COMPUTED_VALUE"""),"Yes")</f>
        <v>Yes</v>
      </c>
      <c r="O509" t="str">
        <f>IFERROR(__xludf.DUMMYFUNCTION("""COMPUTED_VALUE"""),"Yes")</f>
        <v>Yes</v>
      </c>
      <c r="P509" t="str">
        <f>IFERROR(__xludf.DUMMYFUNCTION("""COMPUTED_VALUE"""),"Yes")</f>
        <v>Yes</v>
      </c>
      <c r="Q509" t="str">
        <f>IFERROR(__xludf.DUMMYFUNCTION("""COMPUTED_VALUE"""),"Yes")</f>
        <v>Yes</v>
      </c>
      <c r="R509" t="str">
        <f>IFERROR(__xludf.DUMMYFUNCTION("""COMPUTED_VALUE"""),"Very easy")</f>
        <v>Very easy</v>
      </c>
      <c r="S509" t="str">
        <f>IFERROR(__xludf.DUMMYFUNCTION("""COMPUTED_VALUE"""),"No")</f>
        <v>No</v>
      </c>
      <c r="T509" t="str">
        <f>IFERROR(__xludf.DUMMYFUNCTION("""COMPUTED_VALUE"""),"No")</f>
        <v>No</v>
      </c>
      <c r="U509" t="str">
        <f>IFERROR(__xludf.DUMMYFUNCTION("""COMPUTED_VALUE"""),"Some of them")</f>
        <v>Some of them</v>
      </c>
      <c r="V509" t="str">
        <f>IFERROR(__xludf.DUMMYFUNCTION("""COMPUTED_VALUE"""),"Yes")</f>
        <v>Yes</v>
      </c>
      <c r="W509" t="str">
        <f>IFERROR(__xludf.DUMMYFUNCTION("""COMPUTED_VALUE"""),"Maybe")</f>
        <v>Maybe</v>
      </c>
      <c r="X509" t="str">
        <f>IFERROR(__xludf.DUMMYFUNCTION("""COMPUTED_VALUE"""),"Yes")</f>
        <v>Yes</v>
      </c>
      <c r="Y509" t="str">
        <f>IFERROR(__xludf.DUMMYFUNCTION("""COMPUTED_VALUE"""),"Yes")</f>
        <v>Yes</v>
      </c>
      <c r="Z509" t="str">
        <f>IFERROR(__xludf.DUMMYFUNCTION("""COMPUTED_VALUE"""),"No")</f>
        <v>No</v>
      </c>
    </row>
    <row r="510">
      <c r="A510" s="4">
        <f>IFERROR(__xludf.DUMMYFUNCTION("""COMPUTED_VALUE"""),41879.8114266551)</f>
        <v>41879.81143</v>
      </c>
      <c r="B510">
        <f>IFERROR(__xludf.DUMMYFUNCTION("""COMPUTED_VALUE"""),22.0)</f>
        <v>22</v>
      </c>
      <c r="C510" t="str">
        <f>IFERROR(__xludf.DUMMYFUNCTION("""COMPUTED_VALUE"""),"F")</f>
        <v>F</v>
      </c>
      <c r="D510" t="str">
        <f>IFERROR(__xludf.DUMMYFUNCTION("""COMPUTED_VALUE"""),"United States")</f>
        <v>United States</v>
      </c>
      <c r="E510" t="str">
        <f>IFERROR(__xludf.DUMMYFUNCTION("""COMPUTED_VALUE"""),"CA")</f>
        <v>CA</v>
      </c>
      <c r="F510" t="str">
        <f>IFERROR(__xludf.DUMMYFUNCTION("""COMPUTED_VALUE"""),"No")</f>
        <v>No</v>
      </c>
      <c r="G510" t="str">
        <f>IFERROR(__xludf.DUMMYFUNCTION("""COMPUTED_VALUE"""),"Yes")</f>
        <v>Yes</v>
      </c>
      <c r="H510" t="str">
        <f>IFERROR(__xludf.DUMMYFUNCTION("""COMPUTED_VALUE"""),"Yes")</f>
        <v>Yes</v>
      </c>
      <c r="I510" t="str">
        <f>IFERROR(__xludf.DUMMYFUNCTION("""COMPUTED_VALUE"""),"Often")</f>
        <v>Often</v>
      </c>
      <c r="J510" t="str">
        <f>IFERROR(__xludf.DUMMYFUNCTION("""COMPUTED_VALUE"""),"More than 1000")</f>
        <v>More than 1000</v>
      </c>
      <c r="K510" t="str">
        <f>IFERROR(__xludf.DUMMYFUNCTION("""COMPUTED_VALUE"""),"No")</f>
        <v>No</v>
      </c>
      <c r="L510" t="str">
        <f>IFERROR(__xludf.DUMMYFUNCTION("""COMPUTED_VALUE"""),"Yes")</f>
        <v>Yes</v>
      </c>
      <c r="M510" t="str">
        <f>IFERROR(__xludf.DUMMYFUNCTION("""COMPUTED_VALUE"""),"Don't know")</f>
        <v>Don't know</v>
      </c>
      <c r="N510" t="str">
        <f>IFERROR(__xludf.DUMMYFUNCTION("""COMPUTED_VALUE"""),"Not sure")</f>
        <v>Not sure</v>
      </c>
      <c r="O510" t="str">
        <f>IFERROR(__xludf.DUMMYFUNCTION("""COMPUTED_VALUE"""),"No")</f>
        <v>No</v>
      </c>
      <c r="P510" t="str">
        <f>IFERROR(__xludf.DUMMYFUNCTION("""COMPUTED_VALUE"""),"Don't know")</f>
        <v>Don't know</v>
      </c>
      <c r="Q510" t="str">
        <f>IFERROR(__xludf.DUMMYFUNCTION("""COMPUTED_VALUE"""),"Don't know")</f>
        <v>Don't know</v>
      </c>
      <c r="R510" t="str">
        <f>IFERROR(__xludf.DUMMYFUNCTION("""COMPUTED_VALUE"""),"Don't know")</f>
        <v>Don't know</v>
      </c>
      <c r="S510" t="str">
        <f>IFERROR(__xludf.DUMMYFUNCTION("""COMPUTED_VALUE"""),"Yes")</f>
        <v>Yes</v>
      </c>
      <c r="T510" t="str">
        <f>IFERROR(__xludf.DUMMYFUNCTION("""COMPUTED_VALUE"""),"Yes")</f>
        <v>Yes</v>
      </c>
      <c r="U510" t="str">
        <f>IFERROR(__xludf.DUMMYFUNCTION("""COMPUTED_VALUE"""),"No")</f>
        <v>No</v>
      </c>
      <c r="V510" t="str">
        <f>IFERROR(__xludf.DUMMYFUNCTION("""COMPUTED_VALUE"""),"No")</f>
        <v>No</v>
      </c>
      <c r="W510" t="str">
        <f>IFERROR(__xludf.DUMMYFUNCTION("""COMPUTED_VALUE"""),"No")</f>
        <v>No</v>
      </c>
      <c r="X510" t="str">
        <f>IFERROR(__xludf.DUMMYFUNCTION("""COMPUTED_VALUE"""),"No")</f>
        <v>No</v>
      </c>
      <c r="Y510" t="str">
        <f>IFERROR(__xludf.DUMMYFUNCTION("""COMPUTED_VALUE"""),"Don't know")</f>
        <v>Don't know</v>
      </c>
      <c r="Z510" t="str">
        <f>IFERROR(__xludf.DUMMYFUNCTION("""COMPUTED_VALUE"""),"No")</f>
        <v>No</v>
      </c>
    </row>
    <row r="511">
      <c r="A511" s="4">
        <f>IFERROR(__xludf.DUMMYFUNCTION("""COMPUTED_VALUE"""),41879.81643086806)</f>
        <v>41879.81643</v>
      </c>
      <c r="B511">
        <f>IFERROR(__xludf.DUMMYFUNCTION("""COMPUTED_VALUE"""),28.0)</f>
        <v>28</v>
      </c>
      <c r="C511" t="str">
        <f>IFERROR(__xludf.DUMMYFUNCTION("""COMPUTED_VALUE"""),"Male")</f>
        <v>Male</v>
      </c>
      <c r="D511" t="str">
        <f>IFERROR(__xludf.DUMMYFUNCTION("""COMPUTED_VALUE"""),"United States")</f>
        <v>United States</v>
      </c>
      <c r="E511" t="str">
        <f>IFERROR(__xludf.DUMMYFUNCTION("""COMPUTED_VALUE"""),"TN")</f>
        <v>TN</v>
      </c>
      <c r="F511" t="str">
        <f>IFERROR(__xludf.DUMMYFUNCTION("""COMPUTED_VALUE"""),"No")</f>
        <v>No</v>
      </c>
      <c r="G511" t="str">
        <f>IFERROR(__xludf.DUMMYFUNCTION("""COMPUTED_VALUE"""),"Yes")</f>
        <v>Yes</v>
      </c>
      <c r="H511" t="str">
        <f>IFERROR(__xludf.DUMMYFUNCTION("""COMPUTED_VALUE"""),"No")</f>
        <v>No</v>
      </c>
      <c r="I511" t="str">
        <f>IFERROR(__xludf.DUMMYFUNCTION("""COMPUTED_VALUE"""),"Sometimes")</f>
        <v>Sometimes</v>
      </c>
      <c r="J511" t="str">
        <f>IFERROR(__xludf.DUMMYFUNCTION("""COMPUTED_VALUE"""),"6-25")</f>
        <v>6-25</v>
      </c>
      <c r="K511" t="str">
        <f>IFERROR(__xludf.DUMMYFUNCTION("""COMPUTED_VALUE"""),"No")</f>
        <v>No</v>
      </c>
      <c r="L511" t="str">
        <f>IFERROR(__xludf.DUMMYFUNCTION("""COMPUTED_VALUE"""),"Yes")</f>
        <v>Yes</v>
      </c>
      <c r="M511" t="str">
        <f>IFERROR(__xludf.DUMMYFUNCTION("""COMPUTED_VALUE"""),"Don't know")</f>
        <v>Don't know</v>
      </c>
      <c r="N511" t="str">
        <f>IFERROR(__xludf.DUMMYFUNCTION("""COMPUTED_VALUE"""),"Not sure")</f>
        <v>Not sure</v>
      </c>
      <c r="O511" t="str">
        <f>IFERROR(__xludf.DUMMYFUNCTION("""COMPUTED_VALUE"""),"No")</f>
        <v>No</v>
      </c>
      <c r="P511" t="str">
        <f>IFERROR(__xludf.DUMMYFUNCTION("""COMPUTED_VALUE"""),"Don't know")</f>
        <v>Don't know</v>
      </c>
      <c r="Q511" t="str">
        <f>IFERROR(__xludf.DUMMYFUNCTION("""COMPUTED_VALUE"""),"Don't know")</f>
        <v>Don't know</v>
      </c>
      <c r="R511" t="str">
        <f>IFERROR(__xludf.DUMMYFUNCTION("""COMPUTED_VALUE"""),"Somewhat easy")</f>
        <v>Somewhat easy</v>
      </c>
      <c r="S511" t="str">
        <f>IFERROR(__xludf.DUMMYFUNCTION("""COMPUTED_VALUE"""),"No")</f>
        <v>No</v>
      </c>
      <c r="T511" t="str">
        <f>IFERROR(__xludf.DUMMYFUNCTION("""COMPUTED_VALUE"""),"No")</f>
        <v>No</v>
      </c>
      <c r="U511" t="str">
        <f>IFERROR(__xludf.DUMMYFUNCTION("""COMPUTED_VALUE"""),"Some of them")</f>
        <v>Some of them</v>
      </c>
      <c r="V511" t="str">
        <f>IFERROR(__xludf.DUMMYFUNCTION("""COMPUTED_VALUE"""),"Yes")</f>
        <v>Yes</v>
      </c>
      <c r="W511" t="str">
        <f>IFERROR(__xludf.DUMMYFUNCTION("""COMPUTED_VALUE"""),"No")</f>
        <v>No</v>
      </c>
      <c r="X511" t="str">
        <f>IFERROR(__xludf.DUMMYFUNCTION("""COMPUTED_VALUE"""),"Yes")</f>
        <v>Yes</v>
      </c>
      <c r="Y511" t="str">
        <f>IFERROR(__xludf.DUMMYFUNCTION("""COMPUTED_VALUE"""),"Don't know")</f>
        <v>Don't know</v>
      </c>
      <c r="Z511" t="str">
        <f>IFERROR(__xludf.DUMMYFUNCTION("""COMPUTED_VALUE"""),"No")</f>
        <v>No</v>
      </c>
    </row>
    <row r="512">
      <c r="A512" s="4">
        <f>IFERROR(__xludf.DUMMYFUNCTION("""COMPUTED_VALUE"""),41879.84177071759)</f>
        <v>41879.84177</v>
      </c>
      <c r="B512">
        <f>IFERROR(__xludf.DUMMYFUNCTION("""COMPUTED_VALUE"""),35.0)</f>
        <v>35</v>
      </c>
      <c r="C512" t="str">
        <f>IFERROR(__xludf.DUMMYFUNCTION("""COMPUTED_VALUE"""),"Male")</f>
        <v>Male</v>
      </c>
      <c r="D512" t="str">
        <f>IFERROR(__xludf.DUMMYFUNCTION("""COMPUTED_VALUE"""),"United States")</f>
        <v>United States</v>
      </c>
      <c r="E512" t="str">
        <f>IFERROR(__xludf.DUMMYFUNCTION("""COMPUTED_VALUE"""),"UT")</f>
        <v>UT</v>
      </c>
      <c r="F512" t="str">
        <f>IFERROR(__xludf.DUMMYFUNCTION("""COMPUTED_VALUE"""),"No")</f>
        <v>No</v>
      </c>
      <c r="G512" t="str">
        <f>IFERROR(__xludf.DUMMYFUNCTION("""COMPUTED_VALUE"""),"Yes")</f>
        <v>Yes</v>
      </c>
      <c r="H512" t="str">
        <f>IFERROR(__xludf.DUMMYFUNCTION("""COMPUTED_VALUE"""),"Yes")</f>
        <v>Yes</v>
      </c>
      <c r="I512" t="str">
        <f>IFERROR(__xludf.DUMMYFUNCTION("""COMPUTED_VALUE"""),"Rarely")</f>
        <v>Rarely</v>
      </c>
      <c r="J512" t="str">
        <f>IFERROR(__xludf.DUMMYFUNCTION("""COMPUTED_VALUE"""),"26-100")</f>
        <v>26-100</v>
      </c>
      <c r="K512" t="str">
        <f>IFERROR(__xludf.DUMMYFUNCTION("""COMPUTED_VALUE"""),"No")</f>
        <v>No</v>
      </c>
      <c r="L512" t="str">
        <f>IFERROR(__xludf.DUMMYFUNCTION("""COMPUTED_VALUE"""),"No")</f>
        <v>No</v>
      </c>
      <c r="M512" t="str">
        <f>IFERROR(__xludf.DUMMYFUNCTION("""COMPUTED_VALUE"""),"Yes")</f>
        <v>Yes</v>
      </c>
      <c r="N512" t="str">
        <f>IFERROR(__xludf.DUMMYFUNCTION("""COMPUTED_VALUE"""),"Yes")</f>
        <v>Yes</v>
      </c>
      <c r="O512" t="str">
        <f>IFERROR(__xludf.DUMMYFUNCTION("""COMPUTED_VALUE"""),"No")</f>
        <v>No</v>
      </c>
      <c r="P512" t="str">
        <f>IFERROR(__xludf.DUMMYFUNCTION("""COMPUTED_VALUE"""),"Yes")</f>
        <v>Yes</v>
      </c>
      <c r="Q512" t="str">
        <f>IFERROR(__xludf.DUMMYFUNCTION("""COMPUTED_VALUE"""),"Yes")</f>
        <v>Yes</v>
      </c>
      <c r="R512" t="str">
        <f>IFERROR(__xludf.DUMMYFUNCTION("""COMPUTED_VALUE"""),"Somewhat difficult")</f>
        <v>Somewhat difficult</v>
      </c>
      <c r="S512" t="str">
        <f>IFERROR(__xludf.DUMMYFUNCTION("""COMPUTED_VALUE"""),"Maybe")</f>
        <v>Maybe</v>
      </c>
      <c r="T512" t="str">
        <f>IFERROR(__xludf.DUMMYFUNCTION("""COMPUTED_VALUE"""),"No")</f>
        <v>No</v>
      </c>
      <c r="U512" t="str">
        <f>IFERROR(__xludf.DUMMYFUNCTION("""COMPUTED_VALUE"""),"Some of them")</f>
        <v>Some of them</v>
      </c>
      <c r="V512" t="str">
        <f>IFERROR(__xludf.DUMMYFUNCTION("""COMPUTED_VALUE"""),"Some of them")</f>
        <v>Some of them</v>
      </c>
      <c r="W512" t="str">
        <f>IFERROR(__xludf.DUMMYFUNCTION("""COMPUTED_VALUE"""),"No")</f>
        <v>No</v>
      </c>
      <c r="X512" t="str">
        <f>IFERROR(__xludf.DUMMYFUNCTION("""COMPUTED_VALUE"""),"No")</f>
        <v>No</v>
      </c>
      <c r="Y512" t="str">
        <f>IFERROR(__xludf.DUMMYFUNCTION("""COMPUTED_VALUE"""),"No")</f>
        <v>No</v>
      </c>
      <c r="Z512" t="str">
        <f>IFERROR(__xludf.DUMMYFUNCTION("""COMPUTED_VALUE"""),"No")</f>
        <v>No</v>
      </c>
    </row>
    <row r="513">
      <c r="A513" s="4">
        <f>IFERROR(__xludf.DUMMYFUNCTION("""COMPUTED_VALUE"""),41879.85488755787)</f>
        <v>41879.85489</v>
      </c>
      <c r="B513">
        <f>IFERROR(__xludf.DUMMYFUNCTION("""COMPUTED_VALUE"""),28.0)</f>
        <v>28</v>
      </c>
      <c r="C513" t="str">
        <f>IFERROR(__xludf.DUMMYFUNCTION("""COMPUTED_VALUE"""),"Male")</f>
        <v>Male</v>
      </c>
      <c r="D513" t="str">
        <f>IFERROR(__xludf.DUMMYFUNCTION("""COMPUTED_VALUE"""),"United States")</f>
        <v>United States</v>
      </c>
      <c r="E513" t="str">
        <f>IFERROR(__xludf.DUMMYFUNCTION("""COMPUTED_VALUE"""),"CA")</f>
        <v>CA</v>
      </c>
      <c r="F513" t="str">
        <f>IFERROR(__xludf.DUMMYFUNCTION("""COMPUTED_VALUE"""),"No")</f>
        <v>No</v>
      </c>
      <c r="G513" t="str">
        <f>IFERROR(__xludf.DUMMYFUNCTION("""COMPUTED_VALUE"""),"Yes")</f>
        <v>Yes</v>
      </c>
      <c r="H513" t="str">
        <f>IFERROR(__xludf.DUMMYFUNCTION("""COMPUTED_VALUE"""),"Yes")</f>
        <v>Yes</v>
      </c>
      <c r="I513" t="str">
        <f>IFERROR(__xludf.DUMMYFUNCTION("""COMPUTED_VALUE"""),"Sometimes")</f>
        <v>Sometimes</v>
      </c>
      <c r="J513" t="str">
        <f>IFERROR(__xludf.DUMMYFUNCTION("""COMPUTED_VALUE"""),"26-100")</f>
        <v>26-100</v>
      </c>
      <c r="K513" t="str">
        <f>IFERROR(__xludf.DUMMYFUNCTION("""COMPUTED_VALUE"""),"No")</f>
        <v>No</v>
      </c>
      <c r="L513" t="str">
        <f>IFERROR(__xludf.DUMMYFUNCTION("""COMPUTED_VALUE"""),"No")</f>
        <v>No</v>
      </c>
      <c r="M513" t="str">
        <f>IFERROR(__xludf.DUMMYFUNCTION("""COMPUTED_VALUE"""),"Yes")</f>
        <v>Yes</v>
      </c>
      <c r="N513" t="str">
        <f>IFERROR(__xludf.DUMMYFUNCTION("""COMPUTED_VALUE"""),"No")</f>
        <v>No</v>
      </c>
      <c r="O513" t="str">
        <f>IFERROR(__xludf.DUMMYFUNCTION("""COMPUTED_VALUE"""),"No")</f>
        <v>No</v>
      </c>
      <c r="P513" t="str">
        <f>IFERROR(__xludf.DUMMYFUNCTION("""COMPUTED_VALUE"""),"No")</f>
        <v>No</v>
      </c>
      <c r="Q513" t="str">
        <f>IFERROR(__xludf.DUMMYFUNCTION("""COMPUTED_VALUE"""),"Don't know")</f>
        <v>Don't know</v>
      </c>
      <c r="R513" t="str">
        <f>IFERROR(__xludf.DUMMYFUNCTION("""COMPUTED_VALUE"""),"Don't know")</f>
        <v>Don't know</v>
      </c>
      <c r="S513" t="str">
        <f>IFERROR(__xludf.DUMMYFUNCTION("""COMPUTED_VALUE"""),"Maybe")</f>
        <v>Maybe</v>
      </c>
      <c r="T513" t="str">
        <f>IFERROR(__xludf.DUMMYFUNCTION("""COMPUTED_VALUE"""),"Maybe")</f>
        <v>Maybe</v>
      </c>
      <c r="U513" t="str">
        <f>IFERROR(__xludf.DUMMYFUNCTION("""COMPUTED_VALUE"""),"Some of them")</f>
        <v>Some of them</v>
      </c>
      <c r="V513" t="str">
        <f>IFERROR(__xludf.DUMMYFUNCTION("""COMPUTED_VALUE"""),"Some of them")</f>
        <v>Some of them</v>
      </c>
      <c r="W513" t="str">
        <f>IFERROR(__xludf.DUMMYFUNCTION("""COMPUTED_VALUE"""),"No")</f>
        <v>No</v>
      </c>
      <c r="X513" t="str">
        <f>IFERROR(__xludf.DUMMYFUNCTION("""COMPUTED_VALUE"""),"No")</f>
        <v>No</v>
      </c>
      <c r="Y513" t="str">
        <f>IFERROR(__xludf.DUMMYFUNCTION("""COMPUTED_VALUE"""),"Yes")</f>
        <v>Yes</v>
      </c>
      <c r="Z513" t="str">
        <f>IFERROR(__xludf.DUMMYFUNCTION("""COMPUTED_VALUE"""),"No")</f>
        <v>No</v>
      </c>
    </row>
    <row r="514">
      <c r="A514" s="4">
        <f>IFERROR(__xludf.DUMMYFUNCTION("""COMPUTED_VALUE"""),41879.890742083335)</f>
        <v>41879.89074</v>
      </c>
      <c r="B514">
        <f>IFERROR(__xludf.DUMMYFUNCTION("""COMPUTED_VALUE"""),33.0)</f>
        <v>33</v>
      </c>
      <c r="C514" t="str">
        <f>IFERROR(__xludf.DUMMYFUNCTION("""COMPUTED_VALUE"""),"Male")</f>
        <v>Male</v>
      </c>
      <c r="D514" t="str">
        <f>IFERROR(__xludf.DUMMYFUNCTION("""COMPUTED_VALUE"""),"United States")</f>
        <v>United States</v>
      </c>
      <c r="E514" t="str">
        <f>IFERROR(__xludf.DUMMYFUNCTION("""COMPUTED_VALUE"""),"MO")</f>
        <v>MO</v>
      </c>
      <c r="F514" t="str">
        <f>IFERROR(__xludf.DUMMYFUNCTION("""COMPUTED_VALUE"""),"No")</f>
        <v>No</v>
      </c>
      <c r="G514" t="str">
        <f>IFERROR(__xludf.DUMMYFUNCTION("""COMPUTED_VALUE"""),"Yes")</f>
        <v>Yes</v>
      </c>
      <c r="H514" t="str">
        <f>IFERROR(__xludf.DUMMYFUNCTION("""COMPUTED_VALUE"""),"No")</f>
        <v>No</v>
      </c>
      <c r="J514" t="str">
        <f>IFERROR(__xludf.DUMMYFUNCTION("""COMPUTED_VALUE"""),"500-1000")</f>
        <v>500-1000</v>
      </c>
      <c r="K514" t="str">
        <f>IFERROR(__xludf.DUMMYFUNCTION("""COMPUTED_VALUE"""),"No")</f>
        <v>No</v>
      </c>
      <c r="L514" t="str">
        <f>IFERROR(__xludf.DUMMYFUNCTION("""COMPUTED_VALUE"""),"Yes")</f>
        <v>Yes</v>
      </c>
      <c r="M514" t="str">
        <f>IFERROR(__xludf.DUMMYFUNCTION("""COMPUTED_VALUE"""),"Yes")</f>
        <v>Yes</v>
      </c>
      <c r="N514" t="str">
        <f>IFERROR(__xludf.DUMMYFUNCTION("""COMPUTED_VALUE"""),"No")</f>
        <v>No</v>
      </c>
      <c r="O514" t="str">
        <f>IFERROR(__xludf.DUMMYFUNCTION("""COMPUTED_VALUE"""),"Don't know")</f>
        <v>Don't know</v>
      </c>
      <c r="P514" t="str">
        <f>IFERROR(__xludf.DUMMYFUNCTION("""COMPUTED_VALUE"""),"Don't know")</f>
        <v>Don't know</v>
      </c>
      <c r="Q514" t="str">
        <f>IFERROR(__xludf.DUMMYFUNCTION("""COMPUTED_VALUE"""),"Don't know")</f>
        <v>Don't know</v>
      </c>
      <c r="R514" t="str">
        <f>IFERROR(__xludf.DUMMYFUNCTION("""COMPUTED_VALUE"""),"Very easy")</f>
        <v>Very easy</v>
      </c>
      <c r="S514" t="str">
        <f>IFERROR(__xludf.DUMMYFUNCTION("""COMPUTED_VALUE"""),"No")</f>
        <v>No</v>
      </c>
      <c r="T514" t="str">
        <f>IFERROR(__xludf.DUMMYFUNCTION("""COMPUTED_VALUE"""),"No")</f>
        <v>No</v>
      </c>
      <c r="U514" t="str">
        <f>IFERROR(__xludf.DUMMYFUNCTION("""COMPUTED_VALUE"""),"Yes")</f>
        <v>Yes</v>
      </c>
      <c r="V514" t="str">
        <f>IFERROR(__xludf.DUMMYFUNCTION("""COMPUTED_VALUE"""),"Yes")</f>
        <v>Yes</v>
      </c>
      <c r="W514" t="str">
        <f>IFERROR(__xludf.DUMMYFUNCTION("""COMPUTED_VALUE"""),"Yes")</f>
        <v>Yes</v>
      </c>
      <c r="X514" t="str">
        <f>IFERROR(__xludf.DUMMYFUNCTION("""COMPUTED_VALUE"""),"Yes")</f>
        <v>Yes</v>
      </c>
      <c r="Y514" t="str">
        <f>IFERROR(__xludf.DUMMYFUNCTION("""COMPUTED_VALUE"""),"Yes")</f>
        <v>Yes</v>
      </c>
      <c r="Z514" t="str">
        <f>IFERROR(__xludf.DUMMYFUNCTION("""COMPUTED_VALUE"""),"No")</f>
        <v>No</v>
      </c>
    </row>
    <row r="515">
      <c r="A515" s="4">
        <f>IFERROR(__xludf.DUMMYFUNCTION("""COMPUTED_VALUE"""),41879.89223237269)</f>
        <v>41879.89223</v>
      </c>
      <c r="B515">
        <f>IFERROR(__xludf.DUMMYFUNCTION("""COMPUTED_VALUE"""),29.0)</f>
        <v>29</v>
      </c>
      <c r="C515" t="str">
        <f>IFERROR(__xludf.DUMMYFUNCTION("""COMPUTED_VALUE"""),"male")</f>
        <v>male</v>
      </c>
      <c r="D515" t="str">
        <f>IFERROR(__xludf.DUMMYFUNCTION("""COMPUTED_VALUE"""),"United States")</f>
        <v>United States</v>
      </c>
      <c r="E515" t="str">
        <f>IFERROR(__xludf.DUMMYFUNCTION("""COMPUTED_VALUE"""),"CA")</f>
        <v>CA</v>
      </c>
      <c r="F515" t="str">
        <f>IFERROR(__xludf.DUMMYFUNCTION("""COMPUTED_VALUE"""),"No")</f>
        <v>No</v>
      </c>
      <c r="G515" t="str">
        <f>IFERROR(__xludf.DUMMYFUNCTION("""COMPUTED_VALUE"""),"No")</f>
        <v>No</v>
      </c>
      <c r="H515" t="str">
        <f>IFERROR(__xludf.DUMMYFUNCTION("""COMPUTED_VALUE"""),"No")</f>
        <v>No</v>
      </c>
      <c r="I515" t="str">
        <f>IFERROR(__xludf.DUMMYFUNCTION("""COMPUTED_VALUE"""),"Sometimes")</f>
        <v>Sometimes</v>
      </c>
      <c r="J515" t="str">
        <f>IFERROR(__xludf.DUMMYFUNCTION("""COMPUTED_VALUE"""),"More than 1000")</f>
        <v>More than 1000</v>
      </c>
      <c r="K515" t="str">
        <f>IFERROR(__xludf.DUMMYFUNCTION("""COMPUTED_VALUE"""),"No")</f>
        <v>No</v>
      </c>
      <c r="L515" t="str">
        <f>IFERROR(__xludf.DUMMYFUNCTION("""COMPUTED_VALUE"""),"Yes")</f>
        <v>Yes</v>
      </c>
      <c r="M515" t="str">
        <f>IFERROR(__xludf.DUMMYFUNCTION("""COMPUTED_VALUE"""),"Yes")</f>
        <v>Yes</v>
      </c>
      <c r="N515" t="str">
        <f>IFERROR(__xludf.DUMMYFUNCTION("""COMPUTED_VALUE"""),"No")</f>
        <v>No</v>
      </c>
      <c r="O515" t="str">
        <f>IFERROR(__xludf.DUMMYFUNCTION("""COMPUTED_VALUE"""),"Yes")</f>
        <v>Yes</v>
      </c>
      <c r="P515" t="str">
        <f>IFERROR(__xludf.DUMMYFUNCTION("""COMPUTED_VALUE"""),"No")</f>
        <v>No</v>
      </c>
      <c r="Q515" t="str">
        <f>IFERROR(__xludf.DUMMYFUNCTION("""COMPUTED_VALUE"""),"Don't know")</f>
        <v>Don't know</v>
      </c>
      <c r="R515" t="str">
        <f>IFERROR(__xludf.DUMMYFUNCTION("""COMPUTED_VALUE"""),"Don't know")</f>
        <v>Don't know</v>
      </c>
      <c r="S515" t="str">
        <f>IFERROR(__xludf.DUMMYFUNCTION("""COMPUTED_VALUE"""),"Yes")</f>
        <v>Yes</v>
      </c>
      <c r="T515" t="str">
        <f>IFERROR(__xludf.DUMMYFUNCTION("""COMPUTED_VALUE"""),"Maybe")</f>
        <v>Maybe</v>
      </c>
      <c r="U515" t="str">
        <f>IFERROR(__xludf.DUMMYFUNCTION("""COMPUTED_VALUE"""),"No")</f>
        <v>No</v>
      </c>
      <c r="V515" t="str">
        <f>IFERROR(__xludf.DUMMYFUNCTION("""COMPUTED_VALUE"""),"No")</f>
        <v>No</v>
      </c>
      <c r="W515" t="str">
        <f>IFERROR(__xludf.DUMMYFUNCTION("""COMPUTED_VALUE"""),"No")</f>
        <v>No</v>
      </c>
      <c r="X515" t="str">
        <f>IFERROR(__xludf.DUMMYFUNCTION("""COMPUTED_VALUE"""),"No")</f>
        <v>No</v>
      </c>
      <c r="Y515" t="str">
        <f>IFERROR(__xludf.DUMMYFUNCTION("""COMPUTED_VALUE"""),"Don't know")</f>
        <v>Don't know</v>
      </c>
      <c r="Z515" t="str">
        <f>IFERROR(__xludf.DUMMYFUNCTION("""COMPUTED_VALUE"""),"No")</f>
        <v>No</v>
      </c>
    </row>
    <row r="516">
      <c r="A516" s="4">
        <f>IFERROR(__xludf.DUMMYFUNCTION("""COMPUTED_VALUE"""),41879.8939734375)</f>
        <v>41879.89397</v>
      </c>
      <c r="B516">
        <f>IFERROR(__xludf.DUMMYFUNCTION("""COMPUTED_VALUE"""),43.0)</f>
        <v>43</v>
      </c>
      <c r="C516" t="str">
        <f>IFERROR(__xludf.DUMMYFUNCTION("""COMPUTED_VALUE"""),"M")</f>
        <v>M</v>
      </c>
      <c r="D516" t="str">
        <f>IFERROR(__xludf.DUMMYFUNCTION("""COMPUTED_VALUE"""),"United States")</f>
        <v>United States</v>
      </c>
      <c r="F516" t="str">
        <f>IFERROR(__xludf.DUMMYFUNCTION("""COMPUTED_VALUE"""),"No")</f>
        <v>No</v>
      </c>
      <c r="G516" t="str">
        <f>IFERROR(__xludf.DUMMYFUNCTION("""COMPUTED_VALUE"""),"Yes")</f>
        <v>Yes</v>
      </c>
      <c r="H516" t="str">
        <f>IFERROR(__xludf.DUMMYFUNCTION("""COMPUTED_VALUE"""),"No")</f>
        <v>No</v>
      </c>
      <c r="I516" t="str">
        <f>IFERROR(__xludf.DUMMYFUNCTION("""COMPUTED_VALUE"""),"Sometimes")</f>
        <v>Sometimes</v>
      </c>
      <c r="J516" t="str">
        <f>IFERROR(__xludf.DUMMYFUNCTION("""COMPUTED_VALUE"""),"500-1000")</f>
        <v>500-1000</v>
      </c>
      <c r="K516" t="str">
        <f>IFERROR(__xludf.DUMMYFUNCTION("""COMPUTED_VALUE"""),"No")</f>
        <v>No</v>
      </c>
      <c r="L516" t="str">
        <f>IFERROR(__xludf.DUMMYFUNCTION("""COMPUTED_VALUE"""),"No")</f>
        <v>No</v>
      </c>
      <c r="M516" t="str">
        <f>IFERROR(__xludf.DUMMYFUNCTION("""COMPUTED_VALUE"""),"Yes")</f>
        <v>Yes</v>
      </c>
      <c r="N516" t="str">
        <f>IFERROR(__xludf.DUMMYFUNCTION("""COMPUTED_VALUE"""),"Not sure")</f>
        <v>Not sure</v>
      </c>
      <c r="O516" t="str">
        <f>IFERROR(__xludf.DUMMYFUNCTION("""COMPUTED_VALUE"""),"No")</f>
        <v>No</v>
      </c>
      <c r="P516" t="str">
        <f>IFERROR(__xludf.DUMMYFUNCTION("""COMPUTED_VALUE"""),"Don't know")</f>
        <v>Don't know</v>
      </c>
      <c r="Q516" t="str">
        <f>IFERROR(__xludf.DUMMYFUNCTION("""COMPUTED_VALUE"""),"Don't know")</f>
        <v>Don't know</v>
      </c>
      <c r="R516" t="str">
        <f>IFERROR(__xludf.DUMMYFUNCTION("""COMPUTED_VALUE"""),"Don't know")</f>
        <v>Don't know</v>
      </c>
      <c r="S516" t="str">
        <f>IFERROR(__xludf.DUMMYFUNCTION("""COMPUTED_VALUE"""),"Maybe")</f>
        <v>Maybe</v>
      </c>
      <c r="T516" t="str">
        <f>IFERROR(__xludf.DUMMYFUNCTION("""COMPUTED_VALUE"""),"No")</f>
        <v>No</v>
      </c>
      <c r="U516" t="str">
        <f>IFERROR(__xludf.DUMMYFUNCTION("""COMPUTED_VALUE"""),"No")</f>
        <v>No</v>
      </c>
      <c r="V516" t="str">
        <f>IFERROR(__xludf.DUMMYFUNCTION("""COMPUTED_VALUE"""),"Some of them")</f>
        <v>Some of them</v>
      </c>
      <c r="W516" t="str">
        <f>IFERROR(__xludf.DUMMYFUNCTION("""COMPUTED_VALUE"""),"No")</f>
        <v>No</v>
      </c>
      <c r="X516" t="str">
        <f>IFERROR(__xludf.DUMMYFUNCTION("""COMPUTED_VALUE"""),"Maybe")</f>
        <v>Maybe</v>
      </c>
      <c r="Y516" t="str">
        <f>IFERROR(__xludf.DUMMYFUNCTION("""COMPUTED_VALUE"""),"No")</f>
        <v>No</v>
      </c>
      <c r="Z516" t="str">
        <f>IFERROR(__xludf.DUMMYFUNCTION("""COMPUTED_VALUE"""),"No")</f>
        <v>No</v>
      </c>
    </row>
    <row r="517">
      <c r="A517" s="4">
        <f>IFERROR(__xludf.DUMMYFUNCTION("""COMPUTED_VALUE"""),41879.89624686343)</f>
        <v>41879.89625</v>
      </c>
      <c r="B517">
        <f>IFERROR(__xludf.DUMMYFUNCTION("""COMPUTED_VALUE"""),29.0)</f>
        <v>29</v>
      </c>
      <c r="C517" t="str">
        <f>IFERROR(__xludf.DUMMYFUNCTION("""COMPUTED_VALUE"""),"Male")</f>
        <v>Male</v>
      </c>
      <c r="D517" t="str">
        <f>IFERROR(__xludf.DUMMYFUNCTION("""COMPUTED_VALUE"""),"United States")</f>
        <v>United States</v>
      </c>
      <c r="E517" t="str">
        <f>IFERROR(__xludf.DUMMYFUNCTION("""COMPUTED_VALUE"""),"NY")</f>
        <v>NY</v>
      </c>
      <c r="F517" t="str">
        <f>IFERROR(__xludf.DUMMYFUNCTION("""COMPUTED_VALUE"""),"No")</f>
        <v>No</v>
      </c>
      <c r="G517" t="str">
        <f>IFERROR(__xludf.DUMMYFUNCTION("""COMPUTED_VALUE"""),"No")</f>
        <v>No</v>
      </c>
      <c r="H517" t="str">
        <f>IFERROR(__xludf.DUMMYFUNCTION("""COMPUTED_VALUE"""),"No")</f>
        <v>No</v>
      </c>
      <c r="J517" t="str">
        <f>IFERROR(__xludf.DUMMYFUNCTION("""COMPUTED_VALUE"""),"26-100")</f>
        <v>26-100</v>
      </c>
      <c r="K517" t="str">
        <f>IFERROR(__xludf.DUMMYFUNCTION("""COMPUTED_VALUE"""),"No")</f>
        <v>No</v>
      </c>
      <c r="L517" t="str">
        <f>IFERROR(__xludf.DUMMYFUNCTION("""COMPUTED_VALUE"""),"Yes")</f>
        <v>Yes</v>
      </c>
      <c r="M517" t="str">
        <f>IFERROR(__xludf.DUMMYFUNCTION("""COMPUTED_VALUE"""),"Yes")</f>
        <v>Yes</v>
      </c>
      <c r="N517" t="str">
        <f>IFERROR(__xludf.DUMMYFUNCTION("""COMPUTED_VALUE"""),"Yes")</f>
        <v>Yes</v>
      </c>
      <c r="O517" t="str">
        <f>IFERROR(__xludf.DUMMYFUNCTION("""COMPUTED_VALUE"""),"Yes")</f>
        <v>Yes</v>
      </c>
      <c r="P517" t="str">
        <f>IFERROR(__xludf.DUMMYFUNCTION("""COMPUTED_VALUE"""),"Yes")</f>
        <v>Yes</v>
      </c>
      <c r="Q517" t="str">
        <f>IFERROR(__xludf.DUMMYFUNCTION("""COMPUTED_VALUE"""),"Don't know")</f>
        <v>Don't know</v>
      </c>
      <c r="R517" t="str">
        <f>IFERROR(__xludf.DUMMYFUNCTION("""COMPUTED_VALUE"""),"Somewhat easy")</f>
        <v>Somewhat easy</v>
      </c>
      <c r="S517" t="str">
        <f>IFERROR(__xludf.DUMMYFUNCTION("""COMPUTED_VALUE"""),"No")</f>
        <v>No</v>
      </c>
      <c r="T517" t="str">
        <f>IFERROR(__xludf.DUMMYFUNCTION("""COMPUTED_VALUE"""),"No")</f>
        <v>No</v>
      </c>
      <c r="U517" t="str">
        <f>IFERROR(__xludf.DUMMYFUNCTION("""COMPUTED_VALUE"""),"Some of them")</f>
        <v>Some of them</v>
      </c>
      <c r="V517" t="str">
        <f>IFERROR(__xludf.DUMMYFUNCTION("""COMPUTED_VALUE"""),"Some of them")</f>
        <v>Some of them</v>
      </c>
      <c r="W517" t="str">
        <f>IFERROR(__xludf.DUMMYFUNCTION("""COMPUTED_VALUE"""),"Maybe")</f>
        <v>Maybe</v>
      </c>
      <c r="X517" t="str">
        <f>IFERROR(__xludf.DUMMYFUNCTION("""COMPUTED_VALUE"""),"Maybe")</f>
        <v>Maybe</v>
      </c>
      <c r="Y517" t="str">
        <f>IFERROR(__xludf.DUMMYFUNCTION("""COMPUTED_VALUE"""),"Yes")</f>
        <v>Yes</v>
      </c>
      <c r="Z517" t="str">
        <f>IFERROR(__xludf.DUMMYFUNCTION("""COMPUTED_VALUE"""),"No")</f>
        <v>No</v>
      </c>
    </row>
    <row r="518">
      <c r="A518" s="4">
        <f>IFERROR(__xludf.DUMMYFUNCTION("""COMPUTED_VALUE"""),41879.89829186343)</f>
        <v>41879.89829</v>
      </c>
      <c r="B518">
        <f>IFERROR(__xludf.DUMMYFUNCTION("""COMPUTED_VALUE"""),25.0)</f>
        <v>25</v>
      </c>
      <c r="C518" t="str">
        <f>IFERROR(__xludf.DUMMYFUNCTION("""COMPUTED_VALUE"""),"Male")</f>
        <v>Male</v>
      </c>
      <c r="D518" t="str">
        <f>IFERROR(__xludf.DUMMYFUNCTION("""COMPUTED_VALUE"""),"United States")</f>
        <v>United States</v>
      </c>
      <c r="E518" t="str">
        <f>IFERROR(__xludf.DUMMYFUNCTION("""COMPUTED_VALUE"""),"TX")</f>
        <v>TX</v>
      </c>
      <c r="F518" t="str">
        <f>IFERROR(__xludf.DUMMYFUNCTION("""COMPUTED_VALUE"""),"No")</f>
        <v>No</v>
      </c>
      <c r="G518" t="str">
        <f>IFERROR(__xludf.DUMMYFUNCTION("""COMPUTED_VALUE"""),"No")</f>
        <v>No</v>
      </c>
      <c r="H518" t="str">
        <f>IFERROR(__xludf.DUMMYFUNCTION("""COMPUTED_VALUE"""),"No")</f>
        <v>No</v>
      </c>
      <c r="J518" t="str">
        <f>IFERROR(__xludf.DUMMYFUNCTION("""COMPUTED_VALUE"""),"100-500")</f>
        <v>100-500</v>
      </c>
      <c r="K518" t="str">
        <f>IFERROR(__xludf.DUMMYFUNCTION("""COMPUTED_VALUE"""),"Yes")</f>
        <v>Yes</v>
      </c>
      <c r="L518" t="str">
        <f>IFERROR(__xludf.DUMMYFUNCTION("""COMPUTED_VALUE"""),"Yes")</f>
        <v>Yes</v>
      </c>
      <c r="M518" t="str">
        <f>IFERROR(__xludf.DUMMYFUNCTION("""COMPUTED_VALUE"""),"Yes")</f>
        <v>Yes</v>
      </c>
      <c r="N518" t="str">
        <f>IFERROR(__xludf.DUMMYFUNCTION("""COMPUTED_VALUE"""),"No")</f>
        <v>No</v>
      </c>
      <c r="O518" t="str">
        <f>IFERROR(__xludf.DUMMYFUNCTION("""COMPUTED_VALUE"""),"No")</f>
        <v>No</v>
      </c>
      <c r="P518" t="str">
        <f>IFERROR(__xludf.DUMMYFUNCTION("""COMPUTED_VALUE"""),"No")</f>
        <v>No</v>
      </c>
      <c r="Q518" t="str">
        <f>IFERROR(__xludf.DUMMYFUNCTION("""COMPUTED_VALUE"""),"Yes")</f>
        <v>Yes</v>
      </c>
      <c r="R518" t="str">
        <f>IFERROR(__xludf.DUMMYFUNCTION("""COMPUTED_VALUE"""),"Don't know")</f>
        <v>Don't know</v>
      </c>
      <c r="S518" t="str">
        <f>IFERROR(__xludf.DUMMYFUNCTION("""COMPUTED_VALUE"""),"No")</f>
        <v>No</v>
      </c>
      <c r="T518" t="str">
        <f>IFERROR(__xludf.DUMMYFUNCTION("""COMPUTED_VALUE"""),"No")</f>
        <v>No</v>
      </c>
      <c r="U518" t="str">
        <f>IFERROR(__xludf.DUMMYFUNCTION("""COMPUTED_VALUE"""),"Yes")</f>
        <v>Yes</v>
      </c>
      <c r="V518" t="str">
        <f>IFERROR(__xludf.DUMMYFUNCTION("""COMPUTED_VALUE"""),"Yes")</f>
        <v>Yes</v>
      </c>
      <c r="W518" t="str">
        <f>IFERROR(__xludf.DUMMYFUNCTION("""COMPUTED_VALUE"""),"Maybe")</f>
        <v>Maybe</v>
      </c>
      <c r="X518" t="str">
        <f>IFERROR(__xludf.DUMMYFUNCTION("""COMPUTED_VALUE"""),"Maybe")</f>
        <v>Maybe</v>
      </c>
      <c r="Y518" t="str">
        <f>IFERROR(__xludf.DUMMYFUNCTION("""COMPUTED_VALUE"""),"Don't know")</f>
        <v>Don't know</v>
      </c>
      <c r="Z518" t="str">
        <f>IFERROR(__xludf.DUMMYFUNCTION("""COMPUTED_VALUE"""),"No")</f>
        <v>No</v>
      </c>
    </row>
    <row r="519">
      <c r="A519" s="4">
        <f>IFERROR(__xludf.DUMMYFUNCTION("""COMPUTED_VALUE"""),41879.901531284726)</f>
        <v>41879.90153</v>
      </c>
      <c r="B519">
        <f>IFERROR(__xludf.DUMMYFUNCTION("""COMPUTED_VALUE"""),31.0)</f>
        <v>31</v>
      </c>
      <c r="C519" t="str">
        <f>IFERROR(__xludf.DUMMYFUNCTION("""COMPUTED_VALUE"""),"Male")</f>
        <v>Male</v>
      </c>
      <c r="D519" t="str">
        <f>IFERROR(__xludf.DUMMYFUNCTION("""COMPUTED_VALUE"""),"United States")</f>
        <v>United States</v>
      </c>
      <c r="E519" t="str">
        <f>IFERROR(__xludf.DUMMYFUNCTION("""COMPUTED_VALUE"""),"MO")</f>
        <v>MO</v>
      </c>
      <c r="F519" t="str">
        <f>IFERROR(__xludf.DUMMYFUNCTION("""COMPUTED_VALUE"""),"No")</f>
        <v>No</v>
      </c>
      <c r="G519" t="str">
        <f>IFERROR(__xludf.DUMMYFUNCTION("""COMPUTED_VALUE"""),"Yes")</f>
        <v>Yes</v>
      </c>
      <c r="H519" t="str">
        <f>IFERROR(__xludf.DUMMYFUNCTION("""COMPUTED_VALUE"""),"No")</f>
        <v>No</v>
      </c>
      <c r="I519" t="str">
        <f>IFERROR(__xludf.DUMMYFUNCTION("""COMPUTED_VALUE"""),"Never")</f>
        <v>Never</v>
      </c>
      <c r="J519" t="str">
        <f>IFERROR(__xludf.DUMMYFUNCTION("""COMPUTED_VALUE"""),"100-500")</f>
        <v>100-500</v>
      </c>
      <c r="K519" t="str">
        <f>IFERROR(__xludf.DUMMYFUNCTION("""COMPUTED_VALUE"""),"No")</f>
        <v>No</v>
      </c>
      <c r="L519" t="str">
        <f>IFERROR(__xludf.DUMMYFUNCTION("""COMPUTED_VALUE"""),"Yes")</f>
        <v>Yes</v>
      </c>
      <c r="M519" t="str">
        <f>IFERROR(__xludf.DUMMYFUNCTION("""COMPUTED_VALUE"""),"Don't know")</f>
        <v>Don't know</v>
      </c>
      <c r="N519" t="str">
        <f>IFERROR(__xludf.DUMMYFUNCTION("""COMPUTED_VALUE"""),"No")</f>
        <v>No</v>
      </c>
      <c r="O519" t="str">
        <f>IFERROR(__xludf.DUMMYFUNCTION("""COMPUTED_VALUE"""),"Don't know")</f>
        <v>Don't know</v>
      </c>
      <c r="P519" t="str">
        <f>IFERROR(__xludf.DUMMYFUNCTION("""COMPUTED_VALUE"""),"Don't know")</f>
        <v>Don't know</v>
      </c>
      <c r="Q519" t="str">
        <f>IFERROR(__xludf.DUMMYFUNCTION("""COMPUTED_VALUE"""),"Don't know")</f>
        <v>Don't know</v>
      </c>
      <c r="R519" t="str">
        <f>IFERROR(__xludf.DUMMYFUNCTION("""COMPUTED_VALUE"""),"Very easy")</f>
        <v>Very easy</v>
      </c>
      <c r="S519" t="str">
        <f>IFERROR(__xludf.DUMMYFUNCTION("""COMPUTED_VALUE"""),"No")</f>
        <v>No</v>
      </c>
      <c r="T519" t="str">
        <f>IFERROR(__xludf.DUMMYFUNCTION("""COMPUTED_VALUE"""),"No")</f>
        <v>No</v>
      </c>
      <c r="U519" t="str">
        <f>IFERROR(__xludf.DUMMYFUNCTION("""COMPUTED_VALUE"""),"Some of them")</f>
        <v>Some of them</v>
      </c>
      <c r="V519" t="str">
        <f>IFERROR(__xludf.DUMMYFUNCTION("""COMPUTED_VALUE"""),"Yes")</f>
        <v>Yes</v>
      </c>
      <c r="W519" t="str">
        <f>IFERROR(__xludf.DUMMYFUNCTION("""COMPUTED_VALUE"""),"No")</f>
        <v>No</v>
      </c>
      <c r="X519" t="str">
        <f>IFERROR(__xludf.DUMMYFUNCTION("""COMPUTED_VALUE"""),"No")</f>
        <v>No</v>
      </c>
      <c r="Y519" t="str">
        <f>IFERROR(__xludf.DUMMYFUNCTION("""COMPUTED_VALUE"""),"Don't know")</f>
        <v>Don't know</v>
      </c>
      <c r="Z519" t="str">
        <f>IFERROR(__xludf.DUMMYFUNCTION("""COMPUTED_VALUE"""),"No")</f>
        <v>No</v>
      </c>
    </row>
    <row r="520">
      <c r="A520" s="4">
        <f>IFERROR(__xludf.DUMMYFUNCTION("""COMPUTED_VALUE"""),41879.904085937495)</f>
        <v>41879.90409</v>
      </c>
      <c r="B520">
        <f>IFERROR(__xludf.DUMMYFUNCTION("""COMPUTED_VALUE"""),35.0)</f>
        <v>35</v>
      </c>
      <c r="C520" t="str">
        <f>IFERROR(__xludf.DUMMYFUNCTION("""COMPUTED_VALUE"""),"Female")</f>
        <v>Female</v>
      </c>
      <c r="D520" t="str">
        <f>IFERROR(__xludf.DUMMYFUNCTION("""COMPUTED_VALUE"""),"United States")</f>
        <v>United States</v>
      </c>
      <c r="E520" t="str">
        <f>IFERROR(__xludf.DUMMYFUNCTION("""COMPUTED_VALUE"""),"GA")</f>
        <v>GA</v>
      </c>
      <c r="F520" t="str">
        <f>IFERROR(__xludf.DUMMYFUNCTION("""COMPUTED_VALUE"""),"No")</f>
        <v>No</v>
      </c>
      <c r="G520" t="str">
        <f>IFERROR(__xludf.DUMMYFUNCTION("""COMPUTED_VALUE"""),"Yes")</f>
        <v>Yes</v>
      </c>
      <c r="H520" t="str">
        <f>IFERROR(__xludf.DUMMYFUNCTION("""COMPUTED_VALUE"""),"Yes")</f>
        <v>Yes</v>
      </c>
      <c r="I520" t="str">
        <f>IFERROR(__xludf.DUMMYFUNCTION("""COMPUTED_VALUE"""),"Sometimes")</f>
        <v>Sometimes</v>
      </c>
      <c r="J520" t="str">
        <f>IFERROR(__xludf.DUMMYFUNCTION("""COMPUTED_VALUE"""),"6-25")</f>
        <v>6-25</v>
      </c>
      <c r="K520" t="str">
        <f>IFERROR(__xludf.DUMMYFUNCTION("""COMPUTED_VALUE"""),"No")</f>
        <v>No</v>
      </c>
      <c r="L520" t="str">
        <f>IFERROR(__xludf.DUMMYFUNCTION("""COMPUTED_VALUE"""),"No")</f>
        <v>No</v>
      </c>
      <c r="M520" t="str">
        <f>IFERROR(__xludf.DUMMYFUNCTION("""COMPUTED_VALUE"""),"Yes")</f>
        <v>Yes</v>
      </c>
      <c r="N520" t="str">
        <f>IFERROR(__xludf.DUMMYFUNCTION("""COMPUTED_VALUE"""),"Not sure")</f>
        <v>Not sure</v>
      </c>
      <c r="O520" t="str">
        <f>IFERROR(__xludf.DUMMYFUNCTION("""COMPUTED_VALUE"""),"Yes")</f>
        <v>Yes</v>
      </c>
      <c r="P520" t="str">
        <f>IFERROR(__xludf.DUMMYFUNCTION("""COMPUTED_VALUE"""),"Yes")</f>
        <v>Yes</v>
      </c>
      <c r="Q520" t="str">
        <f>IFERROR(__xludf.DUMMYFUNCTION("""COMPUTED_VALUE"""),"Yes")</f>
        <v>Yes</v>
      </c>
      <c r="R520" t="str">
        <f>IFERROR(__xludf.DUMMYFUNCTION("""COMPUTED_VALUE"""),"Somewhat difficult")</f>
        <v>Somewhat difficult</v>
      </c>
      <c r="S520" t="str">
        <f>IFERROR(__xludf.DUMMYFUNCTION("""COMPUTED_VALUE"""),"Maybe")</f>
        <v>Maybe</v>
      </c>
      <c r="T520" t="str">
        <f>IFERROR(__xludf.DUMMYFUNCTION("""COMPUTED_VALUE"""),"Maybe")</f>
        <v>Maybe</v>
      </c>
      <c r="U520" t="str">
        <f>IFERROR(__xludf.DUMMYFUNCTION("""COMPUTED_VALUE"""),"Some of them")</f>
        <v>Some of them</v>
      </c>
      <c r="V520" t="str">
        <f>IFERROR(__xludf.DUMMYFUNCTION("""COMPUTED_VALUE"""),"Yes")</f>
        <v>Yes</v>
      </c>
      <c r="W520" t="str">
        <f>IFERROR(__xludf.DUMMYFUNCTION("""COMPUTED_VALUE"""),"No")</f>
        <v>No</v>
      </c>
      <c r="X520" t="str">
        <f>IFERROR(__xludf.DUMMYFUNCTION("""COMPUTED_VALUE"""),"Maybe")</f>
        <v>Maybe</v>
      </c>
      <c r="Y520" t="str">
        <f>IFERROR(__xludf.DUMMYFUNCTION("""COMPUTED_VALUE"""),"Yes")</f>
        <v>Yes</v>
      </c>
      <c r="Z520" t="str">
        <f>IFERROR(__xludf.DUMMYFUNCTION("""COMPUTED_VALUE"""),"No")</f>
        <v>No</v>
      </c>
    </row>
    <row r="521">
      <c r="A521" s="4">
        <f>IFERROR(__xludf.DUMMYFUNCTION("""COMPUTED_VALUE"""),41879.90802167824)</f>
        <v>41879.90802</v>
      </c>
      <c r="B521">
        <f>IFERROR(__xludf.DUMMYFUNCTION("""COMPUTED_VALUE"""),34.0)</f>
        <v>34</v>
      </c>
      <c r="C521" t="str">
        <f>IFERROR(__xludf.DUMMYFUNCTION("""COMPUTED_VALUE"""),"male")</f>
        <v>male</v>
      </c>
      <c r="D521" t="str">
        <f>IFERROR(__xludf.DUMMYFUNCTION("""COMPUTED_VALUE"""),"United States")</f>
        <v>United States</v>
      </c>
      <c r="E521" t="str">
        <f>IFERROR(__xludf.DUMMYFUNCTION("""COMPUTED_VALUE"""),"TX")</f>
        <v>TX</v>
      </c>
      <c r="F521" t="str">
        <f>IFERROR(__xludf.DUMMYFUNCTION("""COMPUTED_VALUE"""),"No")</f>
        <v>No</v>
      </c>
      <c r="G521" t="str">
        <f>IFERROR(__xludf.DUMMYFUNCTION("""COMPUTED_VALUE"""),"No")</f>
        <v>No</v>
      </c>
      <c r="H521" t="str">
        <f>IFERROR(__xludf.DUMMYFUNCTION("""COMPUTED_VALUE"""),"No")</f>
        <v>No</v>
      </c>
      <c r="I521" t="str">
        <f>IFERROR(__xludf.DUMMYFUNCTION("""COMPUTED_VALUE"""),"Often")</f>
        <v>Often</v>
      </c>
      <c r="J521" t="str">
        <f>IFERROR(__xludf.DUMMYFUNCTION("""COMPUTED_VALUE"""),"1-5")</f>
        <v>1-5</v>
      </c>
      <c r="K521" t="str">
        <f>IFERROR(__xludf.DUMMYFUNCTION("""COMPUTED_VALUE"""),"No")</f>
        <v>No</v>
      </c>
      <c r="L521" t="str">
        <f>IFERROR(__xludf.DUMMYFUNCTION("""COMPUTED_VALUE"""),"Yes")</f>
        <v>Yes</v>
      </c>
      <c r="M521" t="str">
        <f>IFERROR(__xludf.DUMMYFUNCTION("""COMPUTED_VALUE"""),"Don't know")</f>
        <v>Don't know</v>
      </c>
      <c r="N521" t="str">
        <f>IFERROR(__xludf.DUMMYFUNCTION("""COMPUTED_VALUE"""),"No")</f>
        <v>No</v>
      </c>
      <c r="O521" t="str">
        <f>IFERROR(__xludf.DUMMYFUNCTION("""COMPUTED_VALUE"""),"No")</f>
        <v>No</v>
      </c>
      <c r="P521" t="str">
        <f>IFERROR(__xludf.DUMMYFUNCTION("""COMPUTED_VALUE"""),"Yes")</f>
        <v>Yes</v>
      </c>
      <c r="Q521" t="str">
        <f>IFERROR(__xludf.DUMMYFUNCTION("""COMPUTED_VALUE"""),"Don't know")</f>
        <v>Don't know</v>
      </c>
      <c r="R521" t="str">
        <f>IFERROR(__xludf.DUMMYFUNCTION("""COMPUTED_VALUE"""),"Very easy")</f>
        <v>Very easy</v>
      </c>
      <c r="S521" t="str">
        <f>IFERROR(__xludf.DUMMYFUNCTION("""COMPUTED_VALUE"""),"No")</f>
        <v>No</v>
      </c>
      <c r="T521" t="str">
        <f>IFERROR(__xludf.DUMMYFUNCTION("""COMPUTED_VALUE"""),"No")</f>
        <v>No</v>
      </c>
      <c r="U521" t="str">
        <f>IFERROR(__xludf.DUMMYFUNCTION("""COMPUTED_VALUE"""),"Some of them")</f>
        <v>Some of them</v>
      </c>
      <c r="V521" t="str">
        <f>IFERROR(__xludf.DUMMYFUNCTION("""COMPUTED_VALUE"""),"Yes")</f>
        <v>Yes</v>
      </c>
      <c r="W521" t="str">
        <f>IFERROR(__xludf.DUMMYFUNCTION("""COMPUTED_VALUE"""),"No")</f>
        <v>No</v>
      </c>
      <c r="X521" t="str">
        <f>IFERROR(__xludf.DUMMYFUNCTION("""COMPUTED_VALUE"""),"Maybe")</f>
        <v>Maybe</v>
      </c>
      <c r="Y521" t="str">
        <f>IFERROR(__xludf.DUMMYFUNCTION("""COMPUTED_VALUE"""),"Yes")</f>
        <v>Yes</v>
      </c>
      <c r="Z521" t="str">
        <f>IFERROR(__xludf.DUMMYFUNCTION("""COMPUTED_VALUE"""),"No")</f>
        <v>No</v>
      </c>
    </row>
    <row r="522">
      <c r="A522" s="4">
        <f>IFERROR(__xludf.DUMMYFUNCTION("""COMPUTED_VALUE"""),41879.92817929398)</f>
        <v>41879.92818</v>
      </c>
      <c r="B522">
        <f>IFERROR(__xludf.DUMMYFUNCTION("""COMPUTED_VALUE"""),43.0)</f>
        <v>43</v>
      </c>
      <c r="C522" t="str">
        <f>IFERROR(__xludf.DUMMYFUNCTION("""COMPUTED_VALUE"""),"Cis Male")</f>
        <v>Cis Male</v>
      </c>
      <c r="D522" t="str">
        <f>IFERROR(__xludf.DUMMYFUNCTION("""COMPUTED_VALUE"""),"United States")</f>
        <v>United States</v>
      </c>
      <c r="E522" t="str">
        <f>IFERROR(__xludf.DUMMYFUNCTION("""COMPUTED_VALUE"""),"WA")</f>
        <v>WA</v>
      </c>
      <c r="F522" t="str">
        <f>IFERROR(__xludf.DUMMYFUNCTION("""COMPUTED_VALUE"""),"No")</f>
        <v>No</v>
      </c>
      <c r="G522" t="str">
        <f>IFERROR(__xludf.DUMMYFUNCTION("""COMPUTED_VALUE"""),"No")</f>
        <v>No</v>
      </c>
      <c r="H522" t="str">
        <f>IFERROR(__xludf.DUMMYFUNCTION("""COMPUTED_VALUE"""),"Yes")</f>
        <v>Yes</v>
      </c>
      <c r="I522" t="str">
        <f>IFERROR(__xludf.DUMMYFUNCTION("""COMPUTED_VALUE"""),"Sometimes")</f>
        <v>Sometimes</v>
      </c>
      <c r="J522" t="str">
        <f>IFERROR(__xludf.DUMMYFUNCTION("""COMPUTED_VALUE"""),"100-500")</f>
        <v>100-500</v>
      </c>
      <c r="K522" t="str">
        <f>IFERROR(__xludf.DUMMYFUNCTION("""COMPUTED_VALUE"""),"Yes")</f>
        <v>Yes</v>
      </c>
      <c r="L522" t="str">
        <f>IFERROR(__xludf.DUMMYFUNCTION("""COMPUTED_VALUE"""),"Yes")</f>
        <v>Yes</v>
      </c>
      <c r="M522" t="str">
        <f>IFERROR(__xludf.DUMMYFUNCTION("""COMPUTED_VALUE"""),"Yes")</f>
        <v>Yes</v>
      </c>
      <c r="N522" t="str">
        <f>IFERROR(__xludf.DUMMYFUNCTION("""COMPUTED_VALUE"""),"Yes")</f>
        <v>Yes</v>
      </c>
      <c r="O522" t="str">
        <f>IFERROR(__xludf.DUMMYFUNCTION("""COMPUTED_VALUE"""),"No")</f>
        <v>No</v>
      </c>
      <c r="P522" t="str">
        <f>IFERROR(__xludf.DUMMYFUNCTION("""COMPUTED_VALUE"""),"Yes")</f>
        <v>Yes</v>
      </c>
      <c r="Q522" t="str">
        <f>IFERROR(__xludf.DUMMYFUNCTION("""COMPUTED_VALUE"""),"Yes")</f>
        <v>Yes</v>
      </c>
      <c r="R522" t="str">
        <f>IFERROR(__xludf.DUMMYFUNCTION("""COMPUTED_VALUE"""),"Very difficult")</f>
        <v>Very difficult</v>
      </c>
      <c r="S522" t="str">
        <f>IFERROR(__xludf.DUMMYFUNCTION("""COMPUTED_VALUE"""),"Yes")</f>
        <v>Yes</v>
      </c>
      <c r="T522" t="str">
        <f>IFERROR(__xludf.DUMMYFUNCTION("""COMPUTED_VALUE"""),"Maybe")</f>
        <v>Maybe</v>
      </c>
      <c r="U522" t="str">
        <f>IFERROR(__xludf.DUMMYFUNCTION("""COMPUTED_VALUE"""),"Some of them")</f>
        <v>Some of them</v>
      </c>
      <c r="V522" t="str">
        <f>IFERROR(__xludf.DUMMYFUNCTION("""COMPUTED_VALUE"""),"No")</f>
        <v>No</v>
      </c>
      <c r="W522" t="str">
        <f>IFERROR(__xludf.DUMMYFUNCTION("""COMPUTED_VALUE"""),"No")</f>
        <v>No</v>
      </c>
      <c r="X522" t="str">
        <f>IFERROR(__xludf.DUMMYFUNCTION("""COMPUTED_VALUE"""),"Maybe")</f>
        <v>Maybe</v>
      </c>
      <c r="Y522" t="str">
        <f>IFERROR(__xludf.DUMMYFUNCTION("""COMPUTED_VALUE"""),"No")</f>
        <v>No</v>
      </c>
      <c r="Z522" t="str">
        <f>IFERROR(__xludf.DUMMYFUNCTION("""COMPUTED_VALUE"""),"Yes")</f>
        <v>Yes</v>
      </c>
    </row>
    <row r="523">
      <c r="A523" s="4">
        <f>IFERROR(__xludf.DUMMYFUNCTION("""COMPUTED_VALUE"""),41879.92865501158)</f>
        <v>41879.92866</v>
      </c>
      <c r="B523">
        <f>IFERROR(__xludf.DUMMYFUNCTION("""COMPUTED_VALUE"""),38.0)</f>
        <v>38</v>
      </c>
      <c r="C523" t="str">
        <f>IFERROR(__xludf.DUMMYFUNCTION("""COMPUTED_VALUE"""),"Male")</f>
        <v>Male</v>
      </c>
      <c r="D523" t="str">
        <f>IFERROR(__xludf.DUMMYFUNCTION("""COMPUTED_VALUE"""),"United States")</f>
        <v>United States</v>
      </c>
      <c r="E523" t="str">
        <f>IFERROR(__xludf.DUMMYFUNCTION("""COMPUTED_VALUE"""),"WA")</f>
        <v>WA</v>
      </c>
      <c r="F523" t="str">
        <f>IFERROR(__xludf.DUMMYFUNCTION("""COMPUTED_VALUE"""),"No")</f>
        <v>No</v>
      </c>
      <c r="G523" t="str">
        <f>IFERROR(__xludf.DUMMYFUNCTION("""COMPUTED_VALUE"""),"Yes")</f>
        <v>Yes</v>
      </c>
      <c r="H523" t="str">
        <f>IFERROR(__xludf.DUMMYFUNCTION("""COMPUTED_VALUE"""),"Yes")</f>
        <v>Yes</v>
      </c>
      <c r="I523" t="str">
        <f>IFERROR(__xludf.DUMMYFUNCTION("""COMPUTED_VALUE"""),"Sometimes")</f>
        <v>Sometimes</v>
      </c>
      <c r="J523" t="str">
        <f>IFERROR(__xludf.DUMMYFUNCTION("""COMPUTED_VALUE"""),"100-500")</f>
        <v>100-500</v>
      </c>
      <c r="K523" t="str">
        <f>IFERROR(__xludf.DUMMYFUNCTION("""COMPUTED_VALUE"""),"No")</f>
        <v>No</v>
      </c>
      <c r="L523" t="str">
        <f>IFERROR(__xludf.DUMMYFUNCTION("""COMPUTED_VALUE"""),"Yes")</f>
        <v>Yes</v>
      </c>
      <c r="M523" t="str">
        <f>IFERROR(__xludf.DUMMYFUNCTION("""COMPUTED_VALUE"""),"No")</f>
        <v>No</v>
      </c>
      <c r="N523" t="str">
        <f>IFERROR(__xludf.DUMMYFUNCTION("""COMPUTED_VALUE"""),"Not sure")</f>
        <v>Not sure</v>
      </c>
      <c r="O523" t="str">
        <f>IFERROR(__xludf.DUMMYFUNCTION("""COMPUTED_VALUE"""),"No")</f>
        <v>No</v>
      </c>
      <c r="P523" t="str">
        <f>IFERROR(__xludf.DUMMYFUNCTION("""COMPUTED_VALUE"""),"No")</f>
        <v>No</v>
      </c>
      <c r="Q523" t="str">
        <f>IFERROR(__xludf.DUMMYFUNCTION("""COMPUTED_VALUE"""),"Don't know")</f>
        <v>Don't know</v>
      </c>
      <c r="R523" t="str">
        <f>IFERROR(__xludf.DUMMYFUNCTION("""COMPUTED_VALUE"""),"Very difficult")</f>
        <v>Very difficult</v>
      </c>
      <c r="S523" t="str">
        <f>IFERROR(__xludf.DUMMYFUNCTION("""COMPUTED_VALUE"""),"Yes")</f>
        <v>Yes</v>
      </c>
      <c r="T523" t="str">
        <f>IFERROR(__xludf.DUMMYFUNCTION("""COMPUTED_VALUE"""),"Yes")</f>
        <v>Yes</v>
      </c>
      <c r="U523" t="str">
        <f>IFERROR(__xludf.DUMMYFUNCTION("""COMPUTED_VALUE"""),"No")</f>
        <v>No</v>
      </c>
      <c r="V523" t="str">
        <f>IFERROR(__xludf.DUMMYFUNCTION("""COMPUTED_VALUE"""),"Some of them")</f>
        <v>Some of them</v>
      </c>
      <c r="W523" t="str">
        <f>IFERROR(__xludf.DUMMYFUNCTION("""COMPUTED_VALUE"""),"No")</f>
        <v>No</v>
      </c>
      <c r="X523" t="str">
        <f>IFERROR(__xludf.DUMMYFUNCTION("""COMPUTED_VALUE"""),"Maybe")</f>
        <v>Maybe</v>
      </c>
      <c r="Y523" t="str">
        <f>IFERROR(__xludf.DUMMYFUNCTION("""COMPUTED_VALUE"""),"No")</f>
        <v>No</v>
      </c>
      <c r="Z523" t="str">
        <f>IFERROR(__xludf.DUMMYFUNCTION("""COMPUTED_VALUE"""),"No")</f>
        <v>No</v>
      </c>
    </row>
    <row r="524">
      <c r="A524" s="4">
        <f>IFERROR(__xludf.DUMMYFUNCTION("""COMPUTED_VALUE"""),41879.929652303246)</f>
        <v>41879.92965</v>
      </c>
      <c r="B524">
        <f>IFERROR(__xludf.DUMMYFUNCTION("""COMPUTED_VALUE"""),26.0)</f>
        <v>26</v>
      </c>
      <c r="C524" t="str">
        <f>IFERROR(__xludf.DUMMYFUNCTION("""COMPUTED_VALUE"""),"Male")</f>
        <v>Male</v>
      </c>
      <c r="D524" t="str">
        <f>IFERROR(__xludf.DUMMYFUNCTION("""COMPUTED_VALUE"""),"United States")</f>
        <v>United States</v>
      </c>
      <c r="E524" t="str">
        <f>IFERROR(__xludf.DUMMYFUNCTION("""COMPUTED_VALUE"""),"WA")</f>
        <v>WA</v>
      </c>
      <c r="F524" t="str">
        <f>IFERROR(__xludf.DUMMYFUNCTION("""COMPUTED_VALUE"""),"No")</f>
        <v>No</v>
      </c>
      <c r="G524" t="str">
        <f>IFERROR(__xludf.DUMMYFUNCTION("""COMPUTED_VALUE"""),"Yes")</f>
        <v>Yes</v>
      </c>
      <c r="H524" t="str">
        <f>IFERROR(__xludf.DUMMYFUNCTION("""COMPUTED_VALUE"""),"Yes")</f>
        <v>Yes</v>
      </c>
      <c r="I524" t="str">
        <f>IFERROR(__xludf.DUMMYFUNCTION("""COMPUTED_VALUE"""),"Sometimes")</f>
        <v>Sometimes</v>
      </c>
      <c r="J524" t="str">
        <f>IFERROR(__xludf.DUMMYFUNCTION("""COMPUTED_VALUE"""),"More than 1000")</f>
        <v>More than 1000</v>
      </c>
      <c r="K524" t="str">
        <f>IFERROR(__xludf.DUMMYFUNCTION("""COMPUTED_VALUE"""),"No")</f>
        <v>No</v>
      </c>
      <c r="L524" t="str">
        <f>IFERROR(__xludf.DUMMYFUNCTION("""COMPUTED_VALUE"""),"Yes")</f>
        <v>Yes</v>
      </c>
      <c r="M524" t="str">
        <f>IFERROR(__xludf.DUMMYFUNCTION("""COMPUTED_VALUE"""),"Don't know")</f>
        <v>Don't know</v>
      </c>
      <c r="N524" t="str">
        <f>IFERROR(__xludf.DUMMYFUNCTION("""COMPUTED_VALUE"""),"Not sure")</f>
        <v>Not sure</v>
      </c>
      <c r="O524" t="str">
        <f>IFERROR(__xludf.DUMMYFUNCTION("""COMPUTED_VALUE"""),"No")</f>
        <v>No</v>
      </c>
      <c r="P524" t="str">
        <f>IFERROR(__xludf.DUMMYFUNCTION("""COMPUTED_VALUE"""),"Yes")</f>
        <v>Yes</v>
      </c>
      <c r="Q524" t="str">
        <f>IFERROR(__xludf.DUMMYFUNCTION("""COMPUTED_VALUE"""),"Yes")</f>
        <v>Yes</v>
      </c>
      <c r="R524" t="str">
        <f>IFERROR(__xludf.DUMMYFUNCTION("""COMPUTED_VALUE"""),"Very difficult")</f>
        <v>Very difficult</v>
      </c>
      <c r="S524" t="str">
        <f>IFERROR(__xludf.DUMMYFUNCTION("""COMPUTED_VALUE"""),"Maybe")</f>
        <v>Maybe</v>
      </c>
      <c r="T524" t="str">
        <f>IFERROR(__xludf.DUMMYFUNCTION("""COMPUTED_VALUE"""),"No")</f>
        <v>No</v>
      </c>
      <c r="U524" t="str">
        <f>IFERROR(__xludf.DUMMYFUNCTION("""COMPUTED_VALUE"""),"Some of them")</f>
        <v>Some of them</v>
      </c>
      <c r="V524" t="str">
        <f>IFERROR(__xludf.DUMMYFUNCTION("""COMPUTED_VALUE"""),"Some of them")</f>
        <v>Some of them</v>
      </c>
      <c r="W524" t="str">
        <f>IFERROR(__xludf.DUMMYFUNCTION("""COMPUTED_VALUE"""),"Yes")</f>
        <v>Yes</v>
      </c>
      <c r="X524" t="str">
        <f>IFERROR(__xludf.DUMMYFUNCTION("""COMPUTED_VALUE"""),"Yes")</f>
        <v>Yes</v>
      </c>
      <c r="Y524" t="str">
        <f>IFERROR(__xludf.DUMMYFUNCTION("""COMPUTED_VALUE"""),"No")</f>
        <v>No</v>
      </c>
      <c r="Z524" t="str">
        <f>IFERROR(__xludf.DUMMYFUNCTION("""COMPUTED_VALUE"""),"Yes")</f>
        <v>Yes</v>
      </c>
    </row>
    <row r="525">
      <c r="A525" s="4">
        <f>IFERROR(__xludf.DUMMYFUNCTION("""COMPUTED_VALUE"""),41879.93240489584)</f>
        <v>41879.9324</v>
      </c>
      <c r="B525">
        <f>IFERROR(__xludf.DUMMYFUNCTION("""COMPUTED_VALUE"""),42.0)</f>
        <v>42</v>
      </c>
      <c r="C525" t="str">
        <f>IFERROR(__xludf.DUMMYFUNCTION("""COMPUTED_VALUE"""),"Male")</f>
        <v>Male</v>
      </c>
      <c r="D525" t="str">
        <f>IFERROR(__xludf.DUMMYFUNCTION("""COMPUTED_VALUE"""),"United States")</f>
        <v>United States</v>
      </c>
      <c r="E525" t="str">
        <f>IFERROR(__xludf.DUMMYFUNCTION("""COMPUTED_VALUE"""),"TX")</f>
        <v>TX</v>
      </c>
      <c r="F525" t="str">
        <f>IFERROR(__xludf.DUMMYFUNCTION("""COMPUTED_VALUE"""),"No")</f>
        <v>No</v>
      </c>
      <c r="G525" t="str">
        <f>IFERROR(__xludf.DUMMYFUNCTION("""COMPUTED_VALUE"""),"No")</f>
        <v>No</v>
      </c>
      <c r="H525" t="str">
        <f>IFERROR(__xludf.DUMMYFUNCTION("""COMPUTED_VALUE"""),"Yes")</f>
        <v>Yes</v>
      </c>
      <c r="I525" t="str">
        <f>IFERROR(__xludf.DUMMYFUNCTION("""COMPUTED_VALUE"""),"Often")</f>
        <v>Often</v>
      </c>
      <c r="J525" t="str">
        <f>IFERROR(__xludf.DUMMYFUNCTION("""COMPUTED_VALUE"""),"6-25")</f>
        <v>6-25</v>
      </c>
      <c r="K525" t="str">
        <f>IFERROR(__xludf.DUMMYFUNCTION("""COMPUTED_VALUE"""),"No")</f>
        <v>No</v>
      </c>
      <c r="L525" t="str">
        <f>IFERROR(__xludf.DUMMYFUNCTION("""COMPUTED_VALUE"""),"Yes")</f>
        <v>Yes</v>
      </c>
      <c r="M525" t="str">
        <f>IFERROR(__xludf.DUMMYFUNCTION("""COMPUTED_VALUE"""),"Don't know")</f>
        <v>Don't know</v>
      </c>
      <c r="N525" t="str">
        <f>IFERROR(__xludf.DUMMYFUNCTION("""COMPUTED_VALUE"""),"No")</f>
        <v>No</v>
      </c>
      <c r="O525" t="str">
        <f>IFERROR(__xludf.DUMMYFUNCTION("""COMPUTED_VALUE"""),"No")</f>
        <v>No</v>
      </c>
      <c r="P525" t="str">
        <f>IFERROR(__xludf.DUMMYFUNCTION("""COMPUTED_VALUE"""),"Don't know")</f>
        <v>Don't know</v>
      </c>
      <c r="Q525" t="str">
        <f>IFERROR(__xludf.DUMMYFUNCTION("""COMPUTED_VALUE"""),"Don't know")</f>
        <v>Don't know</v>
      </c>
      <c r="R525" t="str">
        <f>IFERROR(__xludf.DUMMYFUNCTION("""COMPUTED_VALUE"""),"Don't know")</f>
        <v>Don't know</v>
      </c>
      <c r="S525" t="str">
        <f>IFERROR(__xludf.DUMMYFUNCTION("""COMPUTED_VALUE"""),"Yes")</f>
        <v>Yes</v>
      </c>
      <c r="T525" t="str">
        <f>IFERROR(__xludf.DUMMYFUNCTION("""COMPUTED_VALUE"""),"Maybe")</f>
        <v>Maybe</v>
      </c>
      <c r="U525" t="str">
        <f>IFERROR(__xludf.DUMMYFUNCTION("""COMPUTED_VALUE"""),"No")</f>
        <v>No</v>
      </c>
      <c r="V525" t="str">
        <f>IFERROR(__xludf.DUMMYFUNCTION("""COMPUTED_VALUE"""),"No")</f>
        <v>No</v>
      </c>
      <c r="W525" t="str">
        <f>IFERROR(__xludf.DUMMYFUNCTION("""COMPUTED_VALUE"""),"No")</f>
        <v>No</v>
      </c>
      <c r="X525" t="str">
        <f>IFERROR(__xludf.DUMMYFUNCTION("""COMPUTED_VALUE"""),"Maybe")</f>
        <v>Maybe</v>
      </c>
      <c r="Y525" t="str">
        <f>IFERROR(__xludf.DUMMYFUNCTION("""COMPUTED_VALUE"""),"Don't know")</f>
        <v>Don't know</v>
      </c>
      <c r="Z525" t="str">
        <f>IFERROR(__xludf.DUMMYFUNCTION("""COMPUTED_VALUE"""),"No")</f>
        <v>No</v>
      </c>
    </row>
    <row r="526">
      <c r="A526" s="4">
        <f>IFERROR(__xludf.DUMMYFUNCTION("""COMPUTED_VALUE"""),41879.941091712964)</f>
        <v>41879.94109</v>
      </c>
      <c r="B526">
        <f>IFERROR(__xludf.DUMMYFUNCTION("""COMPUTED_VALUE"""),32.0)</f>
        <v>32</v>
      </c>
      <c r="C526" t="str">
        <f>IFERROR(__xludf.DUMMYFUNCTION("""COMPUTED_VALUE"""),"Male")</f>
        <v>Male</v>
      </c>
      <c r="D526" t="str">
        <f>IFERROR(__xludf.DUMMYFUNCTION("""COMPUTED_VALUE"""),"United States")</f>
        <v>United States</v>
      </c>
      <c r="E526" t="str">
        <f>IFERROR(__xludf.DUMMYFUNCTION("""COMPUTED_VALUE"""),"WA")</f>
        <v>WA</v>
      </c>
      <c r="F526" t="str">
        <f>IFERROR(__xludf.DUMMYFUNCTION("""COMPUTED_VALUE"""),"No")</f>
        <v>No</v>
      </c>
      <c r="G526" t="str">
        <f>IFERROR(__xludf.DUMMYFUNCTION("""COMPUTED_VALUE"""),"No")</f>
        <v>No</v>
      </c>
      <c r="H526" t="str">
        <f>IFERROR(__xludf.DUMMYFUNCTION("""COMPUTED_VALUE"""),"Yes")</f>
        <v>Yes</v>
      </c>
      <c r="I526" t="str">
        <f>IFERROR(__xludf.DUMMYFUNCTION("""COMPUTED_VALUE"""),"Rarely")</f>
        <v>Rarely</v>
      </c>
      <c r="J526" t="str">
        <f>IFERROR(__xludf.DUMMYFUNCTION("""COMPUTED_VALUE"""),"More than 1000")</f>
        <v>More than 1000</v>
      </c>
      <c r="K526" t="str">
        <f>IFERROR(__xludf.DUMMYFUNCTION("""COMPUTED_VALUE"""),"No")</f>
        <v>No</v>
      </c>
      <c r="L526" t="str">
        <f>IFERROR(__xludf.DUMMYFUNCTION("""COMPUTED_VALUE"""),"Yes")</f>
        <v>Yes</v>
      </c>
      <c r="M526" t="str">
        <f>IFERROR(__xludf.DUMMYFUNCTION("""COMPUTED_VALUE"""),"Yes")</f>
        <v>Yes</v>
      </c>
      <c r="N526" t="str">
        <f>IFERROR(__xludf.DUMMYFUNCTION("""COMPUTED_VALUE"""),"Yes")</f>
        <v>Yes</v>
      </c>
      <c r="O526" t="str">
        <f>IFERROR(__xludf.DUMMYFUNCTION("""COMPUTED_VALUE"""),"Yes")</f>
        <v>Yes</v>
      </c>
      <c r="P526" t="str">
        <f>IFERROR(__xludf.DUMMYFUNCTION("""COMPUTED_VALUE"""),"Yes")</f>
        <v>Yes</v>
      </c>
      <c r="Q526" t="str">
        <f>IFERROR(__xludf.DUMMYFUNCTION("""COMPUTED_VALUE"""),"Yes")</f>
        <v>Yes</v>
      </c>
      <c r="R526" t="str">
        <f>IFERROR(__xludf.DUMMYFUNCTION("""COMPUTED_VALUE"""),"Somewhat easy")</f>
        <v>Somewhat easy</v>
      </c>
      <c r="S526" t="str">
        <f>IFERROR(__xludf.DUMMYFUNCTION("""COMPUTED_VALUE"""),"Maybe")</f>
        <v>Maybe</v>
      </c>
      <c r="T526" t="str">
        <f>IFERROR(__xludf.DUMMYFUNCTION("""COMPUTED_VALUE"""),"No")</f>
        <v>No</v>
      </c>
      <c r="U526" t="str">
        <f>IFERROR(__xludf.DUMMYFUNCTION("""COMPUTED_VALUE"""),"Some of them")</f>
        <v>Some of them</v>
      </c>
      <c r="V526" t="str">
        <f>IFERROR(__xludf.DUMMYFUNCTION("""COMPUTED_VALUE"""),"Some of them")</f>
        <v>Some of them</v>
      </c>
      <c r="W526" t="str">
        <f>IFERROR(__xludf.DUMMYFUNCTION("""COMPUTED_VALUE"""),"No")</f>
        <v>No</v>
      </c>
      <c r="X526" t="str">
        <f>IFERROR(__xludf.DUMMYFUNCTION("""COMPUTED_VALUE"""),"No")</f>
        <v>No</v>
      </c>
      <c r="Y526" t="str">
        <f>IFERROR(__xludf.DUMMYFUNCTION("""COMPUTED_VALUE"""),"Don't know")</f>
        <v>Don't know</v>
      </c>
      <c r="Z526" t="str">
        <f>IFERROR(__xludf.DUMMYFUNCTION("""COMPUTED_VALUE"""),"No")</f>
        <v>No</v>
      </c>
    </row>
    <row r="527">
      <c r="A527" s="4">
        <f>IFERROR(__xludf.DUMMYFUNCTION("""COMPUTED_VALUE"""),41879.944412164354)</f>
        <v>41879.94441</v>
      </c>
      <c r="B527">
        <f>IFERROR(__xludf.DUMMYFUNCTION("""COMPUTED_VALUE"""),44.0)</f>
        <v>44</v>
      </c>
      <c r="C527" t="str">
        <f>IFERROR(__xludf.DUMMYFUNCTION("""COMPUTED_VALUE"""),"male")</f>
        <v>male</v>
      </c>
      <c r="D527" t="str">
        <f>IFERROR(__xludf.DUMMYFUNCTION("""COMPUTED_VALUE"""),"United States")</f>
        <v>United States</v>
      </c>
      <c r="E527" t="str">
        <f>IFERROR(__xludf.DUMMYFUNCTION("""COMPUTED_VALUE"""),"WA")</f>
        <v>WA</v>
      </c>
      <c r="F527" t="str">
        <f>IFERROR(__xludf.DUMMYFUNCTION("""COMPUTED_VALUE"""),"No")</f>
        <v>No</v>
      </c>
      <c r="G527" t="str">
        <f>IFERROR(__xludf.DUMMYFUNCTION("""COMPUTED_VALUE"""),"Yes")</f>
        <v>Yes</v>
      </c>
      <c r="H527" t="str">
        <f>IFERROR(__xludf.DUMMYFUNCTION("""COMPUTED_VALUE"""),"Yes")</f>
        <v>Yes</v>
      </c>
      <c r="I527" t="str">
        <f>IFERROR(__xludf.DUMMYFUNCTION("""COMPUTED_VALUE"""),"Sometimes")</f>
        <v>Sometimes</v>
      </c>
      <c r="J527" t="str">
        <f>IFERROR(__xludf.DUMMYFUNCTION("""COMPUTED_VALUE"""),"6-25")</f>
        <v>6-25</v>
      </c>
      <c r="K527" t="str">
        <f>IFERROR(__xludf.DUMMYFUNCTION("""COMPUTED_VALUE"""),"Yes")</f>
        <v>Yes</v>
      </c>
      <c r="L527" t="str">
        <f>IFERROR(__xludf.DUMMYFUNCTION("""COMPUTED_VALUE"""),"Yes")</f>
        <v>Yes</v>
      </c>
      <c r="M527" t="str">
        <f>IFERROR(__xludf.DUMMYFUNCTION("""COMPUTED_VALUE"""),"Yes")</f>
        <v>Yes</v>
      </c>
      <c r="N527" t="str">
        <f>IFERROR(__xludf.DUMMYFUNCTION("""COMPUTED_VALUE"""),"Yes")</f>
        <v>Yes</v>
      </c>
      <c r="O527" t="str">
        <f>IFERROR(__xludf.DUMMYFUNCTION("""COMPUTED_VALUE"""),"Yes")</f>
        <v>Yes</v>
      </c>
      <c r="P527" t="str">
        <f>IFERROR(__xludf.DUMMYFUNCTION("""COMPUTED_VALUE"""),"Yes")</f>
        <v>Yes</v>
      </c>
      <c r="Q527" t="str">
        <f>IFERROR(__xludf.DUMMYFUNCTION("""COMPUTED_VALUE"""),"Yes")</f>
        <v>Yes</v>
      </c>
      <c r="R527" t="str">
        <f>IFERROR(__xludf.DUMMYFUNCTION("""COMPUTED_VALUE"""),"Somewhat difficult")</f>
        <v>Somewhat difficult</v>
      </c>
      <c r="S527" t="str">
        <f>IFERROR(__xludf.DUMMYFUNCTION("""COMPUTED_VALUE"""),"Maybe")</f>
        <v>Maybe</v>
      </c>
      <c r="T527" t="str">
        <f>IFERROR(__xludf.DUMMYFUNCTION("""COMPUTED_VALUE"""),"Maybe")</f>
        <v>Maybe</v>
      </c>
      <c r="U527" t="str">
        <f>IFERROR(__xludf.DUMMYFUNCTION("""COMPUTED_VALUE"""),"Some of them")</f>
        <v>Some of them</v>
      </c>
      <c r="V527" t="str">
        <f>IFERROR(__xludf.DUMMYFUNCTION("""COMPUTED_VALUE"""),"Yes")</f>
        <v>Yes</v>
      </c>
      <c r="W527" t="str">
        <f>IFERROR(__xludf.DUMMYFUNCTION("""COMPUTED_VALUE"""),"No")</f>
        <v>No</v>
      </c>
      <c r="X527" t="str">
        <f>IFERROR(__xludf.DUMMYFUNCTION("""COMPUTED_VALUE"""),"Maybe")</f>
        <v>Maybe</v>
      </c>
      <c r="Y527" t="str">
        <f>IFERROR(__xludf.DUMMYFUNCTION("""COMPUTED_VALUE"""),"No")</f>
        <v>No</v>
      </c>
      <c r="Z527" t="str">
        <f>IFERROR(__xludf.DUMMYFUNCTION("""COMPUTED_VALUE"""),"No")</f>
        <v>No</v>
      </c>
    </row>
    <row r="528">
      <c r="A528" s="4">
        <f>IFERROR(__xludf.DUMMYFUNCTION("""COMPUTED_VALUE"""),41879.949078749996)</f>
        <v>41879.94908</v>
      </c>
      <c r="B528">
        <f>IFERROR(__xludf.DUMMYFUNCTION("""COMPUTED_VALUE"""),28.0)</f>
        <v>28</v>
      </c>
      <c r="C528" t="str">
        <f>IFERROR(__xludf.DUMMYFUNCTION("""COMPUTED_VALUE"""),"Male")</f>
        <v>Male</v>
      </c>
      <c r="D528" t="str">
        <f>IFERROR(__xludf.DUMMYFUNCTION("""COMPUTED_VALUE"""),"United States")</f>
        <v>United States</v>
      </c>
      <c r="E528" t="str">
        <f>IFERROR(__xludf.DUMMYFUNCTION("""COMPUTED_VALUE"""),"WA")</f>
        <v>WA</v>
      </c>
      <c r="F528" t="str">
        <f>IFERROR(__xludf.DUMMYFUNCTION("""COMPUTED_VALUE"""),"No")</f>
        <v>No</v>
      </c>
      <c r="G528" t="str">
        <f>IFERROR(__xludf.DUMMYFUNCTION("""COMPUTED_VALUE"""),"Yes")</f>
        <v>Yes</v>
      </c>
      <c r="H528" t="str">
        <f>IFERROR(__xludf.DUMMYFUNCTION("""COMPUTED_VALUE"""),"Yes")</f>
        <v>Yes</v>
      </c>
      <c r="I528" t="str">
        <f>IFERROR(__xludf.DUMMYFUNCTION("""COMPUTED_VALUE"""),"Rarely")</f>
        <v>Rarely</v>
      </c>
      <c r="J528" t="str">
        <f>IFERROR(__xludf.DUMMYFUNCTION("""COMPUTED_VALUE"""),"More than 1000")</f>
        <v>More than 1000</v>
      </c>
      <c r="K528" t="str">
        <f>IFERROR(__xludf.DUMMYFUNCTION("""COMPUTED_VALUE"""),"No")</f>
        <v>No</v>
      </c>
      <c r="L528" t="str">
        <f>IFERROR(__xludf.DUMMYFUNCTION("""COMPUTED_VALUE"""),"Yes")</f>
        <v>Yes</v>
      </c>
      <c r="M528" t="str">
        <f>IFERROR(__xludf.DUMMYFUNCTION("""COMPUTED_VALUE"""),"Yes")</f>
        <v>Yes</v>
      </c>
      <c r="N528" t="str">
        <f>IFERROR(__xludf.DUMMYFUNCTION("""COMPUTED_VALUE"""),"Yes")</f>
        <v>Yes</v>
      </c>
      <c r="O528" t="str">
        <f>IFERROR(__xludf.DUMMYFUNCTION("""COMPUTED_VALUE"""),"Don't know")</f>
        <v>Don't know</v>
      </c>
      <c r="P528" t="str">
        <f>IFERROR(__xludf.DUMMYFUNCTION("""COMPUTED_VALUE"""),"Don't know")</f>
        <v>Don't know</v>
      </c>
      <c r="Q528" t="str">
        <f>IFERROR(__xludf.DUMMYFUNCTION("""COMPUTED_VALUE"""),"Don't know")</f>
        <v>Don't know</v>
      </c>
      <c r="R528" t="str">
        <f>IFERROR(__xludf.DUMMYFUNCTION("""COMPUTED_VALUE"""),"Don't know")</f>
        <v>Don't know</v>
      </c>
      <c r="S528" t="str">
        <f>IFERROR(__xludf.DUMMYFUNCTION("""COMPUTED_VALUE"""),"Maybe")</f>
        <v>Maybe</v>
      </c>
      <c r="T528" t="str">
        <f>IFERROR(__xludf.DUMMYFUNCTION("""COMPUTED_VALUE"""),"No")</f>
        <v>No</v>
      </c>
      <c r="U528" t="str">
        <f>IFERROR(__xludf.DUMMYFUNCTION("""COMPUTED_VALUE"""),"Some of them")</f>
        <v>Some of them</v>
      </c>
      <c r="V528" t="str">
        <f>IFERROR(__xludf.DUMMYFUNCTION("""COMPUTED_VALUE"""),"No")</f>
        <v>No</v>
      </c>
      <c r="W528" t="str">
        <f>IFERROR(__xludf.DUMMYFUNCTION("""COMPUTED_VALUE"""),"No")</f>
        <v>No</v>
      </c>
      <c r="X528" t="str">
        <f>IFERROR(__xludf.DUMMYFUNCTION("""COMPUTED_VALUE"""),"No")</f>
        <v>No</v>
      </c>
      <c r="Y528" t="str">
        <f>IFERROR(__xludf.DUMMYFUNCTION("""COMPUTED_VALUE"""),"No")</f>
        <v>No</v>
      </c>
      <c r="Z528" t="str">
        <f>IFERROR(__xludf.DUMMYFUNCTION("""COMPUTED_VALUE"""),"No")</f>
        <v>No</v>
      </c>
    </row>
    <row r="529">
      <c r="A529" s="4">
        <f>IFERROR(__xludf.DUMMYFUNCTION("""COMPUTED_VALUE"""),41879.96048040509)</f>
        <v>41879.96048</v>
      </c>
      <c r="B529">
        <f>IFERROR(__xludf.DUMMYFUNCTION("""COMPUTED_VALUE"""),40.0)</f>
        <v>40</v>
      </c>
      <c r="C529" t="str">
        <f>IFERROR(__xludf.DUMMYFUNCTION("""COMPUTED_VALUE"""),"Male")</f>
        <v>Male</v>
      </c>
      <c r="D529" t="str">
        <f>IFERROR(__xludf.DUMMYFUNCTION("""COMPUTED_VALUE"""),"United States")</f>
        <v>United States</v>
      </c>
      <c r="E529" t="str">
        <f>IFERROR(__xludf.DUMMYFUNCTION("""COMPUTED_VALUE"""),"WA")</f>
        <v>WA</v>
      </c>
      <c r="F529" t="str">
        <f>IFERROR(__xludf.DUMMYFUNCTION("""COMPUTED_VALUE"""),"No")</f>
        <v>No</v>
      </c>
      <c r="G529" t="str">
        <f>IFERROR(__xludf.DUMMYFUNCTION("""COMPUTED_VALUE"""),"Yes")</f>
        <v>Yes</v>
      </c>
      <c r="H529" t="str">
        <f>IFERROR(__xludf.DUMMYFUNCTION("""COMPUTED_VALUE"""),"Yes")</f>
        <v>Yes</v>
      </c>
      <c r="I529" t="str">
        <f>IFERROR(__xludf.DUMMYFUNCTION("""COMPUTED_VALUE"""),"Sometimes")</f>
        <v>Sometimes</v>
      </c>
      <c r="J529" t="str">
        <f>IFERROR(__xludf.DUMMYFUNCTION("""COMPUTED_VALUE"""),"More than 1000")</f>
        <v>More than 1000</v>
      </c>
      <c r="K529" t="str">
        <f>IFERROR(__xludf.DUMMYFUNCTION("""COMPUTED_VALUE"""),"Yes")</f>
        <v>Yes</v>
      </c>
      <c r="L529" t="str">
        <f>IFERROR(__xludf.DUMMYFUNCTION("""COMPUTED_VALUE"""),"Yes")</f>
        <v>Yes</v>
      </c>
      <c r="M529" t="str">
        <f>IFERROR(__xludf.DUMMYFUNCTION("""COMPUTED_VALUE"""),"Yes")</f>
        <v>Yes</v>
      </c>
      <c r="N529" t="str">
        <f>IFERROR(__xludf.DUMMYFUNCTION("""COMPUTED_VALUE"""),"Yes")</f>
        <v>Yes</v>
      </c>
      <c r="O529" t="str">
        <f>IFERROR(__xludf.DUMMYFUNCTION("""COMPUTED_VALUE"""),"Yes")</f>
        <v>Yes</v>
      </c>
      <c r="P529" t="str">
        <f>IFERROR(__xludf.DUMMYFUNCTION("""COMPUTED_VALUE"""),"Yes")</f>
        <v>Yes</v>
      </c>
      <c r="Q529" t="str">
        <f>IFERROR(__xludf.DUMMYFUNCTION("""COMPUTED_VALUE"""),"Yes")</f>
        <v>Yes</v>
      </c>
      <c r="R529" t="str">
        <f>IFERROR(__xludf.DUMMYFUNCTION("""COMPUTED_VALUE"""),"Very difficult")</f>
        <v>Very difficult</v>
      </c>
      <c r="S529" t="str">
        <f>IFERROR(__xludf.DUMMYFUNCTION("""COMPUTED_VALUE"""),"Yes")</f>
        <v>Yes</v>
      </c>
      <c r="T529" t="str">
        <f>IFERROR(__xludf.DUMMYFUNCTION("""COMPUTED_VALUE"""),"No")</f>
        <v>No</v>
      </c>
      <c r="U529" t="str">
        <f>IFERROR(__xludf.DUMMYFUNCTION("""COMPUTED_VALUE"""),"Some of them")</f>
        <v>Some of them</v>
      </c>
      <c r="V529" t="str">
        <f>IFERROR(__xludf.DUMMYFUNCTION("""COMPUTED_VALUE"""),"Some of them")</f>
        <v>Some of them</v>
      </c>
      <c r="W529" t="str">
        <f>IFERROR(__xludf.DUMMYFUNCTION("""COMPUTED_VALUE"""),"No")</f>
        <v>No</v>
      </c>
      <c r="X529" t="str">
        <f>IFERROR(__xludf.DUMMYFUNCTION("""COMPUTED_VALUE"""),"Maybe")</f>
        <v>Maybe</v>
      </c>
      <c r="Y529" t="str">
        <f>IFERROR(__xludf.DUMMYFUNCTION("""COMPUTED_VALUE"""),"Don't know")</f>
        <v>Don't know</v>
      </c>
      <c r="Z529" t="str">
        <f>IFERROR(__xludf.DUMMYFUNCTION("""COMPUTED_VALUE"""),"Yes")</f>
        <v>Yes</v>
      </c>
    </row>
    <row r="530">
      <c r="A530" s="4">
        <f>IFERROR(__xludf.DUMMYFUNCTION("""COMPUTED_VALUE"""),41879.967569988425)</f>
        <v>41879.96757</v>
      </c>
      <c r="B530">
        <f>IFERROR(__xludf.DUMMYFUNCTION("""COMPUTED_VALUE"""),31.0)</f>
        <v>31</v>
      </c>
      <c r="C530" t="str">
        <f>IFERROR(__xludf.DUMMYFUNCTION("""COMPUTED_VALUE"""),"F")</f>
        <v>F</v>
      </c>
      <c r="D530" t="str">
        <f>IFERROR(__xludf.DUMMYFUNCTION("""COMPUTED_VALUE"""),"United States")</f>
        <v>United States</v>
      </c>
      <c r="E530" t="str">
        <f>IFERROR(__xludf.DUMMYFUNCTION("""COMPUTED_VALUE"""),"AZ")</f>
        <v>AZ</v>
      </c>
      <c r="F530" t="str">
        <f>IFERROR(__xludf.DUMMYFUNCTION("""COMPUTED_VALUE"""),"No")</f>
        <v>No</v>
      </c>
      <c r="G530" t="str">
        <f>IFERROR(__xludf.DUMMYFUNCTION("""COMPUTED_VALUE"""),"Yes")</f>
        <v>Yes</v>
      </c>
      <c r="H530" t="str">
        <f>IFERROR(__xludf.DUMMYFUNCTION("""COMPUTED_VALUE"""),"Yes")</f>
        <v>Yes</v>
      </c>
      <c r="I530" t="str">
        <f>IFERROR(__xludf.DUMMYFUNCTION("""COMPUTED_VALUE"""),"Sometimes")</f>
        <v>Sometimes</v>
      </c>
      <c r="J530" t="str">
        <f>IFERROR(__xludf.DUMMYFUNCTION("""COMPUTED_VALUE"""),"500-1000")</f>
        <v>500-1000</v>
      </c>
      <c r="K530" t="str">
        <f>IFERROR(__xludf.DUMMYFUNCTION("""COMPUTED_VALUE"""),"No")</f>
        <v>No</v>
      </c>
      <c r="L530" t="str">
        <f>IFERROR(__xludf.DUMMYFUNCTION("""COMPUTED_VALUE"""),"Yes")</f>
        <v>Yes</v>
      </c>
      <c r="M530" t="str">
        <f>IFERROR(__xludf.DUMMYFUNCTION("""COMPUTED_VALUE"""),"Yes")</f>
        <v>Yes</v>
      </c>
      <c r="N530" t="str">
        <f>IFERROR(__xludf.DUMMYFUNCTION("""COMPUTED_VALUE"""),"Yes")</f>
        <v>Yes</v>
      </c>
      <c r="O530" t="str">
        <f>IFERROR(__xludf.DUMMYFUNCTION("""COMPUTED_VALUE"""),"No")</f>
        <v>No</v>
      </c>
      <c r="P530" t="str">
        <f>IFERROR(__xludf.DUMMYFUNCTION("""COMPUTED_VALUE"""),"Don't know")</f>
        <v>Don't know</v>
      </c>
      <c r="Q530" t="str">
        <f>IFERROR(__xludf.DUMMYFUNCTION("""COMPUTED_VALUE"""),"Yes")</f>
        <v>Yes</v>
      </c>
      <c r="R530" t="str">
        <f>IFERROR(__xludf.DUMMYFUNCTION("""COMPUTED_VALUE"""),"Somewhat easy")</f>
        <v>Somewhat easy</v>
      </c>
      <c r="S530" t="str">
        <f>IFERROR(__xludf.DUMMYFUNCTION("""COMPUTED_VALUE"""),"Maybe")</f>
        <v>Maybe</v>
      </c>
      <c r="T530" t="str">
        <f>IFERROR(__xludf.DUMMYFUNCTION("""COMPUTED_VALUE"""),"No")</f>
        <v>No</v>
      </c>
      <c r="U530" t="str">
        <f>IFERROR(__xludf.DUMMYFUNCTION("""COMPUTED_VALUE"""),"Some of them")</f>
        <v>Some of them</v>
      </c>
      <c r="V530" t="str">
        <f>IFERROR(__xludf.DUMMYFUNCTION("""COMPUTED_VALUE"""),"Yes")</f>
        <v>Yes</v>
      </c>
      <c r="W530" t="str">
        <f>IFERROR(__xludf.DUMMYFUNCTION("""COMPUTED_VALUE"""),"No")</f>
        <v>No</v>
      </c>
      <c r="X530" t="str">
        <f>IFERROR(__xludf.DUMMYFUNCTION("""COMPUTED_VALUE"""),"No")</f>
        <v>No</v>
      </c>
      <c r="Y530" t="str">
        <f>IFERROR(__xludf.DUMMYFUNCTION("""COMPUTED_VALUE"""),"Yes")</f>
        <v>Yes</v>
      </c>
      <c r="Z530" t="str">
        <f>IFERROR(__xludf.DUMMYFUNCTION("""COMPUTED_VALUE"""),"No")</f>
        <v>No</v>
      </c>
    </row>
    <row r="531">
      <c r="A531" s="4">
        <f>IFERROR(__xludf.DUMMYFUNCTION("""COMPUTED_VALUE"""),41879.96979168981)</f>
        <v>41879.96979</v>
      </c>
      <c r="B531">
        <f>IFERROR(__xludf.DUMMYFUNCTION("""COMPUTED_VALUE"""),32.0)</f>
        <v>32</v>
      </c>
      <c r="C531" t="str">
        <f>IFERROR(__xludf.DUMMYFUNCTION("""COMPUTED_VALUE"""),"male")</f>
        <v>male</v>
      </c>
      <c r="D531" t="str">
        <f>IFERROR(__xludf.DUMMYFUNCTION("""COMPUTED_VALUE"""),"United States")</f>
        <v>United States</v>
      </c>
      <c r="E531" t="str">
        <f>IFERROR(__xludf.DUMMYFUNCTION("""COMPUTED_VALUE"""),"WA")</f>
        <v>WA</v>
      </c>
      <c r="F531" t="str">
        <f>IFERROR(__xludf.DUMMYFUNCTION("""COMPUTED_VALUE"""),"No")</f>
        <v>No</v>
      </c>
      <c r="G531" t="str">
        <f>IFERROR(__xludf.DUMMYFUNCTION("""COMPUTED_VALUE"""),"Yes")</f>
        <v>Yes</v>
      </c>
      <c r="H531" t="str">
        <f>IFERROR(__xludf.DUMMYFUNCTION("""COMPUTED_VALUE"""),"No")</f>
        <v>No</v>
      </c>
      <c r="I531" t="str">
        <f>IFERROR(__xludf.DUMMYFUNCTION("""COMPUTED_VALUE"""),"Sometimes")</f>
        <v>Sometimes</v>
      </c>
      <c r="J531" t="str">
        <f>IFERROR(__xludf.DUMMYFUNCTION("""COMPUTED_VALUE"""),"100-500")</f>
        <v>100-500</v>
      </c>
      <c r="K531" t="str">
        <f>IFERROR(__xludf.DUMMYFUNCTION("""COMPUTED_VALUE"""),"No")</f>
        <v>No</v>
      </c>
      <c r="L531" t="str">
        <f>IFERROR(__xludf.DUMMYFUNCTION("""COMPUTED_VALUE"""),"Yes")</f>
        <v>Yes</v>
      </c>
      <c r="M531" t="str">
        <f>IFERROR(__xludf.DUMMYFUNCTION("""COMPUTED_VALUE"""),"Yes")</f>
        <v>Yes</v>
      </c>
      <c r="N531" t="str">
        <f>IFERROR(__xludf.DUMMYFUNCTION("""COMPUTED_VALUE"""),"Yes")</f>
        <v>Yes</v>
      </c>
      <c r="O531" t="str">
        <f>IFERROR(__xludf.DUMMYFUNCTION("""COMPUTED_VALUE"""),"Yes")</f>
        <v>Yes</v>
      </c>
      <c r="P531" t="str">
        <f>IFERROR(__xludf.DUMMYFUNCTION("""COMPUTED_VALUE"""),"Yes")</f>
        <v>Yes</v>
      </c>
      <c r="Q531" t="str">
        <f>IFERROR(__xludf.DUMMYFUNCTION("""COMPUTED_VALUE"""),"Don't know")</f>
        <v>Don't know</v>
      </c>
      <c r="R531" t="str">
        <f>IFERROR(__xludf.DUMMYFUNCTION("""COMPUTED_VALUE"""),"Don't know")</f>
        <v>Don't know</v>
      </c>
      <c r="S531" t="str">
        <f>IFERROR(__xludf.DUMMYFUNCTION("""COMPUTED_VALUE"""),"Yes")</f>
        <v>Yes</v>
      </c>
      <c r="T531" t="str">
        <f>IFERROR(__xludf.DUMMYFUNCTION("""COMPUTED_VALUE"""),"No")</f>
        <v>No</v>
      </c>
      <c r="U531" t="str">
        <f>IFERROR(__xludf.DUMMYFUNCTION("""COMPUTED_VALUE"""),"Some of them")</f>
        <v>Some of them</v>
      </c>
      <c r="V531" t="str">
        <f>IFERROR(__xludf.DUMMYFUNCTION("""COMPUTED_VALUE"""),"No")</f>
        <v>No</v>
      </c>
      <c r="W531" t="str">
        <f>IFERROR(__xludf.DUMMYFUNCTION("""COMPUTED_VALUE"""),"No")</f>
        <v>No</v>
      </c>
      <c r="X531" t="str">
        <f>IFERROR(__xludf.DUMMYFUNCTION("""COMPUTED_VALUE"""),"No")</f>
        <v>No</v>
      </c>
      <c r="Y531" t="str">
        <f>IFERROR(__xludf.DUMMYFUNCTION("""COMPUTED_VALUE"""),"Don't know")</f>
        <v>Don't know</v>
      </c>
      <c r="Z531" t="str">
        <f>IFERROR(__xludf.DUMMYFUNCTION("""COMPUTED_VALUE"""),"No")</f>
        <v>No</v>
      </c>
    </row>
    <row r="532">
      <c r="A532" s="4">
        <f>IFERROR(__xludf.DUMMYFUNCTION("""COMPUTED_VALUE"""),41879.998007303235)</f>
        <v>41879.99801</v>
      </c>
      <c r="B532">
        <f>IFERROR(__xludf.DUMMYFUNCTION("""COMPUTED_VALUE"""),28.0)</f>
        <v>28</v>
      </c>
      <c r="C532" t="str">
        <f>IFERROR(__xludf.DUMMYFUNCTION("""COMPUTED_VALUE"""),"Male")</f>
        <v>Male</v>
      </c>
      <c r="D532" t="str">
        <f>IFERROR(__xludf.DUMMYFUNCTION("""COMPUTED_VALUE"""),"United States")</f>
        <v>United States</v>
      </c>
      <c r="E532" t="str">
        <f>IFERROR(__xludf.DUMMYFUNCTION("""COMPUTED_VALUE"""),"WA")</f>
        <v>WA</v>
      </c>
      <c r="F532" t="str">
        <f>IFERROR(__xludf.DUMMYFUNCTION("""COMPUTED_VALUE"""),"No")</f>
        <v>No</v>
      </c>
      <c r="G532" t="str">
        <f>IFERROR(__xludf.DUMMYFUNCTION("""COMPUTED_VALUE"""),"Yes")</f>
        <v>Yes</v>
      </c>
      <c r="H532" t="str">
        <f>IFERROR(__xludf.DUMMYFUNCTION("""COMPUTED_VALUE"""),"Yes")</f>
        <v>Yes</v>
      </c>
      <c r="I532" t="str">
        <f>IFERROR(__xludf.DUMMYFUNCTION("""COMPUTED_VALUE"""),"Sometimes")</f>
        <v>Sometimes</v>
      </c>
      <c r="J532" t="str">
        <f>IFERROR(__xludf.DUMMYFUNCTION("""COMPUTED_VALUE"""),"More than 1000")</f>
        <v>More than 1000</v>
      </c>
      <c r="K532" t="str">
        <f>IFERROR(__xludf.DUMMYFUNCTION("""COMPUTED_VALUE"""),"No")</f>
        <v>No</v>
      </c>
      <c r="L532" t="str">
        <f>IFERROR(__xludf.DUMMYFUNCTION("""COMPUTED_VALUE"""),"Yes")</f>
        <v>Yes</v>
      </c>
      <c r="M532" t="str">
        <f>IFERROR(__xludf.DUMMYFUNCTION("""COMPUTED_VALUE"""),"Don't know")</f>
        <v>Don't know</v>
      </c>
      <c r="N532" t="str">
        <f>IFERROR(__xludf.DUMMYFUNCTION("""COMPUTED_VALUE"""),"No")</f>
        <v>No</v>
      </c>
      <c r="O532" t="str">
        <f>IFERROR(__xludf.DUMMYFUNCTION("""COMPUTED_VALUE"""),"Don't know")</f>
        <v>Don't know</v>
      </c>
      <c r="P532" t="str">
        <f>IFERROR(__xludf.DUMMYFUNCTION("""COMPUTED_VALUE"""),"Don't know")</f>
        <v>Don't know</v>
      </c>
      <c r="Q532" t="str">
        <f>IFERROR(__xludf.DUMMYFUNCTION("""COMPUTED_VALUE"""),"Don't know")</f>
        <v>Don't know</v>
      </c>
      <c r="R532" t="str">
        <f>IFERROR(__xludf.DUMMYFUNCTION("""COMPUTED_VALUE"""),"Somewhat easy")</f>
        <v>Somewhat easy</v>
      </c>
      <c r="S532" t="str">
        <f>IFERROR(__xludf.DUMMYFUNCTION("""COMPUTED_VALUE"""),"Maybe")</f>
        <v>Maybe</v>
      </c>
      <c r="T532" t="str">
        <f>IFERROR(__xludf.DUMMYFUNCTION("""COMPUTED_VALUE"""),"No")</f>
        <v>No</v>
      </c>
      <c r="U532" t="str">
        <f>IFERROR(__xludf.DUMMYFUNCTION("""COMPUTED_VALUE"""),"Some of them")</f>
        <v>Some of them</v>
      </c>
      <c r="V532" t="str">
        <f>IFERROR(__xludf.DUMMYFUNCTION("""COMPUTED_VALUE"""),"No")</f>
        <v>No</v>
      </c>
      <c r="W532" t="str">
        <f>IFERROR(__xludf.DUMMYFUNCTION("""COMPUTED_VALUE"""),"No")</f>
        <v>No</v>
      </c>
      <c r="X532" t="str">
        <f>IFERROR(__xludf.DUMMYFUNCTION("""COMPUTED_VALUE"""),"Maybe")</f>
        <v>Maybe</v>
      </c>
      <c r="Y532" t="str">
        <f>IFERROR(__xludf.DUMMYFUNCTION("""COMPUTED_VALUE"""),"No")</f>
        <v>No</v>
      </c>
      <c r="Z532" t="str">
        <f>IFERROR(__xludf.DUMMYFUNCTION("""COMPUTED_VALUE"""),"No")</f>
        <v>No</v>
      </c>
    </row>
    <row r="533">
      <c r="A533" s="4">
        <f>IFERROR(__xludf.DUMMYFUNCTION("""COMPUTED_VALUE"""),41880.00356423611)</f>
        <v>41880.00356</v>
      </c>
      <c r="B533">
        <f>IFERROR(__xludf.DUMMYFUNCTION("""COMPUTED_VALUE"""),39.0)</f>
        <v>39</v>
      </c>
      <c r="C533" t="str">
        <f>IFERROR(__xludf.DUMMYFUNCTION("""COMPUTED_VALUE"""),"Male")</f>
        <v>Male</v>
      </c>
      <c r="D533" t="str">
        <f>IFERROR(__xludf.DUMMYFUNCTION("""COMPUTED_VALUE"""),"United States")</f>
        <v>United States</v>
      </c>
      <c r="E533" t="str">
        <f>IFERROR(__xludf.DUMMYFUNCTION("""COMPUTED_VALUE"""),"AZ")</f>
        <v>AZ</v>
      </c>
      <c r="F533" t="str">
        <f>IFERROR(__xludf.DUMMYFUNCTION("""COMPUTED_VALUE"""),"No")</f>
        <v>No</v>
      </c>
      <c r="G533" t="str">
        <f>IFERROR(__xludf.DUMMYFUNCTION("""COMPUTED_VALUE"""),"Yes")</f>
        <v>Yes</v>
      </c>
      <c r="H533" t="str">
        <f>IFERROR(__xludf.DUMMYFUNCTION("""COMPUTED_VALUE"""),"Yes")</f>
        <v>Yes</v>
      </c>
      <c r="I533" t="str">
        <f>IFERROR(__xludf.DUMMYFUNCTION("""COMPUTED_VALUE"""),"Often")</f>
        <v>Often</v>
      </c>
      <c r="J533" t="str">
        <f>IFERROR(__xludf.DUMMYFUNCTION("""COMPUTED_VALUE"""),"26-100")</f>
        <v>26-100</v>
      </c>
      <c r="K533" t="str">
        <f>IFERROR(__xludf.DUMMYFUNCTION("""COMPUTED_VALUE"""),"No")</f>
        <v>No</v>
      </c>
      <c r="L533" t="str">
        <f>IFERROR(__xludf.DUMMYFUNCTION("""COMPUTED_VALUE"""),"Yes")</f>
        <v>Yes</v>
      </c>
      <c r="M533" t="str">
        <f>IFERROR(__xludf.DUMMYFUNCTION("""COMPUTED_VALUE"""),"Yes")</f>
        <v>Yes</v>
      </c>
      <c r="N533" t="str">
        <f>IFERROR(__xludf.DUMMYFUNCTION("""COMPUTED_VALUE"""),"Yes")</f>
        <v>Yes</v>
      </c>
      <c r="O533" t="str">
        <f>IFERROR(__xludf.DUMMYFUNCTION("""COMPUTED_VALUE"""),"No")</f>
        <v>No</v>
      </c>
      <c r="P533" t="str">
        <f>IFERROR(__xludf.DUMMYFUNCTION("""COMPUTED_VALUE"""),"No")</f>
        <v>No</v>
      </c>
      <c r="Q533" t="str">
        <f>IFERROR(__xludf.DUMMYFUNCTION("""COMPUTED_VALUE"""),"Yes")</f>
        <v>Yes</v>
      </c>
      <c r="R533" t="str">
        <f>IFERROR(__xludf.DUMMYFUNCTION("""COMPUTED_VALUE"""),"Don't know")</f>
        <v>Don't know</v>
      </c>
      <c r="S533" t="str">
        <f>IFERROR(__xludf.DUMMYFUNCTION("""COMPUTED_VALUE"""),"Yes")</f>
        <v>Yes</v>
      </c>
      <c r="T533" t="str">
        <f>IFERROR(__xludf.DUMMYFUNCTION("""COMPUTED_VALUE"""),"No")</f>
        <v>No</v>
      </c>
      <c r="U533" t="str">
        <f>IFERROR(__xludf.DUMMYFUNCTION("""COMPUTED_VALUE"""),"Some of them")</f>
        <v>Some of them</v>
      </c>
      <c r="V533" t="str">
        <f>IFERROR(__xludf.DUMMYFUNCTION("""COMPUTED_VALUE"""),"No")</f>
        <v>No</v>
      </c>
      <c r="W533" t="str">
        <f>IFERROR(__xludf.DUMMYFUNCTION("""COMPUTED_VALUE"""),"No")</f>
        <v>No</v>
      </c>
      <c r="X533" t="str">
        <f>IFERROR(__xludf.DUMMYFUNCTION("""COMPUTED_VALUE"""),"No")</f>
        <v>No</v>
      </c>
      <c r="Y533" t="str">
        <f>IFERROR(__xludf.DUMMYFUNCTION("""COMPUTED_VALUE"""),"No")</f>
        <v>No</v>
      </c>
      <c r="Z533" t="str">
        <f>IFERROR(__xludf.DUMMYFUNCTION("""COMPUTED_VALUE"""),"No")</f>
        <v>No</v>
      </c>
    </row>
    <row r="534">
      <c r="A534" s="4">
        <f>IFERROR(__xludf.DUMMYFUNCTION("""COMPUTED_VALUE"""),41880.004736145835)</f>
        <v>41880.00474</v>
      </c>
      <c r="B534">
        <f>IFERROR(__xludf.DUMMYFUNCTION("""COMPUTED_VALUE"""),45.0)</f>
        <v>45</v>
      </c>
      <c r="C534" t="str">
        <f>IFERROR(__xludf.DUMMYFUNCTION("""COMPUTED_VALUE"""),"Male")</f>
        <v>Male</v>
      </c>
      <c r="D534" t="str">
        <f>IFERROR(__xludf.DUMMYFUNCTION("""COMPUTED_VALUE"""),"United States")</f>
        <v>United States</v>
      </c>
      <c r="E534" t="str">
        <f>IFERROR(__xludf.DUMMYFUNCTION("""COMPUTED_VALUE"""),"NY")</f>
        <v>NY</v>
      </c>
      <c r="F534" t="str">
        <f>IFERROR(__xludf.DUMMYFUNCTION("""COMPUTED_VALUE"""),"No")</f>
        <v>No</v>
      </c>
      <c r="G534" t="str">
        <f>IFERROR(__xludf.DUMMYFUNCTION("""COMPUTED_VALUE"""),"No")</f>
        <v>No</v>
      </c>
      <c r="H534" t="str">
        <f>IFERROR(__xludf.DUMMYFUNCTION("""COMPUTED_VALUE"""),"No")</f>
        <v>No</v>
      </c>
      <c r="J534" t="str">
        <f>IFERROR(__xludf.DUMMYFUNCTION("""COMPUTED_VALUE"""),"More than 1000")</f>
        <v>More than 1000</v>
      </c>
      <c r="K534" t="str">
        <f>IFERROR(__xludf.DUMMYFUNCTION("""COMPUTED_VALUE"""),"No")</f>
        <v>No</v>
      </c>
      <c r="L534" t="str">
        <f>IFERROR(__xludf.DUMMYFUNCTION("""COMPUTED_VALUE"""),"No")</f>
        <v>No</v>
      </c>
      <c r="M534" t="str">
        <f>IFERROR(__xludf.DUMMYFUNCTION("""COMPUTED_VALUE"""),"Yes")</f>
        <v>Yes</v>
      </c>
      <c r="N534" t="str">
        <f>IFERROR(__xludf.DUMMYFUNCTION("""COMPUTED_VALUE"""),"Yes")</f>
        <v>Yes</v>
      </c>
      <c r="O534" t="str">
        <f>IFERROR(__xludf.DUMMYFUNCTION("""COMPUTED_VALUE"""),"Yes")</f>
        <v>Yes</v>
      </c>
      <c r="P534" t="str">
        <f>IFERROR(__xludf.DUMMYFUNCTION("""COMPUTED_VALUE"""),"Yes")</f>
        <v>Yes</v>
      </c>
      <c r="Q534" t="str">
        <f>IFERROR(__xludf.DUMMYFUNCTION("""COMPUTED_VALUE"""),"Don't know")</f>
        <v>Don't know</v>
      </c>
      <c r="R534" t="str">
        <f>IFERROR(__xludf.DUMMYFUNCTION("""COMPUTED_VALUE"""),"Don't know")</f>
        <v>Don't know</v>
      </c>
      <c r="S534" t="str">
        <f>IFERROR(__xludf.DUMMYFUNCTION("""COMPUTED_VALUE"""),"No")</f>
        <v>No</v>
      </c>
      <c r="T534" t="str">
        <f>IFERROR(__xludf.DUMMYFUNCTION("""COMPUTED_VALUE"""),"No")</f>
        <v>No</v>
      </c>
      <c r="U534" t="str">
        <f>IFERROR(__xludf.DUMMYFUNCTION("""COMPUTED_VALUE"""),"Some of them")</f>
        <v>Some of them</v>
      </c>
      <c r="V534" t="str">
        <f>IFERROR(__xludf.DUMMYFUNCTION("""COMPUTED_VALUE"""),"Some of them")</f>
        <v>Some of them</v>
      </c>
      <c r="W534" t="str">
        <f>IFERROR(__xludf.DUMMYFUNCTION("""COMPUTED_VALUE"""),"No")</f>
        <v>No</v>
      </c>
      <c r="X534" t="str">
        <f>IFERROR(__xludf.DUMMYFUNCTION("""COMPUTED_VALUE"""),"No")</f>
        <v>No</v>
      </c>
      <c r="Y534" t="str">
        <f>IFERROR(__xludf.DUMMYFUNCTION("""COMPUTED_VALUE"""),"Yes")</f>
        <v>Yes</v>
      </c>
      <c r="Z534" t="str">
        <f>IFERROR(__xludf.DUMMYFUNCTION("""COMPUTED_VALUE"""),"No")</f>
        <v>No</v>
      </c>
    </row>
    <row r="535">
      <c r="A535" s="4">
        <f>IFERROR(__xludf.DUMMYFUNCTION("""COMPUTED_VALUE"""),41880.007837523146)</f>
        <v>41880.00784</v>
      </c>
      <c r="B535">
        <f>IFERROR(__xludf.DUMMYFUNCTION("""COMPUTED_VALUE"""),43.0)</f>
        <v>43</v>
      </c>
      <c r="C535" t="str">
        <f>IFERROR(__xludf.DUMMYFUNCTION("""COMPUTED_VALUE"""),"Male")</f>
        <v>Male</v>
      </c>
      <c r="D535" t="str">
        <f>IFERROR(__xludf.DUMMYFUNCTION("""COMPUTED_VALUE"""),"United States")</f>
        <v>United States</v>
      </c>
      <c r="E535" t="str">
        <f>IFERROR(__xludf.DUMMYFUNCTION("""COMPUTED_VALUE"""),"WA")</f>
        <v>WA</v>
      </c>
      <c r="F535" t="str">
        <f>IFERROR(__xludf.DUMMYFUNCTION("""COMPUTED_VALUE"""),"No")</f>
        <v>No</v>
      </c>
      <c r="G535" t="str">
        <f>IFERROR(__xludf.DUMMYFUNCTION("""COMPUTED_VALUE"""),"No")</f>
        <v>No</v>
      </c>
      <c r="H535" t="str">
        <f>IFERROR(__xludf.DUMMYFUNCTION("""COMPUTED_VALUE"""),"Yes")</f>
        <v>Yes</v>
      </c>
      <c r="I535" t="str">
        <f>IFERROR(__xludf.DUMMYFUNCTION("""COMPUTED_VALUE"""),"Rarely")</f>
        <v>Rarely</v>
      </c>
      <c r="J535" t="str">
        <f>IFERROR(__xludf.DUMMYFUNCTION("""COMPUTED_VALUE"""),"More than 1000")</f>
        <v>More than 1000</v>
      </c>
      <c r="K535" t="str">
        <f>IFERROR(__xludf.DUMMYFUNCTION("""COMPUTED_VALUE"""),"No")</f>
        <v>No</v>
      </c>
      <c r="L535" t="str">
        <f>IFERROR(__xludf.DUMMYFUNCTION("""COMPUTED_VALUE"""),"Yes")</f>
        <v>Yes</v>
      </c>
      <c r="M535" t="str">
        <f>IFERROR(__xludf.DUMMYFUNCTION("""COMPUTED_VALUE"""),"Yes")</f>
        <v>Yes</v>
      </c>
      <c r="N535" t="str">
        <f>IFERROR(__xludf.DUMMYFUNCTION("""COMPUTED_VALUE"""),"Yes")</f>
        <v>Yes</v>
      </c>
      <c r="O535" t="str">
        <f>IFERROR(__xludf.DUMMYFUNCTION("""COMPUTED_VALUE"""),"Yes")</f>
        <v>Yes</v>
      </c>
      <c r="P535" t="str">
        <f>IFERROR(__xludf.DUMMYFUNCTION("""COMPUTED_VALUE"""),"Yes")</f>
        <v>Yes</v>
      </c>
      <c r="Q535" t="str">
        <f>IFERROR(__xludf.DUMMYFUNCTION("""COMPUTED_VALUE"""),"Don't know")</f>
        <v>Don't know</v>
      </c>
      <c r="R535" t="str">
        <f>IFERROR(__xludf.DUMMYFUNCTION("""COMPUTED_VALUE"""),"Somewhat easy")</f>
        <v>Somewhat easy</v>
      </c>
      <c r="S535" t="str">
        <f>IFERROR(__xludf.DUMMYFUNCTION("""COMPUTED_VALUE"""),"No")</f>
        <v>No</v>
      </c>
      <c r="T535" t="str">
        <f>IFERROR(__xludf.DUMMYFUNCTION("""COMPUTED_VALUE"""),"No")</f>
        <v>No</v>
      </c>
      <c r="U535" t="str">
        <f>IFERROR(__xludf.DUMMYFUNCTION("""COMPUTED_VALUE"""),"Yes")</f>
        <v>Yes</v>
      </c>
      <c r="V535" t="str">
        <f>IFERROR(__xludf.DUMMYFUNCTION("""COMPUTED_VALUE"""),"Yes")</f>
        <v>Yes</v>
      </c>
      <c r="W535" t="str">
        <f>IFERROR(__xludf.DUMMYFUNCTION("""COMPUTED_VALUE"""),"Maybe")</f>
        <v>Maybe</v>
      </c>
      <c r="X535" t="str">
        <f>IFERROR(__xludf.DUMMYFUNCTION("""COMPUTED_VALUE"""),"Yes")</f>
        <v>Yes</v>
      </c>
      <c r="Y535" t="str">
        <f>IFERROR(__xludf.DUMMYFUNCTION("""COMPUTED_VALUE"""),"Yes")</f>
        <v>Yes</v>
      </c>
      <c r="Z535" t="str">
        <f>IFERROR(__xludf.DUMMYFUNCTION("""COMPUTED_VALUE"""),"No")</f>
        <v>No</v>
      </c>
    </row>
    <row r="536">
      <c r="A536" s="4">
        <f>IFERROR(__xludf.DUMMYFUNCTION("""COMPUTED_VALUE"""),41880.028764421295)</f>
        <v>41880.02876</v>
      </c>
      <c r="B536">
        <f>IFERROR(__xludf.DUMMYFUNCTION("""COMPUTED_VALUE"""),35.0)</f>
        <v>35</v>
      </c>
      <c r="C536" t="str">
        <f>IFERROR(__xludf.DUMMYFUNCTION("""COMPUTED_VALUE"""),"Male")</f>
        <v>Male</v>
      </c>
      <c r="D536" t="str">
        <f>IFERROR(__xludf.DUMMYFUNCTION("""COMPUTED_VALUE"""),"United States")</f>
        <v>United States</v>
      </c>
      <c r="E536" t="str">
        <f>IFERROR(__xludf.DUMMYFUNCTION("""COMPUTED_VALUE"""),"CA")</f>
        <v>CA</v>
      </c>
      <c r="F536" t="str">
        <f>IFERROR(__xludf.DUMMYFUNCTION("""COMPUTED_VALUE"""),"No")</f>
        <v>No</v>
      </c>
      <c r="G536" t="str">
        <f>IFERROR(__xludf.DUMMYFUNCTION("""COMPUTED_VALUE"""),"No")</f>
        <v>No</v>
      </c>
      <c r="H536" t="str">
        <f>IFERROR(__xludf.DUMMYFUNCTION("""COMPUTED_VALUE"""),"Yes")</f>
        <v>Yes</v>
      </c>
      <c r="I536" t="str">
        <f>IFERROR(__xludf.DUMMYFUNCTION("""COMPUTED_VALUE"""),"Sometimes")</f>
        <v>Sometimes</v>
      </c>
      <c r="J536" t="str">
        <f>IFERROR(__xludf.DUMMYFUNCTION("""COMPUTED_VALUE"""),"More than 1000")</f>
        <v>More than 1000</v>
      </c>
      <c r="K536" t="str">
        <f>IFERROR(__xludf.DUMMYFUNCTION("""COMPUTED_VALUE"""),"No")</f>
        <v>No</v>
      </c>
      <c r="L536" t="str">
        <f>IFERROR(__xludf.DUMMYFUNCTION("""COMPUTED_VALUE"""),"Yes")</f>
        <v>Yes</v>
      </c>
      <c r="M536" t="str">
        <f>IFERROR(__xludf.DUMMYFUNCTION("""COMPUTED_VALUE"""),"Yes")</f>
        <v>Yes</v>
      </c>
      <c r="N536" t="str">
        <f>IFERROR(__xludf.DUMMYFUNCTION("""COMPUTED_VALUE"""),"Yes")</f>
        <v>Yes</v>
      </c>
      <c r="O536" t="str">
        <f>IFERROR(__xludf.DUMMYFUNCTION("""COMPUTED_VALUE"""),"Don't know")</f>
        <v>Don't know</v>
      </c>
      <c r="P536" t="str">
        <f>IFERROR(__xludf.DUMMYFUNCTION("""COMPUTED_VALUE"""),"Yes")</f>
        <v>Yes</v>
      </c>
      <c r="Q536" t="str">
        <f>IFERROR(__xludf.DUMMYFUNCTION("""COMPUTED_VALUE"""),"Don't know")</f>
        <v>Don't know</v>
      </c>
      <c r="R536" t="str">
        <f>IFERROR(__xludf.DUMMYFUNCTION("""COMPUTED_VALUE"""),"Very difficult")</f>
        <v>Very difficult</v>
      </c>
      <c r="S536" t="str">
        <f>IFERROR(__xludf.DUMMYFUNCTION("""COMPUTED_VALUE"""),"Maybe")</f>
        <v>Maybe</v>
      </c>
      <c r="T536" t="str">
        <f>IFERROR(__xludf.DUMMYFUNCTION("""COMPUTED_VALUE"""),"Maybe")</f>
        <v>Maybe</v>
      </c>
      <c r="U536" t="str">
        <f>IFERROR(__xludf.DUMMYFUNCTION("""COMPUTED_VALUE"""),"Some of them")</f>
        <v>Some of them</v>
      </c>
      <c r="V536" t="str">
        <f>IFERROR(__xludf.DUMMYFUNCTION("""COMPUTED_VALUE"""),"Some of them")</f>
        <v>Some of them</v>
      </c>
      <c r="W536" t="str">
        <f>IFERROR(__xludf.DUMMYFUNCTION("""COMPUTED_VALUE"""),"No")</f>
        <v>No</v>
      </c>
      <c r="X536" t="str">
        <f>IFERROR(__xludf.DUMMYFUNCTION("""COMPUTED_VALUE"""),"No")</f>
        <v>No</v>
      </c>
      <c r="Y536" t="str">
        <f>IFERROR(__xludf.DUMMYFUNCTION("""COMPUTED_VALUE"""),"Don't know")</f>
        <v>Don't know</v>
      </c>
      <c r="Z536" t="str">
        <f>IFERROR(__xludf.DUMMYFUNCTION("""COMPUTED_VALUE"""),"No")</f>
        <v>No</v>
      </c>
    </row>
    <row r="537">
      <c r="A537" s="4">
        <f>IFERROR(__xludf.DUMMYFUNCTION("""COMPUTED_VALUE"""),41880.03029715278)</f>
        <v>41880.0303</v>
      </c>
      <c r="B537">
        <f>IFERROR(__xludf.DUMMYFUNCTION("""COMPUTED_VALUE"""),40.0)</f>
        <v>40</v>
      </c>
      <c r="C537" t="str">
        <f>IFERROR(__xludf.DUMMYFUNCTION("""COMPUTED_VALUE"""),"Male")</f>
        <v>Male</v>
      </c>
      <c r="D537" t="str">
        <f>IFERROR(__xludf.DUMMYFUNCTION("""COMPUTED_VALUE"""),"United States")</f>
        <v>United States</v>
      </c>
      <c r="E537" t="str">
        <f>IFERROR(__xludf.DUMMYFUNCTION("""COMPUTED_VALUE"""),"WA")</f>
        <v>WA</v>
      </c>
      <c r="F537" t="str">
        <f>IFERROR(__xludf.DUMMYFUNCTION("""COMPUTED_VALUE"""),"No")</f>
        <v>No</v>
      </c>
      <c r="G537" t="str">
        <f>IFERROR(__xludf.DUMMYFUNCTION("""COMPUTED_VALUE"""),"Yes")</f>
        <v>Yes</v>
      </c>
      <c r="H537" t="str">
        <f>IFERROR(__xludf.DUMMYFUNCTION("""COMPUTED_VALUE"""),"Yes")</f>
        <v>Yes</v>
      </c>
      <c r="I537" t="str">
        <f>IFERROR(__xludf.DUMMYFUNCTION("""COMPUTED_VALUE"""),"Sometimes")</f>
        <v>Sometimes</v>
      </c>
      <c r="J537" t="str">
        <f>IFERROR(__xludf.DUMMYFUNCTION("""COMPUTED_VALUE"""),"6-25")</f>
        <v>6-25</v>
      </c>
      <c r="K537" t="str">
        <f>IFERROR(__xludf.DUMMYFUNCTION("""COMPUTED_VALUE"""),"No")</f>
        <v>No</v>
      </c>
      <c r="L537" t="str">
        <f>IFERROR(__xludf.DUMMYFUNCTION("""COMPUTED_VALUE"""),"Yes")</f>
        <v>Yes</v>
      </c>
      <c r="M537" t="str">
        <f>IFERROR(__xludf.DUMMYFUNCTION("""COMPUTED_VALUE"""),"Yes")</f>
        <v>Yes</v>
      </c>
      <c r="N537" t="str">
        <f>IFERROR(__xludf.DUMMYFUNCTION("""COMPUTED_VALUE"""),"Yes")</f>
        <v>Yes</v>
      </c>
      <c r="O537" t="str">
        <f>IFERROR(__xludf.DUMMYFUNCTION("""COMPUTED_VALUE"""),"Don't know")</f>
        <v>Don't know</v>
      </c>
      <c r="P537" t="str">
        <f>IFERROR(__xludf.DUMMYFUNCTION("""COMPUTED_VALUE"""),"Don't know")</f>
        <v>Don't know</v>
      </c>
      <c r="Q537" t="str">
        <f>IFERROR(__xludf.DUMMYFUNCTION("""COMPUTED_VALUE"""),"Yes")</f>
        <v>Yes</v>
      </c>
      <c r="R537" t="str">
        <f>IFERROR(__xludf.DUMMYFUNCTION("""COMPUTED_VALUE"""),"Very easy")</f>
        <v>Very easy</v>
      </c>
      <c r="S537" t="str">
        <f>IFERROR(__xludf.DUMMYFUNCTION("""COMPUTED_VALUE"""),"Maybe")</f>
        <v>Maybe</v>
      </c>
      <c r="T537" t="str">
        <f>IFERROR(__xludf.DUMMYFUNCTION("""COMPUTED_VALUE"""),"No")</f>
        <v>No</v>
      </c>
      <c r="U537" t="str">
        <f>IFERROR(__xludf.DUMMYFUNCTION("""COMPUTED_VALUE"""),"Some of them")</f>
        <v>Some of them</v>
      </c>
      <c r="V537" t="str">
        <f>IFERROR(__xludf.DUMMYFUNCTION("""COMPUTED_VALUE"""),"Some of them")</f>
        <v>Some of them</v>
      </c>
      <c r="W537" t="str">
        <f>IFERROR(__xludf.DUMMYFUNCTION("""COMPUTED_VALUE"""),"No")</f>
        <v>No</v>
      </c>
      <c r="X537" t="str">
        <f>IFERROR(__xludf.DUMMYFUNCTION("""COMPUTED_VALUE"""),"No")</f>
        <v>No</v>
      </c>
      <c r="Y537" t="str">
        <f>IFERROR(__xludf.DUMMYFUNCTION("""COMPUTED_VALUE"""),"Don't know")</f>
        <v>Don't know</v>
      </c>
      <c r="Z537" t="str">
        <f>IFERROR(__xludf.DUMMYFUNCTION("""COMPUTED_VALUE"""),"No")</f>
        <v>No</v>
      </c>
    </row>
    <row r="538">
      <c r="A538" s="4">
        <f>IFERROR(__xludf.DUMMYFUNCTION("""COMPUTED_VALUE"""),41880.06986342593)</f>
        <v>41880.06986</v>
      </c>
      <c r="B538">
        <f>IFERROR(__xludf.DUMMYFUNCTION("""COMPUTED_VALUE"""),36.0)</f>
        <v>36</v>
      </c>
      <c r="C538" t="str">
        <f>IFERROR(__xludf.DUMMYFUNCTION("""COMPUTED_VALUE"""),"Female ")</f>
        <v>Female </v>
      </c>
      <c r="D538" t="str">
        <f>IFERROR(__xludf.DUMMYFUNCTION("""COMPUTED_VALUE"""),"United States")</f>
        <v>United States</v>
      </c>
      <c r="E538" t="str">
        <f>IFERROR(__xludf.DUMMYFUNCTION("""COMPUTED_VALUE"""),"WA")</f>
        <v>WA</v>
      </c>
      <c r="F538" t="str">
        <f>IFERROR(__xludf.DUMMYFUNCTION("""COMPUTED_VALUE"""),"No")</f>
        <v>No</v>
      </c>
      <c r="G538" t="str">
        <f>IFERROR(__xludf.DUMMYFUNCTION("""COMPUTED_VALUE"""),"Yes")</f>
        <v>Yes</v>
      </c>
      <c r="H538" t="str">
        <f>IFERROR(__xludf.DUMMYFUNCTION("""COMPUTED_VALUE"""),"Yes")</f>
        <v>Yes</v>
      </c>
      <c r="I538" t="str">
        <f>IFERROR(__xludf.DUMMYFUNCTION("""COMPUTED_VALUE"""),"Rarely")</f>
        <v>Rarely</v>
      </c>
      <c r="J538" t="str">
        <f>IFERROR(__xludf.DUMMYFUNCTION("""COMPUTED_VALUE"""),"6-25")</f>
        <v>6-25</v>
      </c>
      <c r="K538" t="str">
        <f>IFERROR(__xludf.DUMMYFUNCTION("""COMPUTED_VALUE"""),"No")</f>
        <v>No</v>
      </c>
      <c r="L538" t="str">
        <f>IFERROR(__xludf.DUMMYFUNCTION("""COMPUTED_VALUE"""),"Yes")</f>
        <v>Yes</v>
      </c>
      <c r="M538" t="str">
        <f>IFERROR(__xludf.DUMMYFUNCTION("""COMPUTED_VALUE"""),"Don't know")</f>
        <v>Don't know</v>
      </c>
      <c r="N538" t="str">
        <f>IFERROR(__xludf.DUMMYFUNCTION("""COMPUTED_VALUE"""),"No")</f>
        <v>No</v>
      </c>
      <c r="O538" t="str">
        <f>IFERROR(__xludf.DUMMYFUNCTION("""COMPUTED_VALUE"""),"No")</f>
        <v>No</v>
      </c>
      <c r="P538" t="str">
        <f>IFERROR(__xludf.DUMMYFUNCTION("""COMPUTED_VALUE"""),"Don't know")</f>
        <v>Don't know</v>
      </c>
      <c r="Q538" t="str">
        <f>IFERROR(__xludf.DUMMYFUNCTION("""COMPUTED_VALUE"""),"Don't know")</f>
        <v>Don't know</v>
      </c>
      <c r="R538" t="str">
        <f>IFERROR(__xludf.DUMMYFUNCTION("""COMPUTED_VALUE"""),"Don't know")</f>
        <v>Don't know</v>
      </c>
      <c r="S538" t="str">
        <f>IFERROR(__xludf.DUMMYFUNCTION("""COMPUTED_VALUE"""),"Yes")</f>
        <v>Yes</v>
      </c>
      <c r="T538" t="str">
        <f>IFERROR(__xludf.DUMMYFUNCTION("""COMPUTED_VALUE"""),"Maybe")</f>
        <v>Maybe</v>
      </c>
      <c r="U538" t="str">
        <f>IFERROR(__xludf.DUMMYFUNCTION("""COMPUTED_VALUE"""),"Some of them")</f>
        <v>Some of them</v>
      </c>
      <c r="V538" t="str">
        <f>IFERROR(__xludf.DUMMYFUNCTION("""COMPUTED_VALUE"""),"No")</f>
        <v>No</v>
      </c>
      <c r="W538" t="str">
        <f>IFERROR(__xludf.DUMMYFUNCTION("""COMPUTED_VALUE"""),"No")</f>
        <v>No</v>
      </c>
      <c r="X538" t="str">
        <f>IFERROR(__xludf.DUMMYFUNCTION("""COMPUTED_VALUE"""),"No")</f>
        <v>No</v>
      </c>
      <c r="Y538" t="str">
        <f>IFERROR(__xludf.DUMMYFUNCTION("""COMPUTED_VALUE"""),"Don't know")</f>
        <v>Don't know</v>
      </c>
      <c r="Z538" t="str">
        <f>IFERROR(__xludf.DUMMYFUNCTION("""COMPUTED_VALUE"""),"No")</f>
        <v>No</v>
      </c>
    </row>
    <row r="539">
      <c r="A539" s="4">
        <f>IFERROR(__xludf.DUMMYFUNCTION("""COMPUTED_VALUE"""),41880.090947916666)</f>
        <v>41880.09095</v>
      </c>
      <c r="B539">
        <f>IFERROR(__xludf.DUMMYFUNCTION("""COMPUTED_VALUE"""),38.0)</f>
        <v>38</v>
      </c>
      <c r="C539" t="str">
        <f>IFERROR(__xludf.DUMMYFUNCTION("""COMPUTED_VALUE"""),"Male")</f>
        <v>Male</v>
      </c>
      <c r="D539" t="str">
        <f>IFERROR(__xludf.DUMMYFUNCTION("""COMPUTED_VALUE"""),"United States")</f>
        <v>United States</v>
      </c>
      <c r="E539" t="str">
        <f>IFERROR(__xludf.DUMMYFUNCTION("""COMPUTED_VALUE"""),"TN")</f>
        <v>TN</v>
      </c>
      <c r="F539" t="str">
        <f>IFERROR(__xludf.DUMMYFUNCTION("""COMPUTED_VALUE"""),"No")</f>
        <v>No</v>
      </c>
      <c r="G539" t="str">
        <f>IFERROR(__xludf.DUMMYFUNCTION("""COMPUTED_VALUE"""),"No")</f>
        <v>No</v>
      </c>
      <c r="H539" t="str">
        <f>IFERROR(__xludf.DUMMYFUNCTION("""COMPUTED_VALUE"""),"No")</f>
        <v>No</v>
      </c>
      <c r="J539" t="str">
        <f>IFERROR(__xludf.DUMMYFUNCTION("""COMPUTED_VALUE"""),"6-25")</f>
        <v>6-25</v>
      </c>
      <c r="K539" t="str">
        <f>IFERROR(__xludf.DUMMYFUNCTION("""COMPUTED_VALUE"""),"No")</f>
        <v>No</v>
      </c>
      <c r="L539" t="str">
        <f>IFERROR(__xludf.DUMMYFUNCTION("""COMPUTED_VALUE"""),"Yes")</f>
        <v>Yes</v>
      </c>
      <c r="M539" t="str">
        <f>IFERROR(__xludf.DUMMYFUNCTION("""COMPUTED_VALUE"""),"No")</f>
        <v>No</v>
      </c>
      <c r="N539" t="str">
        <f>IFERROR(__xludf.DUMMYFUNCTION("""COMPUTED_VALUE"""),"No")</f>
        <v>No</v>
      </c>
      <c r="O539" t="str">
        <f>IFERROR(__xludf.DUMMYFUNCTION("""COMPUTED_VALUE"""),"No")</f>
        <v>No</v>
      </c>
      <c r="P539" t="str">
        <f>IFERROR(__xludf.DUMMYFUNCTION("""COMPUTED_VALUE"""),"No")</f>
        <v>No</v>
      </c>
      <c r="Q539" t="str">
        <f>IFERROR(__xludf.DUMMYFUNCTION("""COMPUTED_VALUE"""),"Yes")</f>
        <v>Yes</v>
      </c>
      <c r="R539" t="str">
        <f>IFERROR(__xludf.DUMMYFUNCTION("""COMPUTED_VALUE"""),"Don't know")</f>
        <v>Don't know</v>
      </c>
      <c r="S539" t="str">
        <f>IFERROR(__xludf.DUMMYFUNCTION("""COMPUTED_VALUE"""),"Maybe")</f>
        <v>Maybe</v>
      </c>
      <c r="T539" t="str">
        <f>IFERROR(__xludf.DUMMYFUNCTION("""COMPUTED_VALUE"""),"No")</f>
        <v>No</v>
      </c>
      <c r="U539" t="str">
        <f>IFERROR(__xludf.DUMMYFUNCTION("""COMPUTED_VALUE"""),"Some of them")</f>
        <v>Some of them</v>
      </c>
      <c r="V539" t="str">
        <f>IFERROR(__xludf.DUMMYFUNCTION("""COMPUTED_VALUE"""),"Yes")</f>
        <v>Yes</v>
      </c>
      <c r="W539" t="str">
        <f>IFERROR(__xludf.DUMMYFUNCTION("""COMPUTED_VALUE"""),"Maybe")</f>
        <v>Maybe</v>
      </c>
      <c r="X539" t="str">
        <f>IFERROR(__xludf.DUMMYFUNCTION("""COMPUTED_VALUE"""),"Maybe")</f>
        <v>Maybe</v>
      </c>
      <c r="Y539" t="str">
        <f>IFERROR(__xludf.DUMMYFUNCTION("""COMPUTED_VALUE"""),"Don't know")</f>
        <v>Don't know</v>
      </c>
      <c r="Z539" t="str">
        <f>IFERROR(__xludf.DUMMYFUNCTION("""COMPUTED_VALUE"""),"No")</f>
        <v>No</v>
      </c>
    </row>
    <row r="540">
      <c r="A540" s="4">
        <f>IFERROR(__xludf.DUMMYFUNCTION("""COMPUTED_VALUE"""),41880.12657528936)</f>
        <v>41880.12658</v>
      </c>
      <c r="B540">
        <f>IFERROR(__xludf.DUMMYFUNCTION("""COMPUTED_VALUE"""),30.0)</f>
        <v>30</v>
      </c>
      <c r="C540" t="str">
        <f>IFERROR(__xludf.DUMMYFUNCTION("""COMPUTED_VALUE"""),"male")</f>
        <v>male</v>
      </c>
      <c r="D540" t="str">
        <f>IFERROR(__xludf.DUMMYFUNCTION("""COMPUTED_VALUE"""),"United States")</f>
        <v>United States</v>
      </c>
      <c r="E540" t="str">
        <f>IFERROR(__xludf.DUMMYFUNCTION("""COMPUTED_VALUE"""),"WA")</f>
        <v>WA</v>
      </c>
      <c r="F540" t="str">
        <f>IFERROR(__xludf.DUMMYFUNCTION("""COMPUTED_VALUE"""),"No")</f>
        <v>No</v>
      </c>
      <c r="G540" t="str">
        <f>IFERROR(__xludf.DUMMYFUNCTION("""COMPUTED_VALUE"""),"Yes")</f>
        <v>Yes</v>
      </c>
      <c r="H540" t="str">
        <f>IFERROR(__xludf.DUMMYFUNCTION("""COMPUTED_VALUE"""),"No")</f>
        <v>No</v>
      </c>
      <c r="I540" t="str">
        <f>IFERROR(__xludf.DUMMYFUNCTION("""COMPUTED_VALUE"""),"Never")</f>
        <v>Never</v>
      </c>
      <c r="J540" t="str">
        <f>IFERROR(__xludf.DUMMYFUNCTION("""COMPUTED_VALUE"""),"More than 1000")</f>
        <v>More than 1000</v>
      </c>
      <c r="K540" t="str">
        <f>IFERROR(__xludf.DUMMYFUNCTION("""COMPUTED_VALUE"""),"No")</f>
        <v>No</v>
      </c>
      <c r="L540" t="str">
        <f>IFERROR(__xludf.DUMMYFUNCTION("""COMPUTED_VALUE"""),"No")</f>
        <v>No</v>
      </c>
      <c r="M540" t="str">
        <f>IFERROR(__xludf.DUMMYFUNCTION("""COMPUTED_VALUE"""),"Don't know")</f>
        <v>Don't know</v>
      </c>
      <c r="N540" t="str">
        <f>IFERROR(__xludf.DUMMYFUNCTION("""COMPUTED_VALUE"""),"No")</f>
        <v>No</v>
      </c>
      <c r="O540" t="str">
        <f>IFERROR(__xludf.DUMMYFUNCTION("""COMPUTED_VALUE"""),"No")</f>
        <v>No</v>
      </c>
      <c r="P540" t="str">
        <f>IFERROR(__xludf.DUMMYFUNCTION("""COMPUTED_VALUE"""),"Don't know")</f>
        <v>Don't know</v>
      </c>
      <c r="Q540" t="str">
        <f>IFERROR(__xludf.DUMMYFUNCTION("""COMPUTED_VALUE"""),"Don't know")</f>
        <v>Don't know</v>
      </c>
      <c r="R540" t="str">
        <f>IFERROR(__xludf.DUMMYFUNCTION("""COMPUTED_VALUE"""),"Don't know")</f>
        <v>Don't know</v>
      </c>
      <c r="S540" t="str">
        <f>IFERROR(__xludf.DUMMYFUNCTION("""COMPUTED_VALUE"""),"Yes")</f>
        <v>Yes</v>
      </c>
      <c r="T540" t="str">
        <f>IFERROR(__xludf.DUMMYFUNCTION("""COMPUTED_VALUE"""),"Maybe")</f>
        <v>Maybe</v>
      </c>
      <c r="U540" t="str">
        <f>IFERROR(__xludf.DUMMYFUNCTION("""COMPUTED_VALUE"""),"No")</f>
        <v>No</v>
      </c>
      <c r="V540" t="str">
        <f>IFERROR(__xludf.DUMMYFUNCTION("""COMPUTED_VALUE"""),"No")</f>
        <v>No</v>
      </c>
      <c r="W540" t="str">
        <f>IFERROR(__xludf.DUMMYFUNCTION("""COMPUTED_VALUE"""),"No")</f>
        <v>No</v>
      </c>
      <c r="X540" t="str">
        <f>IFERROR(__xludf.DUMMYFUNCTION("""COMPUTED_VALUE"""),"No")</f>
        <v>No</v>
      </c>
      <c r="Y540" t="str">
        <f>IFERROR(__xludf.DUMMYFUNCTION("""COMPUTED_VALUE"""),"No")</f>
        <v>No</v>
      </c>
      <c r="Z540" t="str">
        <f>IFERROR(__xludf.DUMMYFUNCTION("""COMPUTED_VALUE"""),"No")</f>
        <v>No</v>
      </c>
    </row>
    <row r="541">
      <c r="A541" s="4">
        <f>IFERROR(__xludf.DUMMYFUNCTION("""COMPUTED_VALUE"""),41880.130854282404)</f>
        <v>41880.13085</v>
      </c>
      <c r="B541">
        <f>IFERROR(__xludf.DUMMYFUNCTION("""COMPUTED_VALUE"""),26.0)</f>
        <v>26</v>
      </c>
      <c r="C541" t="str">
        <f>IFERROR(__xludf.DUMMYFUNCTION("""COMPUTED_VALUE"""),"Male")</f>
        <v>Male</v>
      </c>
      <c r="D541" t="str">
        <f>IFERROR(__xludf.DUMMYFUNCTION("""COMPUTED_VALUE"""),"United States")</f>
        <v>United States</v>
      </c>
      <c r="E541" t="str">
        <f>IFERROR(__xludf.DUMMYFUNCTION("""COMPUTED_VALUE"""),"CA")</f>
        <v>CA</v>
      </c>
      <c r="F541" t="str">
        <f>IFERROR(__xludf.DUMMYFUNCTION("""COMPUTED_VALUE"""),"No")</f>
        <v>No</v>
      </c>
      <c r="G541" t="str">
        <f>IFERROR(__xludf.DUMMYFUNCTION("""COMPUTED_VALUE"""),"No")</f>
        <v>No</v>
      </c>
      <c r="H541" t="str">
        <f>IFERROR(__xludf.DUMMYFUNCTION("""COMPUTED_VALUE"""),"Yes")</f>
        <v>Yes</v>
      </c>
      <c r="I541" t="str">
        <f>IFERROR(__xludf.DUMMYFUNCTION("""COMPUTED_VALUE"""),"Rarely")</f>
        <v>Rarely</v>
      </c>
      <c r="J541" t="str">
        <f>IFERROR(__xludf.DUMMYFUNCTION("""COMPUTED_VALUE"""),"More than 1000")</f>
        <v>More than 1000</v>
      </c>
      <c r="K541" t="str">
        <f>IFERROR(__xludf.DUMMYFUNCTION("""COMPUTED_VALUE"""),"No")</f>
        <v>No</v>
      </c>
      <c r="L541" t="str">
        <f>IFERROR(__xludf.DUMMYFUNCTION("""COMPUTED_VALUE"""),"Yes")</f>
        <v>Yes</v>
      </c>
      <c r="M541" t="str">
        <f>IFERROR(__xludf.DUMMYFUNCTION("""COMPUTED_VALUE"""),"Yes")</f>
        <v>Yes</v>
      </c>
      <c r="N541" t="str">
        <f>IFERROR(__xludf.DUMMYFUNCTION("""COMPUTED_VALUE"""),"Not sure")</f>
        <v>Not sure</v>
      </c>
      <c r="O541" t="str">
        <f>IFERROR(__xludf.DUMMYFUNCTION("""COMPUTED_VALUE"""),"Don't know")</f>
        <v>Don't know</v>
      </c>
      <c r="P541" t="str">
        <f>IFERROR(__xludf.DUMMYFUNCTION("""COMPUTED_VALUE"""),"Don't know")</f>
        <v>Don't know</v>
      </c>
      <c r="Q541" t="str">
        <f>IFERROR(__xludf.DUMMYFUNCTION("""COMPUTED_VALUE"""),"Don't know")</f>
        <v>Don't know</v>
      </c>
      <c r="R541" t="str">
        <f>IFERROR(__xludf.DUMMYFUNCTION("""COMPUTED_VALUE"""),"Don't know")</f>
        <v>Don't know</v>
      </c>
      <c r="S541" t="str">
        <f>IFERROR(__xludf.DUMMYFUNCTION("""COMPUTED_VALUE"""),"No")</f>
        <v>No</v>
      </c>
      <c r="T541" t="str">
        <f>IFERROR(__xludf.DUMMYFUNCTION("""COMPUTED_VALUE"""),"No")</f>
        <v>No</v>
      </c>
      <c r="U541" t="str">
        <f>IFERROR(__xludf.DUMMYFUNCTION("""COMPUTED_VALUE"""),"Some of them")</f>
        <v>Some of them</v>
      </c>
      <c r="V541" t="str">
        <f>IFERROR(__xludf.DUMMYFUNCTION("""COMPUTED_VALUE"""),"Some of them")</f>
        <v>Some of them</v>
      </c>
      <c r="W541" t="str">
        <f>IFERROR(__xludf.DUMMYFUNCTION("""COMPUTED_VALUE"""),"No")</f>
        <v>No</v>
      </c>
      <c r="X541" t="str">
        <f>IFERROR(__xludf.DUMMYFUNCTION("""COMPUTED_VALUE"""),"Maybe")</f>
        <v>Maybe</v>
      </c>
      <c r="Y541" t="str">
        <f>IFERROR(__xludf.DUMMYFUNCTION("""COMPUTED_VALUE"""),"No")</f>
        <v>No</v>
      </c>
      <c r="Z541" t="str">
        <f>IFERROR(__xludf.DUMMYFUNCTION("""COMPUTED_VALUE"""),"No")</f>
        <v>No</v>
      </c>
    </row>
    <row r="542">
      <c r="A542" s="4">
        <f>IFERROR(__xludf.DUMMYFUNCTION("""COMPUTED_VALUE"""),41880.30050706018)</f>
        <v>41880.30051</v>
      </c>
      <c r="B542">
        <f>IFERROR(__xludf.DUMMYFUNCTION("""COMPUTED_VALUE"""),43.0)</f>
        <v>43</v>
      </c>
      <c r="C542" t="str">
        <f>IFERROR(__xludf.DUMMYFUNCTION("""COMPUTED_VALUE"""),"Male")</f>
        <v>Male</v>
      </c>
      <c r="D542" t="str">
        <f>IFERROR(__xludf.DUMMYFUNCTION("""COMPUTED_VALUE"""),"United States")</f>
        <v>United States</v>
      </c>
      <c r="E542" t="str">
        <f>IFERROR(__xludf.DUMMYFUNCTION("""COMPUTED_VALUE"""),"MI")</f>
        <v>MI</v>
      </c>
      <c r="F542" t="str">
        <f>IFERROR(__xludf.DUMMYFUNCTION("""COMPUTED_VALUE"""),"No")</f>
        <v>No</v>
      </c>
      <c r="G542" t="str">
        <f>IFERROR(__xludf.DUMMYFUNCTION("""COMPUTED_VALUE"""),"No")</f>
        <v>No</v>
      </c>
      <c r="H542" t="str">
        <f>IFERROR(__xludf.DUMMYFUNCTION("""COMPUTED_VALUE"""),"No")</f>
        <v>No</v>
      </c>
      <c r="I542" t="str">
        <f>IFERROR(__xludf.DUMMYFUNCTION("""COMPUTED_VALUE"""),"Sometimes")</f>
        <v>Sometimes</v>
      </c>
      <c r="J542" t="str">
        <f>IFERROR(__xludf.DUMMYFUNCTION("""COMPUTED_VALUE"""),"More than 1000")</f>
        <v>More than 1000</v>
      </c>
      <c r="K542" t="str">
        <f>IFERROR(__xludf.DUMMYFUNCTION("""COMPUTED_VALUE"""),"Yes")</f>
        <v>Yes</v>
      </c>
      <c r="L542" t="str">
        <f>IFERROR(__xludf.DUMMYFUNCTION("""COMPUTED_VALUE"""),"Yes")</f>
        <v>Yes</v>
      </c>
      <c r="M542" t="str">
        <f>IFERROR(__xludf.DUMMYFUNCTION("""COMPUTED_VALUE"""),"No")</f>
        <v>No</v>
      </c>
      <c r="N542" t="str">
        <f>IFERROR(__xludf.DUMMYFUNCTION("""COMPUTED_VALUE"""),"Not sure")</f>
        <v>Not sure</v>
      </c>
      <c r="O542" t="str">
        <f>IFERROR(__xludf.DUMMYFUNCTION("""COMPUTED_VALUE"""),"No")</f>
        <v>No</v>
      </c>
      <c r="P542" t="str">
        <f>IFERROR(__xludf.DUMMYFUNCTION("""COMPUTED_VALUE"""),"No")</f>
        <v>No</v>
      </c>
      <c r="Q542" t="str">
        <f>IFERROR(__xludf.DUMMYFUNCTION("""COMPUTED_VALUE"""),"Don't know")</f>
        <v>Don't know</v>
      </c>
      <c r="R542" t="str">
        <f>IFERROR(__xludf.DUMMYFUNCTION("""COMPUTED_VALUE"""),"Very difficult")</f>
        <v>Very difficult</v>
      </c>
      <c r="S542" t="str">
        <f>IFERROR(__xludf.DUMMYFUNCTION("""COMPUTED_VALUE"""),"Yes")</f>
        <v>Yes</v>
      </c>
      <c r="T542" t="str">
        <f>IFERROR(__xludf.DUMMYFUNCTION("""COMPUTED_VALUE"""),"Maybe")</f>
        <v>Maybe</v>
      </c>
      <c r="U542" t="str">
        <f>IFERROR(__xludf.DUMMYFUNCTION("""COMPUTED_VALUE"""),"No")</f>
        <v>No</v>
      </c>
      <c r="V542" t="str">
        <f>IFERROR(__xludf.DUMMYFUNCTION("""COMPUTED_VALUE"""),"No")</f>
        <v>No</v>
      </c>
      <c r="W542" t="str">
        <f>IFERROR(__xludf.DUMMYFUNCTION("""COMPUTED_VALUE"""),"No")</f>
        <v>No</v>
      </c>
      <c r="X542" t="str">
        <f>IFERROR(__xludf.DUMMYFUNCTION("""COMPUTED_VALUE"""),"Maybe")</f>
        <v>Maybe</v>
      </c>
      <c r="Y542" t="str">
        <f>IFERROR(__xludf.DUMMYFUNCTION("""COMPUTED_VALUE"""),"No")</f>
        <v>No</v>
      </c>
      <c r="Z542" t="str">
        <f>IFERROR(__xludf.DUMMYFUNCTION("""COMPUTED_VALUE"""),"Yes")</f>
        <v>Yes</v>
      </c>
    </row>
    <row r="543">
      <c r="A543" s="4">
        <f>IFERROR(__xludf.DUMMYFUNCTION("""COMPUTED_VALUE"""),41880.31131140046)</f>
        <v>41880.31131</v>
      </c>
      <c r="B543">
        <f>IFERROR(__xludf.DUMMYFUNCTION("""COMPUTED_VALUE"""),40.0)</f>
        <v>40</v>
      </c>
      <c r="C543" t="str">
        <f>IFERROR(__xludf.DUMMYFUNCTION("""COMPUTED_VALUE"""),"Male")</f>
        <v>Male</v>
      </c>
      <c r="D543" t="str">
        <f>IFERROR(__xludf.DUMMYFUNCTION("""COMPUTED_VALUE"""),"United States")</f>
        <v>United States</v>
      </c>
      <c r="E543" t="str">
        <f>IFERROR(__xludf.DUMMYFUNCTION("""COMPUTED_VALUE"""),"IN")</f>
        <v>IN</v>
      </c>
      <c r="F543" t="str">
        <f>IFERROR(__xludf.DUMMYFUNCTION("""COMPUTED_VALUE"""),"No")</f>
        <v>No</v>
      </c>
      <c r="G543" t="str">
        <f>IFERROR(__xludf.DUMMYFUNCTION("""COMPUTED_VALUE"""),"Yes")</f>
        <v>Yes</v>
      </c>
      <c r="H543" t="str">
        <f>IFERROR(__xludf.DUMMYFUNCTION("""COMPUTED_VALUE"""),"Yes")</f>
        <v>Yes</v>
      </c>
      <c r="I543" t="str">
        <f>IFERROR(__xludf.DUMMYFUNCTION("""COMPUTED_VALUE"""),"Rarely")</f>
        <v>Rarely</v>
      </c>
      <c r="J543" t="str">
        <f>IFERROR(__xludf.DUMMYFUNCTION("""COMPUTED_VALUE"""),"6-25")</f>
        <v>6-25</v>
      </c>
      <c r="K543" t="str">
        <f>IFERROR(__xludf.DUMMYFUNCTION("""COMPUTED_VALUE"""),"No")</f>
        <v>No</v>
      </c>
      <c r="L543" t="str">
        <f>IFERROR(__xludf.DUMMYFUNCTION("""COMPUTED_VALUE"""),"Yes")</f>
        <v>Yes</v>
      </c>
      <c r="M543" t="str">
        <f>IFERROR(__xludf.DUMMYFUNCTION("""COMPUTED_VALUE"""),"Don't know")</f>
        <v>Don't know</v>
      </c>
      <c r="N543" t="str">
        <f>IFERROR(__xludf.DUMMYFUNCTION("""COMPUTED_VALUE"""),"Not sure")</f>
        <v>Not sure</v>
      </c>
      <c r="O543" t="str">
        <f>IFERROR(__xludf.DUMMYFUNCTION("""COMPUTED_VALUE"""),"No")</f>
        <v>No</v>
      </c>
      <c r="P543" t="str">
        <f>IFERROR(__xludf.DUMMYFUNCTION("""COMPUTED_VALUE"""),"Don't know")</f>
        <v>Don't know</v>
      </c>
      <c r="Q543" t="str">
        <f>IFERROR(__xludf.DUMMYFUNCTION("""COMPUTED_VALUE"""),"Don't know")</f>
        <v>Don't know</v>
      </c>
      <c r="R543" t="str">
        <f>IFERROR(__xludf.DUMMYFUNCTION("""COMPUTED_VALUE"""),"Don't know")</f>
        <v>Don't know</v>
      </c>
      <c r="S543" t="str">
        <f>IFERROR(__xludf.DUMMYFUNCTION("""COMPUTED_VALUE"""),"No")</f>
        <v>No</v>
      </c>
      <c r="T543" t="str">
        <f>IFERROR(__xludf.DUMMYFUNCTION("""COMPUTED_VALUE"""),"No")</f>
        <v>No</v>
      </c>
      <c r="U543" t="str">
        <f>IFERROR(__xludf.DUMMYFUNCTION("""COMPUTED_VALUE"""),"Yes")</f>
        <v>Yes</v>
      </c>
      <c r="V543" t="str">
        <f>IFERROR(__xludf.DUMMYFUNCTION("""COMPUTED_VALUE"""),"Yes")</f>
        <v>Yes</v>
      </c>
      <c r="W543" t="str">
        <f>IFERROR(__xludf.DUMMYFUNCTION("""COMPUTED_VALUE"""),"No")</f>
        <v>No</v>
      </c>
      <c r="X543" t="str">
        <f>IFERROR(__xludf.DUMMYFUNCTION("""COMPUTED_VALUE"""),"Maybe")</f>
        <v>Maybe</v>
      </c>
      <c r="Y543" t="str">
        <f>IFERROR(__xludf.DUMMYFUNCTION("""COMPUTED_VALUE"""),"Don't know")</f>
        <v>Don't know</v>
      </c>
      <c r="Z543" t="str">
        <f>IFERROR(__xludf.DUMMYFUNCTION("""COMPUTED_VALUE"""),"No")</f>
        <v>No</v>
      </c>
    </row>
    <row r="544">
      <c r="A544" s="4">
        <f>IFERROR(__xludf.DUMMYFUNCTION("""COMPUTED_VALUE"""),41880.32757208333)</f>
        <v>41880.32757</v>
      </c>
      <c r="B544">
        <f>IFERROR(__xludf.DUMMYFUNCTION("""COMPUTED_VALUE"""),49.0)</f>
        <v>49</v>
      </c>
      <c r="C544" t="str">
        <f>IFERROR(__xludf.DUMMYFUNCTION("""COMPUTED_VALUE"""),"Male")</f>
        <v>Male</v>
      </c>
      <c r="D544" t="str">
        <f>IFERROR(__xludf.DUMMYFUNCTION("""COMPUTED_VALUE"""),"United States")</f>
        <v>United States</v>
      </c>
      <c r="E544" t="str">
        <f>IFERROR(__xludf.DUMMYFUNCTION("""COMPUTED_VALUE"""),"GA")</f>
        <v>GA</v>
      </c>
      <c r="F544" t="str">
        <f>IFERROR(__xludf.DUMMYFUNCTION("""COMPUTED_VALUE"""),"No")</f>
        <v>No</v>
      </c>
      <c r="G544" t="str">
        <f>IFERROR(__xludf.DUMMYFUNCTION("""COMPUTED_VALUE"""),"Yes")</f>
        <v>Yes</v>
      </c>
      <c r="H544" t="str">
        <f>IFERROR(__xludf.DUMMYFUNCTION("""COMPUTED_VALUE"""),"No")</f>
        <v>No</v>
      </c>
      <c r="I544" t="str">
        <f>IFERROR(__xludf.DUMMYFUNCTION("""COMPUTED_VALUE"""),"Never")</f>
        <v>Never</v>
      </c>
      <c r="J544" t="str">
        <f>IFERROR(__xludf.DUMMYFUNCTION("""COMPUTED_VALUE"""),"More than 1000")</f>
        <v>More than 1000</v>
      </c>
      <c r="K544" t="str">
        <f>IFERROR(__xludf.DUMMYFUNCTION("""COMPUTED_VALUE"""),"No")</f>
        <v>No</v>
      </c>
      <c r="L544" t="str">
        <f>IFERROR(__xludf.DUMMYFUNCTION("""COMPUTED_VALUE"""),"Yes")</f>
        <v>Yes</v>
      </c>
      <c r="M544" t="str">
        <f>IFERROR(__xludf.DUMMYFUNCTION("""COMPUTED_VALUE"""),"Yes")</f>
        <v>Yes</v>
      </c>
      <c r="N544" t="str">
        <f>IFERROR(__xludf.DUMMYFUNCTION("""COMPUTED_VALUE"""),"Yes")</f>
        <v>Yes</v>
      </c>
      <c r="O544" t="str">
        <f>IFERROR(__xludf.DUMMYFUNCTION("""COMPUTED_VALUE"""),"Yes")</f>
        <v>Yes</v>
      </c>
      <c r="P544" t="str">
        <f>IFERROR(__xludf.DUMMYFUNCTION("""COMPUTED_VALUE"""),"Yes")</f>
        <v>Yes</v>
      </c>
      <c r="Q544" t="str">
        <f>IFERROR(__xludf.DUMMYFUNCTION("""COMPUTED_VALUE"""),"Yes")</f>
        <v>Yes</v>
      </c>
      <c r="R544" t="str">
        <f>IFERROR(__xludf.DUMMYFUNCTION("""COMPUTED_VALUE"""),"Don't know")</f>
        <v>Don't know</v>
      </c>
      <c r="S544" t="str">
        <f>IFERROR(__xludf.DUMMYFUNCTION("""COMPUTED_VALUE"""),"No")</f>
        <v>No</v>
      </c>
      <c r="T544" t="str">
        <f>IFERROR(__xludf.DUMMYFUNCTION("""COMPUTED_VALUE"""),"No")</f>
        <v>No</v>
      </c>
      <c r="U544" t="str">
        <f>IFERROR(__xludf.DUMMYFUNCTION("""COMPUTED_VALUE"""),"Yes")</f>
        <v>Yes</v>
      </c>
      <c r="V544" t="str">
        <f>IFERROR(__xludf.DUMMYFUNCTION("""COMPUTED_VALUE"""),"Yes")</f>
        <v>Yes</v>
      </c>
      <c r="W544" t="str">
        <f>IFERROR(__xludf.DUMMYFUNCTION("""COMPUTED_VALUE"""),"No")</f>
        <v>No</v>
      </c>
      <c r="X544" t="str">
        <f>IFERROR(__xludf.DUMMYFUNCTION("""COMPUTED_VALUE"""),"No")</f>
        <v>No</v>
      </c>
      <c r="Y544" t="str">
        <f>IFERROR(__xludf.DUMMYFUNCTION("""COMPUTED_VALUE"""),"Yes")</f>
        <v>Yes</v>
      </c>
      <c r="Z544" t="str">
        <f>IFERROR(__xludf.DUMMYFUNCTION("""COMPUTED_VALUE"""),"No")</f>
        <v>No</v>
      </c>
    </row>
    <row r="545">
      <c r="A545" s="4">
        <f>IFERROR(__xludf.DUMMYFUNCTION("""COMPUTED_VALUE"""),41880.36564449074)</f>
        <v>41880.36564</v>
      </c>
      <c r="B545">
        <f>IFERROR(__xludf.DUMMYFUNCTION("""COMPUTED_VALUE"""),38.0)</f>
        <v>38</v>
      </c>
      <c r="C545" t="str">
        <f>IFERROR(__xludf.DUMMYFUNCTION("""COMPUTED_VALUE"""),"cis male")</f>
        <v>cis male</v>
      </c>
      <c r="D545" t="str">
        <f>IFERROR(__xludf.DUMMYFUNCTION("""COMPUTED_VALUE"""),"United States")</f>
        <v>United States</v>
      </c>
      <c r="E545" t="str">
        <f>IFERROR(__xludf.DUMMYFUNCTION("""COMPUTED_VALUE"""),"WA")</f>
        <v>WA</v>
      </c>
      <c r="F545" t="str">
        <f>IFERROR(__xludf.DUMMYFUNCTION("""COMPUTED_VALUE"""),"No")</f>
        <v>No</v>
      </c>
      <c r="G545" t="str">
        <f>IFERROR(__xludf.DUMMYFUNCTION("""COMPUTED_VALUE"""),"No")</f>
        <v>No</v>
      </c>
      <c r="H545" t="str">
        <f>IFERROR(__xludf.DUMMYFUNCTION("""COMPUTED_VALUE"""),"No")</f>
        <v>No</v>
      </c>
      <c r="I545" t="str">
        <f>IFERROR(__xludf.DUMMYFUNCTION("""COMPUTED_VALUE"""),"Never")</f>
        <v>Never</v>
      </c>
      <c r="J545" t="str">
        <f>IFERROR(__xludf.DUMMYFUNCTION("""COMPUTED_VALUE"""),"More than 1000")</f>
        <v>More than 1000</v>
      </c>
      <c r="K545" t="str">
        <f>IFERROR(__xludf.DUMMYFUNCTION("""COMPUTED_VALUE"""),"No")</f>
        <v>No</v>
      </c>
      <c r="L545" t="str">
        <f>IFERROR(__xludf.DUMMYFUNCTION("""COMPUTED_VALUE"""),"Yes")</f>
        <v>Yes</v>
      </c>
      <c r="M545" t="str">
        <f>IFERROR(__xludf.DUMMYFUNCTION("""COMPUTED_VALUE"""),"Yes")</f>
        <v>Yes</v>
      </c>
      <c r="N545" t="str">
        <f>IFERROR(__xludf.DUMMYFUNCTION("""COMPUTED_VALUE"""),"Yes")</f>
        <v>Yes</v>
      </c>
      <c r="O545" t="str">
        <f>IFERROR(__xludf.DUMMYFUNCTION("""COMPUTED_VALUE"""),"Yes")</f>
        <v>Yes</v>
      </c>
      <c r="P545" t="str">
        <f>IFERROR(__xludf.DUMMYFUNCTION("""COMPUTED_VALUE"""),"Yes")</f>
        <v>Yes</v>
      </c>
      <c r="Q545" t="str">
        <f>IFERROR(__xludf.DUMMYFUNCTION("""COMPUTED_VALUE"""),"Yes")</f>
        <v>Yes</v>
      </c>
      <c r="R545" t="str">
        <f>IFERROR(__xludf.DUMMYFUNCTION("""COMPUTED_VALUE"""),"Somewhat easy")</f>
        <v>Somewhat easy</v>
      </c>
      <c r="S545" t="str">
        <f>IFERROR(__xludf.DUMMYFUNCTION("""COMPUTED_VALUE"""),"Maybe")</f>
        <v>Maybe</v>
      </c>
      <c r="T545" t="str">
        <f>IFERROR(__xludf.DUMMYFUNCTION("""COMPUTED_VALUE"""),"Maybe")</f>
        <v>Maybe</v>
      </c>
      <c r="U545" t="str">
        <f>IFERROR(__xludf.DUMMYFUNCTION("""COMPUTED_VALUE"""),"Some of them")</f>
        <v>Some of them</v>
      </c>
      <c r="V545" t="str">
        <f>IFERROR(__xludf.DUMMYFUNCTION("""COMPUTED_VALUE"""),"Some of them")</f>
        <v>Some of them</v>
      </c>
      <c r="W545" t="str">
        <f>IFERROR(__xludf.DUMMYFUNCTION("""COMPUTED_VALUE"""),"No")</f>
        <v>No</v>
      </c>
      <c r="X545" t="str">
        <f>IFERROR(__xludf.DUMMYFUNCTION("""COMPUTED_VALUE"""),"Maybe")</f>
        <v>Maybe</v>
      </c>
      <c r="Y545" t="str">
        <f>IFERROR(__xludf.DUMMYFUNCTION("""COMPUTED_VALUE"""),"No")</f>
        <v>No</v>
      </c>
      <c r="Z545" t="str">
        <f>IFERROR(__xludf.DUMMYFUNCTION("""COMPUTED_VALUE"""),"Yes")</f>
        <v>Yes</v>
      </c>
    </row>
    <row r="546">
      <c r="A546" s="4">
        <f>IFERROR(__xludf.DUMMYFUNCTION("""COMPUTED_VALUE"""),41880.37340369213)</f>
        <v>41880.3734</v>
      </c>
      <c r="B546">
        <f>IFERROR(__xludf.DUMMYFUNCTION("""COMPUTED_VALUE"""),40.0)</f>
        <v>40</v>
      </c>
      <c r="C546" t="str">
        <f>IFERROR(__xludf.DUMMYFUNCTION("""COMPUTED_VALUE"""),"Male")</f>
        <v>Male</v>
      </c>
      <c r="D546" t="str">
        <f>IFERROR(__xludf.DUMMYFUNCTION("""COMPUTED_VALUE"""),"United States")</f>
        <v>United States</v>
      </c>
      <c r="E546" t="str">
        <f>IFERROR(__xludf.DUMMYFUNCTION("""COMPUTED_VALUE"""),"ME")</f>
        <v>ME</v>
      </c>
      <c r="F546" t="str">
        <f>IFERROR(__xludf.DUMMYFUNCTION("""COMPUTED_VALUE"""),"No")</f>
        <v>No</v>
      </c>
      <c r="G546" t="str">
        <f>IFERROR(__xludf.DUMMYFUNCTION("""COMPUTED_VALUE"""),"Yes")</f>
        <v>Yes</v>
      </c>
      <c r="H546" t="str">
        <f>IFERROR(__xludf.DUMMYFUNCTION("""COMPUTED_VALUE"""),"Yes")</f>
        <v>Yes</v>
      </c>
      <c r="I546" t="str">
        <f>IFERROR(__xludf.DUMMYFUNCTION("""COMPUTED_VALUE"""),"Sometimes")</f>
        <v>Sometimes</v>
      </c>
      <c r="J546" t="str">
        <f>IFERROR(__xludf.DUMMYFUNCTION("""COMPUTED_VALUE"""),"1-5")</f>
        <v>1-5</v>
      </c>
      <c r="K546" t="str">
        <f>IFERROR(__xludf.DUMMYFUNCTION("""COMPUTED_VALUE"""),"Yes")</f>
        <v>Yes</v>
      </c>
      <c r="L546" t="str">
        <f>IFERROR(__xludf.DUMMYFUNCTION("""COMPUTED_VALUE"""),"Yes")</f>
        <v>Yes</v>
      </c>
      <c r="M546" t="str">
        <f>IFERROR(__xludf.DUMMYFUNCTION("""COMPUTED_VALUE"""),"No")</f>
        <v>No</v>
      </c>
      <c r="N546" t="str">
        <f>IFERROR(__xludf.DUMMYFUNCTION("""COMPUTED_VALUE"""),"No")</f>
        <v>No</v>
      </c>
      <c r="O546" t="str">
        <f>IFERROR(__xludf.DUMMYFUNCTION("""COMPUTED_VALUE"""),"No")</f>
        <v>No</v>
      </c>
      <c r="P546" t="str">
        <f>IFERROR(__xludf.DUMMYFUNCTION("""COMPUTED_VALUE"""),"No")</f>
        <v>No</v>
      </c>
      <c r="Q546" t="str">
        <f>IFERROR(__xludf.DUMMYFUNCTION("""COMPUTED_VALUE"""),"Don't know")</f>
        <v>Don't know</v>
      </c>
      <c r="R546" t="str">
        <f>IFERROR(__xludf.DUMMYFUNCTION("""COMPUTED_VALUE"""),"Don't know")</f>
        <v>Don't know</v>
      </c>
      <c r="S546" t="str">
        <f>IFERROR(__xludf.DUMMYFUNCTION("""COMPUTED_VALUE"""),"Maybe")</f>
        <v>Maybe</v>
      </c>
      <c r="T546" t="str">
        <f>IFERROR(__xludf.DUMMYFUNCTION("""COMPUTED_VALUE"""),"Maybe")</f>
        <v>Maybe</v>
      </c>
      <c r="U546" t="str">
        <f>IFERROR(__xludf.DUMMYFUNCTION("""COMPUTED_VALUE"""),"Some of them")</f>
        <v>Some of them</v>
      </c>
      <c r="V546" t="str">
        <f>IFERROR(__xludf.DUMMYFUNCTION("""COMPUTED_VALUE"""),"Yes")</f>
        <v>Yes</v>
      </c>
      <c r="W546" t="str">
        <f>IFERROR(__xludf.DUMMYFUNCTION("""COMPUTED_VALUE"""),"No")</f>
        <v>No</v>
      </c>
      <c r="X546" t="str">
        <f>IFERROR(__xludf.DUMMYFUNCTION("""COMPUTED_VALUE"""),"Maybe")</f>
        <v>Maybe</v>
      </c>
      <c r="Y546" t="str">
        <f>IFERROR(__xludf.DUMMYFUNCTION("""COMPUTED_VALUE"""),"No")</f>
        <v>No</v>
      </c>
      <c r="Z546" t="str">
        <f>IFERROR(__xludf.DUMMYFUNCTION("""COMPUTED_VALUE"""),"No")</f>
        <v>No</v>
      </c>
    </row>
    <row r="547">
      <c r="A547" s="4">
        <f>IFERROR(__xludf.DUMMYFUNCTION("""COMPUTED_VALUE"""),41880.37571494213)</f>
        <v>41880.37571</v>
      </c>
      <c r="B547">
        <f>IFERROR(__xludf.DUMMYFUNCTION("""COMPUTED_VALUE"""),28.0)</f>
        <v>28</v>
      </c>
      <c r="C547" t="str">
        <f>IFERROR(__xludf.DUMMYFUNCTION("""COMPUTED_VALUE"""),"male")</f>
        <v>male</v>
      </c>
      <c r="D547" t="str">
        <f>IFERROR(__xludf.DUMMYFUNCTION("""COMPUTED_VALUE"""),"United States")</f>
        <v>United States</v>
      </c>
      <c r="E547" t="str">
        <f>IFERROR(__xludf.DUMMYFUNCTION("""COMPUTED_VALUE"""),"NY")</f>
        <v>NY</v>
      </c>
      <c r="F547" t="str">
        <f>IFERROR(__xludf.DUMMYFUNCTION("""COMPUTED_VALUE"""),"No")</f>
        <v>No</v>
      </c>
      <c r="G547" t="str">
        <f>IFERROR(__xludf.DUMMYFUNCTION("""COMPUTED_VALUE"""),"Yes")</f>
        <v>Yes</v>
      </c>
      <c r="H547" t="str">
        <f>IFERROR(__xludf.DUMMYFUNCTION("""COMPUTED_VALUE"""),"Yes")</f>
        <v>Yes</v>
      </c>
      <c r="I547" t="str">
        <f>IFERROR(__xludf.DUMMYFUNCTION("""COMPUTED_VALUE"""),"Often")</f>
        <v>Often</v>
      </c>
      <c r="J547" t="str">
        <f>IFERROR(__xludf.DUMMYFUNCTION("""COMPUTED_VALUE"""),"100-500")</f>
        <v>100-500</v>
      </c>
      <c r="K547" t="str">
        <f>IFERROR(__xludf.DUMMYFUNCTION("""COMPUTED_VALUE"""),"No")</f>
        <v>No</v>
      </c>
      <c r="L547" t="str">
        <f>IFERROR(__xludf.DUMMYFUNCTION("""COMPUTED_VALUE"""),"Yes")</f>
        <v>Yes</v>
      </c>
      <c r="M547" t="str">
        <f>IFERROR(__xludf.DUMMYFUNCTION("""COMPUTED_VALUE"""),"Don't know")</f>
        <v>Don't know</v>
      </c>
      <c r="N547" t="str">
        <f>IFERROR(__xludf.DUMMYFUNCTION("""COMPUTED_VALUE"""),"Not sure")</f>
        <v>Not sure</v>
      </c>
      <c r="O547" t="str">
        <f>IFERROR(__xludf.DUMMYFUNCTION("""COMPUTED_VALUE"""),"No")</f>
        <v>No</v>
      </c>
      <c r="P547" t="str">
        <f>IFERROR(__xludf.DUMMYFUNCTION("""COMPUTED_VALUE"""),"Don't know")</f>
        <v>Don't know</v>
      </c>
      <c r="Q547" t="str">
        <f>IFERROR(__xludf.DUMMYFUNCTION("""COMPUTED_VALUE"""),"Don't know")</f>
        <v>Don't know</v>
      </c>
      <c r="R547" t="str">
        <f>IFERROR(__xludf.DUMMYFUNCTION("""COMPUTED_VALUE"""),"Don't know")</f>
        <v>Don't know</v>
      </c>
      <c r="S547" t="str">
        <f>IFERROR(__xludf.DUMMYFUNCTION("""COMPUTED_VALUE"""),"Maybe")</f>
        <v>Maybe</v>
      </c>
      <c r="T547" t="str">
        <f>IFERROR(__xludf.DUMMYFUNCTION("""COMPUTED_VALUE"""),"No")</f>
        <v>No</v>
      </c>
      <c r="U547" t="str">
        <f>IFERROR(__xludf.DUMMYFUNCTION("""COMPUTED_VALUE"""),"Some of them")</f>
        <v>Some of them</v>
      </c>
      <c r="V547" t="str">
        <f>IFERROR(__xludf.DUMMYFUNCTION("""COMPUTED_VALUE"""),"Some of them")</f>
        <v>Some of them</v>
      </c>
      <c r="W547" t="str">
        <f>IFERROR(__xludf.DUMMYFUNCTION("""COMPUTED_VALUE"""),"No")</f>
        <v>No</v>
      </c>
      <c r="X547" t="str">
        <f>IFERROR(__xludf.DUMMYFUNCTION("""COMPUTED_VALUE"""),"Yes")</f>
        <v>Yes</v>
      </c>
      <c r="Y547" t="str">
        <f>IFERROR(__xludf.DUMMYFUNCTION("""COMPUTED_VALUE"""),"Don't know")</f>
        <v>Don't know</v>
      </c>
      <c r="Z547" t="str">
        <f>IFERROR(__xludf.DUMMYFUNCTION("""COMPUTED_VALUE"""),"No")</f>
        <v>No</v>
      </c>
    </row>
    <row r="548">
      <c r="A548" s="4">
        <f>IFERROR(__xludf.DUMMYFUNCTION("""COMPUTED_VALUE"""),41880.38203961805)</f>
        <v>41880.38204</v>
      </c>
      <c r="B548">
        <f>IFERROR(__xludf.DUMMYFUNCTION("""COMPUTED_VALUE"""),23.0)</f>
        <v>23</v>
      </c>
      <c r="C548" t="str">
        <f>IFERROR(__xludf.DUMMYFUNCTION("""COMPUTED_VALUE"""),"Male")</f>
        <v>Male</v>
      </c>
      <c r="D548" t="str">
        <f>IFERROR(__xludf.DUMMYFUNCTION("""COMPUTED_VALUE"""),"United States")</f>
        <v>United States</v>
      </c>
      <c r="E548" t="str">
        <f>IFERROR(__xludf.DUMMYFUNCTION("""COMPUTED_VALUE"""),"PA")</f>
        <v>PA</v>
      </c>
      <c r="F548" t="str">
        <f>IFERROR(__xludf.DUMMYFUNCTION("""COMPUTED_VALUE"""),"No")</f>
        <v>No</v>
      </c>
      <c r="G548" t="str">
        <f>IFERROR(__xludf.DUMMYFUNCTION("""COMPUTED_VALUE"""),"Yes")</f>
        <v>Yes</v>
      </c>
      <c r="H548" t="str">
        <f>IFERROR(__xludf.DUMMYFUNCTION("""COMPUTED_VALUE"""),"No")</f>
        <v>No</v>
      </c>
      <c r="I548" t="str">
        <f>IFERROR(__xludf.DUMMYFUNCTION("""COMPUTED_VALUE"""),"Sometimes")</f>
        <v>Sometimes</v>
      </c>
      <c r="J548" t="str">
        <f>IFERROR(__xludf.DUMMYFUNCTION("""COMPUTED_VALUE"""),"26-100")</f>
        <v>26-100</v>
      </c>
      <c r="K548" t="str">
        <f>IFERROR(__xludf.DUMMYFUNCTION("""COMPUTED_VALUE"""),"No")</f>
        <v>No</v>
      </c>
      <c r="L548" t="str">
        <f>IFERROR(__xludf.DUMMYFUNCTION("""COMPUTED_VALUE"""),"Yes")</f>
        <v>Yes</v>
      </c>
      <c r="M548" t="str">
        <f>IFERROR(__xludf.DUMMYFUNCTION("""COMPUTED_VALUE"""),"Yes")</f>
        <v>Yes</v>
      </c>
      <c r="N548" t="str">
        <f>IFERROR(__xludf.DUMMYFUNCTION("""COMPUTED_VALUE"""),"Not sure")</f>
        <v>Not sure</v>
      </c>
      <c r="O548" t="str">
        <f>IFERROR(__xludf.DUMMYFUNCTION("""COMPUTED_VALUE"""),"Yes")</f>
        <v>Yes</v>
      </c>
      <c r="P548" t="str">
        <f>IFERROR(__xludf.DUMMYFUNCTION("""COMPUTED_VALUE"""),"Yes")</f>
        <v>Yes</v>
      </c>
      <c r="Q548" t="str">
        <f>IFERROR(__xludf.DUMMYFUNCTION("""COMPUTED_VALUE"""),"Yes")</f>
        <v>Yes</v>
      </c>
      <c r="R548" t="str">
        <f>IFERROR(__xludf.DUMMYFUNCTION("""COMPUTED_VALUE"""),"Somewhat easy")</f>
        <v>Somewhat easy</v>
      </c>
      <c r="S548" t="str">
        <f>IFERROR(__xludf.DUMMYFUNCTION("""COMPUTED_VALUE"""),"No")</f>
        <v>No</v>
      </c>
      <c r="T548" t="str">
        <f>IFERROR(__xludf.DUMMYFUNCTION("""COMPUTED_VALUE"""),"No")</f>
        <v>No</v>
      </c>
      <c r="U548" t="str">
        <f>IFERROR(__xludf.DUMMYFUNCTION("""COMPUTED_VALUE"""),"No")</f>
        <v>No</v>
      </c>
      <c r="V548" t="str">
        <f>IFERROR(__xludf.DUMMYFUNCTION("""COMPUTED_VALUE"""),"No")</f>
        <v>No</v>
      </c>
      <c r="W548" t="str">
        <f>IFERROR(__xludf.DUMMYFUNCTION("""COMPUTED_VALUE"""),"No")</f>
        <v>No</v>
      </c>
      <c r="X548" t="str">
        <f>IFERROR(__xludf.DUMMYFUNCTION("""COMPUTED_VALUE"""),"Maybe")</f>
        <v>Maybe</v>
      </c>
      <c r="Y548" t="str">
        <f>IFERROR(__xludf.DUMMYFUNCTION("""COMPUTED_VALUE"""),"Don't know")</f>
        <v>Don't know</v>
      </c>
      <c r="Z548" t="str">
        <f>IFERROR(__xludf.DUMMYFUNCTION("""COMPUTED_VALUE"""),"No")</f>
        <v>No</v>
      </c>
    </row>
    <row r="549">
      <c r="A549" s="4">
        <f>IFERROR(__xludf.DUMMYFUNCTION("""COMPUTED_VALUE"""),41880.38524732639)</f>
        <v>41880.38525</v>
      </c>
      <c r="B549">
        <f>IFERROR(__xludf.DUMMYFUNCTION("""COMPUTED_VALUE"""),30.0)</f>
        <v>30</v>
      </c>
      <c r="C549" t="str">
        <f>IFERROR(__xludf.DUMMYFUNCTION("""COMPUTED_VALUE"""),"Female")</f>
        <v>Female</v>
      </c>
      <c r="D549" t="str">
        <f>IFERROR(__xludf.DUMMYFUNCTION("""COMPUTED_VALUE"""),"United States")</f>
        <v>United States</v>
      </c>
      <c r="E549" t="str">
        <f>IFERROR(__xludf.DUMMYFUNCTION("""COMPUTED_VALUE"""),"IL")</f>
        <v>IL</v>
      </c>
      <c r="F549" t="str">
        <f>IFERROR(__xludf.DUMMYFUNCTION("""COMPUTED_VALUE"""),"No")</f>
        <v>No</v>
      </c>
      <c r="G549" t="str">
        <f>IFERROR(__xludf.DUMMYFUNCTION("""COMPUTED_VALUE"""),"Yes")</f>
        <v>Yes</v>
      </c>
      <c r="H549" t="str">
        <f>IFERROR(__xludf.DUMMYFUNCTION("""COMPUTED_VALUE"""),"Yes")</f>
        <v>Yes</v>
      </c>
      <c r="I549" t="str">
        <f>IFERROR(__xludf.DUMMYFUNCTION("""COMPUTED_VALUE"""),"Sometimes")</f>
        <v>Sometimes</v>
      </c>
      <c r="J549" t="str">
        <f>IFERROR(__xludf.DUMMYFUNCTION("""COMPUTED_VALUE"""),"26-100")</f>
        <v>26-100</v>
      </c>
      <c r="K549" t="str">
        <f>IFERROR(__xludf.DUMMYFUNCTION("""COMPUTED_VALUE"""),"No")</f>
        <v>No</v>
      </c>
      <c r="L549" t="str">
        <f>IFERROR(__xludf.DUMMYFUNCTION("""COMPUTED_VALUE"""),"Yes")</f>
        <v>Yes</v>
      </c>
      <c r="M549" t="str">
        <f>IFERROR(__xludf.DUMMYFUNCTION("""COMPUTED_VALUE"""),"Yes")</f>
        <v>Yes</v>
      </c>
      <c r="N549" t="str">
        <f>IFERROR(__xludf.DUMMYFUNCTION("""COMPUTED_VALUE"""),"Yes")</f>
        <v>Yes</v>
      </c>
      <c r="O549" t="str">
        <f>IFERROR(__xludf.DUMMYFUNCTION("""COMPUTED_VALUE"""),"Yes")</f>
        <v>Yes</v>
      </c>
      <c r="P549" t="str">
        <f>IFERROR(__xludf.DUMMYFUNCTION("""COMPUTED_VALUE"""),"Don't know")</f>
        <v>Don't know</v>
      </c>
      <c r="Q549" t="str">
        <f>IFERROR(__xludf.DUMMYFUNCTION("""COMPUTED_VALUE"""),"Yes")</f>
        <v>Yes</v>
      </c>
      <c r="R549" t="str">
        <f>IFERROR(__xludf.DUMMYFUNCTION("""COMPUTED_VALUE"""),"Very easy")</f>
        <v>Very easy</v>
      </c>
      <c r="S549" t="str">
        <f>IFERROR(__xludf.DUMMYFUNCTION("""COMPUTED_VALUE"""),"No")</f>
        <v>No</v>
      </c>
      <c r="T549" t="str">
        <f>IFERROR(__xludf.DUMMYFUNCTION("""COMPUTED_VALUE"""),"No")</f>
        <v>No</v>
      </c>
      <c r="U549" t="str">
        <f>IFERROR(__xludf.DUMMYFUNCTION("""COMPUTED_VALUE"""),"Some of them")</f>
        <v>Some of them</v>
      </c>
      <c r="V549" t="str">
        <f>IFERROR(__xludf.DUMMYFUNCTION("""COMPUTED_VALUE"""),"No")</f>
        <v>No</v>
      </c>
      <c r="W549" t="str">
        <f>IFERROR(__xludf.DUMMYFUNCTION("""COMPUTED_VALUE"""),"No")</f>
        <v>No</v>
      </c>
      <c r="X549" t="str">
        <f>IFERROR(__xludf.DUMMYFUNCTION("""COMPUTED_VALUE"""),"No")</f>
        <v>No</v>
      </c>
      <c r="Y549" t="str">
        <f>IFERROR(__xludf.DUMMYFUNCTION("""COMPUTED_VALUE"""),"Yes")</f>
        <v>Yes</v>
      </c>
      <c r="Z549" t="str">
        <f>IFERROR(__xludf.DUMMYFUNCTION("""COMPUTED_VALUE"""),"No")</f>
        <v>No</v>
      </c>
    </row>
    <row r="550">
      <c r="A550" s="4">
        <f>IFERROR(__xludf.DUMMYFUNCTION("""COMPUTED_VALUE"""),41880.39206873842)</f>
        <v>41880.39207</v>
      </c>
      <c r="B550">
        <f>IFERROR(__xludf.DUMMYFUNCTION("""COMPUTED_VALUE"""),39.0)</f>
        <v>39</v>
      </c>
      <c r="C550" t="str">
        <f>IFERROR(__xludf.DUMMYFUNCTION("""COMPUTED_VALUE"""),"male")</f>
        <v>male</v>
      </c>
      <c r="D550" t="str">
        <f>IFERROR(__xludf.DUMMYFUNCTION("""COMPUTED_VALUE"""),"United States")</f>
        <v>United States</v>
      </c>
      <c r="E550" t="str">
        <f>IFERROR(__xludf.DUMMYFUNCTION("""COMPUTED_VALUE"""),"MN")</f>
        <v>MN</v>
      </c>
      <c r="F550" t="str">
        <f>IFERROR(__xludf.DUMMYFUNCTION("""COMPUTED_VALUE"""),"No")</f>
        <v>No</v>
      </c>
      <c r="G550" t="str">
        <f>IFERROR(__xludf.DUMMYFUNCTION("""COMPUTED_VALUE"""),"No")</f>
        <v>No</v>
      </c>
      <c r="H550" t="str">
        <f>IFERROR(__xludf.DUMMYFUNCTION("""COMPUTED_VALUE"""),"Yes")</f>
        <v>Yes</v>
      </c>
      <c r="I550" t="str">
        <f>IFERROR(__xludf.DUMMYFUNCTION("""COMPUTED_VALUE"""),"Rarely")</f>
        <v>Rarely</v>
      </c>
      <c r="J550" t="str">
        <f>IFERROR(__xludf.DUMMYFUNCTION("""COMPUTED_VALUE"""),"100-500")</f>
        <v>100-500</v>
      </c>
      <c r="K550" t="str">
        <f>IFERROR(__xludf.DUMMYFUNCTION("""COMPUTED_VALUE"""),"Yes")</f>
        <v>Yes</v>
      </c>
      <c r="L550" t="str">
        <f>IFERROR(__xludf.DUMMYFUNCTION("""COMPUTED_VALUE"""),"Yes")</f>
        <v>Yes</v>
      </c>
      <c r="M550" t="str">
        <f>IFERROR(__xludf.DUMMYFUNCTION("""COMPUTED_VALUE"""),"Yes")</f>
        <v>Yes</v>
      </c>
      <c r="N550" t="str">
        <f>IFERROR(__xludf.DUMMYFUNCTION("""COMPUTED_VALUE"""),"Yes")</f>
        <v>Yes</v>
      </c>
      <c r="O550" t="str">
        <f>IFERROR(__xludf.DUMMYFUNCTION("""COMPUTED_VALUE"""),"No")</f>
        <v>No</v>
      </c>
      <c r="P550" t="str">
        <f>IFERROR(__xludf.DUMMYFUNCTION("""COMPUTED_VALUE"""),"No")</f>
        <v>No</v>
      </c>
      <c r="Q550" t="str">
        <f>IFERROR(__xludf.DUMMYFUNCTION("""COMPUTED_VALUE"""),"Yes")</f>
        <v>Yes</v>
      </c>
      <c r="R550" t="str">
        <f>IFERROR(__xludf.DUMMYFUNCTION("""COMPUTED_VALUE"""),"Very easy")</f>
        <v>Very easy</v>
      </c>
      <c r="S550" t="str">
        <f>IFERROR(__xludf.DUMMYFUNCTION("""COMPUTED_VALUE"""),"Maybe")</f>
        <v>Maybe</v>
      </c>
      <c r="T550" t="str">
        <f>IFERROR(__xludf.DUMMYFUNCTION("""COMPUTED_VALUE"""),"No")</f>
        <v>No</v>
      </c>
      <c r="U550" t="str">
        <f>IFERROR(__xludf.DUMMYFUNCTION("""COMPUTED_VALUE"""),"Some of them")</f>
        <v>Some of them</v>
      </c>
      <c r="V550" t="str">
        <f>IFERROR(__xludf.DUMMYFUNCTION("""COMPUTED_VALUE"""),"Yes")</f>
        <v>Yes</v>
      </c>
      <c r="W550" t="str">
        <f>IFERROR(__xludf.DUMMYFUNCTION("""COMPUTED_VALUE"""),"No")</f>
        <v>No</v>
      </c>
      <c r="X550" t="str">
        <f>IFERROR(__xludf.DUMMYFUNCTION("""COMPUTED_VALUE"""),"No")</f>
        <v>No</v>
      </c>
      <c r="Y550" t="str">
        <f>IFERROR(__xludf.DUMMYFUNCTION("""COMPUTED_VALUE"""),"Don't know")</f>
        <v>Don't know</v>
      </c>
      <c r="Z550" t="str">
        <f>IFERROR(__xludf.DUMMYFUNCTION("""COMPUTED_VALUE"""),"No")</f>
        <v>No</v>
      </c>
    </row>
    <row r="551">
      <c r="A551" s="4">
        <f>IFERROR(__xludf.DUMMYFUNCTION("""COMPUTED_VALUE"""),41880.39123405093)</f>
        <v>41880.39123</v>
      </c>
      <c r="B551">
        <f>IFERROR(__xludf.DUMMYFUNCTION("""COMPUTED_VALUE"""),31.0)</f>
        <v>31</v>
      </c>
      <c r="C551" t="str">
        <f>IFERROR(__xludf.DUMMYFUNCTION("""COMPUTED_VALUE"""),"Female")</f>
        <v>Female</v>
      </c>
      <c r="D551" t="str">
        <f>IFERROR(__xludf.DUMMYFUNCTION("""COMPUTED_VALUE"""),"United States")</f>
        <v>United States</v>
      </c>
      <c r="E551" t="str">
        <f>IFERROR(__xludf.DUMMYFUNCTION("""COMPUTED_VALUE"""),"TX")</f>
        <v>TX</v>
      </c>
      <c r="F551" t="str">
        <f>IFERROR(__xludf.DUMMYFUNCTION("""COMPUTED_VALUE"""),"No")</f>
        <v>No</v>
      </c>
      <c r="G551" t="str">
        <f>IFERROR(__xludf.DUMMYFUNCTION("""COMPUTED_VALUE"""),"Yes")</f>
        <v>Yes</v>
      </c>
      <c r="H551" t="str">
        <f>IFERROR(__xludf.DUMMYFUNCTION("""COMPUTED_VALUE"""),"No")</f>
        <v>No</v>
      </c>
      <c r="I551" t="str">
        <f>IFERROR(__xludf.DUMMYFUNCTION("""COMPUTED_VALUE"""),"Never")</f>
        <v>Never</v>
      </c>
      <c r="J551" t="str">
        <f>IFERROR(__xludf.DUMMYFUNCTION("""COMPUTED_VALUE"""),"More than 1000")</f>
        <v>More than 1000</v>
      </c>
      <c r="K551" t="str">
        <f>IFERROR(__xludf.DUMMYFUNCTION("""COMPUTED_VALUE"""),"No")</f>
        <v>No</v>
      </c>
      <c r="L551" t="str">
        <f>IFERROR(__xludf.DUMMYFUNCTION("""COMPUTED_VALUE"""),"No")</f>
        <v>No</v>
      </c>
      <c r="M551" t="str">
        <f>IFERROR(__xludf.DUMMYFUNCTION("""COMPUTED_VALUE"""),"Yes")</f>
        <v>Yes</v>
      </c>
      <c r="N551" t="str">
        <f>IFERROR(__xludf.DUMMYFUNCTION("""COMPUTED_VALUE"""),"Not sure")</f>
        <v>Not sure</v>
      </c>
      <c r="O551" t="str">
        <f>IFERROR(__xludf.DUMMYFUNCTION("""COMPUTED_VALUE"""),"No")</f>
        <v>No</v>
      </c>
      <c r="P551" t="str">
        <f>IFERROR(__xludf.DUMMYFUNCTION("""COMPUTED_VALUE"""),"Don't know")</f>
        <v>Don't know</v>
      </c>
      <c r="Q551" t="str">
        <f>IFERROR(__xludf.DUMMYFUNCTION("""COMPUTED_VALUE"""),"Don't know")</f>
        <v>Don't know</v>
      </c>
      <c r="R551" t="str">
        <f>IFERROR(__xludf.DUMMYFUNCTION("""COMPUTED_VALUE"""),"Don't know")</f>
        <v>Don't know</v>
      </c>
      <c r="S551" t="str">
        <f>IFERROR(__xludf.DUMMYFUNCTION("""COMPUTED_VALUE"""),"Yes")</f>
        <v>Yes</v>
      </c>
      <c r="T551" t="str">
        <f>IFERROR(__xludf.DUMMYFUNCTION("""COMPUTED_VALUE"""),"Yes")</f>
        <v>Yes</v>
      </c>
      <c r="U551" t="str">
        <f>IFERROR(__xludf.DUMMYFUNCTION("""COMPUTED_VALUE"""),"No")</f>
        <v>No</v>
      </c>
      <c r="V551" t="str">
        <f>IFERROR(__xludf.DUMMYFUNCTION("""COMPUTED_VALUE"""),"No")</f>
        <v>No</v>
      </c>
      <c r="W551" t="str">
        <f>IFERROR(__xludf.DUMMYFUNCTION("""COMPUTED_VALUE"""),"No")</f>
        <v>No</v>
      </c>
      <c r="X551" t="str">
        <f>IFERROR(__xludf.DUMMYFUNCTION("""COMPUTED_VALUE"""),"No")</f>
        <v>No</v>
      </c>
      <c r="Y551" t="str">
        <f>IFERROR(__xludf.DUMMYFUNCTION("""COMPUTED_VALUE"""),"Don't know")</f>
        <v>Don't know</v>
      </c>
      <c r="Z551" t="str">
        <f>IFERROR(__xludf.DUMMYFUNCTION("""COMPUTED_VALUE"""),"No")</f>
        <v>No</v>
      </c>
    </row>
    <row r="552">
      <c r="A552" s="4">
        <f>IFERROR(__xludf.DUMMYFUNCTION("""COMPUTED_VALUE"""),41880.39556796296)</f>
        <v>41880.39557</v>
      </c>
      <c r="B552">
        <f>IFERROR(__xludf.DUMMYFUNCTION("""COMPUTED_VALUE"""),25.0)</f>
        <v>25</v>
      </c>
      <c r="C552" t="str">
        <f>IFERROR(__xludf.DUMMYFUNCTION("""COMPUTED_VALUE"""),"Male")</f>
        <v>Male</v>
      </c>
      <c r="D552" t="str">
        <f>IFERROR(__xludf.DUMMYFUNCTION("""COMPUTED_VALUE"""),"United States")</f>
        <v>United States</v>
      </c>
      <c r="E552" t="str">
        <f>IFERROR(__xludf.DUMMYFUNCTION("""COMPUTED_VALUE"""),"PA")</f>
        <v>PA</v>
      </c>
      <c r="F552" t="str">
        <f>IFERROR(__xludf.DUMMYFUNCTION("""COMPUTED_VALUE"""),"No")</f>
        <v>No</v>
      </c>
      <c r="G552" t="str">
        <f>IFERROR(__xludf.DUMMYFUNCTION("""COMPUTED_VALUE"""),"Yes")</f>
        <v>Yes</v>
      </c>
      <c r="H552" t="str">
        <f>IFERROR(__xludf.DUMMYFUNCTION("""COMPUTED_VALUE"""),"Yes")</f>
        <v>Yes</v>
      </c>
      <c r="I552" t="str">
        <f>IFERROR(__xludf.DUMMYFUNCTION("""COMPUTED_VALUE"""),"Often")</f>
        <v>Often</v>
      </c>
      <c r="J552" t="str">
        <f>IFERROR(__xludf.DUMMYFUNCTION("""COMPUTED_VALUE"""),"6-25")</f>
        <v>6-25</v>
      </c>
      <c r="K552" t="str">
        <f>IFERROR(__xludf.DUMMYFUNCTION("""COMPUTED_VALUE"""),"Yes")</f>
        <v>Yes</v>
      </c>
      <c r="L552" t="str">
        <f>IFERROR(__xludf.DUMMYFUNCTION("""COMPUTED_VALUE"""),"Yes")</f>
        <v>Yes</v>
      </c>
      <c r="M552" t="str">
        <f>IFERROR(__xludf.DUMMYFUNCTION("""COMPUTED_VALUE"""),"Yes")</f>
        <v>Yes</v>
      </c>
      <c r="N552" t="str">
        <f>IFERROR(__xludf.DUMMYFUNCTION("""COMPUTED_VALUE"""),"Yes")</f>
        <v>Yes</v>
      </c>
      <c r="O552" t="str">
        <f>IFERROR(__xludf.DUMMYFUNCTION("""COMPUTED_VALUE"""),"No")</f>
        <v>No</v>
      </c>
      <c r="P552" t="str">
        <f>IFERROR(__xludf.DUMMYFUNCTION("""COMPUTED_VALUE"""),"Don't know")</f>
        <v>Don't know</v>
      </c>
      <c r="Q552" t="str">
        <f>IFERROR(__xludf.DUMMYFUNCTION("""COMPUTED_VALUE"""),"Yes")</f>
        <v>Yes</v>
      </c>
      <c r="R552" t="str">
        <f>IFERROR(__xludf.DUMMYFUNCTION("""COMPUTED_VALUE"""),"Somewhat easy")</f>
        <v>Somewhat easy</v>
      </c>
      <c r="S552" t="str">
        <f>IFERROR(__xludf.DUMMYFUNCTION("""COMPUTED_VALUE"""),"No")</f>
        <v>No</v>
      </c>
      <c r="T552" t="str">
        <f>IFERROR(__xludf.DUMMYFUNCTION("""COMPUTED_VALUE"""),"No")</f>
        <v>No</v>
      </c>
      <c r="U552" t="str">
        <f>IFERROR(__xludf.DUMMYFUNCTION("""COMPUTED_VALUE"""),"Yes")</f>
        <v>Yes</v>
      </c>
      <c r="V552" t="str">
        <f>IFERROR(__xludf.DUMMYFUNCTION("""COMPUTED_VALUE"""),"Yes")</f>
        <v>Yes</v>
      </c>
      <c r="W552" t="str">
        <f>IFERROR(__xludf.DUMMYFUNCTION("""COMPUTED_VALUE"""),"Maybe")</f>
        <v>Maybe</v>
      </c>
      <c r="X552" t="str">
        <f>IFERROR(__xludf.DUMMYFUNCTION("""COMPUTED_VALUE"""),"Maybe")</f>
        <v>Maybe</v>
      </c>
      <c r="Y552" t="str">
        <f>IFERROR(__xludf.DUMMYFUNCTION("""COMPUTED_VALUE"""),"Don't know")</f>
        <v>Don't know</v>
      </c>
      <c r="Z552" t="str">
        <f>IFERROR(__xludf.DUMMYFUNCTION("""COMPUTED_VALUE"""),"No")</f>
        <v>No</v>
      </c>
    </row>
    <row r="553">
      <c r="A553" s="4">
        <f>IFERROR(__xludf.DUMMYFUNCTION("""COMPUTED_VALUE"""),41880.39695761575)</f>
        <v>41880.39696</v>
      </c>
      <c r="B553">
        <f>IFERROR(__xludf.DUMMYFUNCTION("""COMPUTED_VALUE"""),42.0)</f>
        <v>42</v>
      </c>
      <c r="C553" t="str">
        <f>IFERROR(__xludf.DUMMYFUNCTION("""COMPUTED_VALUE"""),"male")</f>
        <v>male</v>
      </c>
      <c r="D553" t="str">
        <f>IFERROR(__xludf.DUMMYFUNCTION("""COMPUTED_VALUE"""),"United States")</f>
        <v>United States</v>
      </c>
      <c r="E553" t="str">
        <f>IFERROR(__xludf.DUMMYFUNCTION("""COMPUTED_VALUE"""),"IN")</f>
        <v>IN</v>
      </c>
      <c r="F553" t="str">
        <f>IFERROR(__xludf.DUMMYFUNCTION("""COMPUTED_VALUE"""),"No")</f>
        <v>No</v>
      </c>
      <c r="G553" t="str">
        <f>IFERROR(__xludf.DUMMYFUNCTION("""COMPUTED_VALUE"""),"Yes")</f>
        <v>Yes</v>
      </c>
      <c r="H553" t="str">
        <f>IFERROR(__xludf.DUMMYFUNCTION("""COMPUTED_VALUE"""),"Yes")</f>
        <v>Yes</v>
      </c>
      <c r="I553" t="str">
        <f>IFERROR(__xludf.DUMMYFUNCTION("""COMPUTED_VALUE"""),"Sometimes")</f>
        <v>Sometimes</v>
      </c>
      <c r="J553" t="str">
        <f>IFERROR(__xludf.DUMMYFUNCTION("""COMPUTED_VALUE"""),"6-25")</f>
        <v>6-25</v>
      </c>
      <c r="K553" t="str">
        <f>IFERROR(__xludf.DUMMYFUNCTION("""COMPUTED_VALUE"""),"Yes")</f>
        <v>Yes</v>
      </c>
      <c r="L553" t="str">
        <f>IFERROR(__xludf.DUMMYFUNCTION("""COMPUTED_VALUE"""),"Yes")</f>
        <v>Yes</v>
      </c>
      <c r="M553" t="str">
        <f>IFERROR(__xludf.DUMMYFUNCTION("""COMPUTED_VALUE"""),"Don't know")</f>
        <v>Don't know</v>
      </c>
      <c r="N553" t="str">
        <f>IFERROR(__xludf.DUMMYFUNCTION("""COMPUTED_VALUE"""),"No")</f>
        <v>No</v>
      </c>
      <c r="O553" t="str">
        <f>IFERROR(__xludf.DUMMYFUNCTION("""COMPUTED_VALUE"""),"No")</f>
        <v>No</v>
      </c>
      <c r="P553" t="str">
        <f>IFERROR(__xludf.DUMMYFUNCTION("""COMPUTED_VALUE"""),"Don't know")</f>
        <v>Don't know</v>
      </c>
      <c r="Q553" t="str">
        <f>IFERROR(__xludf.DUMMYFUNCTION("""COMPUTED_VALUE"""),"Don't know")</f>
        <v>Don't know</v>
      </c>
      <c r="R553" t="str">
        <f>IFERROR(__xludf.DUMMYFUNCTION("""COMPUTED_VALUE"""),"Don't know")</f>
        <v>Don't know</v>
      </c>
      <c r="S553" t="str">
        <f>IFERROR(__xludf.DUMMYFUNCTION("""COMPUTED_VALUE"""),"Maybe")</f>
        <v>Maybe</v>
      </c>
      <c r="T553" t="str">
        <f>IFERROR(__xludf.DUMMYFUNCTION("""COMPUTED_VALUE"""),"No")</f>
        <v>No</v>
      </c>
      <c r="U553" t="str">
        <f>IFERROR(__xludf.DUMMYFUNCTION("""COMPUTED_VALUE"""),"Some of them")</f>
        <v>Some of them</v>
      </c>
      <c r="V553" t="str">
        <f>IFERROR(__xludf.DUMMYFUNCTION("""COMPUTED_VALUE"""),"Yes")</f>
        <v>Yes</v>
      </c>
      <c r="W553" t="str">
        <f>IFERROR(__xludf.DUMMYFUNCTION("""COMPUTED_VALUE"""),"No")</f>
        <v>No</v>
      </c>
      <c r="X553" t="str">
        <f>IFERROR(__xludf.DUMMYFUNCTION("""COMPUTED_VALUE"""),"Maybe")</f>
        <v>Maybe</v>
      </c>
      <c r="Y553" t="str">
        <f>IFERROR(__xludf.DUMMYFUNCTION("""COMPUTED_VALUE"""),"Don't know")</f>
        <v>Don't know</v>
      </c>
      <c r="Z553" t="str">
        <f>IFERROR(__xludf.DUMMYFUNCTION("""COMPUTED_VALUE"""),"No")</f>
        <v>No</v>
      </c>
    </row>
    <row r="554">
      <c r="A554" s="4">
        <f>IFERROR(__xludf.DUMMYFUNCTION("""COMPUTED_VALUE"""),41880.39710106482)</f>
        <v>41880.3971</v>
      </c>
      <c r="B554">
        <f>IFERROR(__xludf.DUMMYFUNCTION("""COMPUTED_VALUE"""),34.0)</f>
        <v>34</v>
      </c>
      <c r="C554" t="str">
        <f>IFERROR(__xludf.DUMMYFUNCTION("""COMPUTED_VALUE"""),"male")</f>
        <v>male</v>
      </c>
      <c r="D554" t="str">
        <f>IFERROR(__xludf.DUMMYFUNCTION("""COMPUTED_VALUE"""),"United States")</f>
        <v>United States</v>
      </c>
      <c r="E554" t="str">
        <f>IFERROR(__xludf.DUMMYFUNCTION("""COMPUTED_VALUE"""),"PA")</f>
        <v>PA</v>
      </c>
      <c r="F554" t="str">
        <f>IFERROR(__xludf.DUMMYFUNCTION("""COMPUTED_VALUE"""),"No")</f>
        <v>No</v>
      </c>
      <c r="G554" t="str">
        <f>IFERROR(__xludf.DUMMYFUNCTION("""COMPUTED_VALUE"""),"Yes")</f>
        <v>Yes</v>
      </c>
      <c r="H554" t="str">
        <f>IFERROR(__xludf.DUMMYFUNCTION("""COMPUTED_VALUE"""),"Yes")</f>
        <v>Yes</v>
      </c>
      <c r="I554" t="str">
        <f>IFERROR(__xludf.DUMMYFUNCTION("""COMPUTED_VALUE"""),"Often")</f>
        <v>Often</v>
      </c>
      <c r="J554" t="str">
        <f>IFERROR(__xludf.DUMMYFUNCTION("""COMPUTED_VALUE"""),"100-500")</f>
        <v>100-500</v>
      </c>
      <c r="K554" t="str">
        <f>IFERROR(__xludf.DUMMYFUNCTION("""COMPUTED_VALUE"""),"No")</f>
        <v>No</v>
      </c>
      <c r="L554" t="str">
        <f>IFERROR(__xludf.DUMMYFUNCTION("""COMPUTED_VALUE"""),"Yes")</f>
        <v>Yes</v>
      </c>
      <c r="M554" t="str">
        <f>IFERROR(__xludf.DUMMYFUNCTION("""COMPUTED_VALUE"""),"Yes")</f>
        <v>Yes</v>
      </c>
      <c r="N554" t="str">
        <f>IFERROR(__xludf.DUMMYFUNCTION("""COMPUTED_VALUE"""),"Yes")</f>
        <v>Yes</v>
      </c>
      <c r="O554" t="str">
        <f>IFERROR(__xludf.DUMMYFUNCTION("""COMPUTED_VALUE"""),"No")</f>
        <v>No</v>
      </c>
      <c r="P554" t="str">
        <f>IFERROR(__xludf.DUMMYFUNCTION("""COMPUTED_VALUE"""),"No")</f>
        <v>No</v>
      </c>
      <c r="Q554" t="str">
        <f>IFERROR(__xludf.DUMMYFUNCTION("""COMPUTED_VALUE"""),"Yes")</f>
        <v>Yes</v>
      </c>
      <c r="R554" t="str">
        <f>IFERROR(__xludf.DUMMYFUNCTION("""COMPUTED_VALUE"""),"Very easy")</f>
        <v>Very easy</v>
      </c>
      <c r="S554" t="str">
        <f>IFERROR(__xludf.DUMMYFUNCTION("""COMPUTED_VALUE"""),"No")</f>
        <v>No</v>
      </c>
      <c r="T554" t="str">
        <f>IFERROR(__xludf.DUMMYFUNCTION("""COMPUTED_VALUE"""),"No")</f>
        <v>No</v>
      </c>
      <c r="U554" t="str">
        <f>IFERROR(__xludf.DUMMYFUNCTION("""COMPUTED_VALUE"""),"Yes")</f>
        <v>Yes</v>
      </c>
      <c r="V554" t="str">
        <f>IFERROR(__xludf.DUMMYFUNCTION("""COMPUTED_VALUE"""),"Yes")</f>
        <v>Yes</v>
      </c>
      <c r="W554" t="str">
        <f>IFERROR(__xludf.DUMMYFUNCTION("""COMPUTED_VALUE"""),"Maybe")</f>
        <v>Maybe</v>
      </c>
      <c r="X554" t="str">
        <f>IFERROR(__xludf.DUMMYFUNCTION("""COMPUTED_VALUE"""),"Maybe")</f>
        <v>Maybe</v>
      </c>
      <c r="Y554" t="str">
        <f>IFERROR(__xludf.DUMMYFUNCTION("""COMPUTED_VALUE"""),"Don't know")</f>
        <v>Don't know</v>
      </c>
      <c r="Z554" t="str">
        <f>IFERROR(__xludf.DUMMYFUNCTION("""COMPUTED_VALUE"""),"No")</f>
        <v>No</v>
      </c>
    </row>
    <row r="555">
      <c r="A555" s="4">
        <f>IFERROR(__xludf.DUMMYFUNCTION("""COMPUTED_VALUE"""),41880.39841716435)</f>
        <v>41880.39842</v>
      </c>
      <c r="B555">
        <f>IFERROR(__xludf.DUMMYFUNCTION("""COMPUTED_VALUE"""),26.0)</f>
        <v>26</v>
      </c>
      <c r="C555" t="str">
        <f>IFERROR(__xludf.DUMMYFUNCTION("""COMPUTED_VALUE"""),"female")</f>
        <v>female</v>
      </c>
      <c r="D555" t="str">
        <f>IFERROR(__xludf.DUMMYFUNCTION("""COMPUTED_VALUE"""),"United States")</f>
        <v>United States</v>
      </c>
      <c r="E555" t="str">
        <f>IFERROR(__xludf.DUMMYFUNCTION("""COMPUTED_VALUE"""),"OH")</f>
        <v>OH</v>
      </c>
      <c r="F555" t="str">
        <f>IFERROR(__xludf.DUMMYFUNCTION("""COMPUTED_VALUE"""),"No")</f>
        <v>No</v>
      </c>
      <c r="G555" t="str">
        <f>IFERROR(__xludf.DUMMYFUNCTION("""COMPUTED_VALUE"""),"No")</f>
        <v>No</v>
      </c>
      <c r="H555" t="str">
        <f>IFERROR(__xludf.DUMMYFUNCTION("""COMPUTED_VALUE"""),"Yes")</f>
        <v>Yes</v>
      </c>
      <c r="I555" t="str">
        <f>IFERROR(__xludf.DUMMYFUNCTION("""COMPUTED_VALUE"""),"Sometimes")</f>
        <v>Sometimes</v>
      </c>
      <c r="J555" t="str">
        <f>IFERROR(__xludf.DUMMYFUNCTION("""COMPUTED_VALUE"""),"26-100")</f>
        <v>26-100</v>
      </c>
      <c r="K555" t="str">
        <f>IFERROR(__xludf.DUMMYFUNCTION("""COMPUTED_VALUE"""),"Yes")</f>
        <v>Yes</v>
      </c>
      <c r="L555" t="str">
        <f>IFERROR(__xludf.DUMMYFUNCTION("""COMPUTED_VALUE"""),"Yes")</f>
        <v>Yes</v>
      </c>
      <c r="M555" t="str">
        <f>IFERROR(__xludf.DUMMYFUNCTION("""COMPUTED_VALUE"""),"Don't know")</f>
        <v>Don't know</v>
      </c>
      <c r="N555" t="str">
        <f>IFERROR(__xludf.DUMMYFUNCTION("""COMPUTED_VALUE"""),"No")</f>
        <v>No</v>
      </c>
      <c r="O555" t="str">
        <f>IFERROR(__xludf.DUMMYFUNCTION("""COMPUTED_VALUE"""),"No")</f>
        <v>No</v>
      </c>
      <c r="P555" t="str">
        <f>IFERROR(__xludf.DUMMYFUNCTION("""COMPUTED_VALUE"""),"Don't know")</f>
        <v>Don't know</v>
      </c>
      <c r="Q555" t="str">
        <f>IFERROR(__xludf.DUMMYFUNCTION("""COMPUTED_VALUE"""),"Don't know")</f>
        <v>Don't know</v>
      </c>
      <c r="R555" t="str">
        <f>IFERROR(__xludf.DUMMYFUNCTION("""COMPUTED_VALUE"""),"Don't know")</f>
        <v>Don't know</v>
      </c>
      <c r="S555" t="str">
        <f>IFERROR(__xludf.DUMMYFUNCTION("""COMPUTED_VALUE"""),"Maybe")</f>
        <v>Maybe</v>
      </c>
      <c r="T555" t="str">
        <f>IFERROR(__xludf.DUMMYFUNCTION("""COMPUTED_VALUE"""),"No")</f>
        <v>No</v>
      </c>
      <c r="U555" t="str">
        <f>IFERROR(__xludf.DUMMYFUNCTION("""COMPUTED_VALUE"""),"Some of them")</f>
        <v>Some of them</v>
      </c>
      <c r="V555" t="str">
        <f>IFERROR(__xludf.DUMMYFUNCTION("""COMPUTED_VALUE"""),"No")</f>
        <v>No</v>
      </c>
      <c r="W555" t="str">
        <f>IFERROR(__xludf.DUMMYFUNCTION("""COMPUTED_VALUE"""),"Maybe")</f>
        <v>Maybe</v>
      </c>
      <c r="X555" t="str">
        <f>IFERROR(__xludf.DUMMYFUNCTION("""COMPUTED_VALUE"""),"Maybe")</f>
        <v>Maybe</v>
      </c>
      <c r="Y555" t="str">
        <f>IFERROR(__xludf.DUMMYFUNCTION("""COMPUTED_VALUE"""),"Don't know")</f>
        <v>Don't know</v>
      </c>
      <c r="Z555" t="str">
        <f>IFERROR(__xludf.DUMMYFUNCTION("""COMPUTED_VALUE"""),"Yes")</f>
        <v>Yes</v>
      </c>
    </row>
    <row r="556">
      <c r="A556" s="4">
        <f>IFERROR(__xludf.DUMMYFUNCTION("""COMPUTED_VALUE"""),41880.400541932875)</f>
        <v>41880.40054</v>
      </c>
      <c r="B556">
        <f>IFERROR(__xludf.DUMMYFUNCTION("""COMPUTED_VALUE"""),38.0)</f>
        <v>38</v>
      </c>
      <c r="C556" t="str">
        <f>IFERROR(__xludf.DUMMYFUNCTION("""COMPUTED_VALUE"""),"m")</f>
        <v>m</v>
      </c>
      <c r="D556" t="str">
        <f>IFERROR(__xludf.DUMMYFUNCTION("""COMPUTED_VALUE"""),"United States")</f>
        <v>United States</v>
      </c>
      <c r="E556" t="str">
        <f>IFERROR(__xludf.DUMMYFUNCTION("""COMPUTED_VALUE"""),"PA")</f>
        <v>PA</v>
      </c>
      <c r="F556" t="str">
        <f>IFERROR(__xludf.DUMMYFUNCTION("""COMPUTED_VALUE"""),"No")</f>
        <v>No</v>
      </c>
      <c r="G556" t="str">
        <f>IFERROR(__xludf.DUMMYFUNCTION("""COMPUTED_VALUE"""),"Yes")</f>
        <v>Yes</v>
      </c>
      <c r="H556" t="str">
        <f>IFERROR(__xludf.DUMMYFUNCTION("""COMPUTED_VALUE"""),"Yes")</f>
        <v>Yes</v>
      </c>
      <c r="I556" t="str">
        <f>IFERROR(__xludf.DUMMYFUNCTION("""COMPUTED_VALUE"""),"Sometimes")</f>
        <v>Sometimes</v>
      </c>
      <c r="J556" t="str">
        <f>IFERROR(__xludf.DUMMYFUNCTION("""COMPUTED_VALUE"""),"100-500")</f>
        <v>100-500</v>
      </c>
      <c r="K556" t="str">
        <f>IFERROR(__xludf.DUMMYFUNCTION("""COMPUTED_VALUE"""),"Yes")</f>
        <v>Yes</v>
      </c>
      <c r="L556" t="str">
        <f>IFERROR(__xludf.DUMMYFUNCTION("""COMPUTED_VALUE"""),"No")</f>
        <v>No</v>
      </c>
      <c r="M556" t="str">
        <f>IFERROR(__xludf.DUMMYFUNCTION("""COMPUTED_VALUE"""),"Yes")</f>
        <v>Yes</v>
      </c>
      <c r="N556" t="str">
        <f>IFERROR(__xludf.DUMMYFUNCTION("""COMPUTED_VALUE"""),"Yes")</f>
        <v>Yes</v>
      </c>
      <c r="O556" t="str">
        <f>IFERROR(__xludf.DUMMYFUNCTION("""COMPUTED_VALUE"""),"No")</f>
        <v>No</v>
      </c>
      <c r="P556" t="str">
        <f>IFERROR(__xludf.DUMMYFUNCTION("""COMPUTED_VALUE"""),"Yes")</f>
        <v>Yes</v>
      </c>
      <c r="Q556" t="str">
        <f>IFERROR(__xludf.DUMMYFUNCTION("""COMPUTED_VALUE"""),"Yes")</f>
        <v>Yes</v>
      </c>
      <c r="R556" t="str">
        <f>IFERROR(__xludf.DUMMYFUNCTION("""COMPUTED_VALUE"""),"Very easy")</f>
        <v>Very easy</v>
      </c>
      <c r="S556" t="str">
        <f>IFERROR(__xludf.DUMMYFUNCTION("""COMPUTED_VALUE"""),"No")</f>
        <v>No</v>
      </c>
      <c r="T556" t="str">
        <f>IFERROR(__xludf.DUMMYFUNCTION("""COMPUTED_VALUE"""),"No")</f>
        <v>No</v>
      </c>
      <c r="U556" t="str">
        <f>IFERROR(__xludf.DUMMYFUNCTION("""COMPUTED_VALUE"""),"Yes")</f>
        <v>Yes</v>
      </c>
      <c r="V556" t="str">
        <f>IFERROR(__xludf.DUMMYFUNCTION("""COMPUTED_VALUE"""),"Yes")</f>
        <v>Yes</v>
      </c>
      <c r="W556" t="str">
        <f>IFERROR(__xludf.DUMMYFUNCTION("""COMPUTED_VALUE"""),"Yes")</f>
        <v>Yes</v>
      </c>
      <c r="X556" t="str">
        <f>IFERROR(__xludf.DUMMYFUNCTION("""COMPUTED_VALUE"""),"Yes")</f>
        <v>Yes</v>
      </c>
      <c r="Y556" t="str">
        <f>IFERROR(__xludf.DUMMYFUNCTION("""COMPUTED_VALUE"""),"Don't know")</f>
        <v>Don't know</v>
      </c>
      <c r="Z556" t="str">
        <f>IFERROR(__xludf.DUMMYFUNCTION("""COMPUTED_VALUE"""),"No")</f>
        <v>No</v>
      </c>
    </row>
    <row r="557">
      <c r="A557" s="4">
        <f>IFERROR(__xludf.DUMMYFUNCTION("""COMPUTED_VALUE"""),41880.402938935185)</f>
        <v>41880.40294</v>
      </c>
      <c r="B557">
        <f>IFERROR(__xludf.DUMMYFUNCTION("""COMPUTED_VALUE"""),34.0)</f>
        <v>34</v>
      </c>
      <c r="C557" t="str">
        <f>IFERROR(__xludf.DUMMYFUNCTION("""COMPUTED_VALUE"""),"M")</f>
        <v>M</v>
      </c>
      <c r="D557" t="str">
        <f>IFERROR(__xludf.DUMMYFUNCTION("""COMPUTED_VALUE"""),"United States")</f>
        <v>United States</v>
      </c>
      <c r="E557" t="str">
        <f>IFERROR(__xludf.DUMMYFUNCTION("""COMPUTED_VALUE"""),"SD")</f>
        <v>SD</v>
      </c>
      <c r="F557" t="str">
        <f>IFERROR(__xludf.DUMMYFUNCTION("""COMPUTED_VALUE"""),"No")</f>
        <v>No</v>
      </c>
      <c r="G557" t="str">
        <f>IFERROR(__xludf.DUMMYFUNCTION("""COMPUTED_VALUE"""),"No")</f>
        <v>No</v>
      </c>
      <c r="H557" t="str">
        <f>IFERROR(__xludf.DUMMYFUNCTION("""COMPUTED_VALUE"""),"No")</f>
        <v>No</v>
      </c>
      <c r="I557" t="str">
        <f>IFERROR(__xludf.DUMMYFUNCTION("""COMPUTED_VALUE"""),"Sometimes")</f>
        <v>Sometimes</v>
      </c>
      <c r="J557" t="str">
        <f>IFERROR(__xludf.DUMMYFUNCTION("""COMPUTED_VALUE"""),"100-500")</f>
        <v>100-500</v>
      </c>
      <c r="K557" t="str">
        <f>IFERROR(__xludf.DUMMYFUNCTION("""COMPUTED_VALUE"""),"No")</f>
        <v>No</v>
      </c>
      <c r="L557" t="str">
        <f>IFERROR(__xludf.DUMMYFUNCTION("""COMPUTED_VALUE"""),"Yes")</f>
        <v>Yes</v>
      </c>
      <c r="M557" t="str">
        <f>IFERROR(__xludf.DUMMYFUNCTION("""COMPUTED_VALUE"""),"Don't know")</f>
        <v>Don't know</v>
      </c>
      <c r="N557" t="str">
        <f>IFERROR(__xludf.DUMMYFUNCTION("""COMPUTED_VALUE"""),"No")</f>
        <v>No</v>
      </c>
      <c r="O557" t="str">
        <f>IFERROR(__xludf.DUMMYFUNCTION("""COMPUTED_VALUE"""),"No")</f>
        <v>No</v>
      </c>
      <c r="P557" t="str">
        <f>IFERROR(__xludf.DUMMYFUNCTION("""COMPUTED_VALUE"""),"No")</f>
        <v>No</v>
      </c>
      <c r="Q557" t="str">
        <f>IFERROR(__xludf.DUMMYFUNCTION("""COMPUTED_VALUE"""),"Don't know")</f>
        <v>Don't know</v>
      </c>
      <c r="R557" t="str">
        <f>IFERROR(__xludf.DUMMYFUNCTION("""COMPUTED_VALUE"""),"Don't know")</f>
        <v>Don't know</v>
      </c>
      <c r="S557" t="str">
        <f>IFERROR(__xludf.DUMMYFUNCTION("""COMPUTED_VALUE"""),"Yes")</f>
        <v>Yes</v>
      </c>
      <c r="T557" t="str">
        <f>IFERROR(__xludf.DUMMYFUNCTION("""COMPUTED_VALUE"""),"No")</f>
        <v>No</v>
      </c>
      <c r="U557" t="str">
        <f>IFERROR(__xludf.DUMMYFUNCTION("""COMPUTED_VALUE"""),"Some of them")</f>
        <v>Some of them</v>
      </c>
      <c r="V557" t="str">
        <f>IFERROR(__xludf.DUMMYFUNCTION("""COMPUTED_VALUE"""),"No")</f>
        <v>No</v>
      </c>
      <c r="W557" t="str">
        <f>IFERROR(__xludf.DUMMYFUNCTION("""COMPUTED_VALUE"""),"No")</f>
        <v>No</v>
      </c>
      <c r="X557" t="str">
        <f>IFERROR(__xludf.DUMMYFUNCTION("""COMPUTED_VALUE"""),"Maybe")</f>
        <v>Maybe</v>
      </c>
      <c r="Y557" t="str">
        <f>IFERROR(__xludf.DUMMYFUNCTION("""COMPUTED_VALUE"""),"Don't know")</f>
        <v>Don't know</v>
      </c>
      <c r="Z557" t="str">
        <f>IFERROR(__xludf.DUMMYFUNCTION("""COMPUTED_VALUE"""),"No")</f>
        <v>No</v>
      </c>
    </row>
    <row r="558">
      <c r="A558" s="4">
        <f>IFERROR(__xludf.DUMMYFUNCTION("""COMPUTED_VALUE"""),41880.404437152785)</f>
        <v>41880.40444</v>
      </c>
      <c r="B558">
        <f>IFERROR(__xludf.DUMMYFUNCTION("""COMPUTED_VALUE"""),39.0)</f>
        <v>39</v>
      </c>
      <c r="C558" t="str">
        <f>IFERROR(__xludf.DUMMYFUNCTION("""COMPUTED_VALUE"""),"M")</f>
        <v>M</v>
      </c>
      <c r="D558" t="str">
        <f>IFERROR(__xludf.DUMMYFUNCTION("""COMPUTED_VALUE"""),"United States")</f>
        <v>United States</v>
      </c>
      <c r="E558" t="str">
        <f>IFERROR(__xludf.DUMMYFUNCTION("""COMPUTED_VALUE"""),"IN")</f>
        <v>IN</v>
      </c>
      <c r="F558" t="str">
        <f>IFERROR(__xludf.DUMMYFUNCTION("""COMPUTED_VALUE"""),"No")</f>
        <v>No</v>
      </c>
      <c r="G558" t="str">
        <f>IFERROR(__xludf.DUMMYFUNCTION("""COMPUTED_VALUE"""),"Yes")</f>
        <v>Yes</v>
      </c>
      <c r="H558" t="str">
        <f>IFERROR(__xludf.DUMMYFUNCTION("""COMPUTED_VALUE"""),"Yes")</f>
        <v>Yes</v>
      </c>
      <c r="I558" t="str">
        <f>IFERROR(__xludf.DUMMYFUNCTION("""COMPUTED_VALUE"""),"Sometimes")</f>
        <v>Sometimes</v>
      </c>
      <c r="J558" t="str">
        <f>IFERROR(__xludf.DUMMYFUNCTION("""COMPUTED_VALUE"""),"6-25")</f>
        <v>6-25</v>
      </c>
      <c r="K558" t="str">
        <f>IFERROR(__xludf.DUMMYFUNCTION("""COMPUTED_VALUE"""),"Yes")</f>
        <v>Yes</v>
      </c>
      <c r="L558" t="str">
        <f>IFERROR(__xludf.DUMMYFUNCTION("""COMPUTED_VALUE"""),"Yes")</f>
        <v>Yes</v>
      </c>
      <c r="M558" t="str">
        <f>IFERROR(__xludf.DUMMYFUNCTION("""COMPUTED_VALUE"""),"No")</f>
        <v>No</v>
      </c>
      <c r="N558" t="str">
        <f>IFERROR(__xludf.DUMMYFUNCTION("""COMPUTED_VALUE"""),"Yes")</f>
        <v>Yes</v>
      </c>
      <c r="O558" t="str">
        <f>IFERROR(__xludf.DUMMYFUNCTION("""COMPUTED_VALUE"""),"No")</f>
        <v>No</v>
      </c>
      <c r="P558" t="str">
        <f>IFERROR(__xludf.DUMMYFUNCTION("""COMPUTED_VALUE"""),"No")</f>
        <v>No</v>
      </c>
      <c r="Q558" t="str">
        <f>IFERROR(__xludf.DUMMYFUNCTION("""COMPUTED_VALUE"""),"Yes")</f>
        <v>Yes</v>
      </c>
      <c r="R558" t="str">
        <f>IFERROR(__xludf.DUMMYFUNCTION("""COMPUTED_VALUE"""),"Somewhat easy")</f>
        <v>Somewhat easy</v>
      </c>
      <c r="S558" t="str">
        <f>IFERROR(__xludf.DUMMYFUNCTION("""COMPUTED_VALUE"""),"No")</f>
        <v>No</v>
      </c>
      <c r="T558" t="str">
        <f>IFERROR(__xludf.DUMMYFUNCTION("""COMPUTED_VALUE"""),"No")</f>
        <v>No</v>
      </c>
      <c r="U558" t="str">
        <f>IFERROR(__xludf.DUMMYFUNCTION("""COMPUTED_VALUE"""),"Some of them")</f>
        <v>Some of them</v>
      </c>
      <c r="V558" t="str">
        <f>IFERROR(__xludf.DUMMYFUNCTION("""COMPUTED_VALUE"""),"Yes")</f>
        <v>Yes</v>
      </c>
      <c r="W558" t="str">
        <f>IFERROR(__xludf.DUMMYFUNCTION("""COMPUTED_VALUE"""),"Maybe")</f>
        <v>Maybe</v>
      </c>
      <c r="X558" t="str">
        <f>IFERROR(__xludf.DUMMYFUNCTION("""COMPUTED_VALUE"""),"Yes")</f>
        <v>Yes</v>
      </c>
      <c r="Y558" t="str">
        <f>IFERROR(__xludf.DUMMYFUNCTION("""COMPUTED_VALUE"""),"Yes")</f>
        <v>Yes</v>
      </c>
      <c r="Z558" t="str">
        <f>IFERROR(__xludf.DUMMYFUNCTION("""COMPUTED_VALUE"""),"No")</f>
        <v>No</v>
      </c>
    </row>
    <row r="559">
      <c r="A559" s="4">
        <f>IFERROR(__xludf.DUMMYFUNCTION("""COMPUTED_VALUE"""),41880.40760207176)</f>
        <v>41880.4076</v>
      </c>
      <c r="B559">
        <f>IFERROR(__xludf.DUMMYFUNCTION("""COMPUTED_VALUE"""),44.0)</f>
        <v>44</v>
      </c>
      <c r="C559" t="str">
        <f>IFERROR(__xludf.DUMMYFUNCTION("""COMPUTED_VALUE"""),"F")</f>
        <v>F</v>
      </c>
      <c r="D559" t="str">
        <f>IFERROR(__xludf.DUMMYFUNCTION("""COMPUTED_VALUE"""),"United States")</f>
        <v>United States</v>
      </c>
      <c r="E559" t="str">
        <f>IFERROR(__xludf.DUMMYFUNCTION("""COMPUTED_VALUE"""),"CA")</f>
        <v>CA</v>
      </c>
      <c r="F559" t="str">
        <f>IFERROR(__xludf.DUMMYFUNCTION("""COMPUTED_VALUE"""),"No")</f>
        <v>No</v>
      </c>
      <c r="G559" t="str">
        <f>IFERROR(__xludf.DUMMYFUNCTION("""COMPUTED_VALUE"""),"No")</f>
        <v>No</v>
      </c>
      <c r="H559" t="str">
        <f>IFERROR(__xludf.DUMMYFUNCTION("""COMPUTED_VALUE"""),"No")</f>
        <v>No</v>
      </c>
      <c r="J559" t="str">
        <f>IFERROR(__xludf.DUMMYFUNCTION("""COMPUTED_VALUE"""),"100-500")</f>
        <v>100-500</v>
      </c>
      <c r="K559" t="str">
        <f>IFERROR(__xludf.DUMMYFUNCTION("""COMPUTED_VALUE"""),"No")</f>
        <v>No</v>
      </c>
      <c r="L559" t="str">
        <f>IFERROR(__xludf.DUMMYFUNCTION("""COMPUTED_VALUE"""),"Yes")</f>
        <v>Yes</v>
      </c>
      <c r="M559" t="str">
        <f>IFERROR(__xludf.DUMMYFUNCTION("""COMPUTED_VALUE"""),"Don't know")</f>
        <v>Don't know</v>
      </c>
      <c r="N559" t="str">
        <f>IFERROR(__xludf.DUMMYFUNCTION("""COMPUTED_VALUE"""),"Not sure")</f>
        <v>Not sure</v>
      </c>
      <c r="O559" t="str">
        <f>IFERROR(__xludf.DUMMYFUNCTION("""COMPUTED_VALUE"""),"No")</f>
        <v>No</v>
      </c>
      <c r="P559" t="str">
        <f>IFERROR(__xludf.DUMMYFUNCTION("""COMPUTED_VALUE"""),"No")</f>
        <v>No</v>
      </c>
      <c r="Q559" t="str">
        <f>IFERROR(__xludf.DUMMYFUNCTION("""COMPUTED_VALUE"""),"Don't know")</f>
        <v>Don't know</v>
      </c>
      <c r="R559" t="str">
        <f>IFERROR(__xludf.DUMMYFUNCTION("""COMPUTED_VALUE"""),"Don't know")</f>
        <v>Don't know</v>
      </c>
      <c r="S559" t="str">
        <f>IFERROR(__xludf.DUMMYFUNCTION("""COMPUTED_VALUE"""),"Yes")</f>
        <v>Yes</v>
      </c>
      <c r="T559" t="str">
        <f>IFERROR(__xludf.DUMMYFUNCTION("""COMPUTED_VALUE"""),"No")</f>
        <v>No</v>
      </c>
      <c r="U559" t="str">
        <f>IFERROR(__xludf.DUMMYFUNCTION("""COMPUTED_VALUE"""),"No")</f>
        <v>No</v>
      </c>
      <c r="V559" t="str">
        <f>IFERROR(__xludf.DUMMYFUNCTION("""COMPUTED_VALUE"""),"No")</f>
        <v>No</v>
      </c>
      <c r="W559" t="str">
        <f>IFERROR(__xludf.DUMMYFUNCTION("""COMPUTED_VALUE"""),"No")</f>
        <v>No</v>
      </c>
      <c r="X559" t="str">
        <f>IFERROR(__xludf.DUMMYFUNCTION("""COMPUTED_VALUE"""),"No")</f>
        <v>No</v>
      </c>
      <c r="Y559" t="str">
        <f>IFERROR(__xludf.DUMMYFUNCTION("""COMPUTED_VALUE"""),"Don't know")</f>
        <v>Don't know</v>
      </c>
      <c r="Z559" t="str">
        <f>IFERROR(__xludf.DUMMYFUNCTION("""COMPUTED_VALUE"""),"No")</f>
        <v>No</v>
      </c>
    </row>
    <row r="560">
      <c r="A560" s="4">
        <f>IFERROR(__xludf.DUMMYFUNCTION("""COMPUTED_VALUE"""),41880.40776133102)</f>
        <v>41880.40776</v>
      </c>
      <c r="B560">
        <f>IFERROR(__xludf.DUMMYFUNCTION("""COMPUTED_VALUE"""),40.0)</f>
        <v>40</v>
      </c>
      <c r="C560" t="str">
        <f>IFERROR(__xludf.DUMMYFUNCTION("""COMPUTED_VALUE"""),"male")</f>
        <v>male</v>
      </c>
      <c r="D560" t="str">
        <f>IFERROR(__xludf.DUMMYFUNCTION("""COMPUTED_VALUE"""),"United States")</f>
        <v>United States</v>
      </c>
      <c r="E560" t="str">
        <f>IFERROR(__xludf.DUMMYFUNCTION("""COMPUTED_VALUE"""),"TN")</f>
        <v>TN</v>
      </c>
      <c r="F560" t="str">
        <f>IFERROR(__xludf.DUMMYFUNCTION("""COMPUTED_VALUE"""),"No")</f>
        <v>No</v>
      </c>
      <c r="G560" t="str">
        <f>IFERROR(__xludf.DUMMYFUNCTION("""COMPUTED_VALUE"""),"No")</f>
        <v>No</v>
      </c>
      <c r="H560" t="str">
        <f>IFERROR(__xludf.DUMMYFUNCTION("""COMPUTED_VALUE"""),"No")</f>
        <v>No</v>
      </c>
      <c r="J560" t="str">
        <f>IFERROR(__xludf.DUMMYFUNCTION("""COMPUTED_VALUE"""),"More than 1000")</f>
        <v>More than 1000</v>
      </c>
      <c r="K560" t="str">
        <f>IFERROR(__xludf.DUMMYFUNCTION("""COMPUTED_VALUE"""),"No")</f>
        <v>No</v>
      </c>
      <c r="L560" t="str">
        <f>IFERROR(__xludf.DUMMYFUNCTION("""COMPUTED_VALUE"""),"No")</f>
        <v>No</v>
      </c>
      <c r="M560" t="str">
        <f>IFERROR(__xludf.DUMMYFUNCTION("""COMPUTED_VALUE"""),"Yes")</f>
        <v>Yes</v>
      </c>
      <c r="N560" t="str">
        <f>IFERROR(__xludf.DUMMYFUNCTION("""COMPUTED_VALUE"""),"Yes")</f>
        <v>Yes</v>
      </c>
      <c r="O560" t="str">
        <f>IFERROR(__xludf.DUMMYFUNCTION("""COMPUTED_VALUE"""),"Yes")</f>
        <v>Yes</v>
      </c>
      <c r="P560" t="str">
        <f>IFERROR(__xludf.DUMMYFUNCTION("""COMPUTED_VALUE"""),"Yes")</f>
        <v>Yes</v>
      </c>
      <c r="Q560" t="str">
        <f>IFERROR(__xludf.DUMMYFUNCTION("""COMPUTED_VALUE"""),"Yes")</f>
        <v>Yes</v>
      </c>
      <c r="R560" t="str">
        <f>IFERROR(__xludf.DUMMYFUNCTION("""COMPUTED_VALUE"""),"Don't know")</f>
        <v>Don't know</v>
      </c>
      <c r="S560" t="str">
        <f>IFERROR(__xludf.DUMMYFUNCTION("""COMPUTED_VALUE"""),"Maybe")</f>
        <v>Maybe</v>
      </c>
      <c r="T560" t="str">
        <f>IFERROR(__xludf.DUMMYFUNCTION("""COMPUTED_VALUE"""),"No")</f>
        <v>No</v>
      </c>
      <c r="U560" t="str">
        <f>IFERROR(__xludf.DUMMYFUNCTION("""COMPUTED_VALUE"""),"No")</f>
        <v>No</v>
      </c>
      <c r="V560" t="str">
        <f>IFERROR(__xludf.DUMMYFUNCTION("""COMPUTED_VALUE"""),"Yes")</f>
        <v>Yes</v>
      </c>
      <c r="W560" t="str">
        <f>IFERROR(__xludf.DUMMYFUNCTION("""COMPUTED_VALUE"""),"No")</f>
        <v>No</v>
      </c>
      <c r="X560" t="str">
        <f>IFERROR(__xludf.DUMMYFUNCTION("""COMPUTED_VALUE"""),"No")</f>
        <v>No</v>
      </c>
      <c r="Y560" t="str">
        <f>IFERROR(__xludf.DUMMYFUNCTION("""COMPUTED_VALUE"""),"Don't know")</f>
        <v>Don't know</v>
      </c>
      <c r="Z560" t="str">
        <f>IFERROR(__xludf.DUMMYFUNCTION("""COMPUTED_VALUE"""),"No")</f>
        <v>No</v>
      </c>
    </row>
    <row r="561">
      <c r="A561" s="4">
        <f>IFERROR(__xludf.DUMMYFUNCTION("""COMPUTED_VALUE"""),41880.41083060185)</f>
        <v>41880.41083</v>
      </c>
      <c r="B561">
        <f>IFERROR(__xludf.DUMMYFUNCTION("""COMPUTED_VALUE"""),24.0)</f>
        <v>24</v>
      </c>
      <c r="C561" t="str">
        <f>IFERROR(__xludf.DUMMYFUNCTION("""COMPUTED_VALUE"""),"Female")</f>
        <v>Female</v>
      </c>
      <c r="D561" t="str">
        <f>IFERROR(__xludf.DUMMYFUNCTION("""COMPUTED_VALUE"""),"United States")</f>
        <v>United States</v>
      </c>
      <c r="E561" t="str">
        <f>IFERROR(__xludf.DUMMYFUNCTION("""COMPUTED_VALUE"""),"TN")</f>
        <v>TN</v>
      </c>
      <c r="F561" t="str">
        <f>IFERROR(__xludf.DUMMYFUNCTION("""COMPUTED_VALUE"""),"No")</f>
        <v>No</v>
      </c>
      <c r="G561" t="str">
        <f>IFERROR(__xludf.DUMMYFUNCTION("""COMPUTED_VALUE"""),"Yes")</f>
        <v>Yes</v>
      </c>
      <c r="H561" t="str">
        <f>IFERROR(__xludf.DUMMYFUNCTION("""COMPUTED_VALUE"""),"No")</f>
        <v>No</v>
      </c>
      <c r="I561" t="str">
        <f>IFERROR(__xludf.DUMMYFUNCTION("""COMPUTED_VALUE"""),"Sometimes")</f>
        <v>Sometimes</v>
      </c>
      <c r="J561" t="str">
        <f>IFERROR(__xludf.DUMMYFUNCTION("""COMPUTED_VALUE"""),"More than 1000")</f>
        <v>More than 1000</v>
      </c>
      <c r="K561" t="str">
        <f>IFERROR(__xludf.DUMMYFUNCTION("""COMPUTED_VALUE"""),"No")</f>
        <v>No</v>
      </c>
      <c r="L561" t="str">
        <f>IFERROR(__xludf.DUMMYFUNCTION("""COMPUTED_VALUE"""),"No")</f>
        <v>No</v>
      </c>
      <c r="M561" t="str">
        <f>IFERROR(__xludf.DUMMYFUNCTION("""COMPUTED_VALUE"""),"Yes")</f>
        <v>Yes</v>
      </c>
      <c r="N561" t="str">
        <f>IFERROR(__xludf.DUMMYFUNCTION("""COMPUTED_VALUE"""),"Yes")</f>
        <v>Yes</v>
      </c>
      <c r="O561" t="str">
        <f>IFERROR(__xludf.DUMMYFUNCTION("""COMPUTED_VALUE"""),"No")</f>
        <v>No</v>
      </c>
      <c r="P561" t="str">
        <f>IFERROR(__xludf.DUMMYFUNCTION("""COMPUTED_VALUE"""),"Don't know")</f>
        <v>Don't know</v>
      </c>
      <c r="Q561" t="str">
        <f>IFERROR(__xludf.DUMMYFUNCTION("""COMPUTED_VALUE"""),"Don't know")</f>
        <v>Don't know</v>
      </c>
      <c r="R561" t="str">
        <f>IFERROR(__xludf.DUMMYFUNCTION("""COMPUTED_VALUE"""),"Somewhat difficult")</f>
        <v>Somewhat difficult</v>
      </c>
      <c r="S561" t="str">
        <f>IFERROR(__xludf.DUMMYFUNCTION("""COMPUTED_VALUE"""),"Yes")</f>
        <v>Yes</v>
      </c>
      <c r="T561" t="str">
        <f>IFERROR(__xludf.DUMMYFUNCTION("""COMPUTED_VALUE"""),"Maybe")</f>
        <v>Maybe</v>
      </c>
      <c r="U561" t="str">
        <f>IFERROR(__xludf.DUMMYFUNCTION("""COMPUTED_VALUE"""),"Some of them")</f>
        <v>Some of them</v>
      </c>
      <c r="V561" t="str">
        <f>IFERROR(__xludf.DUMMYFUNCTION("""COMPUTED_VALUE"""),"Some of them")</f>
        <v>Some of them</v>
      </c>
      <c r="W561" t="str">
        <f>IFERROR(__xludf.DUMMYFUNCTION("""COMPUTED_VALUE"""),"No")</f>
        <v>No</v>
      </c>
      <c r="X561" t="str">
        <f>IFERROR(__xludf.DUMMYFUNCTION("""COMPUTED_VALUE"""),"No")</f>
        <v>No</v>
      </c>
      <c r="Y561" t="str">
        <f>IFERROR(__xludf.DUMMYFUNCTION("""COMPUTED_VALUE"""),"No")</f>
        <v>No</v>
      </c>
      <c r="Z561" t="str">
        <f>IFERROR(__xludf.DUMMYFUNCTION("""COMPUTED_VALUE"""),"Yes")</f>
        <v>Yes</v>
      </c>
    </row>
    <row r="562">
      <c r="A562" s="4">
        <f>IFERROR(__xludf.DUMMYFUNCTION("""COMPUTED_VALUE"""),41880.41225346065)</f>
        <v>41880.41225</v>
      </c>
      <c r="B562">
        <f>IFERROR(__xludf.DUMMYFUNCTION("""COMPUTED_VALUE"""),38.0)</f>
        <v>38</v>
      </c>
      <c r="C562" t="str">
        <f>IFERROR(__xludf.DUMMYFUNCTION("""COMPUTED_VALUE"""),"Female")</f>
        <v>Female</v>
      </c>
      <c r="D562" t="str">
        <f>IFERROR(__xludf.DUMMYFUNCTION("""COMPUTED_VALUE"""),"United States")</f>
        <v>United States</v>
      </c>
      <c r="E562" t="str">
        <f>IFERROR(__xludf.DUMMYFUNCTION("""COMPUTED_VALUE"""),"OR")</f>
        <v>OR</v>
      </c>
      <c r="F562" t="str">
        <f>IFERROR(__xludf.DUMMYFUNCTION("""COMPUTED_VALUE"""),"No")</f>
        <v>No</v>
      </c>
      <c r="G562" t="str">
        <f>IFERROR(__xludf.DUMMYFUNCTION("""COMPUTED_VALUE"""),"Yes")</f>
        <v>Yes</v>
      </c>
      <c r="H562" t="str">
        <f>IFERROR(__xludf.DUMMYFUNCTION("""COMPUTED_VALUE"""),"No")</f>
        <v>No</v>
      </c>
      <c r="I562" t="str">
        <f>IFERROR(__xludf.DUMMYFUNCTION("""COMPUTED_VALUE"""),"Sometimes")</f>
        <v>Sometimes</v>
      </c>
      <c r="J562" t="str">
        <f>IFERROR(__xludf.DUMMYFUNCTION("""COMPUTED_VALUE"""),"26-100")</f>
        <v>26-100</v>
      </c>
      <c r="K562" t="str">
        <f>IFERROR(__xludf.DUMMYFUNCTION("""COMPUTED_VALUE"""),"Yes")</f>
        <v>Yes</v>
      </c>
      <c r="L562" t="str">
        <f>IFERROR(__xludf.DUMMYFUNCTION("""COMPUTED_VALUE"""),"Yes")</f>
        <v>Yes</v>
      </c>
      <c r="M562" t="str">
        <f>IFERROR(__xludf.DUMMYFUNCTION("""COMPUTED_VALUE"""),"Don't know")</f>
        <v>Don't know</v>
      </c>
      <c r="N562" t="str">
        <f>IFERROR(__xludf.DUMMYFUNCTION("""COMPUTED_VALUE"""),"Not sure")</f>
        <v>Not sure</v>
      </c>
      <c r="O562" t="str">
        <f>IFERROR(__xludf.DUMMYFUNCTION("""COMPUTED_VALUE"""),"Don't know")</f>
        <v>Don't know</v>
      </c>
      <c r="P562" t="str">
        <f>IFERROR(__xludf.DUMMYFUNCTION("""COMPUTED_VALUE"""),"Don't know")</f>
        <v>Don't know</v>
      </c>
      <c r="Q562" t="str">
        <f>IFERROR(__xludf.DUMMYFUNCTION("""COMPUTED_VALUE"""),"Don't know")</f>
        <v>Don't know</v>
      </c>
      <c r="R562" t="str">
        <f>IFERROR(__xludf.DUMMYFUNCTION("""COMPUTED_VALUE"""),"Don't know")</f>
        <v>Don't know</v>
      </c>
      <c r="S562" t="str">
        <f>IFERROR(__xludf.DUMMYFUNCTION("""COMPUTED_VALUE"""),"No")</f>
        <v>No</v>
      </c>
      <c r="T562" t="str">
        <f>IFERROR(__xludf.DUMMYFUNCTION("""COMPUTED_VALUE"""),"No")</f>
        <v>No</v>
      </c>
      <c r="U562" t="str">
        <f>IFERROR(__xludf.DUMMYFUNCTION("""COMPUTED_VALUE"""),"Some of them")</f>
        <v>Some of them</v>
      </c>
      <c r="V562" t="str">
        <f>IFERROR(__xludf.DUMMYFUNCTION("""COMPUTED_VALUE"""),"Yes")</f>
        <v>Yes</v>
      </c>
      <c r="W562" t="str">
        <f>IFERROR(__xludf.DUMMYFUNCTION("""COMPUTED_VALUE"""),"No")</f>
        <v>No</v>
      </c>
      <c r="X562" t="str">
        <f>IFERROR(__xludf.DUMMYFUNCTION("""COMPUTED_VALUE"""),"No")</f>
        <v>No</v>
      </c>
      <c r="Y562" t="str">
        <f>IFERROR(__xludf.DUMMYFUNCTION("""COMPUTED_VALUE"""),"Don't know")</f>
        <v>Don't know</v>
      </c>
      <c r="Z562" t="str">
        <f>IFERROR(__xludf.DUMMYFUNCTION("""COMPUTED_VALUE"""),"No")</f>
        <v>No</v>
      </c>
    </row>
    <row r="563">
      <c r="A563" s="4">
        <f>IFERROR(__xludf.DUMMYFUNCTION("""COMPUTED_VALUE"""),41880.412395046296)</f>
        <v>41880.4124</v>
      </c>
      <c r="B563">
        <f>IFERROR(__xludf.DUMMYFUNCTION("""COMPUTED_VALUE"""),31.0)</f>
        <v>31</v>
      </c>
      <c r="C563" t="str">
        <f>IFERROR(__xludf.DUMMYFUNCTION("""COMPUTED_VALUE"""),"male")</f>
        <v>male</v>
      </c>
      <c r="D563" t="str">
        <f>IFERROR(__xludf.DUMMYFUNCTION("""COMPUTED_VALUE"""),"United States")</f>
        <v>United States</v>
      </c>
      <c r="E563" t="str">
        <f>IFERROR(__xludf.DUMMYFUNCTION("""COMPUTED_VALUE"""),"SD")</f>
        <v>SD</v>
      </c>
      <c r="F563" t="str">
        <f>IFERROR(__xludf.DUMMYFUNCTION("""COMPUTED_VALUE"""),"No")</f>
        <v>No</v>
      </c>
      <c r="G563" t="str">
        <f>IFERROR(__xludf.DUMMYFUNCTION("""COMPUTED_VALUE"""),"No")</f>
        <v>No</v>
      </c>
      <c r="H563" t="str">
        <f>IFERROR(__xludf.DUMMYFUNCTION("""COMPUTED_VALUE"""),"No")</f>
        <v>No</v>
      </c>
      <c r="I563" t="str">
        <f>IFERROR(__xludf.DUMMYFUNCTION("""COMPUTED_VALUE"""),"Sometimes")</f>
        <v>Sometimes</v>
      </c>
      <c r="J563" t="str">
        <f>IFERROR(__xludf.DUMMYFUNCTION("""COMPUTED_VALUE"""),"More than 1000")</f>
        <v>More than 1000</v>
      </c>
      <c r="K563" t="str">
        <f>IFERROR(__xludf.DUMMYFUNCTION("""COMPUTED_VALUE"""),"No")</f>
        <v>No</v>
      </c>
      <c r="L563" t="str">
        <f>IFERROR(__xludf.DUMMYFUNCTION("""COMPUTED_VALUE"""),"Yes")</f>
        <v>Yes</v>
      </c>
      <c r="M563" t="str">
        <f>IFERROR(__xludf.DUMMYFUNCTION("""COMPUTED_VALUE"""),"Yes")</f>
        <v>Yes</v>
      </c>
      <c r="N563" t="str">
        <f>IFERROR(__xludf.DUMMYFUNCTION("""COMPUTED_VALUE"""),"Not sure")</f>
        <v>Not sure</v>
      </c>
      <c r="O563" t="str">
        <f>IFERROR(__xludf.DUMMYFUNCTION("""COMPUTED_VALUE"""),"Yes")</f>
        <v>Yes</v>
      </c>
      <c r="P563" t="str">
        <f>IFERROR(__xludf.DUMMYFUNCTION("""COMPUTED_VALUE"""),"Yes")</f>
        <v>Yes</v>
      </c>
      <c r="Q563" t="str">
        <f>IFERROR(__xludf.DUMMYFUNCTION("""COMPUTED_VALUE"""),"Yes")</f>
        <v>Yes</v>
      </c>
      <c r="R563" t="str">
        <f>IFERROR(__xludf.DUMMYFUNCTION("""COMPUTED_VALUE"""),"Don't know")</f>
        <v>Don't know</v>
      </c>
      <c r="S563" t="str">
        <f>IFERROR(__xludf.DUMMYFUNCTION("""COMPUTED_VALUE"""),"Yes")</f>
        <v>Yes</v>
      </c>
      <c r="T563" t="str">
        <f>IFERROR(__xludf.DUMMYFUNCTION("""COMPUTED_VALUE"""),"Maybe")</f>
        <v>Maybe</v>
      </c>
      <c r="U563" t="str">
        <f>IFERROR(__xludf.DUMMYFUNCTION("""COMPUTED_VALUE"""),"Some of them")</f>
        <v>Some of them</v>
      </c>
      <c r="V563" t="str">
        <f>IFERROR(__xludf.DUMMYFUNCTION("""COMPUTED_VALUE"""),"Some of them")</f>
        <v>Some of them</v>
      </c>
      <c r="W563" t="str">
        <f>IFERROR(__xludf.DUMMYFUNCTION("""COMPUTED_VALUE"""),"No")</f>
        <v>No</v>
      </c>
      <c r="X563" t="str">
        <f>IFERROR(__xludf.DUMMYFUNCTION("""COMPUTED_VALUE"""),"Maybe")</f>
        <v>Maybe</v>
      </c>
      <c r="Y563" t="str">
        <f>IFERROR(__xludf.DUMMYFUNCTION("""COMPUTED_VALUE"""),"Yes")</f>
        <v>Yes</v>
      </c>
      <c r="Z563" t="str">
        <f>IFERROR(__xludf.DUMMYFUNCTION("""COMPUTED_VALUE"""),"No")</f>
        <v>No</v>
      </c>
    </row>
    <row r="564">
      <c r="A564" s="4">
        <f>IFERROR(__xludf.DUMMYFUNCTION("""COMPUTED_VALUE"""),41880.41263633102)</f>
        <v>41880.41264</v>
      </c>
      <c r="B564">
        <f>IFERROR(__xludf.DUMMYFUNCTION("""COMPUTED_VALUE"""),26.0)</f>
        <v>26</v>
      </c>
      <c r="C564" t="str">
        <f>IFERROR(__xludf.DUMMYFUNCTION("""COMPUTED_VALUE"""),"F")</f>
        <v>F</v>
      </c>
      <c r="D564" t="str">
        <f>IFERROR(__xludf.DUMMYFUNCTION("""COMPUTED_VALUE"""),"United States")</f>
        <v>United States</v>
      </c>
      <c r="E564" t="str">
        <f>IFERROR(__xludf.DUMMYFUNCTION("""COMPUTED_VALUE"""),"NY")</f>
        <v>NY</v>
      </c>
      <c r="F564" t="str">
        <f>IFERROR(__xludf.DUMMYFUNCTION("""COMPUTED_VALUE"""),"No")</f>
        <v>No</v>
      </c>
      <c r="G564" t="str">
        <f>IFERROR(__xludf.DUMMYFUNCTION("""COMPUTED_VALUE"""),"No")</f>
        <v>No</v>
      </c>
      <c r="H564" t="str">
        <f>IFERROR(__xludf.DUMMYFUNCTION("""COMPUTED_VALUE"""),"No")</f>
        <v>No</v>
      </c>
      <c r="J564" t="str">
        <f>IFERROR(__xludf.DUMMYFUNCTION("""COMPUTED_VALUE"""),"6-25")</f>
        <v>6-25</v>
      </c>
      <c r="K564" t="str">
        <f>IFERROR(__xludf.DUMMYFUNCTION("""COMPUTED_VALUE"""),"No")</f>
        <v>No</v>
      </c>
      <c r="L564" t="str">
        <f>IFERROR(__xludf.DUMMYFUNCTION("""COMPUTED_VALUE"""),"Yes")</f>
        <v>Yes</v>
      </c>
      <c r="M564" t="str">
        <f>IFERROR(__xludf.DUMMYFUNCTION("""COMPUTED_VALUE"""),"Don't know")</f>
        <v>Don't know</v>
      </c>
      <c r="N564" t="str">
        <f>IFERROR(__xludf.DUMMYFUNCTION("""COMPUTED_VALUE"""),"Not sure")</f>
        <v>Not sure</v>
      </c>
      <c r="O564" t="str">
        <f>IFERROR(__xludf.DUMMYFUNCTION("""COMPUTED_VALUE"""),"No")</f>
        <v>No</v>
      </c>
      <c r="P564" t="str">
        <f>IFERROR(__xludf.DUMMYFUNCTION("""COMPUTED_VALUE"""),"No")</f>
        <v>No</v>
      </c>
      <c r="Q564" t="str">
        <f>IFERROR(__xludf.DUMMYFUNCTION("""COMPUTED_VALUE"""),"Don't know")</f>
        <v>Don't know</v>
      </c>
      <c r="R564" t="str">
        <f>IFERROR(__xludf.DUMMYFUNCTION("""COMPUTED_VALUE"""),"Somewhat easy")</f>
        <v>Somewhat easy</v>
      </c>
      <c r="S564" t="str">
        <f>IFERROR(__xludf.DUMMYFUNCTION("""COMPUTED_VALUE"""),"No")</f>
        <v>No</v>
      </c>
      <c r="T564" t="str">
        <f>IFERROR(__xludf.DUMMYFUNCTION("""COMPUTED_VALUE"""),"No")</f>
        <v>No</v>
      </c>
      <c r="U564" t="str">
        <f>IFERROR(__xludf.DUMMYFUNCTION("""COMPUTED_VALUE"""),"Yes")</f>
        <v>Yes</v>
      </c>
      <c r="V564" t="str">
        <f>IFERROR(__xludf.DUMMYFUNCTION("""COMPUTED_VALUE"""),"Yes")</f>
        <v>Yes</v>
      </c>
      <c r="W564" t="str">
        <f>IFERROR(__xludf.DUMMYFUNCTION("""COMPUTED_VALUE"""),"No")</f>
        <v>No</v>
      </c>
      <c r="X564" t="str">
        <f>IFERROR(__xludf.DUMMYFUNCTION("""COMPUTED_VALUE"""),"Maybe")</f>
        <v>Maybe</v>
      </c>
      <c r="Y564" t="str">
        <f>IFERROR(__xludf.DUMMYFUNCTION("""COMPUTED_VALUE"""),"Yes")</f>
        <v>Yes</v>
      </c>
      <c r="Z564" t="str">
        <f>IFERROR(__xludf.DUMMYFUNCTION("""COMPUTED_VALUE"""),"No")</f>
        <v>No</v>
      </c>
    </row>
    <row r="565">
      <c r="A565" s="4">
        <f>IFERROR(__xludf.DUMMYFUNCTION("""COMPUTED_VALUE"""),41880.41592302083)</f>
        <v>41880.41592</v>
      </c>
      <c r="B565">
        <f>IFERROR(__xludf.DUMMYFUNCTION("""COMPUTED_VALUE"""),46.0)</f>
        <v>46</v>
      </c>
      <c r="C565" t="str">
        <f>IFERROR(__xludf.DUMMYFUNCTION("""COMPUTED_VALUE"""),"Female (trans)")</f>
        <v>Female (trans)</v>
      </c>
      <c r="D565" t="str">
        <f>IFERROR(__xludf.DUMMYFUNCTION("""COMPUTED_VALUE"""),"United States")</f>
        <v>United States</v>
      </c>
      <c r="E565" t="str">
        <f>IFERROR(__xludf.DUMMYFUNCTION("""COMPUTED_VALUE"""),"CT")</f>
        <v>CT</v>
      </c>
      <c r="F565" t="str">
        <f>IFERROR(__xludf.DUMMYFUNCTION("""COMPUTED_VALUE"""),"No")</f>
        <v>No</v>
      </c>
      <c r="G565" t="str">
        <f>IFERROR(__xludf.DUMMYFUNCTION("""COMPUTED_VALUE"""),"No")</f>
        <v>No</v>
      </c>
      <c r="H565" t="str">
        <f>IFERROR(__xludf.DUMMYFUNCTION("""COMPUTED_VALUE"""),"Yes")</f>
        <v>Yes</v>
      </c>
      <c r="I565" t="str">
        <f>IFERROR(__xludf.DUMMYFUNCTION("""COMPUTED_VALUE"""),"Often")</f>
        <v>Often</v>
      </c>
      <c r="J565" t="str">
        <f>IFERROR(__xludf.DUMMYFUNCTION("""COMPUTED_VALUE"""),"More than 1000")</f>
        <v>More than 1000</v>
      </c>
      <c r="K565" t="str">
        <f>IFERROR(__xludf.DUMMYFUNCTION("""COMPUTED_VALUE"""),"No")</f>
        <v>No</v>
      </c>
      <c r="L565" t="str">
        <f>IFERROR(__xludf.DUMMYFUNCTION("""COMPUTED_VALUE"""),"No")</f>
        <v>No</v>
      </c>
      <c r="M565" t="str">
        <f>IFERROR(__xludf.DUMMYFUNCTION("""COMPUTED_VALUE"""),"Yes")</f>
        <v>Yes</v>
      </c>
      <c r="N565" t="str">
        <f>IFERROR(__xludf.DUMMYFUNCTION("""COMPUTED_VALUE"""),"Yes")</f>
        <v>Yes</v>
      </c>
      <c r="O565" t="str">
        <f>IFERROR(__xludf.DUMMYFUNCTION("""COMPUTED_VALUE"""),"Yes")</f>
        <v>Yes</v>
      </c>
      <c r="P565" t="str">
        <f>IFERROR(__xludf.DUMMYFUNCTION("""COMPUTED_VALUE"""),"Yes")</f>
        <v>Yes</v>
      </c>
      <c r="Q565" t="str">
        <f>IFERROR(__xludf.DUMMYFUNCTION("""COMPUTED_VALUE"""),"Don't know")</f>
        <v>Don't know</v>
      </c>
      <c r="R565" t="str">
        <f>IFERROR(__xludf.DUMMYFUNCTION("""COMPUTED_VALUE"""),"Don't know")</f>
        <v>Don't know</v>
      </c>
      <c r="S565" t="str">
        <f>IFERROR(__xludf.DUMMYFUNCTION("""COMPUTED_VALUE"""),"Yes")</f>
        <v>Yes</v>
      </c>
      <c r="T565" t="str">
        <f>IFERROR(__xludf.DUMMYFUNCTION("""COMPUTED_VALUE"""),"No")</f>
        <v>No</v>
      </c>
      <c r="U565" t="str">
        <f>IFERROR(__xludf.DUMMYFUNCTION("""COMPUTED_VALUE"""),"Some of them")</f>
        <v>Some of them</v>
      </c>
      <c r="V565" t="str">
        <f>IFERROR(__xludf.DUMMYFUNCTION("""COMPUTED_VALUE"""),"Some of them")</f>
        <v>Some of them</v>
      </c>
      <c r="W565" t="str">
        <f>IFERROR(__xludf.DUMMYFUNCTION("""COMPUTED_VALUE"""),"No")</f>
        <v>No</v>
      </c>
      <c r="X565" t="str">
        <f>IFERROR(__xludf.DUMMYFUNCTION("""COMPUTED_VALUE"""),"No")</f>
        <v>No</v>
      </c>
      <c r="Y565" t="str">
        <f>IFERROR(__xludf.DUMMYFUNCTION("""COMPUTED_VALUE"""),"No")</f>
        <v>No</v>
      </c>
      <c r="Z565" t="str">
        <f>IFERROR(__xludf.DUMMYFUNCTION("""COMPUTED_VALUE"""),"Yes")</f>
        <v>Yes</v>
      </c>
    </row>
    <row r="566">
      <c r="A566" s="4">
        <f>IFERROR(__xludf.DUMMYFUNCTION("""COMPUTED_VALUE"""),41880.41643003472)</f>
        <v>41880.41643</v>
      </c>
      <c r="B566">
        <f>IFERROR(__xludf.DUMMYFUNCTION("""COMPUTED_VALUE"""),30.0)</f>
        <v>30</v>
      </c>
      <c r="C566" t="str">
        <f>IFERROR(__xludf.DUMMYFUNCTION("""COMPUTED_VALUE"""),"Male")</f>
        <v>Male</v>
      </c>
      <c r="D566" t="str">
        <f>IFERROR(__xludf.DUMMYFUNCTION("""COMPUTED_VALUE"""),"United States")</f>
        <v>United States</v>
      </c>
      <c r="E566" t="str">
        <f>IFERROR(__xludf.DUMMYFUNCTION("""COMPUTED_VALUE"""),"CA")</f>
        <v>CA</v>
      </c>
      <c r="F566" t="str">
        <f>IFERROR(__xludf.DUMMYFUNCTION("""COMPUTED_VALUE"""),"No")</f>
        <v>No</v>
      </c>
      <c r="G566" t="str">
        <f>IFERROR(__xludf.DUMMYFUNCTION("""COMPUTED_VALUE"""),"Yes")</f>
        <v>Yes</v>
      </c>
      <c r="H566" t="str">
        <f>IFERROR(__xludf.DUMMYFUNCTION("""COMPUTED_VALUE"""),"Yes")</f>
        <v>Yes</v>
      </c>
      <c r="I566" t="str">
        <f>IFERROR(__xludf.DUMMYFUNCTION("""COMPUTED_VALUE"""),"Sometimes")</f>
        <v>Sometimes</v>
      </c>
      <c r="J566" t="str">
        <f>IFERROR(__xludf.DUMMYFUNCTION("""COMPUTED_VALUE"""),"26-100")</f>
        <v>26-100</v>
      </c>
      <c r="K566" t="str">
        <f>IFERROR(__xludf.DUMMYFUNCTION("""COMPUTED_VALUE"""),"Yes")</f>
        <v>Yes</v>
      </c>
      <c r="L566" t="str">
        <f>IFERROR(__xludf.DUMMYFUNCTION("""COMPUTED_VALUE"""),"Yes")</f>
        <v>Yes</v>
      </c>
      <c r="M566" t="str">
        <f>IFERROR(__xludf.DUMMYFUNCTION("""COMPUTED_VALUE"""),"Yes")</f>
        <v>Yes</v>
      </c>
      <c r="N566" t="str">
        <f>IFERROR(__xludf.DUMMYFUNCTION("""COMPUTED_VALUE"""),"No")</f>
        <v>No</v>
      </c>
      <c r="O566" t="str">
        <f>IFERROR(__xludf.DUMMYFUNCTION("""COMPUTED_VALUE"""),"No")</f>
        <v>No</v>
      </c>
      <c r="P566" t="str">
        <f>IFERROR(__xludf.DUMMYFUNCTION("""COMPUTED_VALUE"""),"No")</f>
        <v>No</v>
      </c>
      <c r="Q566" t="str">
        <f>IFERROR(__xludf.DUMMYFUNCTION("""COMPUTED_VALUE"""),"Don't know")</f>
        <v>Don't know</v>
      </c>
      <c r="R566" t="str">
        <f>IFERROR(__xludf.DUMMYFUNCTION("""COMPUTED_VALUE"""),"Don't know")</f>
        <v>Don't know</v>
      </c>
      <c r="S566" t="str">
        <f>IFERROR(__xludf.DUMMYFUNCTION("""COMPUTED_VALUE"""),"Maybe")</f>
        <v>Maybe</v>
      </c>
      <c r="T566" t="str">
        <f>IFERROR(__xludf.DUMMYFUNCTION("""COMPUTED_VALUE"""),"No")</f>
        <v>No</v>
      </c>
      <c r="U566" t="str">
        <f>IFERROR(__xludf.DUMMYFUNCTION("""COMPUTED_VALUE"""),"Some of them")</f>
        <v>Some of them</v>
      </c>
      <c r="V566" t="str">
        <f>IFERROR(__xludf.DUMMYFUNCTION("""COMPUTED_VALUE"""),"No")</f>
        <v>No</v>
      </c>
      <c r="W566" t="str">
        <f>IFERROR(__xludf.DUMMYFUNCTION("""COMPUTED_VALUE"""),"No")</f>
        <v>No</v>
      </c>
      <c r="X566" t="str">
        <f>IFERROR(__xludf.DUMMYFUNCTION("""COMPUTED_VALUE"""),"Maybe")</f>
        <v>Maybe</v>
      </c>
      <c r="Y566" t="str">
        <f>IFERROR(__xludf.DUMMYFUNCTION("""COMPUTED_VALUE"""),"Don't know")</f>
        <v>Don't know</v>
      </c>
      <c r="Z566" t="str">
        <f>IFERROR(__xludf.DUMMYFUNCTION("""COMPUTED_VALUE"""),"No")</f>
        <v>No</v>
      </c>
    </row>
    <row r="567">
      <c r="A567" s="4">
        <f>IFERROR(__xludf.DUMMYFUNCTION("""COMPUTED_VALUE"""),41880.419028923614)</f>
        <v>41880.41903</v>
      </c>
      <c r="B567">
        <f>IFERROR(__xludf.DUMMYFUNCTION("""COMPUTED_VALUE"""),25.0)</f>
        <v>25</v>
      </c>
      <c r="C567" t="str">
        <f>IFERROR(__xludf.DUMMYFUNCTION("""COMPUTED_VALUE"""),"Male")</f>
        <v>Male</v>
      </c>
      <c r="D567" t="str">
        <f>IFERROR(__xludf.DUMMYFUNCTION("""COMPUTED_VALUE"""),"United States")</f>
        <v>United States</v>
      </c>
      <c r="F567" t="str">
        <f>IFERROR(__xludf.DUMMYFUNCTION("""COMPUTED_VALUE"""),"No")</f>
        <v>No</v>
      </c>
      <c r="G567" t="str">
        <f>IFERROR(__xludf.DUMMYFUNCTION("""COMPUTED_VALUE"""),"No")</f>
        <v>No</v>
      </c>
      <c r="H567" t="str">
        <f>IFERROR(__xludf.DUMMYFUNCTION("""COMPUTED_VALUE"""),"No")</f>
        <v>No</v>
      </c>
      <c r="I567" t="str">
        <f>IFERROR(__xludf.DUMMYFUNCTION("""COMPUTED_VALUE"""),"Rarely")</f>
        <v>Rarely</v>
      </c>
      <c r="J567" t="str">
        <f>IFERROR(__xludf.DUMMYFUNCTION("""COMPUTED_VALUE"""),"26-100")</f>
        <v>26-100</v>
      </c>
      <c r="K567" t="str">
        <f>IFERROR(__xludf.DUMMYFUNCTION("""COMPUTED_VALUE"""),"Yes")</f>
        <v>Yes</v>
      </c>
      <c r="L567" t="str">
        <f>IFERROR(__xludf.DUMMYFUNCTION("""COMPUTED_VALUE"""),"Yes")</f>
        <v>Yes</v>
      </c>
      <c r="M567" t="str">
        <f>IFERROR(__xludf.DUMMYFUNCTION("""COMPUTED_VALUE"""),"Don't know")</f>
        <v>Don't know</v>
      </c>
      <c r="N567" t="str">
        <f>IFERROR(__xludf.DUMMYFUNCTION("""COMPUTED_VALUE"""),"No")</f>
        <v>No</v>
      </c>
      <c r="O567" t="str">
        <f>IFERROR(__xludf.DUMMYFUNCTION("""COMPUTED_VALUE"""),"No")</f>
        <v>No</v>
      </c>
      <c r="P567" t="str">
        <f>IFERROR(__xludf.DUMMYFUNCTION("""COMPUTED_VALUE"""),"No")</f>
        <v>No</v>
      </c>
      <c r="Q567" t="str">
        <f>IFERROR(__xludf.DUMMYFUNCTION("""COMPUTED_VALUE"""),"Don't know")</f>
        <v>Don't know</v>
      </c>
      <c r="R567" t="str">
        <f>IFERROR(__xludf.DUMMYFUNCTION("""COMPUTED_VALUE"""),"Somewhat easy")</f>
        <v>Somewhat easy</v>
      </c>
      <c r="S567" t="str">
        <f>IFERROR(__xludf.DUMMYFUNCTION("""COMPUTED_VALUE"""),"Yes")</f>
        <v>Yes</v>
      </c>
      <c r="T567" t="str">
        <f>IFERROR(__xludf.DUMMYFUNCTION("""COMPUTED_VALUE"""),"No")</f>
        <v>No</v>
      </c>
      <c r="U567" t="str">
        <f>IFERROR(__xludf.DUMMYFUNCTION("""COMPUTED_VALUE"""),"Some of them")</f>
        <v>Some of them</v>
      </c>
      <c r="V567" t="str">
        <f>IFERROR(__xludf.DUMMYFUNCTION("""COMPUTED_VALUE"""),"Some of them")</f>
        <v>Some of them</v>
      </c>
      <c r="W567" t="str">
        <f>IFERROR(__xludf.DUMMYFUNCTION("""COMPUTED_VALUE"""),"No")</f>
        <v>No</v>
      </c>
      <c r="X567" t="str">
        <f>IFERROR(__xludf.DUMMYFUNCTION("""COMPUTED_VALUE"""),"Yes")</f>
        <v>Yes</v>
      </c>
      <c r="Y567" t="str">
        <f>IFERROR(__xludf.DUMMYFUNCTION("""COMPUTED_VALUE"""),"Don't know")</f>
        <v>Don't know</v>
      </c>
      <c r="Z567" t="str">
        <f>IFERROR(__xludf.DUMMYFUNCTION("""COMPUTED_VALUE"""),"Yes")</f>
        <v>Yes</v>
      </c>
    </row>
    <row r="568">
      <c r="A568" s="4">
        <f>IFERROR(__xludf.DUMMYFUNCTION("""COMPUTED_VALUE"""),41880.421175324074)</f>
        <v>41880.42118</v>
      </c>
      <c r="B568">
        <f>IFERROR(__xludf.DUMMYFUNCTION("""COMPUTED_VALUE"""),30.0)</f>
        <v>30</v>
      </c>
      <c r="C568" t="str">
        <f>IFERROR(__xludf.DUMMYFUNCTION("""COMPUTED_VALUE"""),"Female")</f>
        <v>Female</v>
      </c>
      <c r="D568" t="str">
        <f>IFERROR(__xludf.DUMMYFUNCTION("""COMPUTED_VALUE"""),"United States")</f>
        <v>United States</v>
      </c>
      <c r="E568" t="str">
        <f>IFERROR(__xludf.DUMMYFUNCTION("""COMPUTED_VALUE"""),"GA")</f>
        <v>GA</v>
      </c>
      <c r="F568" t="str">
        <f>IFERROR(__xludf.DUMMYFUNCTION("""COMPUTED_VALUE"""),"No")</f>
        <v>No</v>
      </c>
      <c r="G568" t="str">
        <f>IFERROR(__xludf.DUMMYFUNCTION("""COMPUTED_VALUE"""),"Yes")</f>
        <v>Yes</v>
      </c>
      <c r="H568" t="str">
        <f>IFERROR(__xludf.DUMMYFUNCTION("""COMPUTED_VALUE"""),"Yes")</f>
        <v>Yes</v>
      </c>
      <c r="I568" t="str">
        <f>IFERROR(__xludf.DUMMYFUNCTION("""COMPUTED_VALUE"""),"Sometimes")</f>
        <v>Sometimes</v>
      </c>
      <c r="J568" t="str">
        <f>IFERROR(__xludf.DUMMYFUNCTION("""COMPUTED_VALUE"""),"500-1000")</f>
        <v>500-1000</v>
      </c>
      <c r="K568" t="str">
        <f>IFERROR(__xludf.DUMMYFUNCTION("""COMPUTED_VALUE"""),"No")</f>
        <v>No</v>
      </c>
      <c r="L568" t="str">
        <f>IFERROR(__xludf.DUMMYFUNCTION("""COMPUTED_VALUE"""),"No")</f>
        <v>No</v>
      </c>
      <c r="M568" t="str">
        <f>IFERROR(__xludf.DUMMYFUNCTION("""COMPUTED_VALUE"""),"Yes")</f>
        <v>Yes</v>
      </c>
      <c r="N568" t="str">
        <f>IFERROR(__xludf.DUMMYFUNCTION("""COMPUTED_VALUE"""),"Yes")</f>
        <v>Yes</v>
      </c>
      <c r="O568" t="str">
        <f>IFERROR(__xludf.DUMMYFUNCTION("""COMPUTED_VALUE"""),"Yes")</f>
        <v>Yes</v>
      </c>
      <c r="P568" t="str">
        <f>IFERROR(__xludf.DUMMYFUNCTION("""COMPUTED_VALUE"""),"Yes")</f>
        <v>Yes</v>
      </c>
      <c r="Q568" t="str">
        <f>IFERROR(__xludf.DUMMYFUNCTION("""COMPUTED_VALUE"""),"Yes")</f>
        <v>Yes</v>
      </c>
      <c r="R568" t="str">
        <f>IFERROR(__xludf.DUMMYFUNCTION("""COMPUTED_VALUE"""),"Somewhat easy")</f>
        <v>Somewhat easy</v>
      </c>
      <c r="S568" t="str">
        <f>IFERROR(__xludf.DUMMYFUNCTION("""COMPUTED_VALUE"""),"Maybe")</f>
        <v>Maybe</v>
      </c>
      <c r="T568" t="str">
        <f>IFERROR(__xludf.DUMMYFUNCTION("""COMPUTED_VALUE"""),"Maybe")</f>
        <v>Maybe</v>
      </c>
      <c r="U568" t="str">
        <f>IFERROR(__xludf.DUMMYFUNCTION("""COMPUTED_VALUE"""),"Some of them")</f>
        <v>Some of them</v>
      </c>
      <c r="V568" t="str">
        <f>IFERROR(__xludf.DUMMYFUNCTION("""COMPUTED_VALUE"""),"Some of them")</f>
        <v>Some of them</v>
      </c>
      <c r="W568" t="str">
        <f>IFERROR(__xludf.DUMMYFUNCTION("""COMPUTED_VALUE"""),"No")</f>
        <v>No</v>
      </c>
      <c r="X568" t="str">
        <f>IFERROR(__xludf.DUMMYFUNCTION("""COMPUTED_VALUE"""),"No")</f>
        <v>No</v>
      </c>
      <c r="Y568" t="str">
        <f>IFERROR(__xludf.DUMMYFUNCTION("""COMPUTED_VALUE"""),"No")</f>
        <v>No</v>
      </c>
      <c r="Z568" t="str">
        <f>IFERROR(__xludf.DUMMYFUNCTION("""COMPUTED_VALUE"""),"Yes")</f>
        <v>Yes</v>
      </c>
    </row>
    <row r="569">
      <c r="A569" s="4">
        <f>IFERROR(__xludf.DUMMYFUNCTION("""COMPUTED_VALUE"""),41880.42511590278)</f>
        <v>41880.42512</v>
      </c>
      <c r="B569">
        <f>IFERROR(__xludf.DUMMYFUNCTION("""COMPUTED_VALUE"""),32.0)</f>
        <v>32</v>
      </c>
      <c r="C569" t="str">
        <f>IFERROR(__xludf.DUMMYFUNCTION("""COMPUTED_VALUE"""),"m")</f>
        <v>m</v>
      </c>
      <c r="D569" t="str">
        <f>IFERROR(__xludf.DUMMYFUNCTION("""COMPUTED_VALUE"""),"United States")</f>
        <v>United States</v>
      </c>
      <c r="E569" t="str">
        <f>IFERROR(__xludf.DUMMYFUNCTION("""COMPUTED_VALUE"""),"TN")</f>
        <v>TN</v>
      </c>
      <c r="F569" t="str">
        <f>IFERROR(__xludf.DUMMYFUNCTION("""COMPUTED_VALUE"""),"No")</f>
        <v>No</v>
      </c>
      <c r="G569" t="str">
        <f>IFERROR(__xludf.DUMMYFUNCTION("""COMPUTED_VALUE"""),"No")</f>
        <v>No</v>
      </c>
      <c r="H569" t="str">
        <f>IFERROR(__xludf.DUMMYFUNCTION("""COMPUTED_VALUE"""),"No")</f>
        <v>No</v>
      </c>
      <c r="I569" t="str">
        <f>IFERROR(__xludf.DUMMYFUNCTION("""COMPUTED_VALUE"""),"Never")</f>
        <v>Never</v>
      </c>
      <c r="J569" t="str">
        <f>IFERROR(__xludf.DUMMYFUNCTION("""COMPUTED_VALUE"""),"6-25")</f>
        <v>6-25</v>
      </c>
      <c r="K569" t="str">
        <f>IFERROR(__xludf.DUMMYFUNCTION("""COMPUTED_VALUE"""),"No")</f>
        <v>No</v>
      </c>
      <c r="L569" t="str">
        <f>IFERROR(__xludf.DUMMYFUNCTION("""COMPUTED_VALUE"""),"Yes")</f>
        <v>Yes</v>
      </c>
      <c r="M569" t="str">
        <f>IFERROR(__xludf.DUMMYFUNCTION("""COMPUTED_VALUE"""),"Yes")</f>
        <v>Yes</v>
      </c>
      <c r="N569" t="str">
        <f>IFERROR(__xludf.DUMMYFUNCTION("""COMPUTED_VALUE"""),"Yes")</f>
        <v>Yes</v>
      </c>
      <c r="O569" t="str">
        <f>IFERROR(__xludf.DUMMYFUNCTION("""COMPUTED_VALUE"""),"Yes")</f>
        <v>Yes</v>
      </c>
      <c r="P569" t="str">
        <f>IFERROR(__xludf.DUMMYFUNCTION("""COMPUTED_VALUE"""),"Yes")</f>
        <v>Yes</v>
      </c>
      <c r="Q569" t="str">
        <f>IFERROR(__xludf.DUMMYFUNCTION("""COMPUTED_VALUE"""),"Don't know")</f>
        <v>Don't know</v>
      </c>
      <c r="R569" t="str">
        <f>IFERROR(__xludf.DUMMYFUNCTION("""COMPUTED_VALUE"""),"Somewhat easy")</f>
        <v>Somewhat easy</v>
      </c>
      <c r="S569" t="str">
        <f>IFERROR(__xludf.DUMMYFUNCTION("""COMPUTED_VALUE"""),"No")</f>
        <v>No</v>
      </c>
      <c r="T569" t="str">
        <f>IFERROR(__xludf.DUMMYFUNCTION("""COMPUTED_VALUE"""),"No")</f>
        <v>No</v>
      </c>
      <c r="U569" t="str">
        <f>IFERROR(__xludf.DUMMYFUNCTION("""COMPUTED_VALUE"""),"Yes")</f>
        <v>Yes</v>
      </c>
      <c r="V569" t="str">
        <f>IFERROR(__xludf.DUMMYFUNCTION("""COMPUTED_VALUE"""),"Yes")</f>
        <v>Yes</v>
      </c>
      <c r="W569" t="str">
        <f>IFERROR(__xludf.DUMMYFUNCTION("""COMPUTED_VALUE"""),"No")</f>
        <v>No</v>
      </c>
      <c r="X569" t="str">
        <f>IFERROR(__xludf.DUMMYFUNCTION("""COMPUTED_VALUE"""),"Maybe")</f>
        <v>Maybe</v>
      </c>
      <c r="Y569" t="str">
        <f>IFERROR(__xludf.DUMMYFUNCTION("""COMPUTED_VALUE"""),"Yes")</f>
        <v>Yes</v>
      </c>
      <c r="Z569" t="str">
        <f>IFERROR(__xludf.DUMMYFUNCTION("""COMPUTED_VALUE"""),"No")</f>
        <v>No</v>
      </c>
    </row>
    <row r="570">
      <c r="A570" s="4">
        <f>IFERROR(__xludf.DUMMYFUNCTION("""COMPUTED_VALUE"""),41880.42620130787)</f>
        <v>41880.4262</v>
      </c>
      <c r="B570">
        <f>IFERROR(__xludf.DUMMYFUNCTION("""COMPUTED_VALUE"""),37.0)</f>
        <v>37</v>
      </c>
      <c r="C570" t="str">
        <f>IFERROR(__xludf.DUMMYFUNCTION("""COMPUTED_VALUE"""),"Male")</f>
        <v>Male</v>
      </c>
      <c r="D570" t="str">
        <f>IFERROR(__xludf.DUMMYFUNCTION("""COMPUTED_VALUE"""),"United States")</f>
        <v>United States</v>
      </c>
      <c r="E570" t="str">
        <f>IFERROR(__xludf.DUMMYFUNCTION("""COMPUTED_VALUE"""),"IN")</f>
        <v>IN</v>
      </c>
      <c r="F570" t="str">
        <f>IFERROR(__xludf.DUMMYFUNCTION("""COMPUTED_VALUE"""),"No")</f>
        <v>No</v>
      </c>
      <c r="G570" t="str">
        <f>IFERROR(__xludf.DUMMYFUNCTION("""COMPUTED_VALUE"""),"Yes")</f>
        <v>Yes</v>
      </c>
      <c r="H570" t="str">
        <f>IFERROR(__xludf.DUMMYFUNCTION("""COMPUTED_VALUE"""),"No")</f>
        <v>No</v>
      </c>
      <c r="I570" t="str">
        <f>IFERROR(__xludf.DUMMYFUNCTION("""COMPUTED_VALUE"""),"Sometimes")</f>
        <v>Sometimes</v>
      </c>
      <c r="J570" t="str">
        <f>IFERROR(__xludf.DUMMYFUNCTION("""COMPUTED_VALUE"""),"26-100")</f>
        <v>26-100</v>
      </c>
      <c r="K570" t="str">
        <f>IFERROR(__xludf.DUMMYFUNCTION("""COMPUTED_VALUE"""),"Yes")</f>
        <v>Yes</v>
      </c>
      <c r="L570" t="str">
        <f>IFERROR(__xludf.DUMMYFUNCTION("""COMPUTED_VALUE"""),"Yes")</f>
        <v>Yes</v>
      </c>
      <c r="M570" t="str">
        <f>IFERROR(__xludf.DUMMYFUNCTION("""COMPUTED_VALUE"""),"Don't know")</f>
        <v>Don't know</v>
      </c>
      <c r="N570" t="str">
        <f>IFERROR(__xludf.DUMMYFUNCTION("""COMPUTED_VALUE"""),"No")</f>
        <v>No</v>
      </c>
      <c r="O570" t="str">
        <f>IFERROR(__xludf.DUMMYFUNCTION("""COMPUTED_VALUE"""),"No")</f>
        <v>No</v>
      </c>
      <c r="P570" t="str">
        <f>IFERROR(__xludf.DUMMYFUNCTION("""COMPUTED_VALUE"""),"No")</f>
        <v>No</v>
      </c>
      <c r="Q570" t="str">
        <f>IFERROR(__xludf.DUMMYFUNCTION("""COMPUTED_VALUE"""),"Don't know")</f>
        <v>Don't know</v>
      </c>
      <c r="R570" t="str">
        <f>IFERROR(__xludf.DUMMYFUNCTION("""COMPUTED_VALUE"""),"Somewhat easy")</f>
        <v>Somewhat easy</v>
      </c>
      <c r="S570" t="str">
        <f>IFERROR(__xludf.DUMMYFUNCTION("""COMPUTED_VALUE"""),"Maybe")</f>
        <v>Maybe</v>
      </c>
      <c r="T570" t="str">
        <f>IFERROR(__xludf.DUMMYFUNCTION("""COMPUTED_VALUE"""),"No")</f>
        <v>No</v>
      </c>
      <c r="U570" t="str">
        <f>IFERROR(__xludf.DUMMYFUNCTION("""COMPUTED_VALUE"""),"Some of them")</f>
        <v>Some of them</v>
      </c>
      <c r="V570" t="str">
        <f>IFERROR(__xludf.DUMMYFUNCTION("""COMPUTED_VALUE"""),"Some of them")</f>
        <v>Some of them</v>
      </c>
      <c r="W570" t="str">
        <f>IFERROR(__xludf.DUMMYFUNCTION("""COMPUTED_VALUE"""),"No")</f>
        <v>No</v>
      </c>
      <c r="X570" t="str">
        <f>IFERROR(__xludf.DUMMYFUNCTION("""COMPUTED_VALUE"""),"Maybe")</f>
        <v>Maybe</v>
      </c>
      <c r="Y570" t="str">
        <f>IFERROR(__xludf.DUMMYFUNCTION("""COMPUTED_VALUE"""),"No")</f>
        <v>No</v>
      </c>
      <c r="Z570" t="str">
        <f>IFERROR(__xludf.DUMMYFUNCTION("""COMPUTED_VALUE"""),"No")</f>
        <v>No</v>
      </c>
    </row>
    <row r="571">
      <c r="A571" s="4">
        <f>IFERROR(__xludf.DUMMYFUNCTION("""COMPUTED_VALUE"""),41880.428305428235)</f>
        <v>41880.42831</v>
      </c>
      <c r="B571">
        <f>IFERROR(__xludf.DUMMYFUNCTION("""COMPUTED_VALUE"""),42.0)</f>
        <v>42</v>
      </c>
      <c r="C571" t="str">
        <f>IFERROR(__xludf.DUMMYFUNCTION("""COMPUTED_VALUE"""),"M")</f>
        <v>M</v>
      </c>
      <c r="D571" t="str">
        <f>IFERROR(__xludf.DUMMYFUNCTION("""COMPUTED_VALUE"""),"United States")</f>
        <v>United States</v>
      </c>
      <c r="E571" t="str">
        <f>IFERROR(__xludf.DUMMYFUNCTION("""COMPUTED_VALUE"""),"CA")</f>
        <v>CA</v>
      </c>
      <c r="F571" t="str">
        <f>IFERROR(__xludf.DUMMYFUNCTION("""COMPUTED_VALUE"""),"No")</f>
        <v>No</v>
      </c>
      <c r="G571" t="str">
        <f>IFERROR(__xludf.DUMMYFUNCTION("""COMPUTED_VALUE"""),"Yes")</f>
        <v>Yes</v>
      </c>
      <c r="H571" t="str">
        <f>IFERROR(__xludf.DUMMYFUNCTION("""COMPUTED_VALUE"""),"Yes")</f>
        <v>Yes</v>
      </c>
      <c r="I571" t="str">
        <f>IFERROR(__xludf.DUMMYFUNCTION("""COMPUTED_VALUE"""),"Sometimes")</f>
        <v>Sometimes</v>
      </c>
      <c r="J571" t="str">
        <f>IFERROR(__xludf.DUMMYFUNCTION("""COMPUTED_VALUE"""),"6-25")</f>
        <v>6-25</v>
      </c>
      <c r="K571" t="str">
        <f>IFERROR(__xludf.DUMMYFUNCTION("""COMPUTED_VALUE"""),"Yes")</f>
        <v>Yes</v>
      </c>
      <c r="L571" t="str">
        <f>IFERROR(__xludf.DUMMYFUNCTION("""COMPUTED_VALUE"""),"Yes")</f>
        <v>Yes</v>
      </c>
      <c r="M571" t="str">
        <f>IFERROR(__xludf.DUMMYFUNCTION("""COMPUTED_VALUE"""),"Don't know")</f>
        <v>Don't know</v>
      </c>
      <c r="N571" t="str">
        <f>IFERROR(__xludf.DUMMYFUNCTION("""COMPUTED_VALUE"""),"No")</f>
        <v>No</v>
      </c>
      <c r="O571" t="str">
        <f>IFERROR(__xludf.DUMMYFUNCTION("""COMPUTED_VALUE"""),"No")</f>
        <v>No</v>
      </c>
      <c r="P571" t="str">
        <f>IFERROR(__xludf.DUMMYFUNCTION("""COMPUTED_VALUE"""),"Don't know")</f>
        <v>Don't know</v>
      </c>
      <c r="Q571" t="str">
        <f>IFERROR(__xludf.DUMMYFUNCTION("""COMPUTED_VALUE"""),"Don't know")</f>
        <v>Don't know</v>
      </c>
      <c r="R571" t="str">
        <f>IFERROR(__xludf.DUMMYFUNCTION("""COMPUTED_VALUE"""),"Don't know")</f>
        <v>Don't know</v>
      </c>
      <c r="S571" t="str">
        <f>IFERROR(__xludf.DUMMYFUNCTION("""COMPUTED_VALUE"""),"Maybe")</f>
        <v>Maybe</v>
      </c>
      <c r="T571" t="str">
        <f>IFERROR(__xludf.DUMMYFUNCTION("""COMPUTED_VALUE"""),"Maybe")</f>
        <v>Maybe</v>
      </c>
      <c r="U571" t="str">
        <f>IFERROR(__xludf.DUMMYFUNCTION("""COMPUTED_VALUE"""),"Some of them")</f>
        <v>Some of them</v>
      </c>
      <c r="V571" t="str">
        <f>IFERROR(__xludf.DUMMYFUNCTION("""COMPUTED_VALUE"""),"Some of them")</f>
        <v>Some of them</v>
      </c>
      <c r="W571" t="str">
        <f>IFERROR(__xludf.DUMMYFUNCTION("""COMPUTED_VALUE"""),"No")</f>
        <v>No</v>
      </c>
      <c r="X571" t="str">
        <f>IFERROR(__xludf.DUMMYFUNCTION("""COMPUTED_VALUE"""),"No")</f>
        <v>No</v>
      </c>
      <c r="Y571" t="str">
        <f>IFERROR(__xludf.DUMMYFUNCTION("""COMPUTED_VALUE"""),"Don't know")</f>
        <v>Don't know</v>
      </c>
      <c r="Z571" t="str">
        <f>IFERROR(__xludf.DUMMYFUNCTION("""COMPUTED_VALUE"""),"No")</f>
        <v>No</v>
      </c>
    </row>
    <row r="572">
      <c r="A572" s="4">
        <f>IFERROR(__xludf.DUMMYFUNCTION("""COMPUTED_VALUE"""),41880.43559356481)</f>
        <v>41880.43559</v>
      </c>
      <c r="B572">
        <f>IFERROR(__xludf.DUMMYFUNCTION("""COMPUTED_VALUE"""),25.0)</f>
        <v>25</v>
      </c>
      <c r="C572" t="str">
        <f>IFERROR(__xludf.DUMMYFUNCTION("""COMPUTED_VALUE"""),"female")</f>
        <v>female</v>
      </c>
      <c r="D572" t="str">
        <f>IFERROR(__xludf.DUMMYFUNCTION("""COMPUTED_VALUE"""),"United States")</f>
        <v>United States</v>
      </c>
      <c r="E572" t="str">
        <f>IFERROR(__xludf.DUMMYFUNCTION("""COMPUTED_VALUE"""),"OR")</f>
        <v>OR</v>
      </c>
      <c r="F572" t="str">
        <f>IFERROR(__xludf.DUMMYFUNCTION("""COMPUTED_VALUE"""),"No")</f>
        <v>No</v>
      </c>
      <c r="G572" t="str">
        <f>IFERROR(__xludf.DUMMYFUNCTION("""COMPUTED_VALUE"""),"No")</f>
        <v>No</v>
      </c>
      <c r="H572" t="str">
        <f>IFERROR(__xludf.DUMMYFUNCTION("""COMPUTED_VALUE"""),"No")</f>
        <v>No</v>
      </c>
      <c r="I572" t="str">
        <f>IFERROR(__xludf.DUMMYFUNCTION("""COMPUTED_VALUE"""),"Never")</f>
        <v>Never</v>
      </c>
      <c r="J572" t="str">
        <f>IFERROR(__xludf.DUMMYFUNCTION("""COMPUTED_VALUE"""),"More than 1000")</f>
        <v>More than 1000</v>
      </c>
      <c r="K572" t="str">
        <f>IFERROR(__xludf.DUMMYFUNCTION("""COMPUTED_VALUE"""),"No")</f>
        <v>No</v>
      </c>
      <c r="L572" t="str">
        <f>IFERROR(__xludf.DUMMYFUNCTION("""COMPUTED_VALUE"""),"Yes")</f>
        <v>Yes</v>
      </c>
      <c r="M572" t="str">
        <f>IFERROR(__xludf.DUMMYFUNCTION("""COMPUTED_VALUE"""),"Yes")</f>
        <v>Yes</v>
      </c>
      <c r="N572" t="str">
        <f>IFERROR(__xludf.DUMMYFUNCTION("""COMPUTED_VALUE"""),"Yes")</f>
        <v>Yes</v>
      </c>
      <c r="O572" t="str">
        <f>IFERROR(__xludf.DUMMYFUNCTION("""COMPUTED_VALUE"""),"Yes")</f>
        <v>Yes</v>
      </c>
      <c r="P572" t="str">
        <f>IFERROR(__xludf.DUMMYFUNCTION("""COMPUTED_VALUE"""),"Yes")</f>
        <v>Yes</v>
      </c>
      <c r="Q572" t="str">
        <f>IFERROR(__xludf.DUMMYFUNCTION("""COMPUTED_VALUE"""),"Don't know")</f>
        <v>Don't know</v>
      </c>
      <c r="R572" t="str">
        <f>IFERROR(__xludf.DUMMYFUNCTION("""COMPUTED_VALUE"""),"Don't know")</f>
        <v>Don't know</v>
      </c>
      <c r="S572" t="str">
        <f>IFERROR(__xludf.DUMMYFUNCTION("""COMPUTED_VALUE"""),"Maybe")</f>
        <v>Maybe</v>
      </c>
      <c r="T572" t="str">
        <f>IFERROR(__xludf.DUMMYFUNCTION("""COMPUTED_VALUE"""),"No")</f>
        <v>No</v>
      </c>
      <c r="U572" t="str">
        <f>IFERROR(__xludf.DUMMYFUNCTION("""COMPUTED_VALUE"""),"Some of them")</f>
        <v>Some of them</v>
      </c>
      <c r="V572" t="str">
        <f>IFERROR(__xludf.DUMMYFUNCTION("""COMPUTED_VALUE"""),"Yes")</f>
        <v>Yes</v>
      </c>
      <c r="W572" t="str">
        <f>IFERROR(__xludf.DUMMYFUNCTION("""COMPUTED_VALUE"""),"Maybe")</f>
        <v>Maybe</v>
      </c>
      <c r="X572" t="str">
        <f>IFERROR(__xludf.DUMMYFUNCTION("""COMPUTED_VALUE"""),"No")</f>
        <v>No</v>
      </c>
      <c r="Y572" t="str">
        <f>IFERROR(__xludf.DUMMYFUNCTION("""COMPUTED_VALUE"""),"Yes")</f>
        <v>Yes</v>
      </c>
      <c r="Z572" t="str">
        <f>IFERROR(__xludf.DUMMYFUNCTION("""COMPUTED_VALUE"""),"No")</f>
        <v>No</v>
      </c>
    </row>
    <row r="573">
      <c r="A573" s="4">
        <f>IFERROR(__xludf.DUMMYFUNCTION("""COMPUTED_VALUE"""),41880.437608726854)</f>
        <v>41880.43761</v>
      </c>
      <c r="B573">
        <f>IFERROR(__xludf.DUMMYFUNCTION("""COMPUTED_VALUE"""),19.0)</f>
        <v>19</v>
      </c>
      <c r="C573" t="str">
        <f>IFERROR(__xludf.DUMMYFUNCTION("""COMPUTED_VALUE"""),"Male")</f>
        <v>Male</v>
      </c>
      <c r="D573" t="str">
        <f>IFERROR(__xludf.DUMMYFUNCTION("""COMPUTED_VALUE"""),"United States")</f>
        <v>United States</v>
      </c>
      <c r="E573" t="str">
        <f>IFERROR(__xludf.DUMMYFUNCTION("""COMPUTED_VALUE"""),"IN")</f>
        <v>IN</v>
      </c>
      <c r="F573" t="str">
        <f>IFERROR(__xludf.DUMMYFUNCTION("""COMPUTED_VALUE"""),"No")</f>
        <v>No</v>
      </c>
      <c r="G573" t="str">
        <f>IFERROR(__xludf.DUMMYFUNCTION("""COMPUTED_VALUE"""),"No")</f>
        <v>No</v>
      </c>
      <c r="H573" t="str">
        <f>IFERROR(__xludf.DUMMYFUNCTION("""COMPUTED_VALUE"""),"No")</f>
        <v>No</v>
      </c>
      <c r="I573" t="str">
        <f>IFERROR(__xludf.DUMMYFUNCTION("""COMPUTED_VALUE"""),"Sometimes")</f>
        <v>Sometimes</v>
      </c>
      <c r="J573" t="str">
        <f>IFERROR(__xludf.DUMMYFUNCTION("""COMPUTED_VALUE"""),"1-5")</f>
        <v>1-5</v>
      </c>
      <c r="K573" t="str">
        <f>IFERROR(__xludf.DUMMYFUNCTION("""COMPUTED_VALUE"""),"No")</f>
        <v>No</v>
      </c>
      <c r="L573" t="str">
        <f>IFERROR(__xludf.DUMMYFUNCTION("""COMPUTED_VALUE"""),"Yes")</f>
        <v>Yes</v>
      </c>
      <c r="M573" t="str">
        <f>IFERROR(__xludf.DUMMYFUNCTION("""COMPUTED_VALUE"""),"Don't know")</f>
        <v>Don't know</v>
      </c>
      <c r="N573" t="str">
        <f>IFERROR(__xludf.DUMMYFUNCTION("""COMPUTED_VALUE"""),"Not sure")</f>
        <v>Not sure</v>
      </c>
      <c r="O573" t="str">
        <f>IFERROR(__xludf.DUMMYFUNCTION("""COMPUTED_VALUE"""),"No")</f>
        <v>No</v>
      </c>
      <c r="P573" t="str">
        <f>IFERROR(__xludf.DUMMYFUNCTION("""COMPUTED_VALUE"""),"No")</f>
        <v>No</v>
      </c>
      <c r="Q573" t="str">
        <f>IFERROR(__xludf.DUMMYFUNCTION("""COMPUTED_VALUE"""),"Don't know")</f>
        <v>Don't know</v>
      </c>
      <c r="R573" t="str">
        <f>IFERROR(__xludf.DUMMYFUNCTION("""COMPUTED_VALUE"""),"Don't know")</f>
        <v>Don't know</v>
      </c>
      <c r="S573" t="str">
        <f>IFERROR(__xludf.DUMMYFUNCTION("""COMPUTED_VALUE"""),"No")</f>
        <v>No</v>
      </c>
      <c r="T573" t="str">
        <f>IFERROR(__xludf.DUMMYFUNCTION("""COMPUTED_VALUE"""),"No")</f>
        <v>No</v>
      </c>
      <c r="U573" t="str">
        <f>IFERROR(__xludf.DUMMYFUNCTION("""COMPUTED_VALUE"""),"Some of them")</f>
        <v>Some of them</v>
      </c>
      <c r="V573" t="str">
        <f>IFERROR(__xludf.DUMMYFUNCTION("""COMPUTED_VALUE"""),"Yes")</f>
        <v>Yes</v>
      </c>
      <c r="W573" t="str">
        <f>IFERROR(__xludf.DUMMYFUNCTION("""COMPUTED_VALUE"""),"Maybe")</f>
        <v>Maybe</v>
      </c>
      <c r="X573" t="str">
        <f>IFERROR(__xludf.DUMMYFUNCTION("""COMPUTED_VALUE"""),"Maybe")</f>
        <v>Maybe</v>
      </c>
      <c r="Y573" t="str">
        <f>IFERROR(__xludf.DUMMYFUNCTION("""COMPUTED_VALUE"""),"Don't know")</f>
        <v>Don't know</v>
      </c>
      <c r="Z573" t="str">
        <f>IFERROR(__xludf.DUMMYFUNCTION("""COMPUTED_VALUE"""),"No")</f>
        <v>No</v>
      </c>
    </row>
    <row r="574">
      <c r="A574" s="4">
        <f>IFERROR(__xludf.DUMMYFUNCTION("""COMPUTED_VALUE"""),41880.43917355324)</f>
        <v>41880.43917</v>
      </c>
      <c r="B574">
        <f>IFERROR(__xludf.DUMMYFUNCTION("""COMPUTED_VALUE"""),40.0)</f>
        <v>40</v>
      </c>
      <c r="C574" t="str">
        <f>IFERROR(__xludf.DUMMYFUNCTION("""COMPUTED_VALUE"""),"female")</f>
        <v>female</v>
      </c>
      <c r="D574" t="str">
        <f>IFERROR(__xludf.DUMMYFUNCTION("""COMPUTED_VALUE"""),"United States")</f>
        <v>United States</v>
      </c>
      <c r="E574" t="str">
        <f>IFERROR(__xludf.DUMMYFUNCTION("""COMPUTED_VALUE"""),"GA")</f>
        <v>GA</v>
      </c>
      <c r="F574" t="str">
        <f>IFERROR(__xludf.DUMMYFUNCTION("""COMPUTED_VALUE"""),"No")</f>
        <v>No</v>
      </c>
      <c r="G574" t="str">
        <f>IFERROR(__xludf.DUMMYFUNCTION("""COMPUTED_VALUE"""),"Yes")</f>
        <v>Yes</v>
      </c>
      <c r="H574" t="str">
        <f>IFERROR(__xludf.DUMMYFUNCTION("""COMPUTED_VALUE"""),"No")</f>
        <v>No</v>
      </c>
      <c r="I574" t="str">
        <f>IFERROR(__xludf.DUMMYFUNCTION("""COMPUTED_VALUE"""),"Never")</f>
        <v>Never</v>
      </c>
      <c r="J574" t="str">
        <f>IFERROR(__xludf.DUMMYFUNCTION("""COMPUTED_VALUE"""),"100-500")</f>
        <v>100-500</v>
      </c>
      <c r="K574" t="str">
        <f>IFERROR(__xludf.DUMMYFUNCTION("""COMPUTED_VALUE"""),"Yes")</f>
        <v>Yes</v>
      </c>
      <c r="L574" t="str">
        <f>IFERROR(__xludf.DUMMYFUNCTION("""COMPUTED_VALUE"""),"Yes")</f>
        <v>Yes</v>
      </c>
      <c r="M574" t="str">
        <f>IFERROR(__xludf.DUMMYFUNCTION("""COMPUTED_VALUE"""),"Yes")</f>
        <v>Yes</v>
      </c>
      <c r="N574" t="str">
        <f>IFERROR(__xludf.DUMMYFUNCTION("""COMPUTED_VALUE"""),"Yes")</f>
        <v>Yes</v>
      </c>
      <c r="O574" t="str">
        <f>IFERROR(__xludf.DUMMYFUNCTION("""COMPUTED_VALUE"""),"Yes")</f>
        <v>Yes</v>
      </c>
      <c r="P574" t="str">
        <f>IFERROR(__xludf.DUMMYFUNCTION("""COMPUTED_VALUE"""),"No")</f>
        <v>No</v>
      </c>
      <c r="Q574" t="str">
        <f>IFERROR(__xludf.DUMMYFUNCTION("""COMPUTED_VALUE"""),"Don't know")</f>
        <v>Don't know</v>
      </c>
      <c r="R574" t="str">
        <f>IFERROR(__xludf.DUMMYFUNCTION("""COMPUTED_VALUE"""),"Don't know")</f>
        <v>Don't know</v>
      </c>
      <c r="S574" t="str">
        <f>IFERROR(__xludf.DUMMYFUNCTION("""COMPUTED_VALUE"""),"Yes")</f>
        <v>Yes</v>
      </c>
      <c r="T574" t="str">
        <f>IFERROR(__xludf.DUMMYFUNCTION("""COMPUTED_VALUE"""),"Yes")</f>
        <v>Yes</v>
      </c>
      <c r="U574" t="str">
        <f>IFERROR(__xludf.DUMMYFUNCTION("""COMPUTED_VALUE"""),"No")</f>
        <v>No</v>
      </c>
      <c r="V574" t="str">
        <f>IFERROR(__xludf.DUMMYFUNCTION("""COMPUTED_VALUE"""),"No")</f>
        <v>No</v>
      </c>
      <c r="W574" t="str">
        <f>IFERROR(__xludf.DUMMYFUNCTION("""COMPUTED_VALUE"""),"No")</f>
        <v>No</v>
      </c>
      <c r="X574" t="str">
        <f>IFERROR(__xludf.DUMMYFUNCTION("""COMPUTED_VALUE"""),"No")</f>
        <v>No</v>
      </c>
      <c r="Y574" t="str">
        <f>IFERROR(__xludf.DUMMYFUNCTION("""COMPUTED_VALUE"""),"Don't know")</f>
        <v>Don't know</v>
      </c>
      <c r="Z574" t="str">
        <f>IFERROR(__xludf.DUMMYFUNCTION("""COMPUTED_VALUE"""),"No")</f>
        <v>No</v>
      </c>
    </row>
    <row r="575">
      <c r="A575" s="4">
        <f>IFERROR(__xludf.DUMMYFUNCTION("""COMPUTED_VALUE"""),41880.44010603009)</f>
        <v>41880.44011</v>
      </c>
      <c r="B575">
        <f>IFERROR(__xludf.DUMMYFUNCTION("""COMPUTED_VALUE"""),34.0)</f>
        <v>34</v>
      </c>
      <c r="C575" t="str">
        <f>IFERROR(__xludf.DUMMYFUNCTION("""COMPUTED_VALUE"""),"Male")</f>
        <v>Male</v>
      </c>
      <c r="D575" t="str">
        <f>IFERROR(__xludf.DUMMYFUNCTION("""COMPUTED_VALUE"""),"United States")</f>
        <v>United States</v>
      </c>
      <c r="E575" t="str">
        <f>IFERROR(__xludf.DUMMYFUNCTION("""COMPUTED_VALUE"""),"IN")</f>
        <v>IN</v>
      </c>
      <c r="F575" t="str">
        <f>IFERROR(__xludf.DUMMYFUNCTION("""COMPUTED_VALUE"""),"No")</f>
        <v>No</v>
      </c>
      <c r="G575" t="str">
        <f>IFERROR(__xludf.DUMMYFUNCTION("""COMPUTED_VALUE"""),"No")</f>
        <v>No</v>
      </c>
      <c r="H575" t="str">
        <f>IFERROR(__xludf.DUMMYFUNCTION("""COMPUTED_VALUE"""),"No")</f>
        <v>No</v>
      </c>
      <c r="J575" t="str">
        <f>IFERROR(__xludf.DUMMYFUNCTION("""COMPUTED_VALUE"""),"More than 1000")</f>
        <v>More than 1000</v>
      </c>
      <c r="K575" t="str">
        <f>IFERROR(__xludf.DUMMYFUNCTION("""COMPUTED_VALUE"""),"No")</f>
        <v>No</v>
      </c>
      <c r="L575" t="str">
        <f>IFERROR(__xludf.DUMMYFUNCTION("""COMPUTED_VALUE"""),"No")</f>
        <v>No</v>
      </c>
      <c r="M575" t="str">
        <f>IFERROR(__xludf.DUMMYFUNCTION("""COMPUTED_VALUE"""),"Yes")</f>
        <v>Yes</v>
      </c>
      <c r="N575" t="str">
        <f>IFERROR(__xludf.DUMMYFUNCTION("""COMPUTED_VALUE"""),"Not sure")</f>
        <v>Not sure</v>
      </c>
      <c r="O575" t="str">
        <f>IFERROR(__xludf.DUMMYFUNCTION("""COMPUTED_VALUE"""),"Yes")</f>
        <v>Yes</v>
      </c>
      <c r="P575" t="str">
        <f>IFERROR(__xludf.DUMMYFUNCTION("""COMPUTED_VALUE"""),"Don't know")</f>
        <v>Don't know</v>
      </c>
      <c r="Q575" t="str">
        <f>IFERROR(__xludf.DUMMYFUNCTION("""COMPUTED_VALUE"""),"Don't know")</f>
        <v>Don't know</v>
      </c>
      <c r="R575" t="str">
        <f>IFERROR(__xludf.DUMMYFUNCTION("""COMPUTED_VALUE"""),"Don't know")</f>
        <v>Don't know</v>
      </c>
      <c r="S575" t="str">
        <f>IFERROR(__xludf.DUMMYFUNCTION("""COMPUTED_VALUE"""),"Maybe")</f>
        <v>Maybe</v>
      </c>
      <c r="T575" t="str">
        <f>IFERROR(__xludf.DUMMYFUNCTION("""COMPUTED_VALUE"""),"Maybe")</f>
        <v>Maybe</v>
      </c>
      <c r="U575" t="str">
        <f>IFERROR(__xludf.DUMMYFUNCTION("""COMPUTED_VALUE"""),"Some of them")</f>
        <v>Some of them</v>
      </c>
      <c r="V575" t="str">
        <f>IFERROR(__xludf.DUMMYFUNCTION("""COMPUTED_VALUE"""),"Yes")</f>
        <v>Yes</v>
      </c>
      <c r="W575" t="str">
        <f>IFERROR(__xludf.DUMMYFUNCTION("""COMPUTED_VALUE"""),"No")</f>
        <v>No</v>
      </c>
      <c r="X575" t="str">
        <f>IFERROR(__xludf.DUMMYFUNCTION("""COMPUTED_VALUE"""),"No")</f>
        <v>No</v>
      </c>
      <c r="Y575" t="str">
        <f>IFERROR(__xludf.DUMMYFUNCTION("""COMPUTED_VALUE"""),"Don't know")</f>
        <v>Don't know</v>
      </c>
      <c r="Z575" t="str">
        <f>IFERROR(__xludf.DUMMYFUNCTION("""COMPUTED_VALUE"""),"No")</f>
        <v>No</v>
      </c>
    </row>
    <row r="576">
      <c r="A576" s="4">
        <f>IFERROR(__xludf.DUMMYFUNCTION("""COMPUTED_VALUE"""),41880.44332349537)</f>
        <v>41880.44332</v>
      </c>
      <c r="B576">
        <f>IFERROR(__xludf.DUMMYFUNCTION("""COMPUTED_VALUE"""),26.0)</f>
        <v>26</v>
      </c>
      <c r="C576" t="str">
        <f>IFERROR(__xludf.DUMMYFUNCTION("""COMPUTED_VALUE"""),"Male")</f>
        <v>Male</v>
      </c>
      <c r="D576" t="str">
        <f>IFERROR(__xludf.DUMMYFUNCTION("""COMPUTED_VALUE"""),"United States")</f>
        <v>United States</v>
      </c>
      <c r="E576" t="str">
        <f>IFERROR(__xludf.DUMMYFUNCTION("""COMPUTED_VALUE"""),"MN")</f>
        <v>MN</v>
      </c>
      <c r="F576" t="str">
        <f>IFERROR(__xludf.DUMMYFUNCTION("""COMPUTED_VALUE"""),"No")</f>
        <v>No</v>
      </c>
      <c r="G576" t="str">
        <f>IFERROR(__xludf.DUMMYFUNCTION("""COMPUTED_VALUE"""),"Yes")</f>
        <v>Yes</v>
      </c>
      <c r="H576" t="str">
        <f>IFERROR(__xludf.DUMMYFUNCTION("""COMPUTED_VALUE"""),"No")</f>
        <v>No</v>
      </c>
      <c r="J576" t="str">
        <f>IFERROR(__xludf.DUMMYFUNCTION("""COMPUTED_VALUE"""),"6-25")</f>
        <v>6-25</v>
      </c>
      <c r="K576" t="str">
        <f>IFERROR(__xludf.DUMMYFUNCTION("""COMPUTED_VALUE"""),"No")</f>
        <v>No</v>
      </c>
      <c r="L576" t="str">
        <f>IFERROR(__xludf.DUMMYFUNCTION("""COMPUTED_VALUE"""),"Yes")</f>
        <v>Yes</v>
      </c>
      <c r="M576" t="str">
        <f>IFERROR(__xludf.DUMMYFUNCTION("""COMPUTED_VALUE"""),"Don't know")</f>
        <v>Don't know</v>
      </c>
      <c r="N576" t="str">
        <f>IFERROR(__xludf.DUMMYFUNCTION("""COMPUTED_VALUE"""),"Not sure")</f>
        <v>Not sure</v>
      </c>
      <c r="O576" t="str">
        <f>IFERROR(__xludf.DUMMYFUNCTION("""COMPUTED_VALUE"""),"No")</f>
        <v>No</v>
      </c>
      <c r="P576" t="str">
        <f>IFERROR(__xludf.DUMMYFUNCTION("""COMPUTED_VALUE"""),"No")</f>
        <v>No</v>
      </c>
      <c r="Q576" t="str">
        <f>IFERROR(__xludf.DUMMYFUNCTION("""COMPUTED_VALUE"""),"Don't know")</f>
        <v>Don't know</v>
      </c>
      <c r="R576" t="str">
        <f>IFERROR(__xludf.DUMMYFUNCTION("""COMPUTED_VALUE"""),"Don't know")</f>
        <v>Don't know</v>
      </c>
      <c r="S576" t="str">
        <f>IFERROR(__xludf.DUMMYFUNCTION("""COMPUTED_VALUE"""),"No")</f>
        <v>No</v>
      </c>
      <c r="T576" t="str">
        <f>IFERROR(__xludf.DUMMYFUNCTION("""COMPUTED_VALUE"""),"No")</f>
        <v>No</v>
      </c>
      <c r="U576" t="str">
        <f>IFERROR(__xludf.DUMMYFUNCTION("""COMPUTED_VALUE"""),"Some of them")</f>
        <v>Some of them</v>
      </c>
      <c r="V576" t="str">
        <f>IFERROR(__xludf.DUMMYFUNCTION("""COMPUTED_VALUE"""),"Yes")</f>
        <v>Yes</v>
      </c>
      <c r="W576" t="str">
        <f>IFERROR(__xludf.DUMMYFUNCTION("""COMPUTED_VALUE"""),"No")</f>
        <v>No</v>
      </c>
      <c r="X576" t="str">
        <f>IFERROR(__xludf.DUMMYFUNCTION("""COMPUTED_VALUE"""),"No")</f>
        <v>No</v>
      </c>
      <c r="Y576" t="str">
        <f>IFERROR(__xludf.DUMMYFUNCTION("""COMPUTED_VALUE"""),"Yes")</f>
        <v>Yes</v>
      </c>
      <c r="Z576" t="str">
        <f>IFERROR(__xludf.DUMMYFUNCTION("""COMPUTED_VALUE"""),"No")</f>
        <v>No</v>
      </c>
    </row>
    <row r="577">
      <c r="A577" s="4">
        <f>IFERROR(__xludf.DUMMYFUNCTION("""COMPUTED_VALUE"""),41880.443396215276)</f>
        <v>41880.4434</v>
      </c>
      <c r="B577">
        <f>IFERROR(__xludf.DUMMYFUNCTION("""COMPUTED_VALUE"""),31.0)</f>
        <v>31</v>
      </c>
      <c r="C577" t="str">
        <f>IFERROR(__xludf.DUMMYFUNCTION("""COMPUTED_VALUE"""),"Male")</f>
        <v>Male</v>
      </c>
      <c r="D577" t="str">
        <f>IFERROR(__xludf.DUMMYFUNCTION("""COMPUTED_VALUE"""),"United States")</f>
        <v>United States</v>
      </c>
      <c r="E577" t="str">
        <f>IFERROR(__xludf.DUMMYFUNCTION("""COMPUTED_VALUE"""),"MN")</f>
        <v>MN</v>
      </c>
      <c r="F577" t="str">
        <f>IFERROR(__xludf.DUMMYFUNCTION("""COMPUTED_VALUE"""),"No")</f>
        <v>No</v>
      </c>
      <c r="G577" t="str">
        <f>IFERROR(__xludf.DUMMYFUNCTION("""COMPUTED_VALUE"""),"Yes")</f>
        <v>Yes</v>
      </c>
      <c r="H577" t="str">
        <f>IFERROR(__xludf.DUMMYFUNCTION("""COMPUTED_VALUE"""),"Yes")</f>
        <v>Yes</v>
      </c>
      <c r="I577" t="str">
        <f>IFERROR(__xludf.DUMMYFUNCTION("""COMPUTED_VALUE"""),"Rarely")</f>
        <v>Rarely</v>
      </c>
      <c r="J577" t="str">
        <f>IFERROR(__xludf.DUMMYFUNCTION("""COMPUTED_VALUE"""),"6-25")</f>
        <v>6-25</v>
      </c>
      <c r="K577" t="str">
        <f>IFERROR(__xludf.DUMMYFUNCTION("""COMPUTED_VALUE"""),"No")</f>
        <v>No</v>
      </c>
      <c r="L577" t="str">
        <f>IFERROR(__xludf.DUMMYFUNCTION("""COMPUTED_VALUE"""),"Yes")</f>
        <v>Yes</v>
      </c>
      <c r="M577" t="str">
        <f>IFERROR(__xludf.DUMMYFUNCTION("""COMPUTED_VALUE"""),"Don't know")</f>
        <v>Don't know</v>
      </c>
      <c r="N577" t="str">
        <f>IFERROR(__xludf.DUMMYFUNCTION("""COMPUTED_VALUE"""),"Not sure")</f>
        <v>Not sure</v>
      </c>
      <c r="O577" t="str">
        <f>IFERROR(__xludf.DUMMYFUNCTION("""COMPUTED_VALUE"""),"Don't know")</f>
        <v>Don't know</v>
      </c>
      <c r="P577" t="str">
        <f>IFERROR(__xludf.DUMMYFUNCTION("""COMPUTED_VALUE"""),"Don't know")</f>
        <v>Don't know</v>
      </c>
      <c r="Q577" t="str">
        <f>IFERROR(__xludf.DUMMYFUNCTION("""COMPUTED_VALUE"""),"Yes")</f>
        <v>Yes</v>
      </c>
      <c r="R577" t="str">
        <f>IFERROR(__xludf.DUMMYFUNCTION("""COMPUTED_VALUE"""),"Don't know")</f>
        <v>Don't know</v>
      </c>
      <c r="S577" t="str">
        <f>IFERROR(__xludf.DUMMYFUNCTION("""COMPUTED_VALUE"""),"No")</f>
        <v>No</v>
      </c>
      <c r="T577" t="str">
        <f>IFERROR(__xludf.DUMMYFUNCTION("""COMPUTED_VALUE"""),"No")</f>
        <v>No</v>
      </c>
      <c r="U577" t="str">
        <f>IFERROR(__xludf.DUMMYFUNCTION("""COMPUTED_VALUE"""),"Yes")</f>
        <v>Yes</v>
      </c>
      <c r="V577" t="str">
        <f>IFERROR(__xludf.DUMMYFUNCTION("""COMPUTED_VALUE"""),"Yes")</f>
        <v>Yes</v>
      </c>
      <c r="W577" t="str">
        <f>IFERROR(__xludf.DUMMYFUNCTION("""COMPUTED_VALUE"""),"Maybe")</f>
        <v>Maybe</v>
      </c>
      <c r="X577" t="str">
        <f>IFERROR(__xludf.DUMMYFUNCTION("""COMPUTED_VALUE"""),"Maybe")</f>
        <v>Maybe</v>
      </c>
      <c r="Y577" t="str">
        <f>IFERROR(__xludf.DUMMYFUNCTION("""COMPUTED_VALUE"""),"Yes")</f>
        <v>Yes</v>
      </c>
      <c r="Z577" t="str">
        <f>IFERROR(__xludf.DUMMYFUNCTION("""COMPUTED_VALUE"""),"No")</f>
        <v>No</v>
      </c>
    </row>
    <row r="578">
      <c r="A578" s="4">
        <f>IFERROR(__xludf.DUMMYFUNCTION("""COMPUTED_VALUE"""),41880.45514322916)</f>
        <v>41880.45514</v>
      </c>
      <c r="B578">
        <f>IFERROR(__xludf.DUMMYFUNCTION("""COMPUTED_VALUE"""),40.0)</f>
        <v>40</v>
      </c>
      <c r="C578" t="str">
        <f>IFERROR(__xludf.DUMMYFUNCTION("""COMPUTED_VALUE"""),"Male")</f>
        <v>Male</v>
      </c>
      <c r="D578" t="str">
        <f>IFERROR(__xludf.DUMMYFUNCTION("""COMPUTED_VALUE"""),"United States")</f>
        <v>United States</v>
      </c>
      <c r="E578" t="str">
        <f>IFERROR(__xludf.DUMMYFUNCTION("""COMPUTED_VALUE"""),"NC")</f>
        <v>NC</v>
      </c>
      <c r="F578" t="str">
        <f>IFERROR(__xludf.DUMMYFUNCTION("""COMPUTED_VALUE"""),"No")</f>
        <v>No</v>
      </c>
      <c r="G578" t="str">
        <f>IFERROR(__xludf.DUMMYFUNCTION("""COMPUTED_VALUE"""),"Yes")</f>
        <v>Yes</v>
      </c>
      <c r="H578" t="str">
        <f>IFERROR(__xludf.DUMMYFUNCTION("""COMPUTED_VALUE"""),"No")</f>
        <v>No</v>
      </c>
      <c r="I578" t="str">
        <f>IFERROR(__xludf.DUMMYFUNCTION("""COMPUTED_VALUE"""),"Sometimes")</f>
        <v>Sometimes</v>
      </c>
      <c r="J578" t="str">
        <f>IFERROR(__xludf.DUMMYFUNCTION("""COMPUTED_VALUE"""),"More than 1000")</f>
        <v>More than 1000</v>
      </c>
      <c r="K578" t="str">
        <f>IFERROR(__xludf.DUMMYFUNCTION("""COMPUTED_VALUE"""),"Yes")</f>
        <v>Yes</v>
      </c>
      <c r="L578" t="str">
        <f>IFERROR(__xludf.DUMMYFUNCTION("""COMPUTED_VALUE"""),"No")</f>
        <v>No</v>
      </c>
      <c r="M578" t="str">
        <f>IFERROR(__xludf.DUMMYFUNCTION("""COMPUTED_VALUE"""),"Yes")</f>
        <v>Yes</v>
      </c>
      <c r="N578" t="str">
        <f>IFERROR(__xludf.DUMMYFUNCTION("""COMPUTED_VALUE"""),"Not sure")</f>
        <v>Not sure</v>
      </c>
      <c r="O578" t="str">
        <f>IFERROR(__xludf.DUMMYFUNCTION("""COMPUTED_VALUE"""),"Yes")</f>
        <v>Yes</v>
      </c>
      <c r="P578" t="str">
        <f>IFERROR(__xludf.DUMMYFUNCTION("""COMPUTED_VALUE"""),"Don't know")</f>
        <v>Don't know</v>
      </c>
      <c r="Q578" t="str">
        <f>IFERROR(__xludf.DUMMYFUNCTION("""COMPUTED_VALUE"""),"Don't know")</f>
        <v>Don't know</v>
      </c>
      <c r="R578" t="str">
        <f>IFERROR(__xludf.DUMMYFUNCTION("""COMPUTED_VALUE"""),"Don't know")</f>
        <v>Don't know</v>
      </c>
      <c r="S578" t="str">
        <f>IFERROR(__xludf.DUMMYFUNCTION("""COMPUTED_VALUE"""),"Yes")</f>
        <v>Yes</v>
      </c>
      <c r="T578" t="str">
        <f>IFERROR(__xludf.DUMMYFUNCTION("""COMPUTED_VALUE"""),"Maybe")</f>
        <v>Maybe</v>
      </c>
      <c r="U578" t="str">
        <f>IFERROR(__xludf.DUMMYFUNCTION("""COMPUTED_VALUE"""),"Some of them")</f>
        <v>Some of them</v>
      </c>
      <c r="V578" t="str">
        <f>IFERROR(__xludf.DUMMYFUNCTION("""COMPUTED_VALUE"""),"Some of them")</f>
        <v>Some of them</v>
      </c>
      <c r="W578" t="str">
        <f>IFERROR(__xludf.DUMMYFUNCTION("""COMPUTED_VALUE"""),"No")</f>
        <v>No</v>
      </c>
      <c r="X578" t="str">
        <f>IFERROR(__xludf.DUMMYFUNCTION("""COMPUTED_VALUE"""),"Maybe")</f>
        <v>Maybe</v>
      </c>
      <c r="Y578" t="str">
        <f>IFERROR(__xludf.DUMMYFUNCTION("""COMPUTED_VALUE"""),"No")</f>
        <v>No</v>
      </c>
      <c r="Z578" t="str">
        <f>IFERROR(__xludf.DUMMYFUNCTION("""COMPUTED_VALUE"""),"No")</f>
        <v>No</v>
      </c>
    </row>
    <row r="579">
      <c r="A579" s="4">
        <f>IFERROR(__xludf.DUMMYFUNCTION("""COMPUTED_VALUE"""),41880.458309918984)</f>
        <v>41880.45831</v>
      </c>
      <c r="B579">
        <f>IFERROR(__xludf.DUMMYFUNCTION("""COMPUTED_VALUE"""),31.0)</f>
        <v>31</v>
      </c>
      <c r="C579" t="str">
        <f>IFERROR(__xludf.DUMMYFUNCTION("""COMPUTED_VALUE"""),"Female")</f>
        <v>Female</v>
      </c>
      <c r="D579" t="str">
        <f>IFERROR(__xludf.DUMMYFUNCTION("""COMPUTED_VALUE"""),"United States")</f>
        <v>United States</v>
      </c>
      <c r="E579" t="str">
        <f>IFERROR(__xludf.DUMMYFUNCTION("""COMPUTED_VALUE"""),"FL")</f>
        <v>FL</v>
      </c>
      <c r="F579" t="str">
        <f>IFERROR(__xludf.DUMMYFUNCTION("""COMPUTED_VALUE"""),"No")</f>
        <v>No</v>
      </c>
      <c r="G579" t="str">
        <f>IFERROR(__xludf.DUMMYFUNCTION("""COMPUTED_VALUE"""),"Yes")</f>
        <v>Yes</v>
      </c>
      <c r="H579" t="str">
        <f>IFERROR(__xludf.DUMMYFUNCTION("""COMPUTED_VALUE"""),"Yes")</f>
        <v>Yes</v>
      </c>
      <c r="I579" t="str">
        <f>IFERROR(__xludf.DUMMYFUNCTION("""COMPUTED_VALUE"""),"Often")</f>
        <v>Often</v>
      </c>
      <c r="J579" t="str">
        <f>IFERROR(__xludf.DUMMYFUNCTION("""COMPUTED_VALUE"""),"26-100")</f>
        <v>26-100</v>
      </c>
      <c r="K579" t="str">
        <f>IFERROR(__xludf.DUMMYFUNCTION("""COMPUTED_VALUE"""),"No")</f>
        <v>No</v>
      </c>
      <c r="L579" t="str">
        <f>IFERROR(__xludf.DUMMYFUNCTION("""COMPUTED_VALUE"""),"Yes")</f>
        <v>Yes</v>
      </c>
      <c r="M579" t="str">
        <f>IFERROR(__xludf.DUMMYFUNCTION("""COMPUTED_VALUE"""),"No")</f>
        <v>No</v>
      </c>
      <c r="N579" t="str">
        <f>IFERROR(__xludf.DUMMYFUNCTION("""COMPUTED_VALUE"""),"No")</f>
        <v>No</v>
      </c>
      <c r="O579" t="str">
        <f>IFERROR(__xludf.DUMMYFUNCTION("""COMPUTED_VALUE"""),"No")</f>
        <v>No</v>
      </c>
      <c r="P579" t="str">
        <f>IFERROR(__xludf.DUMMYFUNCTION("""COMPUTED_VALUE"""),"No")</f>
        <v>No</v>
      </c>
      <c r="Q579" t="str">
        <f>IFERROR(__xludf.DUMMYFUNCTION("""COMPUTED_VALUE"""),"No")</f>
        <v>No</v>
      </c>
      <c r="R579" t="str">
        <f>IFERROR(__xludf.DUMMYFUNCTION("""COMPUTED_VALUE"""),"Very difficult")</f>
        <v>Very difficult</v>
      </c>
      <c r="S579" t="str">
        <f>IFERROR(__xludf.DUMMYFUNCTION("""COMPUTED_VALUE"""),"Yes")</f>
        <v>Yes</v>
      </c>
      <c r="T579" t="str">
        <f>IFERROR(__xludf.DUMMYFUNCTION("""COMPUTED_VALUE"""),"No")</f>
        <v>No</v>
      </c>
      <c r="U579" t="str">
        <f>IFERROR(__xludf.DUMMYFUNCTION("""COMPUTED_VALUE"""),"No")</f>
        <v>No</v>
      </c>
      <c r="V579" t="str">
        <f>IFERROR(__xludf.DUMMYFUNCTION("""COMPUTED_VALUE"""),"No")</f>
        <v>No</v>
      </c>
      <c r="W579" t="str">
        <f>IFERROR(__xludf.DUMMYFUNCTION("""COMPUTED_VALUE"""),"No")</f>
        <v>No</v>
      </c>
      <c r="X579" t="str">
        <f>IFERROR(__xludf.DUMMYFUNCTION("""COMPUTED_VALUE"""),"Yes")</f>
        <v>Yes</v>
      </c>
      <c r="Y579" t="str">
        <f>IFERROR(__xludf.DUMMYFUNCTION("""COMPUTED_VALUE"""),"No")</f>
        <v>No</v>
      </c>
      <c r="Z579" t="str">
        <f>IFERROR(__xludf.DUMMYFUNCTION("""COMPUTED_VALUE"""),"Yes")</f>
        <v>Yes</v>
      </c>
    </row>
    <row r="580">
      <c r="A580" s="4">
        <f>IFERROR(__xludf.DUMMYFUNCTION("""COMPUTED_VALUE"""),41880.45950395833)</f>
        <v>41880.4595</v>
      </c>
      <c r="B580">
        <f>IFERROR(__xludf.DUMMYFUNCTION("""COMPUTED_VALUE"""),36.0)</f>
        <v>36</v>
      </c>
      <c r="C580" t="str">
        <f>IFERROR(__xludf.DUMMYFUNCTION("""COMPUTED_VALUE"""),"M")</f>
        <v>M</v>
      </c>
      <c r="D580" t="str">
        <f>IFERROR(__xludf.DUMMYFUNCTION("""COMPUTED_VALUE"""),"United States")</f>
        <v>United States</v>
      </c>
      <c r="E580" t="str">
        <f>IFERROR(__xludf.DUMMYFUNCTION("""COMPUTED_VALUE"""),"MN")</f>
        <v>MN</v>
      </c>
      <c r="F580" t="str">
        <f>IFERROR(__xludf.DUMMYFUNCTION("""COMPUTED_VALUE"""),"No")</f>
        <v>No</v>
      </c>
      <c r="G580" t="str">
        <f>IFERROR(__xludf.DUMMYFUNCTION("""COMPUTED_VALUE"""),"No")</f>
        <v>No</v>
      </c>
      <c r="H580" t="str">
        <f>IFERROR(__xludf.DUMMYFUNCTION("""COMPUTED_VALUE"""),"No")</f>
        <v>No</v>
      </c>
      <c r="I580" t="str">
        <f>IFERROR(__xludf.DUMMYFUNCTION("""COMPUTED_VALUE"""),"Never")</f>
        <v>Never</v>
      </c>
      <c r="J580" t="str">
        <f>IFERROR(__xludf.DUMMYFUNCTION("""COMPUTED_VALUE"""),"100-500")</f>
        <v>100-500</v>
      </c>
      <c r="K580" t="str">
        <f>IFERROR(__xludf.DUMMYFUNCTION("""COMPUTED_VALUE"""),"No")</f>
        <v>No</v>
      </c>
      <c r="L580" t="str">
        <f>IFERROR(__xludf.DUMMYFUNCTION("""COMPUTED_VALUE"""),"No")</f>
        <v>No</v>
      </c>
      <c r="M580" t="str">
        <f>IFERROR(__xludf.DUMMYFUNCTION("""COMPUTED_VALUE"""),"Don't know")</f>
        <v>Don't know</v>
      </c>
      <c r="N580" t="str">
        <f>IFERROR(__xludf.DUMMYFUNCTION("""COMPUTED_VALUE"""),"No")</f>
        <v>No</v>
      </c>
      <c r="O580" t="str">
        <f>IFERROR(__xludf.DUMMYFUNCTION("""COMPUTED_VALUE"""),"No")</f>
        <v>No</v>
      </c>
      <c r="P580" t="str">
        <f>IFERROR(__xludf.DUMMYFUNCTION("""COMPUTED_VALUE"""),"Don't know")</f>
        <v>Don't know</v>
      </c>
      <c r="Q580" t="str">
        <f>IFERROR(__xludf.DUMMYFUNCTION("""COMPUTED_VALUE"""),"Don't know")</f>
        <v>Don't know</v>
      </c>
      <c r="R580" t="str">
        <f>IFERROR(__xludf.DUMMYFUNCTION("""COMPUTED_VALUE"""),"Don't know")</f>
        <v>Don't know</v>
      </c>
      <c r="S580" t="str">
        <f>IFERROR(__xludf.DUMMYFUNCTION("""COMPUTED_VALUE"""),"Yes")</f>
        <v>Yes</v>
      </c>
      <c r="T580" t="str">
        <f>IFERROR(__xludf.DUMMYFUNCTION("""COMPUTED_VALUE"""),"Maybe")</f>
        <v>Maybe</v>
      </c>
      <c r="U580" t="str">
        <f>IFERROR(__xludf.DUMMYFUNCTION("""COMPUTED_VALUE"""),"No")</f>
        <v>No</v>
      </c>
      <c r="V580" t="str">
        <f>IFERROR(__xludf.DUMMYFUNCTION("""COMPUTED_VALUE"""),"No")</f>
        <v>No</v>
      </c>
      <c r="W580" t="str">
        <f>IFERROR(__xludf.DUMMYFUNCTION("""COMPUTED_VALUE"""),"No")</f>
        <v>No</v>
      </c>
      <c r="X580" t="str">
        <f>IFERROR(__xludf.DUMMYFUNCTION("""COMPUTED_VALUE"""),"Maybe")</f>
        <v>Maybe</v>
      </c>
      <c r="Y580" t="str">
        <f>IFERROR(__xludf.DUMMYFUNCTION("""COMPUTED_VALUE"""),"Don't know")</f>
        <v>Don't know</v>
      </c>
      <c r="Z580" t="str">
        <f>IFERROR(__xludf.DUMMYFUNCTION("""COMPUTED_VALUE"""),"Yes")</f>
        <v>Yes</v>
      </c>
    </row>
    <row r="581">
      <c r="A581" s="4">
        <f>IFERROR(__xludf.DUMMYFUNCTION("""COMPUTED_VALUE"""),41880.46181642361)</f>
        <v>41880.46182</v>
      </c>
      <c r="B581">
        <f>IFERROR(__xludf.DUMMYFUNCTION("""COMPUTED_VALUE"""),44.0)</f>
        <v>44</v>
      </c>
      <c r="C581" t="str">
        <f>IFERROR(__xludf.DUMMYFUNCTION("""COMPUTED_VALUE"""),"m")</f>
        <v>m</v>
      </c>
      <c r="D581" t="str">
        <f>IFERROR(__xludf.DUMMYFUNCTION("""COMPUTED_VALUE"""),"United States")</f>
        <v>United States</v>
      </c>
      <c r="E581" t="str">
        <f>IFERROR(__xludf.DUMMYFUNCTION("""COMPUTED_VALUE"""),"MO")</f>
        <v>MO</v>
      </c>
      <c r="F581" t="str">
        <f>IFERROR(__xludf.DUMMYFUNCTION("""COMPUTED_VALUE"""),"No")</f>
        <v>No</v>
      </c>
      <c r="G581" t="str">
        <f>IFERROR(__xludf.DUMMYFUNCTION("""COMPUTED_VALUE"""),"No")</f>
        <v>No</v>
      </c>
      <c r="H581" t="str">
        <f>IFERROR(__xludf.DUMMYFUNCTION("""COMPUTED_VALUE"""),"No")</f>
        <v>No</v>
      </c>
      <c r="J581" t="str">
        <f>IFERROR(__xludf.DUMMYFUNCTION("""COMPUTED_VALUE"""),"More than 1000")</f>
        <v>More than 1000</v>
      </c>
      <c r="K581" t="str">
        <f>IFERROR(__xludf.DUMMYFUNCTION("""COMPUTED_VALUE"""),"Yes")</f>
        <v>Yes</v>
      </c>
      <c r="L581" t="str">
        <f>IFERROR(__xludf.DUMMYFUNCTION("""COMPUTED_VALUE"""),"No")</f>
        <v>No</v>
      </c>
      <c r="M581" t="str">
        <f>IFERROR(__xludf.DUMMYFUNCTION("""COMPUTED_VALUE"""),"Don't know")</f>
        <v>Don't know</v>
      </c>
      <c r="N581" t="str">
        <f>IFERROR(__xludf.DUMMYFUNCTION("""COMPUTED_VALUE"""),"No")</f>
        <v>No</v>
      </c>
      <c r="O581" t="str">
        <f>IFERROR(__xludf.DUMMYFUNCTION("""COMPUTED_VALUE"""),"Don't know")</f>
        <v>Don't know</v>
      </c>
      <c r="P581" t="str">
        <f>IFERROR(__xludf.DUMMYFUNCTION("""COMPUTED_VALUE"""),"Don't know")</f>
        <v>Don't know</v>
      </c>
      <c r="Q581" t="str">
        <f>IFERROR(__xludf.DUMMYFUNCTION("""COMPUTED_VALUE"""),"Yes")</f>
        <v>Yes</v>
      </c>
      <c r="R581" t="str">
        <f>IFERROR(__xludf.DUMMYFUNCTION("""COMPUTED_VALUE"""),"Don't know")</f>
        <v>Don't know</v>
      </c>
      <c r="S581" t="str">
        <f>IFERROR(__xludf.DUMMYFUNCTION("""COMPUTED_VALUE"""),"Yes")</f>
        <v>Yes</v>
      </c>
      <c r="T581" t="str">
        <f>IFERROR(__xludf.DUMMYFUNCTION("""COMPUTED_VALUE"""),"No")</f>
        <v>No</v>
      </c>
      <c r="U581" t="str">
        <f>IFERROR(__xludf.DUMMYFUNCTION("""COMPUTED_VALUE"""),"Some of them")</f>
        <v>Some of them</v>
      </c>
      <c r="V581" t="str">
        <f>IFERROR(__xludf.DUMMYFUNCTION("""COMPUTED_VALUE"""),"No")</f>
        <v>No</v>
      </c>
      <c r="W581" t="str">
        <f>IFERROR(__xludf.DUMMYFUNCTION("""COMPUTED_VALUE"""),"No")</f>
        <v>No</v>
      </c>
      <c r="X581" t="str">
        <f>IFERROR(__xludf.DUMMYFUNCTION("""COMPUTED_VALUE"""),"No")</f>
        <v>No</v>
      </c>
      <c r="Y581" t="str">
        <f>IFERROR(__xludf.DUMMYFUNCTION("""COMPUTED_VALUE"""),"No")</f>
        <v>No</v>
      </c>
      <c r="Z581" t="str">
        <f>IFERROR(__xludf.DUMMYFUNCTION("""COMPUTED_VALUE"""),"No")</f>
        <v>No</v>
      </c>
    </row>
    <row r="582">
      <c r="A582" s="4">
        <f>IFERROR(__xludf.DUMMYFUNCTION("""COMPUTED_VALUE"""),41880.46597634259)</f>
        <v>41880.46598</v>
      </c>
      <c r="B582">
        <f>IFERROR(__xludf.DUMMYFUNCTION("""COMPUTED_VALUE"""),34.0)</f>
        <v>34</v>
      </c>
      <c r="C582" t="str">
        <f>IFERROR(__xludf.DUMMYFUNCTION("""COMPUTED_VALUE"""),"Female")</f>
        <v>Female</v>
      </c>
      <c r="D582" t="str">
        <f>IFERROR(__xludf.DUMMYFUNCTION("""COMPUTED_VALUE"""),"United States")</f>
        <v>United States</v>
      </c>
      <c r="E582" t="str">
        <f>IFERROR(__xludf.DUMMYFUNCTION("""COMPUTED_VALUE"""),"CA")</f>
        <v>CA</v>
      </c>
      <c r="F582" t="str">
        <f>IFERROR(__xludf.DUMMYFUNCTION("""COMPUTED_VALUE"""),"No")</f>
        <v>No</v>
      </c>
      <c r="G582" t="str">
        <f>IFERROR(__xludf.DUMMYFUNCTION("""COMPUTED_VALUE"""),"No")</f>
        <v>No</v>
      </c>
      <c r="H582" t="str">
        <f>IFERROR(__xludf.DUMMYFUNCTION("""COMPUTED_VALUE"""),"No")</f>
        <v>No</v>
      </c>
      <c r="I582" t="str">
        <f>IFERROR(__xludf.DUMMYFUNCTION("""COMPUTED_VALUE"""),"Sometimes")</f>
        <v>Sometimes</v>
      </c>
      <c r="J582" t="str">
        <f>IFERROR(__xludf.DUMMYFUNCTION("""COMPUTED_VALUE"""),"1-5")</f>
        <v>1-5</v>
      </c>
      <c r="K582" t="str">
        <f>IFERROR(__xludf.DUMMYFUNCTION("""COMPUTED_VALUE"""),"No")</f>
        <v>No</v>
      </c>
      <c r="L582" t="str">
        <f>IFERROR(__xludf.DUMMYFUNCTION("""COMPUTED_VALUE"""),"Yes")</f>
        <v>Yes</v>
      </c>
      <c r="M582" t="str">
        <f>IFERROR(__xludf.DUMMYFUNCTION("""COMPUTED_VALUE"""),"No")</f>
        <v>No</v>
      </c>
      <c r="N582" t="str">
        <f>IFERROR(__xludf.DUMMYFUNCTION("""COMPUTED_VALUE"""),"Not sure")</f>
        <v>Not sure</v>
      </c>
      <c r="O582" t="str">
        <f>IFERROR(__xludf.DUMMYFUNCTION("""COMPUTED_VALUE"""),"No")</f>
        <v>No</v>
      </c>
      <c r="P582" t="str">
        <f>IFERROR(__xludf.DUMMYFUNCTION("""COMPUTED_VALUE"""),"No")</f>
        <v>No</v>
      </c>
      <c r="Q582" t="str">
        <f>IFERROR(__xludf.DUMMYFUNCTION("""COMPUTED_VALUE"""),"Don't know")</f>
        <v>Don't know</v>
      </c>
      <c r="R582" t="str">
        <f>IFERROR(__xludf.DUMMYFUNCTION("""COMPUTED_VALUE"""),"Very easy")</f>
        <v>Very easy</v>
      </c>
      <c r="S582" t="str">
        <f>IFERROR(__xludf.DUMMYFUNCTION("""COMPUTED_VALUE"""),"No")</f>
        <v>No</v>
      </c>
      <c r="T582" t="str">
        <f>IFERROR(__xludf.DUMMYFUNCTION("""COMPUTED_VALUE"""),"No")</f>
        <v>No</v>
      </c>
      <c r="U582" t="str">
        <f>IFERROR(__xludf.DUMMYFUNCTION("""COMPUTED_VALUE"""),"Some of them")</f>
        <v>Some of them</v>
      </c>
      <c r="V582" t="str">
        <f>IFERROR(__xludf.DUMMYFUNCTION("""COMPUTED_VALUE"""),"Yes")</f>
        <v>Yes</v>
      </c>
      <c r="W582" t="str">
        <f>IFERROR(__xludf.DUMMYFUNCTION("""COMPUTED_VALUE"""),"No")</f>
        <v>No</v>
      </c>
      <c r="X582" t="str">
        <f>IFERROR(__xludf.DUMMYFUNCTION("""COMPUTED_VALUE"""),"Maybe")</f>
        <v>Maybe</v>
      </c>
      <c r="Y582" t="str">
        <f>IFERROR(__xludf.DUMMYFUNCTION("""COMPUTED_VALUE"""),"Yes")</f>
        <v>Yes</v>
      </c>
      <c r="Z582" t="str">
        <f>IFERROR(__xludf.DUMMYFUNCTION("""COMPUTED_VALUE"""),"No")</f>
        <v>No</v>
      </c>
    </row>
    <row r="583">
      <c r="A583" s="4">
        <f>IFERROR(__xludf.DUMMYFUNCTION("""COMPUTED_VALUE"""),41880.466927939815)</f>
        <v>41880.46693</v>
      </c>
      <c r="B583">
        <f>IFERROR(__xludf.DUMMYFUNCTION("""COMPUTED_VALUE"""),35.0)</f>
        <v>35</v>
      </c>
      <c r="C583" t="str">
        <f>IFERROR(__xludf.DUMMYFUNCTION("""COMPUTED_VALUE"""),"Male")</f>
        <v>Male</v>
      </c>
      <c r="D583" t="str">
        <f>IFERROR(__xludf.DUMMYFUNCTION("""COMPUTED_VALUE"""),"United States")</f>
        <v>United States</v>
      </c>
      <c r="E583" t="str">
        <f>IFERROR(__xludf.DUMMYFUNCTION("""COMPUTED_VALUE"""),"OR")</f>
        <v>OR</v>
      </c>
      <c r="F583" t="str">
        <f>IFERROR(__xludf.DUMMYFUNCTION("""COMPUTED_VALUE"""),"No")</f>
        <v>No</v>
      </c>
      <c r="G583" t="str">
        <f>IFERROR(__xludf.DUMMYFUNCTION("""COMPUTED_VALUE"""),"No")</f>
        <v>No</v>
      </c>
      <c r="H583" t="str">
        <f>IFERROR(__xludf.DUMMYFUNCTION("""COMPUTED_VALUE"""),"No")</f>
        <v>No</v>
      </c>
      <c r="J583" t="str">
        <f>IFERROR(__xludf.DUMMYFUNCTION("""COMPUTED_VALUE"""),"6-25")</f>
        <v>6-25</v>
      </c>
      <c r="K583" t="str">
        <f>IFERROR(__xludf.DUMMYFUNCTION("""COMPUTED_VALUE"""),"Yes")</f>
        <v>Yes</v>
      </c>
      <c r="L583" t="str">
        <f>IFERROR(__xludf.DUMMYFUNCTION("""COMPUTED_VALUE"""),"Yes")</f>
        <v>Yes</v>
      </c>
      <c r="M583" t="str">
        <f>IFERROR(__xludf.DUMMYFUNCTION("""COMPUTED_VALUE"""),"No")</f>
        <v>No</v>
      </c>
      <c r="N583" t="str">
        <f>IFERROR(__xludf.DUMMYFUNCTION("""COMPUTED_VALUE"""),"No")</f>
        <v>No</v>
      </c>
      <c r="O583" t="str">
        <f>IFERROR(__xludf.DUMMYFUNCTION("""COMPUTED_VALUE"""),"No")</f>
        <v>No</v>
      </c>
      <c r="P583" t="str">
        <f>IFERROR(__xludf.DUMMYFUNCTION("""COMPUTED_VALUE"""),"No")</f>
        <v>No</v>
      </c>
      <c r="Q583" t="str">
        <f>IFERROR(__xludf.DUMMYFUNCTION("""COMPUTED_VALUE"""),"Don't know")</f>
        <v>Don't know</v>
      </c>
      <c r="R583" t="str">
        <f>IFERROR(__xludf.DUMMYFUNCTION("""COMPUTED_VALUE"""),"Don't know")</f>
        <v>Don't know</v>
      </c>
      <c r="S583" t="str">
        <f>IFERROR(__xludf.DUMMYFUNCTION("""COMPUTED_VALUE"""),"No")</f>
        <v>No</v>
      </c>
      <c r="T583" t="str">
        <f>IFERROR(__xludf.DUMMYFUNCTION("""COMPUTED_VALUE"""),"No")</f>
        <v>No</v>
      </c>
      <c r="U583" t="str">
        <f>IFERROR(__xludf.DUMMYFUNCTION("""COMPUTED_VALUE"""),"No")</f>
        <v>No</v>
      </c>
      <c r="V583" t="str">
        <f>IFERROR(__xludf.DUMMYFUNCTION("""COMPUTED_VALUE"""),"No")</f>
        <v>No</v>
      </c>
      <c r="W583" t="str">
        <f>IFERROR(__xludf.DUMMYFUNCTION("""COMPUTED_VALUE"""),"No")</f>
        <v>No</v>
      </c>
      <c r="X583" t="str">
        <f>IFERROR(__xludf.DUMMYFUNCTION("""COMPUTED_VALUE"""),"No")</f>
        <v>No</v>
      </c>
      <c r="Y583" t="str">
        <f>IFERROR(__xludf.DUMMYFUNCTION("""COMPUTED_VALUE"""),"Don't know")</f>
        <v>Don't know</v>
      </c>
      <c r="Z583" t="str">
        <f>IFERROR(__xludf.DUMMYFUNCTION("""COMPUTED_VALUE"""),"No")</f>
        <v>No</v>
      </c>
    </row>
    <row r="584">
      <c r="A584" s="4">
        <f>IFERROR(__xludf.DUMMYFUNCTION("""COMPUTED_VALUE"""),41880.472071111115)</f>
        <v>41880.47207</v>
      </c>
      <c r="B584">
        <f>IFERROR(__xludf.DUMMYFUNCTION("""COMPUTED_VALUE"""),28.0)</f>
        <v>28</v>
      </c>
      <c r="C584" t="str">
        <f>IFERROR(__xludf.DUMMYFUNCTION("""COMPUTED_VALUE"""),"female")</f>
        <v>female</v>
      </c>
      <c r="D584" t="str">
        <f>IFERROR(__xludf.DUMMYFUNCTION("""COMPUTED_VALUE"""),"United States")</f>
        <v>United States</v>
      </c>
      <c r="E584" t="str">
        <f>IFERROR(__xludf.DUMMYFUNCTION("""COMPUTED_VALUE"""),"OH")</f>
        <v>OH</v>
      </c>
      <c r="F584" t="str">
        <f>IFERROR(__xludf.DUMMYFUNCTION("""COMPUTED_VALUE"""),"No")</f>
        <v>No</v>
      </c>
      <c r="G584" t="str">
        <f>IFERROR(__xludf.DUMMYFUNCTION("""COMPUTED_VALUE"""),"Yes")</f>
        <v>Yes</v>
      </c>
      <c r="H584" t="str">
        <f>IFERROR(__xludf.DUMMYFUNCTION("""COMPUTED_VALUE"""),"Yes")</f>
        <v>Yes</v>
      </c>
      <c r="I584" t="str">
        <f>IFERROR(__xludf.DUMMYFUNCTION("""COMPUTED_VALUE"""),"Sometimes")</f>
        <v>Sometimes</v>
      </c>
      <c r="J584" t="str">
        <f>IFERROR(__xludf.DUMMYFUNCTION("""COMPUTED_VALUE"""),"26-100")</f>
        <v>26-100</v>
      </c>
      <c r="K584" t="str">
        <f>IFERROR(__xludf.DUMMYFUNCTION("""COMPUTED_VALUE"""),"Yes")</f>
        <v>Yes</v>
      </c>
      <c r="L584" t="str">
        <f>IFERROR(__xludf.DUMMYFUNCTION("""COMPUTED_VALUE"""),"Yes")</f>
        <v>Yes</v>
      </c>
      <c r="M584" t="str">
        <f>IFERROR(__xludf.DUMMYFUNCTION("""COMPUTED_VALUE"""),"Don't know")</f>
        <v>Don't know</v>
      </c>
      <c r="N584" t="str">
        <f>IFERROR(__xludf.DUMMYFUNCTION("""COMPUTED_VALUE"""),"No")</f>
        <v>No</v>
      </c>
      <c r="O584" t="str">
        <f>IFERROR(__xludf.DUMMYFUNCTION("""COMPUTED_VALUE"""),"No")</f>
        <v>No</v>
      </c>
      <c r="P584" t="str">
        <f>IFERROR(__xludf.DUMMYFUNCTION("""COMPUTED_VALUE"""),"No")</f>
        <v>No</v>
      </c>
      <c r="Q584" t="str">
        <f>IFERROR(__xludf.DUMMYFUNCTION("""COMPUTED_VALUE"""),"Don't know")</f>
        <v>Don't know</v>
      </c>
      <c r="R584" t="str">
        <f>IFERROR(__xludf.DUMMYFUNCTION("""COMPUTED_VALUE"""),"Somewhat easy")</f>
        <v>Somewhat easy</v>
      </c>
      <c r="S584" t="str">
        <f>IFERROR(__xludf.DUMMYFUNCTION("""COMPUTED_VALUE"""),"Yes")</f>
        <v>Yes</v>
      </c>
      <c r="T584" t="str">
        <f>IFERROR(__xludf.DUMMYFUNCTION("""COMPUTED_VALUE"""),"No")</f>
        <v>No</v>
      </c>
      <c r="U584" t="str">
        <f>IFERROR(__xludf.DUMMYFUNCTION("""COMPUTED_VALUE"""),"Some of them")</f>
        <v>Some of them</v>
      </c>
      <c r="V584" t="str">
        <f>IFERROR(__xludf.DUMMYFUNCTION("""COMPUTED_VALUE"""),"Some of them")</f>
        <v>Some of them</v>
      </c>
      <c r="W584" t="str">
        <f>IFERROR(__xludf.DUMMYFUNCTION("""COMPUTED_VALUE"""),"No")</f>
        <v>No</v>
      </c>
      <c r="X584" t="str">
        <f>IFERROR(__xludf.DUMMYFUNCTION("""COMPUTED_VALUE"""),"Maybe")</f>
        <v>Maybe</v>
      </c>
      <c r="Y584" t="str">
        <f>IFERROR(__xludf.DUMMYFUNCTION("""COMPUTED_VALUE"""),"No")</f>
        <v>No</v>
      </c>
      <c r="Z584" t="str">
        <f>IFERROR(__xludf.DUMMYFUNCTION("""COMPUTED_VALUE"""),"No")</f>
        <v>No</v>
      </c>
    </row>
    <row r="585">
      <c r="A585" s="4">
        <f>IFERROR(__xludf.DUMMYFUNCTION("""COMPUTED_VALUE"""),41880.472373321754)</f>
        <v>41880.47237</v>
      </c>
      <c r="B585">
        <f>IFERROR(__xludf.DUMMYFUNCTION("""COMPUTED_VALUE"""),33.0)</f>
        <v>33</v>
      </c>
      <c r="C585" t="str">
        <f>IFERROR(__xludf.DUMMYFUNCTION("""COMPUTED_VALUE"""),"Male")</f>
        <v>Male</v>
      </c>
      <c r="D585" t="str">
        <f>IFERROR(__xludf.DUMMYFUNCTION("""COMPUTED_VALUE"""),"United States")</f>
        <v>United States</v>
      </c>
      <c r="E585" t="str">
        <f>IFERROR(__xludf.DUMMYFUNCTION("""COMPUTED_VALUE"""),"NY")</f>
        <v>NY</v>
      </c>
      <c r="F585" t="str">
        <f>IFERROR(__xludf.DUMMYFUNCTION("""COMPUTED_VALUE"""),"No")</f>
        <v>No</v>
      </c>
      <c r="G585" t="str">
        <f>IFERROR(__xludf.DUMMYFUNCTION("""COMPUTED_VALUE"""),"No")</f>
        <v>No</v>
      </c>
      <c r="H585" t="str">
        <f>IFERROR(__xludf.DUMMYFUNCTION("""COMPUTED_VALUE"""),"No")</f>
        <v>No</v>
      </c>
      <c r="J585" t="str">
        <f>IFERROR(__xludf.DUMMYFUNCTION("""COMPUTED_VALUE"""),"6-25")</f>
        <v>6-25</v>
      </c>
      <c r="K585" t="str">
        <f>IFERROR(__xludf.DUMMYFUNCTION("""COMPUTED_VALUE"""),"Yes")</f>
        <v>Yes</v>
      </c>
      <c r="L585" t="str">
        <f>IFERROR(__xludf.DUMMYFUNCTION("""COMPUTED_VALUE"""),"Yes")</f>
        <v>Yes</v>
      </c>
      <c r="M585" t="str">
        <f>IFERROR(__xludf.DUMMYFUNCTION("""COMPUTED_VALUE"""),"Yes")</f>
        <v>Yes</v>
      </c>
      <c r="N585" t="str">
        <f>IFERROR(__xludf.DUMMYFUNCTION("""COMPUTED_VALUE"""),"No")</f>
        <v>No</v>
      </c>
      <c r="O585" t="str">
        <f>IFERROR(__xludf.DUMMYFUNCTION("""COMPUTED_VALUE"""),"Don't know")</f>
        <v>Don't know</v>
      </c>
      <c r="P585" t="str">
        <f>IFERROR(__xludf.DUMMYFUNCTION("""COMPUTED_VALUE"""),"Yes")</f>
        <v>Yes</v>
      </c>
      <c r="Q585" t="str">
        <f>IFERROR(__xludf.DUMMYFUNCTION("""COMPUTED_VALUE"""),"Yes")</f>
        <v>Yes</v>
      </c>
      <c r="R585" t="str">
        <f>IFERROR(__xludf.DUMMYFUNCTION("""COMPUTED_VALUE"""),"Don't know")</f>
        <v>Don't know</v>
      </c>
      <c r="S585" t="str">
        <f>IFERROR(__xludf.DUMMYFUNCTION("""COMPUTED_VALUE"""),"No")</f>
        <v>No</v>
      </c>
      <c r="T585" t="str">
        <f>IFERROR(__xludf.DUMMYFUNCTION("""COMPUTED_VALUE"""),"No")</f>
        <v>No</v>
      </c>
      <c r="U585" t="str">
        <f>IFERROR(__xludf.DUMMYFUNCTION("""COMPUTED_VALUE"""),"Some of them")</f>
        <v>Some of them</v>
      </c>
      <c r="V585" t="str">
        <f>IFERROR(__xludf.DUMMYFUNCTION("""COMPUTED_VALUE"""),"Yes")</f>
        <v>Yes</v>
      </c>
      <c r="W585" t="str">
        <f>IFERROR(__xludf.DUMMYFUNCTION("""COMPUTED_VALUE"""),"No")</f>
        <v>No</v>
      </c>
      <c r="X585" t="str">
        <f>IFERROR(__xludf.DUMMYFUNCTION("""COMPUTED_VALUE"""),"No")</f>
        <v>No</v>
      </c>
      <c r="Y585" t="str">
        <f>IFERROR(__xludf.DUMMYFUNCTION("""COMPUTED_VALUE"""),"Yes")</f>
        <v>Yes</v>
      </c>
      <c r="Z585" t="str">
        <f>IFERROR(__xludf.DUMMYFUNCTION("""COMPUTED_VALUE"""),"No")</f>
        <v>No</v>
      </c>
    </row>
    <row r="586">
      <c r="A586" s="4">
        <f>IFERROR(__xludf.DUMMYFUNCTION("""COMPUTED_VALUE"""),41880.47254741898)</f>
        <v>41880.47255</v>
      </c>
      <c r="B586">
        <f>IFERROR(__xludf.DUMMYFUNCTION("""COMPUTED_VALUE"""),40.0)</f>
        <v>40</v>
      </c>
      <c r="C586" t="str">
        <f>IFERROR(__xludf.DUMMYFUNCTION("""COMPUTED_VALUE"""),"M")</f>
        <v>M</v>
      </c>
      <c r="D586" t="str">
        <f>IFERROR(__xludf.DUMMYFUNCTION("""COMPUTED_VALUE"""),"United States")</f>
        <v>United States</v>
      </c>
      <c r="E586" t="str">
        <f>IFERROR(__xludf.DUMMYFUNCTION("""COMPUTED_VALUE"""),"WI")</f>
        <v>WI</v>
      </c>
      <c r="F586" t="str">
        <f>IFERROR(__xludf.DUMMYFUNCTION("""COMPUTED_VALUE"""),"No")</f>
        <v>No</v>
      </c>
      <c r="G586" t="str">
        <f>IFERROR(__xludf.DUMMYFUNCTION("""COMPUTED_VALUE"""),"Yes")</f>
        <v>Yes</v>
      </c>
      <c r="H586" t="str">
        <f>IFERROR(__xludf.DUMMYFUNCTION("""COMPUTED_VALUE"""),"Yes")</f>
        <v>Yes</v>
      </c>
      <c r="I586" t="str">
        <f>IFERROR(__xludf.DUMMYFUNCTION("""COMPUTED_VALUE"""),"Sometimes")</f>
        <v>Sometimes</v>
      </c>
      <c r="J586" t="str">
        <f>IFERROR(__xludf.DUMMYFUNCTION("""COMPUTED_VALUE"""),"More than 1000")</f>
        <v>More than 1000</v>
      </c>
      <c r="K586" t="str">
        <f>IFERROR(__xludf.DUMMYFUNCTION("""COMPUTED_VALUE"""),"Yes")</f>
        <v>Yes</v>
      </c>
      <c r="L586" t="str">
        <f>IFERROR(__xludf.DUMMYFUNCTION("""COMPUTED_VALUE"""),"Yes")</f>
        <v>Yes</v>
      </c>
      <c r="M586" t="str">
        <f>IFERROR(__xludf.DUMMYFUNCTION("""COMPUTED_VALUE"""),"Yes")</f>
        <v>Yes</v>
      </c>
      <c r="N586" t="str">
        <f>IFERROR(__xludf.DUMMYFUNCTION("""COMPUTED_VALUE"""),"Yes")</f>
        <v>Yes</v>
      </c>
      <c r="O586" t="str">
        <f>IFERROR(__xludf.DUMMYFUNCTION("""COMPUTED_VALUE"""),"No")</f>
        <v>No</v>
      </c>
      <c r="P586" t="str">
        <f>IFERROR(__xludf.DUMMYFUNCTION("""COMPUTED_VALUE"""),"Yes")</f>
        <v>Yes</v>
      </c>
      <c r="Q586" t="str">
        <f>IFERROR(__xludf.DUMMYFUNCTION("""COMPUTED_VALUE"""),"Don't know")</f>
        <v>Don't know</v>
      </c>
      <c r="R586" t="str">
        <f>IFERROR(__xludf.DUMMYFUNCTION("""COMPUTED_VALUE"""),"Don't know")</f>
        <v>Don't know</v>
      </c>
      <c r="S586" t="str">
        <f>IFERROR(__xludf.DUMMYFUNCTION("""COMPUTED_VALUE"""),"Yes")</f>
        <v>Yes</v>
      </c>
      <c r="T586" t="str">
        <f>IFERROR(__xludf.DUMMYFUNCTION("""COMPUTED_VALUE"""),"No")</f>
        <v>No</v>
      </c>
      <c r="U586" t="str">
        <f>IFERROR(__xludf.DUMMYFUNCTION("""COMPUTED_VALUE"""),"No")</f>
        <v>No</v>
      </c>
      <c r="V586" t="str">
        <f>IFERROR(__xludf.DUMMYFUNCTION("""COMPUTED_VALUE"""),"No")</f>
        <v>No</v>
      </c>
      <c r="W586" t="str">
        <f>IFERROR(__xludf.DUMMYFUNCTION("""COMPUTED_VALUE"""),"No")</f>
        <v>No</v>
      </c>
      <c r="X586" t="str">
        <f>IFERROR(__xludf.DUMMYFUNCTION("""COMPUTED_VALUE"""),"Maybe")</f>
        <v>Maybe</v>
      </c>
      <c r="Y586" t="str">
        <f>IFERROR(__xludf.DUMMYFUNCTION("""COMPUTED_VALUE"""),"Don't know")</f>
        <v>Don't know</v>
      </c>
      <c r="Z586" t="str">
        <f>IFERROR(__xludf.DUMMYFUNCTION("""COMPUTED_VALUE"""),"No")</f>
        <v>No</v>
      </c>
    </row>
    <row r="587">
      <c r="A587" s="4">
        <f>IFERROR(__xludf.DUMMYFUNCTION("""COMPUTED_VALUE"""),41880.47283039352)</f>
        <v>41880.47283</v>
      </c>
      <c r="B587">
        <f>IFERROR(__xludf.DUMMYFUNCTION("""COMPUTED_VALUE"""),26.0)</f>
        <v>26</v>
      </c>
      <c r="C587" t="str">
        <f>IFERROR(__xludf.DUMMYFUNCTION("""COMPUTED_VALUE"""),"Male")</f>
        <v>Male</v>
      </c>
      <c r="D587" t="str">
        <f>IFERROR(__xludf.DUMMYFUNCTION("""COMPUTED_VALUE"""),"United States")</f>
        <v>United States</v>
      </c>
      <c r="E587" t="str">
        <f>IFERROR(__xludf.DUMMYFUNCTION("""COMPUTED_VALUE"""),"WA")</f>
        <v>WA</v>
      </c>
      <c r="F587" t="str">
        <f>IFERROR(__xludf.DUMMYFUNCTION("""COMPUTED_VALUE"""),"No")</f>
        <v>No</v>
      </c>
      <c r="G587" t="str">
        <f>IFERROR(__xludf.DUMMYFUNCTION("""COMPUTED_VALUE"""),"No")</f>
        <v>No</v>
      </c>
      <c r="H587" t="str">
        <f>IFERROR(__xludf.DUMMYFUNCTION("""COMPUTED_VALUE"""),"Yes")</f>
        <v>Yes</v>
      </c>
      <c r="I587" t="str">
        <f>IFERROR(__xludf.DUMMYFUNCTION("""COMPUTED_VALUE"""),"Sometimes")</f>
        <v>Sometimes</v>
      </c>
      <c r="J587" t="str">
        <f>IFERROR(__xludf.DUMMYFUNCTION("""COMPUTED_VALUE"""),"6-25")</f>
        <v>6-25</v>
      </c>
      <c r="K587" t="str">
        <f>IFERROR(__xludf.DUMMYFUNCTION("""COMPUTED_VALUE"""),"No")</f>
        <v>No</v>
      </c>
      <c r="L587" t="str">
        <f>IFERROR(__xludf.DUMMYFUNCTION("""COMPUTED_VALUE"""),"Yes")</f>
        <v>Yes</v>
      </c>
      <c r="M587" t="str">
        <f>IFERROR(__xludf.DUMMYFUNCTION("""COMPUTED_VALUE"""),"Yes")</f>
        <v>Yes</v>
      </c>
      <c r="N587" t="str">
        <f>IFERROR(__xludf.DUMMYFUNCTION("""COMPUTED_VALUE"""),"Yes")</f>
        <v>Yes</v>
      </c>
      <c r="O587" t="str">
        <f>IFERROR(__xludf.DUMMYFUNCTION("""COMPUTED_VALUE"""),"No")</f>
        <v>No</v>
      </c>
      <c r="P587" t="str">
        <f>IFERROR(__xludf.DUMMYFUNCTION("""COMPUTED_VALUE"""),"No")</f>
        <v>No</v>
      </c>
      <c r="Q587" t="str">
        <f>IFERROR(__xludf.DUMMYFUNCTION("""COMPUTED_VALUE"""),"Yes")</f>
        <v>Yes</v>
      </c>
      <c r="R587" t="str">
        <f>IFERROR(__xludf.DUMMYFUNCTION("""COMPUTED_VALUE"""),"Don't know")</f>
        <v>Don't know</v>
      </c>
      <c r="S587" t="str">
        <f>IFERROR(__xludf.DUMMYFUNCTION("""COMPUTED_VALUE"""),"Maybe")</f>
        <v>Maybe</v>
      </c>
      <c r="T587" t="str">
        <f>IFERROR(__xludf.DUMMYFUNCTION("""COMPUTED_VALUE"""),"No")</f>
        <v>No</v>
      </c>
      <c r="U587" t="str">
        <f>IFERROR(__xludf.DUMMYFUNCTION("""COMPUTED_VALUE"""),"Some of them")</f>
        <v>Some of them</v>
      </c>
      <c r="V587" t="str">
        <f>IFERROR(__xludf.DUMMYFUNCTION("""COMPUTED_VALUE"""),"No")</f>
        <v>No</v>
      </c>
      <c r="W587" t="str">
        <f>IFERROR(__xludf.DUMMYFUNCTION("""COMPUTED_VALUE"""),"No")</f>
        <v>No</v>
      </c>
      <c r="X587" t="str">
        <f>IFERROR(__xludf.DUMMYFUNCTION("""COMPUTED_VALUE"""),"Maybe")</f>
        <v>Maybe</v>
      </c>
      <c r="Y587" t="str">
        <f>IFERROR(__xludf.DUMMYFUNCTION("""COMPUTED_VALUE"""),"Don't know")</f>
        <v>Don't know</v>
      </c>
      <c r="Z587" t="str">
        <f>IFERROR(__xludf.DUMMYFUNCTION("""COMPUTED_VALUE"""),"No")</f>
        <v>No</v>
      </c>
    </row>
    <row r="588">
      <c r="A588" s="4">
        <f>IFERROR(__xludf.DUMMYFUNCTION("""COMPUTED_VALUE"""),41880.48107509259)</f>
        <v>41880.48108</v>
      </c>
      <c r="B588">
        <f>IFERROR(__xludf.DUMMYFUNCTION("""COMPUTED_VALUE"""),26.0)</f>
        <v>26</v>
      </c>
      <c r="C588" t="str">
        <f>IFERROR(__xludf.DUMMYFUNCTION("""COMPUTED_VALUE"""),"female")</f>
        <v>female</v>
      </c>
      <c r="D588" t="str">
        <f>IFERROR(__xludf.DUMMYFUNCTION("""COMPUTED_VALUE"""),"United States")</f>
        <v>United States</v>
      </c>
      <c r="E588" t="str">
        <f>IFERROR(__xludf.DUMMYFUNCTION("""COMPUTED_VALUE"""),"WA")</f>
        <v>WA</v>
      </c>
      <c r="F588" t="str">
        <f>IFERROR(__xludf.DUMMYFUNCTION("""COMPUTED_VALUE"""),"No")</f>
        <v>No</v>
      </c>
      <c r="G588" t="str">
        <f>IFERROR(__xludf.DUMMYFUNCTION("""COMPUTED_VALUE"""),"Yes")</f>
        <v>Yes</v>
      </c>
      <c r="H588" t="str">
        <f>IFERROR(__xludf.DUMMYFUNCTION("""COMPUTED_VALUE"""),"Yes")</f>
        <v>Yes</v>
      </c>
      <c r="I588" t="str">
        <f>IFERROR(__xludf.DUMMYFUNCTION("""COMPUTED_VALUE"""),"Sometimes")</f>
        <v>Sometimes</v>
      </c>
      <c r="J588" t="str">
        <f>IFERROR(__xludf.DUMMYFUNCTION("""COMPUTED_VALUE"""),"More than 1000")</f>
        <v>More than 1000</v>
      </c>
      <c r="K588" t="str">
        <f>IFERROR(__xludf.DUMMYFUNCTION("""COMPUTED_VALUE"""),"No")</f>
        <v>No</v>
      </c>
      <c r="L588" t="str">
        <f>IFERROR(__xludf.DUMMYFUNCTION("""COMPUTED_VALUE"""),"Yes")</f>
        <v>Yes</v>
      </c>
      <c r="M588" t="str">
        <f>IFERROR(__xludf.DUMMYFUNCTION("""COMPUTED_VALUE"""),"Yes")</f>
        <v>Yes</v>
      </c>
      <c r="N588" t="str">
        <f>IFERROR(__xludf.DUMMYFUNCTION("""COMPUTED_VALUE"""),"Yes")</f>
        <v>Yes</v>
      </c>
      <c r="O588" t="str">
        <f>IFERROR(__xludf.DUMMYFUNCTION("""COMPUTED_VALUE"""),"No")</f>
        <v>No</v>
      </c>
      <c r="P588" t="str">
        <f>IFERROR(__xludf.DUMMYFUNCTION("""COMPUTED_VALUE"""),"No")</f>
        <v>No</v>
      </c>
      <c r="Q588" t="str">
        <f>IFERROR(__xludf.DUMMYFUNCTION("""COMPUTED_VALUE"""),"Don't know")</f>
        <v>Don't know</v>
      </c>
      <c r="R588" t="str">
        <f>IFERROR(__xludf.DUMMYFUNCTION("""COMPUTED_VALUE"""),"Don't know")</f>
        <v>Don't know</v>
      </c>
      <c r="S588" t="str">
        <f>IFERROR(__xludf.DUMMYFUNCTION("""COMPUTED_VALUE"""),"No")</f>
        <v>No</v>
      </c>
      <c r="T588" t="str">
        <f>IFERROR(__xludf.DUMMYFUNCTION("""COMPUTED_VALUE"""),"No")</f>
        <v>No</v>
      </c>
      <c r="U588" t="str">
        <f>IFERROR(__xludf.DUMMYFUNCTION("""COMPUTED_VALUE"""),"Some of them")</f>
        <v>Some of them</v>
      </c>
      <c r="V588" t="str">
        <f>IFERROR(__xludf.DUMMYFUNCTION("""COMPUTED_VALUE"""),"Yes")</f>
        <v>Yes</v>
      </c>
      <c r="W588" t="str">
        <f>IFERROR(__xludf.DUMMYFUNCTION("""COMPUTED_VALUE"""),"No")</f>
        <v>No</v>
      </c>
      <c r="X588" t="str">
        <f>IFERROR(__xludf.DUMMYFUNCTION("""COMPUTED_VALUE"""),"Maybe")</f>
        <v>Maybe</v>
      </c>
      <c r="Y588" t="str">
        <f>IFERROR(__xludf.DUMMYFUNCTION("""COMPUTED_VALUE"""),"No")</f>
        <v>No</v>
      </c>
      <c r="Z588" t="str">
        <f>IFERROR(__xludf.DUMMYFUNCTION("""COMPUTED_VALUE"""),"Yes")</f>
        <v>Yes</v>
      </c>
    </row>
    <row r="589">
      <c r="A589" s="4">
        <f>IFERROR(__xludf.DUMMYFUNCTION("""COMPUTED_VALUE"""),41880.481882071756)</f>
        <v>41880.48188</v>
      </c>
      <c r="B589">
        <f>IFERROR(__xludf.DUMMYFUNCTION("""COMPUTED_VALUE"""),23.0)</f>
        <v>23</v>
      </c>
      <c r="C589" t="str">
        <f>IFERROR(__xludf.DUMMYFUNCTION("""COMPUTED_VALUE"""),"Female")</f>
        <v>Female</v>
      </c>
      <c r="D589" t="str">
        <f>IFERROR(__xludf.DUMMYFUNCTION("""COMPUTED_VALUE"""),"United States")</f>
        <v>United States</v>
      </c>
      <c r="E589" t="str">
        <f>IFERROR(__xludf.DUMMYFUNCTION("""COMPUTED_VALUE"""),"IL")</f>
        <v>IL</v>
      </c>
      <c r="F589" t="str">
        <f>IFERROR(__xludf.DUMMYFUNCTION("""COMPUTED_VALUE"""),"No")</f>
        <v>No</v>
      </c>
      <c r="G589" t="str">
        <f>IFERROR(__xludf.DUMMYFUNCTION("""COMPUTED_VALUE"""),"Yes")</f>
        <v>Yes</v>
      </c>
      <c r="H589" t="str">
        <f>IFERROR(__xludf.DUMMYFUNCTION("""COMPUTED_VALUE"""),"No")</f>
        <v>No</v>
      </c>
      <c r="I589" t="str">
        <f>IFERROR(__xludf.DUMMYFUNCTION("""COMPUTED_VALUE"""),"Sometimes")</f>
        <v>Sometimes</v>
      </c>
      <c r="J589" t="str">
        <f>IFERROR(__xludf.DUMMYFUNCTION("""COMPUTED_VALUE"""),"26-100")</f>
        <v>26-100</v>
      </c>
      <c r="K589" t="str">
        <f>IFERROR(__xludf.DUMMYFUNCTION("""COMPUTED_VALUE"""),"No")</f>
        <v>No</v>
      </c>
      <c r="L589" t="str">
        <f>IFERROR(__xludf.DUMMYFUNCTION("""COMPUTED_VALUE"""),"No")</f>
        <v>No</v>
      </c>
      <c r="M589" t="str">
        <f>IFERROR(__xludf.DUMMYFUNCTION("""COMPUTED_VALUE"""),"No")</f>
        <v>No</v>
      </c>
      <c r="N589" t="str">
        <f>IFERROR(__xludf.DUMMYFUNCTION("""COMPUTED_VALUE"""),"No")</f>
        <v>No</v>
      </c>
      <c r="O589" t="str">
        <f>IFERROR(__xludf.DUMMYFUNCTION("""COMPUTED_VALUE"""),"No")</f>
        <v>No</v>
      </c>
      <c r="P589" t="str">
        <f>IFERROR(__xludf.DUMMYFUNCTION("""COMPUTED_VALUE"""),"No")</f>
        <v>No</v>
      </c>
      <c r="Q589" t="str">
        <f>IFERROR(__xludf.DUMMYFUNCTION("""COMPUTED_VALUE"""),"Don't know")</f>
        <v>Don't know</v>
      </c>
      <c r="R589" t="str">
        <f>IFERROR(__xludf.DUMMYFUNCTION("""COMPUTED_VALUE"""),"Somewhat difficult")</f>
        <v>Somewhat difficult</v>
      </c>
      <c r="S589" t="str">
        <f>IFERROR(__xludf.DUMMYFUNCTION("""COMPUTED_VALUE"""),"Yes")</f>
        <v>Yes</v>
      </c>
      <c r="T589" t="str">
        <f>IFERROR(__xludf.DUMMYFUNCTION("""COMPUTED_VALUE"""),"No")</f>
        <v>No</v>
      </c>
      <c r="U589" t="str">
        <f>IFERROR(__xludf.DUMMYFUNCTION("""COMPUTED_VALUE"""),"No")</f>
        <v>No</v>
      </c>
      <c r="V589" t="str">
        <f>IFERROR(__xludf.DUMMYFUNCTION("""COMPUTED_VALUE"""),"Some of them")</f>
        <v>Some of them</v>
      </c>
      <c r="W589" t="str">
        <f>IFERROR(__xludf.DUMMYFUNCTION("""COMPUTED_VALUE"""),"No")</f>
        <v>No</v>
      </c>
      <c r="X589" t="str">
        <f>IFERROR(__xludf.DUMMYFUNCTION("""COMPUTED_VALUE"""),"Maybe")</f>
        <v>Maybe</v>
      </c>
      <c r="Y589" t="str">
        <f>IFERROR(__xludf.DUMMYFUNCTION("""COMPUTED_VALUE"""),"No")</f>
        <v>No</v>
      </c>
      <c r="Z589" t="str">
        <f>IFERROR(__xludf.DUMMYFUNCTION("""COMPUTED_VALUE"""),"No")</f>
        <v>No</v>
      </c>
    </row>
    <row r="590">
      <c r="A590" s="4">
        <f>IFERROR(__xludf.DUMMYFUNCTION("""COMPUTED_VALUE"""),41880.483777581016)</f>
        <v>41880.48378</v>
      </c>
      <c r="B590">
        <f>IFERROR(__xludf.DUMMYFUNCTION("""COMPUTED_VALUE"""),36.0)</f>
        <v>36</v>
      </c>
      <c r="C590" t="str">
        <f>IFERROR(__xludf.DUMMYFUNCTION("""COMPUTED_VALUE"""),"Male")</f>
        <v>Male</v>
      </c>
      <c r="D590" t="str">
        <f>IFERROR(__xludf.DUMMYFUNCTION("""COMPUTED_VALUE"""),"United States")</f>
        <v>United States</v>
      </c>
      <c r="E590" t="str">
        <f>IFERROR(__xludf.DUMMYFUNCTION("""COMPUTED_VALUE"""),"FL")</f>
        <v>FL</v>
      </c>
      <c r="F590" t="str">
        <f>IFERROR(__xludf.DUMMYFUNCTION("""COMPUTED_VALUE"""),"No")</f>
        <v>No</v>
      </c>
      <c r="G590" t="str">
        <f>IFERROR(__xludf.DUMMYFUNCTION("""COMPUTED_VALUE"""),"No")</f>
        <v>No</v>
      </c>
      <c r="H590" t="str">
        <f>IFERROR(__xludf.DUMMYFUNCTION("""COMPUTED_VALUE"""),"No")</f>
        <v>No</v>
      </c>
      <c r="I590" t="str">
        <f>IFERROR(__xludf.DUMMYFUNCTION("""COMPUTED_VALUE"""),"Never")</f>
        <v>Never</v>
      </c>
      <c r="J590" t="str">
        <f>IFERROR(__xludf.DUMMYFUNCTION("""COMPUTED_VALUE"""),"1-5")</f>
        <v>1-5</v>
      </c>
      <c r="K590" t="str">
        <f>IFERROR(__xludf.DUMMYFUNCTION("""COMPUTED_VALUE"""),"Yes")</f>
        <v>Yes</v>
      </c>
      <c r="L590" t="str">
        <f>IFERROR(__xludf.DUMMYFUNCTION("""COMPUTED_VALUE"""),"Yes")</f>
        <v>Yes</v>
      </c>
      <c r="M590" t="str">
        <f>IFERROR(__xludf.DUMMYFUNCTION("""COMPUTED_VALUE"""),"Don't know")</f>
        <v>Don't know</v>
      </c>
      <c r="N590" t="str">
        <f>IFERROR(__xludf.DUMMYFUNCTION("""COMPUTED_VALUE"""),"Not sure")</f>
        <v>Not sure</v>
      </c>
      <c r="O590" t="str">
        <f>IFERROR(__xludf.DUMMYFUNCTION("""COMPUTED_VALUE"""),"Don't know")</f>
        <v>Don't know</v>
      </c>
      <c r="P590" t="str">
        <f>IFERROR(__xludf.DUMMYFUNCTION("""COMPUTED_VALUE"""),"Don't know")</f>
        <v>Don't know</v>
      </c>
      <c r="Q590" t="str">
        <f>IFERROR(__xludf.DUMMYFUNCTION("""COMPUTED_VALUE"""),"Don't know")</f>
        <v>Don't know</v>
      </c>
      <c r="R590" t="str">
        <f>IFERROR(__xludf.DUMMYFUNCTION("""COMPUTED_VALUE"""),"Very easy")</f>
        <v>Very easy</v>
      </c>
      <c r="S590" t="str">
        <f>IFERROR(__xludf.DUMMYFUNCTION("""COMPUTED_VALUE"""),"No")</f>
        <v>No</v>
      </c>
      <c r="T590" t="str">
        <f>IFERROR(__xludf.DUMMYFUNCTION("""COMPUTED_VALUE"""),"No")</f>
        <v>No</v>
      </c>
      <c r="U590" t="str">
        <f>IFERROR(__xludf.DUMMYFUNCTION("""COMPUTED_VALUE"""),"Some of them")</f>
        <v>Some of them</v>
      </c>
      <c r="V590" t="str">
        <f>IFERROR(__xludf.DUMMYFUNCTION("""COMPUTED_VALUE"""),"Some of them")</f>
        <v>Some of them</v>
      </c>
      <c r="W590" t="str">
        <f>IFERROR(__xludf.DUMMYFUNCTION("""COMPUTED_VALUE"""),"No")</f>
        <v>No</v>
      </c>
      <c r="X590" t="str">
        <f>IFERROR(__xludf.DUMMYFUNCTION("""COMPUTED_VALUE"""),"No")</f>
        <v>No</v>
      </c>
      <c r="Y590" t="str">
        <f>IFERROR(__xludf.DUMMYFUNCTION("""COMPUTED_VALUE"""),"Don't know")</f>
        <v>Don't know</v>
      </c>
      <c r="Z590" t="str">
        <f>IFERROR(__xludf.DUMMYFUNCTION("""COMPUTED_VALUE"""),"No")</f>
        <v>No</v>
      </c>
    </row>
    <row r="591">
      <c r="A591" s="4">
        <f>IFERROR(__xludf.DUMMYFUNCTION("""COMPUTED_VALUE"""),41880.485800636576)</f>
        <v>41880.4858</v>
      </c>
      <c r="B591">
        <f>IFERROR(__xludf.DUMMYFUNCTION("""COMPUTED_VALUE"""),42.0)</f>
        <v>42</v>
      </c>
      <c r="C591" t="str">
        <f>IFERROR(__xludf.DUMMYFUNCTION("""COMPUTED_VALUE"""),"M")</f>
        <v>M</v>
      </c>
      <c r="D591" t="str">
        <f>IFERROR(__xludf.DUMMYFUNCTION("""COMPUTED_VALUE"""),"United States")</f>
        <v>United States</v>
      </c>
      <c r="E591" t="str">
        <f>IFERROR(__xludf.DUMMYFUNCTION("""COMPUTED_VALUE"""),"TN")</f>
        <v>TN</v>
      </c>
      <c r="F591" t="str">
        <f>IFERROR(__xludf.DUMMYFUNCTION("""COMPUTED_VALUE"""),"No")</f>
        <v>No</v>
      </c>
      <c r="G591" t="str">
        <f>IFERROR(__xludf.DUMMYFUNCTION("""COMPUTED_VALUE"""),"No")</f>
        <v>No</v>
      </c>
      <c r="H591" t="str">
        <f>IFERROR(__xludf.DUMMYFUNCTION("""COMPUTED_VALUE"""),"No")</f>
        <v>No</v>
      </c>
      <c r="I591" t="str">
        <f>IFERROR(__xludf.DUMMYFUNCTION("""COMPUTED_VALUE"""),"Rarely")</f>
        <v>Rarely</v>
      </c>
      <c r="J591" t="str">
        <f>IFERROR(__xludf.DUMMYFUNCTION("""COMPUTED_VALUE"""),"More than 1000")</f>
        <v>More than 1000</v>
      </c>
      <c r="K591" t="str">
        <f>IFERROR(__xludf.DUMMYFUNCTION("""COMPUTED_VALUE"""),"No")</f>
        <v>No</v>
      </c>
      <c r="L591" t="str">
        <f>IFERROR(__xludf.DUMMYFUNCTION("""COMPUTED_VALUE"""),"No")</f>
        <v>No</v>
      </c>
      <c r="M591" t="str">
        <f>IFERROR(__xludf.DUMMYFUNCTION("""COMPUTED_VALUE"""),"Don't know")</f>
        <v>Don't know</v>
      </c>
      <c r="N591" t="str">
        <f>IFERROR(__xludf.DUMMYFUNCTION("""COMPUTED_VALUE"""),"No")</f>
        <v>No</v>
      </c>
      <c r="O591" t="str">
        <f>IFERROR(__xludf.DUMMYFUNCTION("""COMPUTED_VALUE"""),"No")</f>
        <v>No</v>
      </c>
      <c r="P591" t="str">
        <f>IFERROR(__xludf.DUMMYFUNCTION("""COMPUTED_VALUE"""),"Don't know")</f>
        <v>Don't know</v>
      </c>
      <c r="Q591" t="str">
        <f>IFERROR(__xludf.DUMMYFUNCTION("""COMPUTED_VALUE"""),"Don't know")</f>
        <v>Don't know</v>
      </c>
      <c r="R591" t="str">
        <f>IFERROR(__xludf.DUMMYFUNCTION("""COMPUTED_VALUE"""),"Don't know")</f>
        <v>Don't know</v>
      </c>
      <c r="S591" t="str">
        <f>IFERROR(__xludf.DUMMYFUNCTION("""COMPUTED_VALUE"""),"Maybe")</f>
        <v>Maybe</v>
      </c>
      <c r="T591" t="str">
        <f>IFERROR(__xludf.DUMMYFUNCTION("""COMPUTED_VALUE"""),"No")</f>
        <v>No</v>
      </c>
      <c r="U591" t="str">
        <f>IFERROR(__xludf.DUMMYFUNCTION("""COMPUTED_VALUE"""),"Some of them")</f>
        <v>Some of them</v>
      </c>
      <c r="V591" t="str">
        <f>IFERROR(__xludf.DUMMYFUNCTION("""COMPUTED_VALUE"""),"No")</f>
        <v>No</v>
      </c>
      <c r="W591" t="str">
        <f>IFERROR(__xludf.DUMMYFUNCTION("""COMPUTED_VALUE"""),"No")</f>
        <v>No</v>
      </c>
      <c r="X591" t="str">
        <f>IFERROR(__xludf.DUMMYFUNCTION("""COMPUTED_VALUE"""),"Maybe")</f>
        <v>Maybe</v>
      </c>
      <c r="Y591" t="str">
        <f>IFERROR(__xludf.DUMMYFUNCTION("""COMPUTED_VALUE"""),"No")</f>
        <v>No</v>
      </c>
      <c r="Z591" t="str">
        <f>IFERROR(__xludf.DUMMYFUNCTION("""COMPUTED_VALUE"""),"No")</f>
        <v>No</v>
      </c>
    </row>
    <row r="592">
      <c r="A592" s="4">
        <f>IFERROR(__xludf.DUMMYFUNCTION("""COMPUTED_VALUE"""),41880.48645596064)</f>
        <v>41880.48646</v>
      </c>
      <c r="B592">
        <f>IFERROR(__xludf.DUMMYFUNCTION("""COMPUTED_VALUE"""),39.0)</f>
        <v>39</v>
      </c>
      <c r="C592" t="str">
        <f>IFERROR(__xludf.DUMMYFUNCTION("""COMPUTED_VALUE"""),"Male")</f>
        <v>Male</v>
      </c>
      <c r="D592" t="str">
        <f>IFERROR(__xludf.DUMMYFUNCTION("""COMPUTED_VALUE"""),"United States")</f>
        <v>United States</v>
      </c>
      <c r="E592" t="str">
        <f>IFERROR(__xludf.DUMMYFUNCTION("""COMPUTED_VALUE"""),"WA")</f>
        <v>WA</v>
      </c>
      <c r="F592" t="str">
        <f>IFERROR(__xludf.DUMMYFUNCTION("""COMPUTED_VALUE"""),"No")</f>
        <v>No</v>
      </c>
      <c r="G592" t="str">
        <f>IFERROR(__xludf.DUMMYFUNCTION("""COMPUTED_VALUE"""),"Yes")</f>
        <v>Yes</v>
      </c>
      <c r="H592" t="str">
        <f>IFERROR(__xludf.DUMMYFUNCTION("""COMPUTED_VALUE"""),"Yes")</f>
        <v>Yes</v>
      </c>
      <c r="I592" t="str">
        <f>IFERROR(__xludf.DUMMYFUNCTION("""COMPUTED_VALUE"""),"Sometimes")</f>
        <v>Sometimes</v>
      </c>
      <c r="J592" t="str">
        <f>IFERROR(__xludf.DUMMYFUNCTION("""COMPUTED_VALUE"""),"500-1000")</f>
        <v>500-1000</v>
      </c>
      <c r="K592" t="str">
        <f>IFERROR(__xludf.DUMMYFUNCTION("""COMPUTED_VALUE"""),"No")</f>
        <v>No</v>
      </c>
      <c r="L592" t="str">
        <f>IFERROR(__xludf.DUMMYFUNCTION("""COMPUTED_VALUE"""),"Yes")</f>
        <v>Yes</v>
      </c>
      <c r="M592" t="str">
        <f>IFERROR(__xludf.DUMMYFUNCTION("""COMPUTED_VALUE"""),"Yes")</f>
        <v>Yes</v>
      </c>
      <c r="N592" t="str">
        <f>IFERROR(__xludf.DUMMYFUNCTION("""COMPUTED_VALUE"""),"Yes")</f>
        <v>Yes</v>
      </c>
      <c r="O592" t="str">
        <f>IFERROR(__xludf.DUMMYFUNCTION("""COMPUTED_VALUE"""),"No")</f>
        <v>No</v>
      </c>
      <c r="P592" t="str">
        <f>IFERROR(__xludf.DUMMYFUNCTION("""COMPUTED_VALUE"""),"Don't know")</f>
        <v>Don't know</v>
      </c>
      <c r="Q592" t="str">
        <f>IFERROR(__xludf.DUMMYFUNCTION("""COMPUTED_VALUE"""),"Yes")</f>
        <v>Yes</v>
      </c>
      <c r="R592" t="str">
        <f>IFERROR(__xludf.DUMMYFUNCTION("""COMPUTED_VALUE"""),"Very easy")</f>
        <v>Very easy</v>
      </c>
      <c r="S592" t="str">
        <f>IFERROR(__xludf.DUMMYFUNCTION("""COMPUTED_VALUE"""),"No")</f>
        <v>No</v>
      </c>
      <c r="T592" t="str">
        <f>IFERROR(__xludf.DUMMYFUNCTION("""COMPUTED_VALUE"""),"No")</f>
        <v>No</v>
      </c>
      <c r="U592" t="str">
        <f>IFERROR(__xludf.DUMMYFUNCTION("""COMPUTED_VALUE"""),"Some of them")</f>
        <v>Some of them</v>
      </c>
      <c r="V592" t="str">
        <f>IFERROR(__xludf.DUMMYFUNCTION("""COMPUTED_VALUE"""),"Yes")</f>
        <v>Yes</v>
      </c>
      <c r="W592" t="str">
        <f>IFERROR(__xludf.DUMMYFUNCTION("""COMPUTED_VALUE"""),"No")</f>
        <v>No</v>
      </c>
      <c r="X592" t="str">
        <f>IFERROR(__xludf.DUMMYFUNCTION("""COMPUTED_VALUE"""),"No")</f>
        <v>No</v>
      </c>
      <c r="Y592" t="str">
        <f>IFERROR(__xludf.DUMMYFUNCTION("""COMPUTED_VALUE"""),"Yes")</f>
        <v>Yes</v>
      </c>
      <c r="Z592" t="str">
        <f>IFERROR(__xludf.DUMMYFUNCTION("""COMPUTED_VALUE"""),"No")</f>
        <v>No</v>
      </c>
    </row>
    <row r="593">
      <c r="A593" s="4">
        <f>IFERROR(__xludf.DUMMYFUNCTION("""COMPUTED_VALUE"""),41880.48834125)</f>
        <v>41880.48834</v>
      </c>
      <c r="B593">
        <f>IFERROR(__xludf.DUMMYFUNCTION("""COMPUTED_VALUE"""),27.0)</f>
        <v>27</v>
      </c>
      <c r="C593" t="str">
        <f>IFERROR(__xludf.DUMMYFUNCTION("""COMPUTED_VALUE"""),"Male")</f>
        <v>Male</v>
      </c>
      <c r="D593" t="str">
        <f>IFERROR(__xludf.DUMMYFUNCTION("""COMPUTED_VALUE"""),"United States")</f>
        <v>United States</v>
      </c>
      <c r="E593" t="str">
        <f>IFERROR(__xludf.DUMMYFUNCTION("""COMPUTED_VALUE"""),"CA")</f>
        <v>CA</v>
      </c>
      <c r="F593" t="str">
        <f>IFERROR(__xludf.DUMMYFUNCTION("""COMPUTED_VALUE"""),"No")</f>
        <v>No</v>
      </c>
      <c r="G593" t="str">
        <f>IFERROR(__xludf.DUMMYFUNCTION("""COMPUTED_VALUE"""),"No")</f>
        <v>No</v>
      </c>
      <c r="H593" t="str">
        <f>IFERROR(__xludf.DUMMYFUNCTION("""COMPUTED_VALUE"""),"No")</f>
        <v>No</v>
      </c>
      <c r="I593" t="str">
        <f>IFERROR(__xludf.DUMMYFUNCTION("""COMPUTED_VALUE"""),"Never")</f>
        <v>Never</v>
      </c>
      <c r="J593" t="str">
        <f>IFERROR(__xludf.DUMMYFUNCTION("""COMPUTED_VALUE"""),"6-25")</f>
        <v>6-25</v>
      </c>
      <c r="K593" t="str">
        <f>IFERROR(__xludf.DUMMYFUNCTION("""COMPUTED_VALUE"""),"No")</f>
        <v>No</v>
      </c>
      <c r="L593" t="str">
        <f>IFERROR(__xludf.DUMMYFUNCTION("""COMPUTED_VALUE"""),"Yes")</f>
        <v>Yes</v>
      </c>
      <c r="M593" t="str">
        <f>IFERROR(__xludf.DUMMYFUNCTION("""COMPUTED_VALUE"""),"Don't know")</f>
        <v>Don't know</v>
      </c>
      <c r="N593" t="str">
        <f>IFERROR(__xludf.DUMMYFUNCTION("""COMPUTED_VALUE"""),"No")</f>
        <v>No</v>
      </c>
      <c r="O593" t="str">
        <f>IFERROR(__xludf.DUMMYFUNCTION("""COMPUTED_VALUE"""),"No")</f>
        <v>No</v>
      </c>
      <c r="P593" t="str">
        <f>IFERROR(__xludf.DUMMYFUNCTION("""COMPUTED_VALUE"""),"Don't know")</f>
        <v>Don't know</v>
      </c>
      <c r="Q593" t="str">
        <f>IFERROR(__xludf.DUMMYFUNCTION("""COMPUTED_VALUE"""),"Don't know")</f>
        <v>Don't know</v>
      </c>
      <c r="R593" t="str">
        <f>IFERROR(__xludf.DUMMYFUNCTION("""COMPUTED_VALUE"""),"Don't know")</f>
        <v>Don't know</v>
      </c>
      <c r="S593" t="str">
        <f>IFERROR(__xludf.DUMMYFUNCTION("""COMPUTED_VALUE"""),"Maybe")</f>
        <v>Maybe</v>
      </c>
      <c r="T593" t="str">
        <f>IFERROR(__xludf.DUMMYFUNCTION("""COMPUTED_VALUE"""),"No")</f>
        <v>No</v>
      </c>
      <c r="U593" t="str">
        <f>IFERROR(__xludf.DUMMYFUNCTION("""COMPUTED_VALUE"""),"Some of them")</f>
        <v>Some of them</v>
      </c>
      <c r="V593" t="str">
        <f>IFERROR(__xludf.DUMMYFUNCTION("""COMPUTED_VALUE"""),"Yes")</f>
        <v>Yes</v>
      </c>
      <c r="W593" t="str">
        <f>IFERROR(__xludf.DUMMYFUNCTION("""COMPUTED_VALUE"""),"Maybe")</f>
        <v>Maybe</v>
      </c>
      <c r="X593" t="str">
        <f>IFERROR(__xludf.DUMMYFUNCTION("""COMPUTED_VALUE"""),"Maybe")</f>
        <v>Maybe</v>
      </c>
      <c r="Y593" t="str">
        <f>IFERROR(__xludf.DUMMYFUNCTION("""COMPUTED_VALUE"""),"Don't know")</f>
        <v>Don't know</v>
      </c>
      <c r="Z593" t="str">
        <f>IFERROR(__xludf.DUMMYFUNCTION("""COMPUTED_VALUE"""),"No")</f>
        <v>No</v>
      </c>
    </row>
    <row r="594">
      <c r="A594" s="4">
        <f>IFERROR(__xludf.DUMMYFUNCTION("""COMPUTED_VALUE"""),41880.4958314699)</f>
        <v>41880.49583</v>
      </c>
      <c r="B594">
        <f>IFERROR(__xludf.DUMMYFUNCTION("""COMPUTED_VALUE"""),28.0)</f>
        <v>28</v>
      </c>
      <c r="C594" t="str">
        <f>IFERROR(__xludf.DUMMYFUNCTION("""COMPUTED_VALUE"""),"Female")</f>
        <v>Female</v>
      </c>
      <c r="D594" t="str">
        <f>IFERROR(__xludf.DUMMYFUNCTION("""COMPUTED_VALUE"""),"United States")</f>
        <v>United States</v>
      </c>
      <c r="E594" t="str">
        <f>IFERROR(__xludf.DUMMYFUNCTION("""COMPUTED_VALUE"""),"OR")</f>
        <v>OR</v>
      </c>
      <c r="F594" t="str">
        <f>IFERROR(__xludf.DUMMYFUNCTION("""COMPUTED_VALUE"""),"No")</f>
        <v>No</v>
      </c>
      <c r="G594" t="str">
        <f>IFERROR(__xludf.DUMMYFUNCTION("""COMPUTED_VALUE"""),"No")</f>
        <v>No</v>
      </c>
      <c r="H594" t="str">
        <f>IFERROR(__xludf.DUMMYFUNCTION("""COMPUTED_VALUE"""),"Yes")</f>
        <v>Yes</v>
      </c>
      <c r="I594" t="str">
        <f>IFERROR(__xludf.DUMMYFUNCTION("""COMPUTED_VALUE"""),"Rarely")</f>
        <v>Rarely</v>
      </c>
      <c r="J594" t="str">
        <f>IFERROR(__xludf.DUMMYFUNCTION("""COMPUTED_VALUE"""),"6-25")</f>
        <v>6-25</v>
      </c>
      <c r="K594" t="str">
        <f>IFERROR(__xludf.DUMMYFUNCTION("""COMPUTED_VALUE"""),"No")</f>
        <v>No</v>
      </c>
      <c r="L594" t="str">
        <f>IFERROR(__xludf.DUMMYFUNCTION("""COMPUTED_VALUE"""),"Yes")</f>
        <v>Yes</v>
      </c>
      <c r="M594" t="str">
        <f>IFERROR(__xludf.DUMMYFUNCTION("""COMPUTED_VALUE"""),"Yes")</f>
        <v>Yes</v>
      </c>
      <c r="N594" t="str">
        <f>IFERROR(__xludf.DUMMYFUNCTION("""COMPUTED_VALUE"""),"Yes")</f>
        <v>Yes</v>
      </c>
      <c r="O594" t="str">
        <f>IFERROR(__xludf.DUMMYFUNCTION("""COMPUTED_VALUE"""),"Don't know")</f>
        <v>Don't know</v>
      </c>
      <c r="P594" t="str">
        <f>IFERROR(__xludf.DUMMYFUNCTION("""COMPUTED_VALUE"""),"Yes")</f>
        <v>Yes</v>
      </c>
      <c r="Q594" t="str">
        <f>IFERROR(__xludf.DUMMYFUNCTION("""COMPUTED_VALUE"""),"Yes")</f>
        <v>Yes</v>
      </c>
      <c r="R594" t="str">
        <f>IFERROR(__xludf.DUMMYFUNCTION("""COMPUTED_VALUE"""),"Very easy")</f>
        <v>Very easy</v>
      </c>
      <c r="S594" t="str">
        <f>IFERROR(__xludf.DUMMYFUNCTION("""COMPUTED_VALUE"""),"No")</f>
        <v>No</v>
      </c>
      <c r="T594" t="str">
        <f>IFERROR(__xludf.DUMMYFUNCTION("""COMPUTED_VALUE"""),"No")</f>
        <v>No</v>
      </c>
      <c r="U594" t="str">
        <f>IFERROR(__xludf.DUMMYFUNCTION("""COMPUTED_VALUE"""),"Some of them")</f>
        <v>Some of them</v>
      </c>
      <c r="V594" t="str">
        <f>IFERROR(__xludf.DUMMYFUNCTION("""COMPUTED_VALUE"""),"Some of them")</f>
        <v>Some of them</v>
      </c>
      <c r="W594" t="str">
        <f>IFERROR(__xludf.DUMMYFUNCTION("""COMPUTED_VALUE"""),"No")</f>
        <v>No</v>
      </c>
      <c r="X594" t="str">
        <f>IFERROR(__xludf.DUMMYFUNCTION("""COMPUTED_VALUE"""),"Yes")</f>
        <v>Yes</v>
      </c>
      <c r="Y594" t="str">
        <f>IFERROR(__xludf.DUMMYFUNCTION("""COMPUTED_VALUE"""),"Don't know")</f>
        <v>Don't know</v>
      </c>
      <c r="Z594" t="str">
        <f>IFERROR(__xludf.DUMMYFUNCTION("""COMPUTED_VALUE"""),"No")</f>
        <v>No</v>
      </c>
    </row>
    <row r="595">
      <c r="A595" s="4">
        <f>IFERROR(__xludf.DUMMYFUNCTION("""COMPUTED_VALUE"""),41880.496274606485)</f>
        <v>41880.49627</v>
      </c>
      <c r="B595">
        <f>IFERROR(__xludf.DUMMYFUNCTION("""COMPUTED_VALUE"""),29.0)</f>
        <v>29</v>
      </c>
      <c r="C595" t="str">
        <f>IFERROR(__xludf.DUMMYFUNCTION("""COMPUTED_VALUE"""),"Female")</f>
        <v>Female</v>
      </c>
      <c r="D595" t="str">
        <f>IFERROR(__xludf.DUMMYFUNCTION("""COMPUTED_VALUE"""),"United States")</f>
        <v>United States</v>
      </c>
      <c r="E595" t="str">
        <f>IFERROR(__xludf.DUMMYFUNCTION("""COMPUTED_VALUE"""),"NJ")</f>
        <v>NJ</v>
      </c>
      <c r="F595" t="str">
        <f>IFERROR(__xludf.DUMMYFUNCTION("""COMPUTED_VALUE"""),"No")</f>
        <v>No</v>
      </c>
      <c r="G595" t="str">
        <f>IFERROR(__xludf.DUMMYFUNCTION("""COMPUTED_VALUE"""),"No")</f>
        <v>No</v>
      </c>
      <c r="H595" t="str">
        <f>IFERROR(__xludf.DUMMYFUNCTION("""COMPUTED_VALUE"""),"Yes")</f>
        <v>Yes</v>
      </c>
      <c r="I595" t="str">
        <f>IFERROR(__xludf.DUMMYFUNCTION("""COMPUTED_VALUE"""),"Often")</f>
        <v>Often</v>
      </c>
      <c r="J595" t="str">
        <f>IFERROR(__xludf.DUMMYFUNCTION("""COMPUTED_VALUE"""),"More than 1000")</f>
        <v>More than 1000</v>
      </c>
      <c r="K595" t="str">
        <f>IFERROR(__xludf.DUMMYFUNCTION("""COMPUTED_VALUE"""),"Yes")</f>
        <v>Yes</v>
      </c>
      <c r="L595" t="str">
        <f>IFERROR(__xludf.DUMMYFUNCTION("""COMPUTED_VALUE"""),"No")</f>
        <v>No</v>
      </c>
      <c r="M595" t="str">
        <f>IFERROR(__xludf.DUMMYFUNCTION("""COMPUTED_VALUE"""),"Yes")</f>
        <v>Yes</v>
      </c>
      <c r="N595" t="str">
        <f>IFERROR(__xludf.DUMMYFUNCTION("""COMPUTED_VALUE"""),"No")</f>
        <v>No</v>
      </c>
      <c r="O595" t="str">
        <f>IFERROR(__xludf.DUMMYFUNCTION("""COMPUTED_VALUE"""),"No")</f>
        <v>No</v>
      </c>
      <c r="P595" t="str">
        <f>IFERROR(__xludf.DUMMYFUNCTION("""COMPUTED_VALUE"""),"No")</f>
        <v>No</v>
      </c>
      <c r="Q595" t="str">
        <f>IFERROR(__xludf.DUMMYFUNCTION("""COMPUTED_VALUE"""),"Don't know")</f>
        <v>Don't know</v>
      </c>
      <c r="R595" t="str">
        <f>IFERROR(__xludf.DUMMYFUNCTION("""COMPUTED_VALUE"""),"Somewhat easy")</f>
        <v>Somewhat easy</v>
      </c>
      <c r="S595" t="str">
        <f>IFERROR(__xludf.DUMMYFUNCTION("""COMPUTED_VALUE"""),"No")</f>
        <v>No</v>
      </c>
      <c r="T595" t="str">
        <f>IFERROR(__xludf.DUMMYFUNCTION("""COMPUTED_VALUE"""),"No")</f>
        <v>No</v>
      </c>
      <c r="U595" t="str">
        <f>IFERROR(__xludf.DUMMYFUNCTION("""COMPUTED_VALUE"""),"Some of them")</f>
        <v>Some of them</v>
      </c>
      <c r="V595" t="str">
        <f>IFERROR(__xludf.DUMMYFUNCTION("""COMPUTED_VALUE"""),"Yes")</f>
        <v>Yes</v>
      </c>
      <c r="W595" t="str">
        <f>IFERROR(__xludf.DUMMYFUNCTION("""COMPUTED_VALUE"""),"Maybe")</f>
        <v>Maybe</v>
      </c>
      <c r="X595" t="str">
        <f>IFERROR(__xludf.DUMMYFUNCTION("""COMPUTED_VALUE"""),"Maybe")</f>
        <v>Maybe</v>
      </c>
      <c r="Y595" t="str">
        <f>IFERROR(__xludf.DUMMYFUNCTION("""COMPUTED_VALUE"""),"Don't know")</f>
        <v>Don't know</v>
      </c>
      <c r="Z595" t="str">
        <f>IFERROR(__xludf.DUMMYFUNCTION("""COMPUTED_VALUE"""),"No")</f>
        <v>No</v>
      </c>
    </row>
    <row r="596">
      <c r="A596" s="4">
        <f>IFERROR(__xludf.DUMMYFUNCTION("""COMPUTED_VALUE"""),41880.49744188657)</f>
        <v>41880.49744</v>
      </c>
      <c r="B596">
        <f>IFERROR(__xludf.DUMMYFUNCTION("""COMPUTED_VALUE"""),27.0)</f>
        <v>27</v>
      </c>
      <c r="C596" t="str">
        <f>IFERROR(__xludf.DUMMYFUNCTION("""COMPUTED_VALUE"""),"Male")</f>
        <v>Male</v>
      </c>
      <c r="D596" t="str">
        <f>IFERROR(__xludf.DUMMYFUNCTION("""COMPUTED_VALUE"""),"United States")</f>
        <v>United States</v>
      </c>
      <c r="E596" t="str">
        <f>IFERROR(__xludf.DUMMYFUNCTION("""COMPUTED_VALUE"""),"CA")</f>
        <v>CA</v>
      </c>
      <c r="F596" t="str">
        <f>IFERROR(__xludf.DUMMYFUNCTION("""COMPUTED_VALUE"""),"No")</f>
        <v>No</v>
      </c>
      <c r="G596" t="str">
        <f>IFERROR(__xludf.DUMMYFUNCTION("""COMPUTED_VALUE"""),"No")</f>
        <v>No</v>
      </c>
      <c r="H596" t="str">
        <f>IFERROR(__xludf.DUMMYFUNCTION("""COMPUTED_VALUE"""),"Yes")</f>
        <v>Yes</v>
      </c>
      <c r="I596" t="str">
        <f>IFERROR(__xludf.DUMMYFUNCTION("""COMPUTED_VALUE"""),"Sometimes")</f>
        <v>Sometimes</v>
      </c>
      <c r="J596" t="str">
        <f>IFERROR(__xludf.DUMMYFUNCTION("""COMPUTED_VALUE"""),"100-500")</f>
        <v>100-500</v>
      </c>
      <c r="K596" t="str">
        <f>IFERROR(__xludf.DUMMYFUNCTION("""COMPUTED_VALUE"""),"No")</f>
        <v>No</v>
      </c>
      <c r="L596" t="str">
        <f>IFERROR(__xludf.DUMMYFUNCTION("""COMPUTED_VALUE"""),"Yes")</f>
        <v>Yes</v>
      </c>
      <c r="M596" t="str">
        <f>IFERROR(__xludf.DUMMYFUNCTION("""COMPUTED_VALUE"""),"Don't know")</f>
        <v>Don't know</v>
      </c>
      <c r="N596" t="str">
        <f>IFERROR(__xludf.DUMMYFUNCTION("""COMPUTED_VALUE"""),"Not sure")</f>
        <v>Not sure</v>
      </c>
      <c r="O596" t="str">
        <f>IFERROR(__xludf.DUMMYFUNCTION("""COMPUTED_VALUE"""),"No")</f>
        <v>No</v>
      </c>
      <c r="P596" t="str">
        <f>IFERROR(__xludf.DUMMYFUNCTION("""COMPUTED_VALUE"""),"No")</f>
        <v>No</v>
      </c>
      <c r="Q596" t="str">
        <f>IFERROR(__xludf.DUMMYFUNCTION("""COMPUTED_VALUE"""),"Yes")</f>
        <v>Yes</v>
      </c>
      <c r="R596" t="str">
        <f>IFERROR(__xludf.DUMMYFUNCTION("""COMPUTED_VALUE"""),"Very difficult")</f>
        <v>Very difficult</v>
      </c>
      <c r="S596" t="str">
        <f>IFERROR(__xludf.DUMMYFUNCTION("""COMPUTED_VALUE"""),"Maybe")</f>
        <v>Maybe</v>
      </c>
      <c r="T596" t="str">
        <f>IFERROR(__xludf.DUMMYFUNCTION("""COMPUTED_VALUE"""),"No")</f>
        <v>No</v>
      </c>
      <c r="U596" t="str">
        <f>IFERROR(__xludf.DUMMYFUNCTION("""COMPUTED_VALUE"""),"Some of them")</f>
        <v>Some of them</v>
      </c>
      <c r="V596" t="str">
        <f>IFERROR(__xludf.DUMMYFUNCTION("""COMPUTED_VALUE"""),"No")</f>
        <v>No</v>
      </c>
      <c r="W596" t="str">
        <f>IFERROR(__xludf.DUMMYFUNCTION("""COMPUTED_VALUE"""),"No")</f>
        <v>No</v>
      </c>
      <c r="X596" t="str">
        <f>IFERROR(__xludf.DUMMYFUNCTION("""COMPUTED_VALUE"""),"Maybe")</f>
        <v>Maybe</v>
      </c>
      <c r="Y596" t="str">
        <f>IFERROR(__xludf.DUMMYFUNCTION("""COMPUTED_VALUE"""),"No")</f>
        <v>No</v>
      </c>
      <c r="Z596" t="str">
        <f>IFERROR(__xludf.DUMMYFUNCTION("""COMPUTED_VALUE"""),"No")</f>
        <v>No</v>
      </c>
    </row>
    <row r="597">
      <c r="A597" s="4">
        <f>IFERROR(__xludf.DUMMYFUNCTION("""COMPUTED_VALUE"""),41880.505703703704)</f>
        <v>41880.5057</v>
      </c>
      <c r="B597">
        <f>IFERROR(__xludf.DUMMYFUNCTION("""COMPUTED_VALUE"""),25.0)</f>
        <v>25</v>
      </c>
      <c r="C597" t="str">
        <f>IFERROR(__xludf.DUMMYFUNCTION("""COMPUTED_VALUE"""),"Male")</f>
        <v>Male</v>
      </c>
      <c r="D597" t="str">
        <f>IFERROR(__xludf.DUMMYFUNCTION("""COMPUTED_VALUE"""),"United States")</f>
        <v>United States</v>
      </c>
      <c r="E597" t="str">
        <f>IFERROR(__xludf.DUMMYFUNCTION("""COMPUTED_VALUE"""),"UT")</f>
        <v>UT</v>
      </c>
      <c r="F597" t="str">
        <f>IFERROR(__xludf.DUMMYFUNCTION("""COMPUTED_VALUE"""),"No")</f>
        <v>No</v>
      </c>
      <c r="G597" t="str">
        <f>IFERROR(__xludf.DUMMYFUNCTION("""COMPUTED_VALUE"""),"No")</f>
        <v>No</v>
      </c>
      <c r="H597" t="str">
        <f>IFERROR(__xludf.DUMMYFUNCTION("""COMPUTED_VALUE"""),"Yes")</f>
        <v>Yes</v>
      </c>
      <c r="I597" t="str">
        <f>IFERROR(__xludf.DUMMYFUNCTION("""COMPUTED_VALUE"""),"Often")</f>
        <v>Often</v>
      </c>
      <c r="J597" t="str">
        <f>IFERROR(__xludf.DUMMYFUNCTION("""COMPUTED_VALUE"""),"6-25")</f>
        <v>6-25</v>
      </c>
      <c r="K597" t="str">
        <f>IFERROR(__xludf.DUMMYFUNCTION("""COMPUTED_VALUE"""),"Yes")</f>
        <v>Yes</v>
      </c>
      <c r="L597" t="str">
        <f>IFERROR(__xludf.DUMMYFUNCTION("""COMPUTED_VALUE"""),"Yes")</f>
        <v>Yes</v>
      </c>
      <c r="M597" t="str">
        <f>IFERROR(__xludf.DUMMYFUNCTION("""COMPUTED_VALUE"""),"Don't know")</f>
        <v>Don't know</v>
      </c>
      <c r="N597" t="str">
        <f>IFERROR(__xludf.DUMMYFUNCTION("""COMPUTED_VALUE"""),"No")</f>
        <v>No</v>
      </c>
      <c r="O597" t="str">
        <f>IFERROR(__xludf.DUMMYFUNCTION("""COMPUTED_VALUE"""),"No")</f>
        <v>No</v>
      </c>
      <c r="P597" t="str">
        <f>IFERROR(__xludf.DUMMYFUNCTION("""COMPUTED_VALUE"""),"No")</f>
        <v>No</v>
      </c>
      <c r="Q597" t="str">
        <f>IFERROR(__xludf.DUMMYFUNCTION("""COMPUTED_VALUE"""),"Don't know")</f>
        <v>Don't know</v>
      </c>
      <c r="R597" t="str">
        <f>IFERROR(__xludf.DUMMYFUNCTION("""COMPUTED_VALUE"""),"Somewhat easy")</f>
        <v>Somewhat easy</v>
      </c>
      <c r="S597" t="str">
        <f>IFERROR(__xludf.DUMMYFUNCTION("""COMPUTED_VALUE"""),"Maybe")</f>
        <v>Maybe</v>
      </c>
      <c r="T597" t="str">
        <f>IFERROR(__xludf.DUMMYFUNCTION("""COMPUTED_VALUE"""),"No")</f>
        <v>No</v>
      </c>
      <c r="U597" t="str">
        <f>IFERROR(__xludf.DUMMYFUNCTION("""COMPUTED_VALUE"""),"Some of them")</f>
        <v>Some of them</v>
      </c>
      <c r="V597" t="str">
        <f>IFERROR(__xludf.DUMMYFUNCTION("""COMPUTED_VALUE"""),"No")</f>
        <v>No</v>
      </c>
      <c r="W597" t="str">
        <f>IFERROR(__xludf.DUMMYFUNCTION("""COMPUTED_VALUE"""),"No")</f>
        <v>No</v>
      </c>
      <c r="X597" t="str">
        <f>IFERROR(__xludf.DUMMYFUNCTION("""COMPUTED_VALUE"""),"Maybe")</f>
        <v>Maybe</v>
      </c>
      <c r="Y597" t="str">
        <f>IFERROR(__xludf.DUMMYFUNCTION("""COMPUTED_VALUE"""),"Don't know")</f>
        <v>Don't know</v>
      </c>
      <c r="Z597" t="str">
        <f>IFERROR(__xludf.DUMMYFUNCTION("""COMPUTED_VALUE"""),"No")</f>
        <v>No</v>
      </c>
    </row>
    <row r="598">
      <c r="A598" s="4">
        <f>IFERROR(__xludf.DUMMYFUNCTION("""COMPUTED_VALUE"""),41880.51830480324)</f>
        <v>41880.5183</v>
      </c>
      <c r="B598">
        <f>IFERROR(__xludf.DUMMYFUNCTION("""COMPUTED_VALUE"""),34.0)</f>
        <v>34</v>
      </c>
      <c r="C598" t="str">
        <f>IFERROR(__xludf.DUMMYFUNCTION("""COMPUTED_VALUE"""),"M")</f>
        <v>M</v>
      </c>
      <c r="D598" t="str">
        <f>IFERROR(__xludf.DUMMYFUNCTION("""COMPUTED_VALUE"""),"United States")</f>
        <v>United States</v>
      </c>
      <c r="E598" t="str">
        <f>IFERROR(__xludf.DUMMYFUNCTION("""COMPUTED_VALUE"""),"NJ")</f>
        <v>NJ</v>
      </c>
      <c r="F598" t="str">
        <f>IFERROR(__xludf.DUMMYFUNCTION("""COMPUTED_VALUE"""),"No")</f>
        <v>No</v>
      </c>
      <c r="G598" t="str">
        <f>IFERROR(__xludf.DUMMYFUNCTION("""COMPUTED_VALUE"""),"No")</f>
        <v>No</v>
      </c>
      <c r="H598" t="str">
        <f>IFERROR(__xludf.DUMMYFUNCTION("""COMPUTED_VALUE"""),"No")</f>
        <v>No</v>
      </c>
      <c r="I598" t="str">
        <f>IFERROR(__xludf.DUMMYFUNCTION("""COMPUTED_VALUE"""),"Never")</f>
        <v>Never</v>
      </c>
      <c r="J598" t="str">
        <f>IFERROR(__xludf.DUMMYFUNCTION("""COMPUTED_VALUE"""),"6-25")</f>
        <v>6-25</v>
      </c>
      <c r="K598" t="str">
        <f>IFERROR(__xludf.DUMMYFUNCTION("""COMPUTED_VALUE"""),"Yes")</f>
        <v>Yes</v>
      </c>
      <c r="L598" t="str">
        <f>IFERROR(__xludf.DUMMYFUNCTION("""COMPUTED_VALUE"""),"Yes")</f>
        <v>Yes</v>
      </c>
      <c r="M598" t="str">
        <f>IFERROR(__xludf.DUMMYFUNCTION("""COMPUTED_VALUE"""),"Yes")</f>
        <v>Yes</v>
      </c>
      <c r="N598" t="str">
        <f>IFERROR(__xludf.DUMMYFUNCTION("""COMPUTED_VALUE"""),"Not sure")</f>
        <v>Not sure</v>
      </c>
      <c r="O598" t="str">
        <f>IFERROR(__xludf.DUMMYFUNCTION("""COMPUTED_VALUE"""),"Don't know")</f>
        <v>Don't know</v>
      </c>
      <c r="P598" t="str">
        <f>IFERROR(__xludf.DUMMYFUNCTION("""COMPUTED_VALUE"""),"Don't know")</f>
        <v>Don't know</v>
      </c>
      <c r="Q598" t="str">
        <f>IFERROR(__xludf.DUMMYFUNCTION("""COMPUTED_VALUE"""),"Don't know")</f>
        <v>Don't know</v>
      </c>
      <c r="R598" t="str">
        <f>IFERROR(__xludf.DUMMYFUNCTION("""COMPUTED_VALUE"""),"Somewhat easy")</f>
        <v>Somewhat easy</v>
      </c>
      <c r="S598" t="str">
        <f>IFERROR(__xludf.DUMMYFUNCTION("""COMPUTED_VALUE"""),"Maybe")</f>
        <v>Maybe</v>
      </c>
      <c r="T598" t="str">
        <f>IFERROR(__xludf.DUMMYFUNCTION("""COMPUTED_VALUE"""),"Maybe")</f>
        <v>Maybe</v>
      </c>
      <c r="U598" t="str">
        <f>IFERROR(__xludf.DUMMYFUNCTION("""COMPUTED_VALUE"""),"No")</f>
        <v>No</v>
      </c>
      <c r="V598" t="str">
        <f>IFERROR(__xludf.DUMMYFUNCTION("""COMPUTED_VALUE"""),"Some of them")</f>
        <v>Some of them</v>
      </c>
      <c r="W598" t="str">
        <f>IFERROR(__xludf.DUMMYFUNCTION("""COMPUTED_VALUE"""),"No")</f>
        <v>No</v>
      </c>
      <c r="X598" t="str">
        <f>IFERROR(__xludf.DUMMYFUNCTION("""COMPUTED_VALUE"""),"Maybe")</f>
        <v>Maybe</v>
      </c>
      <c r="Y598" t="str">
        <f>IFERROR(__xludf.DUMMYFUNCTION("""COMPUTED_VALUE"""),"Don't know")</f>
        <v>Don't know</v>
      </c>
      <c r="Z598" t="str">
        <f>IFERROR(__xludf.DUMMYFUNCTION("""COMPUTED_VALUE"""),"No")</f>
        <v>No</v>
      </c>
    </row>
    <row r="599">
      <c r="A599" s="4">
        <f>IFERROR(__xludf.DUMMYFUNCTION("""COMPUTED_VALUE"""),41880.51938592593)</f>
        <v>41880.51939</v>
      </c>
      <c r="B599">
        <f>IFERROR(__xludf.DUMMYFUNCTION("""COMPUTED_VALUE"""),26.0)</f>
        <v>26</v>
      </c>
      <c r="C599" t="str">
        <f>IFERROR(__xludf.DUMMYFUNCTION("""COMPUTED_VALUE"""),"Male")</f>
        <v>Male</v>
      </c>
      <c r="D599" t="str">
        <f>IFERROR(__xludf.DUMMYFUNCTION("""COMPUTED_VALUE"""),"United States")</f>
        <v>United States</v>
      </c>
      <c r="E599" t="str">
        <f>IFERROR(__xludf.DUMMYFUNCTION("""COMPUTED_VALUE"""),"PA")</f>
        <v>PA</v>
      </c>
      <c r="F599" t="str">
        <f>IFERROR(__xludf.DUMMYFUNCTION("""COMPUTED_VALUE"""),"No")</f>
        <v>No</v>
      </c>
      <c r="G599" t="str">
        <f>IFERROR(__xludf.DUMMYFUNCTION("""COMPUTED_VALUE"""),"No")</f>
        <v>No</v>
      </c>
      <c r="H599" t="str">
        <f>IFERROR(__xludf.DUMMYFUNCTION("""COMPUTED_VALUE"""),"No")</f>
        <v>No</v>
      </c>
      <c r="I599" t="str">
        <f>IFERROR(__xludf.DUMMYFUNCTION("""COMPUTED_VALUE"""),"Never")</f>
        <v>Never</v>
      </c>
      <c r="J599" t="str">
        <f>IFERROR(__xludf.DUMMYFUNCTION("""COMPUTED_VALUE"""),"More than 1000")</f>
        <v>More than 1000</v>
      </c>
      <c r="K599" t="str">
        <f>IFERROR(__xludf.DUMMYFUNCTION("""COMPUTED_VALUE"""),"No")</f>
        <v>No</v>
      </c>
      <c r="L599" t="str">
        <f>IFERROR(__xludf.DUMMYFUNCTION("""COMPUTED_VALUE"""),"No")</f>
        <v>No</v>
      </c>
      <c r="M599" t="str">
        <f>IFERROR(__xludf.DUMMYFUNCTION("""COMPUTED_VALUE"""),"Yes")</f>
        <v>Yes</v>
      </c>
      <c r="N599" t="str">
        <f>IFERROR(__xludf.DUMMYFUNCTION("""COMPUTED_VALUE"""),"Yes")</f>
        <v>Yes</v>
      </c>
      <c r="O599" t="str">
        <f>IFERROR(__xludf.DUMMYFUNCTION("""COMPUTED_VALUE"""),"No")</f>
        <v>No</v>
      </c>
      <c r="P599" t="str">
        <f>IFERROR(__xludf.DUMMYFUNCTION("""COMPUTED_VALUE"""),"Don't know")</f>
        <v>Don't know</v>
      </c>
      <c r="Q599" t="str">
        <f>IFERROR(__xludf.DUMMYFUNCTION("""COMPUTED_VALUE"""),"Don't know")</f>
        <v>Don't know</v>
      </c>
      <c r="R599" t="str">
        <f>IFERROR(__xludf.DUMMYFUNCTION("""COMPUTED_VALUE"""),"Somewhat difficult")</f>
        <v>Somewhat difficult</v>
      </c>
      <c r="S599" t="str">
        <f>IFERROR(__xludf.DUMMYFUNCTION("""COMPUTED_VALUE"""),"Maybe")</f>
        <v>Maybe</v>
      </c>
      <c r="T599" t="str">
        <f>IFERROR(__xludf.DUMMYFUNCTION("""COMPUTED_VALUE"""),"No")</f>
        <v>No</v>
      </c>
      <c r="U599" t="str">
        <f>IFERROR(__xludf.DUMMYFUNCTION("""COMPUTED_VALUE"""),"No")</f>
        <v>No</v>
      </c>
      <c r="V599" t="str">
        <f>IFERROR(__xludf.DUMMYFUNCTION("""COMPUTED_VALUE"""),"Yes")</f>
        <v>Yes</v>
      </c>
      <c r="W599" t="str">
        <f>IFERROR(__xludf.DUMMYFUNCTION("""COMPUTED_VALUE"""),"No")</f>
        <v>No</v>
      </c>
      <c r="X599" t="str">
        <f>IFERROR(__xludf.DUMMYFUNCTION("""COMPUTED_VALUE"""),"No")</f>
        <v>No</v>
      </c>
      <c r="Y599" t="str">
        <f>IFERROR(__xludf.DUMMYFUNCTION("""COMPUTED_VALUE"""),"Don't know")</f>
        <v>Don't know</v>
      </c>
      <c r="Z599" t="str">
        <f>IFERROR(__xludf.DUMMYFUNCTION("""COMPUTED_VALUE"""),"No")</f>
        <v>No</v>
      </c>
    </row>
    <row r="600">
      <c r="A600" s="4">
        <f>IFERROR(__xludf.DUMMYFUNCTION("""COMPUTED_VALUE"""),41880.53138434028)</f>
        <v>41880.53138</v>
      </c>
      <c r="B600">
        <f>IFERROR(__xludf.DUMMYFUNCTION("""COMPUTED_VALUE"""),48.0)</f>
        <v>48</v>
      </c>
      <c r="C600" t="str">
        <f>IFERROR(__xludf.DUMMYFUNCTION("""COMPUTED_VALUE"""),"Male")</f>
        <v>Male</v>
      </c>
      <c r="D600" t="str">
        <f>IFERROR(__xludf.DUMMYFUNCTION("""COMPUTED_VALUE"""),"United States")</f>
        <v>United States</v>
      </c>
      <c r="E600" t="str">
        <f>IFERROR(__xludf.DUMMYFUNCTION("""COMPUTED_VALUE"""),"IN")</f>
        <v>IN</v>
      </c>
      <c r="F600" t="str">
        <f>IFERROR(__xludf.DUMMYFUNCTION("""COMPUTED_VALUE"""),"No")</f>
        <v>No</v>
      </c>
      <c r="G600" t="str">
        <f>IFERROR(__xludf.DUMMYFUNCTION("""COMPUTED_VALUE"""),"No")</f>
        <v>No</v>
      </c>
      <c r="H600" t="str">
        <f>IFERROR(__xludf.DUMMYFUNCTION("""COMPUTED_VALUE"""),"No")</f>
        <v>No</v>
      </c>
      <c r="I600" t="str">
        <f>IFERROR(__xludf.DUMMYFUNCTION("""COMPUTED_VALUE"""),"Never")</f>
        <v>Never</v>
      </c>
      <c r="J600" t="str">
        <f>IFERROR(__xludf.DUMMYFUNCTION("""COMPUTED_VALUE"""),"26-100")</f>
        <v>26-100</v>
      </c>
      <c r="K600" t="str">
        <f>IFERROR(__xludf.DUMMYFUNCTION("""COMPUTED_VALUE"""),"No")</f>
        <v>No</v>
      </c>
      <c r="L600" t="str">
        <f>IFERROR(__xludf.DUMMYFUNCTION("""COMPUTED_VALUE"""),"No")</f>
        <v>No</v>
      </c>
      <c r="M600" t="str">
        <f>IFERROR(__xludf.DUMMYFUNCTION("""COMPUTED_VALUE"""),"Yes")</f>
        <v>Yes</v>
      </c>
      <c r="N600" t="str">
        <f>IFERROR(__xludf.DUMMYFUNCTION("""COMPUTED_VALUE"""),"Yes")</f>
        <v>Yes</v>
      </c>
      <c r="O600" t="str">
        <f>IFERROR(__xludf.DUMMYFUNCTION("""COMPUTED_VALUE"""),"Yes")</f>
        <v>Yes</v>
      </c>
      <c r="P600" t="str">
        <f>IFERROR(__xludf.DUMMYFUNCTION("""COMPUTED_VALUE"""),"Yes")</f>
        <v>Yes</v>
      </c>
      <c r="Q600" t="str">
        <f>IFERROR(__xludf.DUMMYFUNCTION("""COMPUTED_VALUE"""),"Yes")</f>
        <v>Yes</v>
      </c>
      <c r="R600" t="str">
        <f>IFERROR(__xludf.DUMMYFUNCTION("""COMPUTED_VALUE"""),"Don't know")</f>
        <v>Don't know</v>
      </c>
      <c r="S600" t="str">
        <f>IFERROR(__xludf.DUMMYFUNCTION("""COMPUTED_VALUE"""),"Maybe")</f>
        <v>Maybe</v>
      </c>
      <c r="T600" t="str">
        <f>IFERROR(__xludf.DUMMYFUNCTION("""COMPUTED_VALUE"""),"No")</f>
        <v>No</v>
      </c>
      <c r="U600" t="str">
        <f>IFERROR(__xludf.DUMMYFUNCTION("""COMPUTED_VALUE"""),"Some of them")</f>
        <v>Some of them</v>
      </c>
      <c r="V600" t="str">
        <f>IFERROR(__xludf.DUMMYFUNCTION("""COMPUTED_VALUE"""),"Yes")</f>
        <v>Yes</v>
      </c>
      <c r="W600" t="str">
        <f>IFERROR(__xludf.DUMMYFUNCTION("""COMPUTED_VALUE"""),"No")</f>
        <v>No</v>
      </c>
      <c r="X600" t="str">
        <f>IFERROR(__xludf.DUMMYFUNCTION("""COMPUTED_VALUE"""),"Maybe")</f>
        <v>Maybe</v>
      </c>
      <c r="Y600" t="str">
        <f>IFERROR(__xludf.DUMMYFUNCTION("""COMPUTED_VALUE"""),"Don't know")</f>
        <v>Don't know</v>
      </c>
      <c r="Z600" t="str">
        <f>IFERROR(__xludf.DUMMYFUNCTION("""COMPUTED_VALUE"""),"No")</f>
        <v>No</v>
      </c>
    </row>
    <row r="601">
      <c r="A601" s="4">
        <f>IFERROR(__xludf.DUMMYFUNCTION("""COMPUTED_VALUE"""),41880.537867962965)</f>
        <v>41880.53787</v>
      </c>
      <c r="B601">
        <f>IFERROR(__xludf.DUMMYFUNCTION("""COMPUTED_VALUE"""),39.0)</f>
        <v>39</v>
      </c>
      <c r="C601" t="str">
        <f>IFERROR(__xludf.DUMMYFUNCTION("""COMPUTED_VALUE"""),"Female")</f>
        <v>Female</v>
      </c>
      <c r="D601" t="str">
        <f>IFERROR(__xludf.DUMMYFUNCTION("""COMPUTED_VALUE"""),"United States")</f>
        <v>United States</v>
      </c>
      <c r="E601" t="str">
        <f>IFERROR(__xludf.DUMMYFUNCTION("""COMPUTED_VALUE"""),"OH")</f>
        <v>OH</v>
      </c>
      <c r="F601" t="str">
        <f>IFERROR(__xludf.DUMMYFUNCTION("""COMPUTED_VALUE"""),"No")</f>
        <v>No</v>
      </c>
      <c r="G601" t="str">
        <f>IFERROR(__xludf.DUMMYFUNCTION("""COMPUTED_VALUE"""),"No")</f>
        <v>No</v>
      </c>
      <c r="H601" t="str">
        <f>IFERROR(__xludf.DUMMYFUNCTION("""COMPUTED_VALUE"""),"Yes")</f>
        <v>Yes</v>
      </c>
      <c r="I601" t="str">
        <f>IFERROR(__xludf.DUMMYFUNCTION("""COMPUTED_VALUE"""),"Sometimes")</f>
        <v>Sometimes</v>
      </c>
      <c r="J601" t="str">
        <f>IFERROR(__xludf.DUMMYFUNCTION("""COMPUTED_VALUE"""),"6-25")</f>
        <v>6-25</v>
      </c>
      <c r="K601" t="str">
        <f>IFERROR(__xludf.DUMMYFUNCTION("""COMPUTED_VALUE"""),"Yes")</f>
        <v>Yes</v>
      </c>
      <c r="L601" t="str">
        <f>IFERROR(__xludf.DUMMYFUNCTION("""COMPUTED_VALUE"""),"Yes")</f>
        <v>Yes</v>
      </c>
      <c r="M601" t="str">
        <f>IFERROR(__xludf.DUMMYFUNCTION("""COMPUTED_VALUE"""),"No")</f>
        <v>No</v>
      </c>
      <c r="N601" t="str">
        <f>IFERROR(__xludf.DUMMYFUNCTION("""COMPUTED_VALUE"""),"No")</f>
        <v>No</v>
      </c>
      <c r="O601" t="str">
        <f>IFERROR(__xludf.DUMMYFUNCTION("""COMPUTED_VALUE"""),"No")</f>
        <v>No</v>
      </c>
      <c r="P601" t="str">
        <f>IFERROR(__xludf.DUMMYFUNCTION("""COMPUTED_VALUE"""),"No")</f>
        <v>No</v>
      </c>
      <c r="Q601" t="str">
        <f>IFERROR(__xludf.DUMMYFUNCTION("""COMPUTED_VALUE"""),"Don't know")</f>
        <v>Don't know</v>
      </c>
      <c r="R601" t="str">
        <f>IFERROR(__xludf.DUMMYFUNCTION("""COMPUTED_VALUE"""),"Don't know")</f>
        <v>Don't know</v>
      </c>
      <c r="S601" t="str">
        <f>IFERROR(__xludf.DUMMYFUNCTION("""COMPUTED_VALUE"""),"Maybe")</f>
        <v>Maybe</v>
      </c>
      <c r="T601" t="str">
        <f>IFERROR(__xludf.DUMMYFUNCTION("""COMPUTED_VALUE"""),"Maybe")</f>
        <v>Maybe</v>
      </c>
      <c r="U601" t="str">
        <f>IFERROR(__xludf.DUMMYFUNCTION("""COMPUTED_VALUE"""),"Some of them")</f>
        <v>Some of them</v>
      </c>
      <c r="V601" t="str">
        <f>IFERROR(__xludf.DUMMYFUNCTION("""COMPUTED_VALUE"""),"Some of them")</f>
        <v>Some of them</v>
      </c>
      <c r="W601" t="str">
        <f>IFERROR(__xludf.DUMMYFUNCTION("""COMPUTED_VALUE"""),"No")</f>
        <v>No</v>
      </c>
      <c r="X601" t="str">
        <f>IFERROR(__xludf.DUMMYFUNCTION("""COMPUTED_VALUE"""),"Maybe")</f>
        <v>Maybe</v>
      </c>
      <c r="Y601" t="str">
        <f>IFERROR(__xludf.DUMMYFUNCTION("""COMPUTED_VALUE"""),"No")</f>
        <v>No</v>
      </c>
      <c r="Z601" t="str">
        <f>IFERROR(__xludf.DUMMYFUNCTION("""COMPUTED_VALUE"""),"No")</f>
        <v>No</v>
      </c>
    </row>
    <row r="602">
      <c r="A602" s="4">
        <f>IFERROR(__xludf.DUMMYFUNCTION("""COMPUTED_VALUE"""),41880.55386392361)</f>
        <v>41880.55386</v>
      </c>
      <c r="B602">
        <f>IFERROR(__xludf.DUMMYFUNCTION("""COMPUTED_VALUE"""),43.0)</f>
        <v>43</v>
      </c>
      <c r="C602" t="str">
        <f>IFERROR(__xludf.DUMMYFUNCTION("""COMPUTED_VALUE"""),"Male")</f>
        <v>Male</v>
      </c>
      <c r="D602" t="str">
        <f>IFERROR(__xludf.DUMMYFUNCTION("""COMPUTED_VALUE"""),"United States")</f>
        <v>United States</v>
      </c>
      <c r="E602" t="str">
        <f>IFERROR(__xludf.DUMMYFUNCTION("""COMPUTED_VALUE"""),"OH")</f>
        <v>OH</v>
      </c>
      <c r="F602" t="str">
        <f>IFERROR(__xludf.DUMMYFUNCTION("""COMPUTED_VALUE"""),"No")</f>
        <v>No</v>
      </c>
      <c r="G602" t="str">
        <f>IFERROR(__xludf.DUMMYFUNCTION("""COMPUTED_VALUE"""),"No")</f>
        <v>No</v>
      </c>
      <c r="H602" t="str">
        <f>IFERROR(__xludf.DUMMYFUNCTION("""COMPUTED_VALUE"""),"No")</f>
        <v>No</v>
      </c>
      <c r="I602" t="str">
        <f>IFERROR(__xludf.DUMMYFUNCTION("""COMPUTED_VALUE"""),"Sometimes")</f>
        <v>Sometimes</v>
      </c>
      <c r="J602" t="str">
        <f>IFERROR(__xludf.DUMMYFUNCTION("""COMPUTED_VALUE"""),"More than 1000")</f>
        <v>More than 1000</v>
      </c>
      <c r="K602" t="str">
        <f>IFERROR(__xludf.DUMMYFUNCTION("""COMPUTED_VALUE"""),"Yes")</f>
        <v>Yes</v>
      </c>
      <c r="L602" t="str">
        <f>IFERROR(__xludf.DUMMYFUNCTION("""COMPUTED_VALUE"""),"Yes")</f>
        <v>Yes</v>
      </c>
      <c r="M602" t="str">
        <f>IFERROR(__xludf.DUMMYFUNCTION("""COMPUTED_VALUE"""),"Yes")</f>
        <v>Yes</v>
      </c>
      <c r="N602" t="str">
        <f>IFERROR(__xludf.DUMMYFUNCTION("""COMPUTED_VALUE"""),"Not sure")</f>
        <v>Not sure</v>
      </c>
      <c r="O602" t="str">
        <f>IFERROR(__xludf.DUMMYFUNCTION("""COMPUTED_VALUE"""),"No")</f>
        <v>No</v>
      </c>
      <c r="P602" t="str">
        <f>IFERROR(__xludf.DUMMYFUNCTION("""COMPUTED_VALUE"""),"Yes")</f>
        <v>Yes</v>
      </c>
      <c r="Q602" t="str">
        <f>IFERROR(__xludf.DUMMYFUNCTION("""COMPUTED_VALUE"""),"Don't know")</f>
        <v>Don't know</v>
      </c>
      <c r="R602" t="str">
        <f>IFERROR(__xludf.DUMMYFUNCTION("""COMPUTED_VALUE"""),"Don't know")</f>
        <v>Don't know</v>
      </c>
      <c r="S602" t="str">
        <f>IFERROR(__xludf.DUMMYFUNCTION("""COMPUTED_VALUE"""),"Maybe")</f>
        <v>Maybe</v>
      </c>
      <c r="T602" t="str">
        <f>IFERROR(__xludf.DUMMYFUNCTION("""COMPUTED_VALUE"""),"No")</f>
        <v>No</v>
      </c>
      <c r="U602" t="str">
        <f>IFERROR(__xludf.DUMMYFUNCTION("""COMPUTED_VALUE"""),"No")</f>
        <v>No</v>
      </c>
      <c r="V602" t="str">
        <f>IFERROR(__xludf.DUMMYFUNCTION("""COMPUTED_VALUE"""),"No")</f>
        <v>No</v>
      </c>
      <c r="W602" t="str">
        <f>IFERROR(__xludf.DUMMYFUNCTION("""COMPUTED_VALUE"""),"No")</f>
        <v>No</v>
      </c>
      <c r="X602" t="str">
        <f>IFERROR(__xludf.DUMMYFUNCTION("""COMPUTED_VALUE"""),"No")</f>
        <v>No</v>
      </c>
      <c r="Y602" t="str">
        <f>IFERROR(__xludf.DUMMYFUNCTION("""COMPUTED_VALUE"""),"Don't know")</f>
        <v>Don't know</v>
      </c>
      <c r="Z602" t="str">
        <f>IFERROR(__xludf.DUMMYFUNCTION("""COMPUTED_VALUE"""),"No")</f>
        <v>No</v>
      </c>
    </row>
    <row r="603">
      <c r="A603" s="4">
        <f>IFERROR(__xludf.DUMMYFUNCTION("""COMPUTED_VALUE"""),41880.558107268516)</f>
        <v>41880.55811</v>
      </c>
      <c r="B603">
        <f>IFERROR(__xludf.DUMMYFUNCTION("""COMPUTED_VALUE"""),41.0)</f>
        <v>41</v>
      </c>
      <c r="C603" t="str">
        <f>IFERROR(__xludf.DUMMYFUNCTION("""COMPUTED_VALUE"""),"M")</f>
        <v>M</v>
      </c>
      <c r="D603" t="str">
        <f>IFERROR(__xludf.DUMMYFUNCTION("""COMPUTED_VALUE"""),"United States")</f>
        <v>United States</v>
      </c>
      <c r="E603" t="str">
        <f>IFERROR(__xludf.DUMMYFUNCTION("""COMPUTED_VALUE"""),"IL")</f>
        <v>IL</v>
      </c>
      <c r="F603" t="str">
        <f>IFERROR(__xludf.DUMMYFUNCTION("""COMPUTED_VALUE"""),"No")</f>
        <v>No</v>
      </c>
      <c r="G603" t="str">
        <f>IFERROR(__xludf.DUMMYFUNCTION("""COMPUTED_VALUE"""),"No")</f>
        <v>No</v>
      </c>
      <c r="H603" t="str">
        <f>IFERROR(__xludf.DUMMYFUNCTION("""COMPUTED_VALUE"""),"No")</f>
        <v>No</v>
      </c>
      <c r="I603" t="str">
        <f>IFERROR(__xludf.DUMMYFUNCTION("""COMPUTED_VALUE"""),"Rarely")</f>
        <v>Rarely</v>
      </c>
      <c r="J603" t="str">
        <f>IFERROR(__xludf.DUMMYFUNCTION("""COMPUTED_VALUE"""),"More than 1000")</f>
        <v>More than 1000</v>
      </c>
      <c r="K603" t="str">
        <f>IFERROR(__xludf.DUMMYFUNCTION("""COMPUTED_VALUE"""),"No")</f>
        <v>No</v>
      </c>
      <c r="L603" t="str">
        <f>IFERROR(__xludf.DUMMYFUNCTION("""COMPUTED_VALUE"""),"Yes")</f>
        <v>Yes</v>
      </c>
      <c r="M603" t="str">
        <f>IFERROR(__xludf.DUMMYFUNCTION("""COMPUTED_VALUE"""),"Yes")</f>
        <v>Yes</v>
      </c>
      <c r="N603" t="str">
        <f>IFERROR(__xludf.DUMMYFUNCTION("""COMPUTED_VALUE"""),"Yes")</f>
        <v>Yes</v>
      </c>
      <c r="O603" t="str">
        <f>IFERROR(__xludf.DUMMYFUNCTION("""COMPUTED_VALUE"""),"Yes")</f>
        <v>Yes</v>
      </c>
      <c r="P603" t="str">
        <f>IFERROR(__xludf.DUMMYFUNCTION("""COMPUTED_VALUE"""),"Yes")</f>
        <v>Yes</v>
      </c>
      <c r="Q603" t="str">
        <f>IFERROR(__xludf.DUMMYFUNCTION("""COMPUTED_VALUE"""),"Don't know")</f>
        <v>Don't know</v>
      </c>
      <c r="R603" t="str">
        <f>IFERROR(__xludf.DUMMYFUNCTION("""COMPUTED_VALUE"""),"Don't know")</f>
        <v>Don't know</v>
      </c>
      <c r="S603" t="str">
        <f>IFERROR(__xludf.DUMMYFUNCTION("""COMPUTED_VALUE"""),"Maybe")</f>
        <v>Maybe</v>
      </c>
      <c r="T603" t="str">
        <f>IFERROR(__xludf.DUMMYFUNCTION("""COMPUTED_VALUE"""),"Maybe")</f>
        <v>Maybe</v>
      </c>
      <c r="U603" t="str">
        <f>IFERROR(__xludf.DUMMYFUNCTION("""COMPUTED_VALUE"""),"Some of them")</f>
        <v>Some of them</v>
      </c>
      <c r="V603" t="str">
        <f>IFERROR(__xludf.DUMMYFUNCTION("""COMPUTED_VALUE"""),"No")</f>
        <v>No</v>
      </c>
      <c r="W603" t="str">
        <f>IFERROR(__xludf.DUMMYFUNCTION("""COMPUTED_VALUE"""),"No")</f>
        <v>No</v>
      </c>
      <c r="X603" t="str">
        <f>IFERROR(__xludf.DUMMYFUNCTION("""COMPUTED_VALUE"""),"No")</f>
        <v>No</v>
      </c>
      <c r="Y603" t="str">
        <f>IFERROR(__xludf.DUMMYFUNCTION("""COMPUTED_VALUE"""),"Yes")</f>
        <v>Yes</v>
      </c>
      <c r="Z603" t="str">
        <f>IFERROR(__xludf.DUMMYFUNCTION("""COMPUTED_VALUE"""),"Yes")</f>
        <v>Yes</v>
      </c>
    </row>
    <row r="604">
      <c r="A604" s="4">
        <f>IFERROR(__xludf.DUMMYFUNCTION("""COMPUTED_VALUE"""),41880.58223837963)</f>
        <v>41880.58224</v>
      </c>
      <c r="B604">
        <f>IFERROR(__xludf.DUMMYFUNCTION("""COMPUTED_VALUE"""),25.0)</f>
        <v>25</v>
      </c>
      <c r="C604" t="str">
        <f>IFERROR(__xludf.DUMMYFUNCTION("""COMPUTED_VALUE"""),"Male")</f>
        <v>Male</v>
      </c>
      <c r="D604" t="str">
        <f>IFERROR(__xludf.DUMMYFUNCTION("""COMPUTED_VALUE"""),"United States")</f>
        <v>United States</v>
      </c>
      <c r="E604" t="str">
        <f>IFERROR(__xludf.DUMMYFUNCTION("""COMPUTED_VALUE"""),"IN")</f>
        <v>IN</v>
      </c>
      <c r="F604" t="str">
        <f>IFERROR(__xludf.DUMMYFUNCTION("""COMPUTED_VALUE"""),"No")</f>
        <v>No</v>
      </c>
      <c r="G604" t="str">
        <f>IFERROR(__xludf.DUMMYFUNCTION("""COMPUTED_VALUE"""),"No")</f>
        <v>No</v>
      </c>
      <c r="H604" t="str">
        <f>IFERROR(__xludf.DUMMYFUNCTION("""COMPUTED_VALUE"""),"No")</f>
        <v>No</v>
      </c>
      <c r="I604" t="str">
        <f>IFERROR(__xludf.DUMMYFUNCTION("""COMPUTED_VALUE"""),"Never")</f>
        <v>Never</v>
      </c>
      <c r="J604" t="str">
        <f>IFERROR(__xludf.DUMMYFUNCTION("""COMPUTED_VALUE"""),"More than 1000")</f>
        <v>More than 1000</v>
      </c>
      <c r="K604" t="str">
        <f>IFERROR(__xludf.DUMMYFUNCTION("""COMPUTED_VALUE"""),"No")</f>
        <v>No</v>
      </c>
      <c r="L604" t="str">
        <f>IFERROR(__xludf.DUMMYFUNCTION("""COMPUTED_VALUE"""),"No")</f>
        <v>No</v>
      </c>
      <c r="M604" t="str">
        <f>IFERROR(__xludf.DUMMYFUNCTION("""COMPUTED_VALUE"""),"Don't know")</f>
        <v>Don't know</v>
      </c>
      <c r="N604" t="str">
        <f>IFERROR(__xludf.DUMMYFUNCTION("""COMPUTED_VALUE"""),"No")</f>
        <v>No</v>
      </c>
      <c r="O604" t="str">
        <f>IFERROR(__xludf.DUMMYFUNCTION("""COMPUTED_VALUE"""),"No")</f>
        <v>No</v>
      </c>
      <c r="P604" t="str">
        <f>IFERROR(__xludf.DUMMYFUNCTION("""COMPUTED_VALUE"""),"No")</f>
        <v>No</v>
      </c>
      <c r="Q604" t="str">
        <f>IFERROR(__xludf.DUMMYFUNCTION("""COMPUTED_VALUE"""),"Don't know")</f>
        <v>Don't know</v>
      </c>
      <c r="R604" t="str">
        <f>IFERROR(__xludf.DUMMYFUNCTION("""COMPUTED_VALUE"""),"Don't know")</f>
        <v>Don't know</v>
      </c>
      <c r="S604" t="str">
        <f>IFERROR(__xludf.DUMMYFUNCTION("""COMPUTED_VALUE"""),"No")</f>
        <v>No</v>
      </c>
      <c r="T604" t="str">
        <f>IFERROR(__xludf.DUMMYFUNCTION("""COMPUTED_VALUE"""),"No")</f>
        <v>No</v>
      </c>
      <c r="U604" t="str">
        <f>IFERROR(__xludf.DUMMYFUNCTION("""COMPUTED_VALUE"""),"Some of them")</f>
        <v>Some of them</v>
      </c>
      <c r="V604" t="str">
        <f>IFERROR(__xludf.DUMMYFUNCTION("""COMPUTED_VALUE"""),"Yes")</f>
        <v>Yes</v>
      </c>
      <c r="W604" t="str">
        <f>IFERROR(__xludf.DUMMYFUNCTION("""COMPUTED_VALUE"""),"No")</f>
        <v>No</v>
      </c>
      <c r="X604" t="str">
        <f>IFERROR(__xludf.DUMMYFUNCTION("""COMPUTED_VALUE"""),"No")</f>
        <v>No</v>
      </c>
      <c r="Y604" t="str">
        <f>IFERROR(__xludf.DUMMYFUNCTION("""COMPUTED_VALUE"""),"Don't know")</f>
        <v>Don't know</v>
      </c>
      <c r="Z604" t="str">
        <f>IFERROR(__xludf.DUMMYFUNCTION("""COMPUTED_VALUE"""),"No")</f>
        <v>No</v>
      </c>
    </row>
    <row r="605">
      <c r="A605" s="4">
        <f>IFERROR(__xludf.DUMMYFUNCTION("""COMPUTED_VALUE"""),41880.5868021412)</f>
        <v>41880.5868</v>
      </c>
      <c r="B605">
        <f>IFERROR(__xludf.DUMMYFUNCTION("""COMPUTED_VALUE"""),31.0)</f>
        <v>31</v>
      </c>
      <c r="C605" t="str">
        <f>IFERROR(__xludf.DUMMYFUNCTION("""COMPUTED_VALUE"""),"m")</f>
        <v>m</v>
      </c>
      <c r="D605" t="str">
        <f>IFERROR(__xludf.DUMMYFUNCTION("""COMPUTED_VALUE"""),"United States")</f>
        <v>United States</v>
      </c>
      <c r="E605" t="str">
        <f>IFERROR(__xludf.DUMMYFUNCTION("""COMPUTED_VALUE"""),"CA")</f>
        <v>CA</v>
      </c>
      <c r="F605" t="str">
        <f>IFERROR(__xludf.DUMMYFUNCTION("""COMPUTED_VALUE"""),"No")</f>
        <v>No</v>
      </c>
      <c r="G605" t="str">
        <f>IFERROR(__xludf.DUMMYFUNCTION("""COMPUTED_VALUE"""),"No")</f>
        <v>No</v>
      </c>
      <c r="H605" t="str">
        <f>IFERROR(__xludf.DUMMYFUNCTION("""COMPUTED_VALUE"""),"Yes")</f>
        <v>Yes</v>
      </c>
      <c r="I605" t="str">
        <f>IFERROR(__xludf.DUMMYFUNCTION("""COMPUTED_VALUE"""),"Sometimes")</f>
        <v>Sometimes</v>
      </c>
      <c r="J605" t="str">
        <f>IFERROR(__xludf.DUMMYFUNCTION("""COMPUTED_VALUE"""),"100-500")</f>
        <v>100-500</v>
      </c>
      <c r="K605" t="str">
        <f>IFERROR(__xludf.DUMMYFUNCTION("""COMPUTED_VALUE"""),"No")</f>
        <v>No</v>
      </c>
      <c r="L605" t="str">
        <f>IFERROR(__xludf.DUMMYFUNCTION("""COMPUTED_VALUE"""),"Yes")</f>
        <v>Yes</v>
      </c>
      <c r="M605" t="str">
        <f>IFERROR(__xludf.DUMMYFUNCTION("""COMPUTED_VALUE"""),"Yes")</f>
        <v>Yes</v>
      </c>
      <c r="N605" t="str">
        <f>IFERROR(__xludf.DUMMYFUNCTION("""COMPUTED_VALUE"""),"Yes")</f>
        <v>Yes</v>
      </c>
      <c r="O605" t="str">
        <f>IFERROR(__xludf.DUMMYFUNCTION("""COMPUTED_VALUE"""),"No")</f>
        <v>No</v>
      </c>
      <c r="P605" t="str">
        <f>IFERROR(__xludf.DUMMYFUNCTION("""COMPUTED_VALUE"""),"No")</f>
        <v>No</v>
      </c>
      <c r="Q605" t="str">
        <f>IFERROR(__xludf.DUMMYFUNCTION("""COMPUTED_VALUE"""),"Don't know")</f>
        <v>Don't know</v>
      </c>
      <c r="R605" t="str">
        <f>IFERROR(__xludf.DUMMYFUNCTION("""COMPUTED_VALUE"""),"Somewhat easy")</f>
        <v>Somewhat easy</v>
      </c>
      <c r="S605" t="str">
        <f>IFERROR(__xludf.DUMMYFUNCTION("""COMPUTED_VALUE"""),"Maybe")</f>
        <v>Maybe</v>
      </c>
      <c r="T605" t="str">
        <f>IFERROR(__xludf.DUMMYFUNCTION("""COMPUTED_VALUE"""),"No")</f>
        <v>No</v>
      </c>
      <c r="U605" t="str">
        <f>IFERROR(__xludf.DUMMYFUNCTION("""COMPUTED_VALUE"""),"Some of them")</f>
        <v>Some of them</v>
      </c>
      <c r="V605" t="str">
        <f>IFERROR(__xludf.DUMMYFUNCTION("""COMPUTED_VALUE"""),"No")</f>
        <v>No</v>
      </c>
      <c r="W605" t="str">
        <f>IFERROR(__xludf.DUMMYFUNCTION("""COMPUTED_VALUE"""),"No")</f>
        <v>No</v>
      </c>
      <c r="X605" t="str">
        <f>IFERROR(__xludf.DUMMYFUNCTION("""COMPUTED_VALUE"""),"Maybe")</f>
        <v>Maybe</v>
      </c>
      <c r="Y605" t="str">
        <f>IFERROR(__xludf.DUMMYFUNCTION("""COMPUTED_VALUE"""),"No")</f>
        <v>No</v>
      </c>
      <c r="Z605" t="str">
        <f>IFERROR(__xludf.DUMMYFUNCTION("""COMPUTED_VALUE"""),"No")</f>
        <v>No</v>
      </c>
    </row>
    <row r="606">
      <c r="A606" s="4">
        <f>IFERROR(__xludf.DUMMYFUNCTION("""COMPUTED_VALUE"""),41880.58983438657)</f>
        <v>41880.58983</v>
      </c>
      <c r="B606">
        <f>IFERROR(__xludf.DUMMYFUNCTION("""COMPUTED_VALUE"""),40.0)</f>
        <v>40</v>
      </c>
      <c r="C606" t="str">
        <f>IFERROR(__xludf.DUMMYFUNCTION("""COMPUTED_VALUE"""),"Male")</f>
        <v>Male</v>
      </c>
      <c r="D606" t="str">
        <f>IFERROR(__xludf.DUMMYFUNCTION("""COMPUTED_VALUE"""),"United States")</f>
        <v>United States</v>
      </c>
      <c r="E606" t="str">
        <f>IFERROR(__xludf.DUMMYFUNCTION("""COMPUTED_VALUE"""),"WA")</f>
        <v>WA</v>
      </c>
      <c r="F606" t="str">
        <f>IFERROR(__xludf.DUMMYFUNCTION("""COMPUTED_VALUE"""),"No")</f>
        <v>No</v>
      </c>
      <c r="G606" t="str">
        <f>IFERROR(__xludf.DUMMYFUNCTION("""COMPUTED_VALUE"""),"Yes")</f>
        <v>Yes</v>
      </c>
      <c r="H606" t="str">
        <f>IFERROR(__xludf.DUMMYFUNCTION("""COMPUTED_VALUE"""),"Yes")</f>
        <v>Yes</v>
      </c>
      <c r="I606" t="str">
        <f>IFERROR(__xludf.DUMMYFUNCTION("""COMPUTED_VALUE"""),"Sometimes")</f>
        <v>Sometimes</v>
      </c>
      <c r="J606" t="str">
        <f>IFERROR(__xludf.DUMMYFUNCTION("""COMPUTED_VALUE"""),"More than 1000")</f>
        <v>More than 1000</v>
      </c>
      <c r="K606" t="str">
        <f>IFERROR(__xludf.DUMMYFUNCTION("""COMPUTED_VALUE"""),"No")</f>
        <v>No</v>
      </c>
      <c r="L606" t="str">
        <f>IFERROR(__xludf.DUMMYFUNCTION("""COMPUTED_VALUE"""),"Yes")</f>
        <v>Yes</v>
      </c>
      <c r="M606" t="str">
        <f>IFERROR(__xludf.DUMMYFUNCTION("""COMPUTED_VALUE"""),"Yes")</f>
        <v>Yes</v>
      </c>
      <c r="N606" t="str">
        <f>IFERROR(__xludf.DUMMYFUNCTION("""COMPUTED_VALUE"""),"Yes")</f>
        <v>Yes</v>
      </c>
      <c r="O606" t="str">
        <f>IFERROR(__xludf.DUMMYFUNCTION("""COMPUTED_VALUE"""),"Yes")</f>
        <v>Yes</v>
      </c>
      <c r="P606" t="str">
        <f>IFERROR(__xludf.DUMMYFUNCTION("""COMPUTED_VALUE"""),"Yes")</f>
        <v>Yes</v>
      </c>
      <c r="Q606" t="str">
        <f>IFERROR(__xludf.DUMMYFUNCTION("""COMPUTED_VALUE"""),"Yes")</f>
        <v>Yes</v>
      </c>
      <c r="R606" t="str">
        <f>IFERROR(__xludf.DUMMYFUNCTION("""COMPUTED_VALUE"""),"Don't know")</f>
        <v>Don't know</v>
      </c>
      <c r="S606" t="str">
        <f>IFERROR(__xludf.DUMMYFUNCTION("""COMPUTED_VALUE"""),"Yes")</f>
        <v>Yes</v>
      </c>
      <c r="T606" t="str">
        <f>IFERROR(__xludf.DUMMYFUNCTION("""COMPUTED_VALUE"""),"Yes")</f>
        <v>Yes</v>
      </c>
      <c r="U606" t="str">
        <f>IFERROR(__xludf.DUMMYFUNCTION("""COMPUTED_VALUE"""),"No")</f>
        <v>No</v>
      </c>
      <c r="V606" t="str">
        <f>IFERROR(__xludf.DUMMYFUNCTION("""COMPUTED_VALUE"""),"No")</f>
        <v>No</v>
      </c>
      <c r="W606" t="str">
        <f>IFERROR(__xludf.DUMMYFUNCTION("""COMPUTED_VALUE"""),"No")</f>
        <v>No</v>
      </c>
      <c r="X606" t="str">
        <f>IFERROR(__xludf.DUMMYFUNCTION("""COMPUTED_VALUE"""),"Maybe")</f>
        <v>Maybe</v>
      </c>
      <c r="Y606" t="str">
        <f>IFERROR(__xludf.DUMMYFUNCTION("""COMPUTED_VALUE"""),"No")</f>
        <v>No</v>
      </c>
      <c r="Z606" t="str">
        <f>IFERROR(__xludf.DUMMYFUNCTION("""COMPUTED_VALUE"""),"Yes")</f>
        <v>Yes</v>
      </c>
    </row>
    <row r="607">
      <c r="A607" s="4">
        <f>IFERROR(__xludf.DUMMYFUNCTION("""COMPUTED_VALUE"""),41880.61932679398)</f>
        <v>41880.61933</v>
      </c>
      <c r="B607">
        <f>IFERROR(__xludf.DUMMYFUNCTION("""COMPUTED_VALUE"""),27.0)</f>
        <v>27</v>
      </c>
      <c r="C607" t="str">
        <f>IFERROR(__xludf.DUMMYFUNCTION("""COMPUTED_VALUE"""),"Female")</f>
        <v>Female</v>
      </c>
      <c r="D607" t="str">
        <f>IFERROR(__xludf.DUMMYFUNCTION("""COMPUTED_VALUE"""),"United States")</f>
        <v>United States</v>
      </c>
      <c r="E607" t="str">
        <f>IFERROR(__xludf.DUMMYFUNCTION("""COMPUTED_VALUE"""),"WA")</f>
        <v>WA</v>
      </c>
      <c r="F607" t="str">
        <f>IFERROR(__xludf.DUMMYFUNCTION("""COMPUTED_VALUE"""),"No")</f>
        <v>No</v>
      </c>
      <c r="G607" t="str">
        <f>IFERROR(__xludf.DUMMYFUNCTION("""COMPUTED_VALUE"""),"Yes")</f>
        <v>Yes</v>
      </c>
      <c r="H607" t="str">
        <f>IFERROR(__xludf.DUMMYFUNCTION("""COMPUTED_VALUE"""),"Yes")</f>
        <v>Yes</v>
      </c>
      <c r="I607" t="str">
        <f>IFERROR(__xludf.DUMMYFUNCTION("""COMPUTED_VALUE"""),"Often")</f>
        <v>Often</v>
      </c>
      <c r="J607" t="str">
        <f>IFERROR(__xludf.DUMMYFUNCTION("""COMPUTED_VALUE"""),"More than 1000")</f>
        <v>More than 1000</v>
      </c>
      <c r="K607" t="str">
        <f>IFERROR(__xludf.DUMMYFUNCTION("""COMPUTED_VALUE"""),"No")</f>
        <v>No</v>
      </c>
      <c r="L607" t="str">
        <f>IFERROR(__xludf.DUMMYFUNCTION("""COMPUTED_VALUE"""),"Yes")</f>
        <v>Yes</v>
      </c>
      <c r="M607" t="str">
        <f>IFERROR(__xludf.DUMMYFUNCTION("""COMPUTED_VALUE"""),"Yes")</f>
        <v>Yes</v>
      </c>
      <c r="N607" t="str">
        <f>IFERROR(__xludf.DUMMYFUNCTION("""COMPUTED_VALUE"""),"Yes")</f>
        <v>Yes</v>
      </c>
      <c r="O607" t="str">
        <f>IFERROR(__xludf.DUMMYFUNCTION("""COMPUTED_VALUE"""),"Yes")</f>
        <v>Yes</v>
      </c>
      <c r="P607" t="str">
        <f>IFERROR(__xludf.DUMMYFUNCTION("""COMPUTED_VALUE"""),"Yes")</f>
        <v>Yes</v>
      </c>
      <c r="Q607" t="str">
        <f>IFERROR(__xludf.DUMMYFUNCTION("""COMPUTED_VALUE"""),"Yes")</f>
        <v>Yes</v>
      </c>
      <c r="R607" t="str">
        <f>IFERROR(__xludf.DUMMYFUNCTION("""COMPUTED_VALUE"""),"Very difficult")</f>
        <v>Very difficult</v>
      </c>
      <c r="S607" t="str">
        <f>IFERROR(__xludf.DUMMYFUNCTION("""COMPUTED_VALUE"""),"Maybe")</f>
        <v>Maybe</v>
      </c>
      <c r="T607" t="str">
        <f>IFERROR(__xludf.DUMMYFUNCTION("""COMPUTED_VALUE"""),"No")</f>
        <v>No</v>
      </c>
      <c r="U607" t="str">
        <f>IFERROR(__xludf.DUMMYFUNCTION("""COMPUTED_VALUE"""),"Yes")</f>
        <v>Yes</v>
      </c>
      <c r="V607" t="str">
        <f>IFERROR(__xludf.DUMMYFUNCTION("""COMPUTED_VALUE"""),"Some of them")</f>
        <v>Some of them</v>
      </c>
      <c r="W607" t="str">
        <f>IFERROR(__xludf.DUMMYFUNCTION("""COMPUTED_VALUE"""),"No")</f>
        <v>No</v>
      </c>
      <c r="X607" t="str">
        <f>IFERROR(__xludf.DUMMYFUNCTION("""COMPUTED_VALUE"""),"Maybe")</f>
        <v>Maybe</v>
      </c>
      <c r="Y607" t="str">
        <f>IFERROR(__xludf.DUMMYFUNCTION("""COMPUTED_VALUE"""),"No")</f>
        <v>No</v>
      </c>
      <c r="Z607" t="str">
        <f>IFERROR(__xludf.DUMMYFUNCTION("""COMPUTED_VALUE"""),"Yes")</f>
        <v>Yes</v>
      </c>
    </row>
    <row r="608">
      <c r="A608" s="4">
        <f>IFERROR(__xludf.DUMMYFUNCTION("""COMPUTED_VALUE"""),41880.624808981476)</f>
        <v>41880.62481</v>
      </c>
      <c r="B608">
        <f>IFERROR(__xludf.DUMMYFUNCTION("""COMPUTED_VALUE"""),37.0)</f>
        <v>37</v>
      </c>
      <c r="C608" t="str">
        <f>IFERROR(__xludf.DUMMYFUNCTION("""COMPUTED_VALUE"""),"female")</f>
        <v>female</v>
      </c>
      <c r="D608" t="str">
        <f>IFERROR(__xludf.DUMMYFUNCTION("""COMPUTED_VALUE"""),"United States")</f>
        <v>United States</v>
      </c>
      <c r="E608" t="str">
        <f>IFERROR(__xludf.DUMMYFUNCTION("""COMPUTED_VALUE"""),"NJ")</f>
        <v>NJ</v>
      </c>
      <c r="F608" t="str">
        <f>IFERROR(__xludf.DUMMYFUNCTION("""COMPUTED_VALUE"""),"No")</f>
        <v>No</v>
      </c>
      <c r="G608" t="str">
        <f>IFERROR(__xludf.DUMMYFUNCTION("""COMPUTED_VALUE"""),"Yes")</f>
        <v>Yes</v>
      </c>
      <c r="H608" t="str">
        <f>IFERROR(__xludf.DUMMYFUNCTION("""COMPUTED_VALUE"""),"Yes")</f>
        <v>Yes</v>
      </c>
      <c r="I608" t="str">
        <f>IFERROR(__xludf.DUMMYFUNCTION("""COMPUTED_VALUE"""),"Sometimes")</f>
        <v>Sometimes</v>
      </c>
      <c r="J608" t="str">
        <f>IFERROR(__xludf.DUMMYFUNCTION("""COMPUTED_VALUE"""),"26-100")</f>
        <v>26-100</v>
      </c>
      <c r="K608" t="str">
        <f>IFERROR(__xludf.DUMMYFUNCTION("""COMPUTED_VALUE"""),"Yes")</f>
        <v>Yes</v>
      </c>
      <c r="L608" t="str">
        <f>IFERROR(__xludf.DUMMYFUNCTION("""COMPUTED_VALUE"""),"Yes")</f>
        <v>Yes</v>
      </c>
      <c r="M608" t="str">
        <f>IFERROR(__xludf.DUMMYFUNCTION("""COMPUTED_VALUE"""),"Yes")</f>
        <v>Yes</v>
      </c>
      <c r="N608" t="str">
        <f>IFERROR(__xludf.DUMMYFUNCTION("""COMPUTED_VALUE"""),"Yes")</f>
        <v>Yes</v>
      </c>
      <c r="O608" t="str">
        <f>IFERROR(__xludf.DUMMYFUNCTION("""COMPUTED_VALUE"""),"No")</f>
        <v>No</v>
      </c>
      <c r="P608" t="str">
        <f>IFERROR(__xludf.DUMMYFUNCTION("""COMPUTED_VALUE"""),"Don't know")</f>
        <v>Don't know</v>
      </c>
      <c r="Q608" t="str">
        <f>IFERROR(__xludf.DUMMYFUNCTION("""COMPUTED_VALUE"""),"Don't know")</f>
        <v>Don't know</v>
      </c>
      <c r="R608" t="str">
        <f>IFERROR(__xludf.DUMMYFUNCTION("""COMPUTED_VALUE"""),"Don't know")</f>
        <v>Don't know</v>
      </c>
      <c r="S608" t="str">
        <f>IFERROR(__xludf.DUMMYFUNCTION("""COMPUTED_VALUE"""),"Yes")</f>
        <v>Yes</v>
      </c>
      <c r="T608" t="str">
        <f>IFERROR(__xludf.DUMMYFUNCTION("""COMPUTED_VALUE"""),"Maybe")</f>
        <v>Maybe</v>
      </c>
      <c r="U608" t="str">
        <f>IFERROR(__xludf.DUMMYFUNCTION("""COMPUTED_VALUE"""),"No")</f>
        <v>No</v>
      </c>
      <c r="V608" t="str">
        <f>IFERROR(__xludf.DUMMYFUNCTION("""COMPUTED_VALUE"""),"No")</f>
        <v>No</v>
      </c>
      <c r="W608" t="str">
        <f>IFERROR(__xludf.DUMMYFUNCTION("""COMPUTED_VALUE"""),"No")</f>
        <v>No</v>
      </c>
      <c r="X608" t="str">
        <f>IFERROR(__xludf.DUMMYFUNCTION("""COMPUTED_VALUE"""),"Maybe")</f>
        <v>Maybe</v>
      </c>
      <c r="Y608" t="str">
        <f>IFERROR(__xludf.DUMMYFUNCTION("""COMPUTED_VALUE"""),"Don't know")</f>
        <v>Don't know</v>
      </c>
      <c r="Z608" t="str">
        <f>IFERROR(__xludf.DUMMYFUNCTION("""COMPUTED_VALUE"""),"No")</f>
        <v>No</v>
      </c>
    </row>
    <row r="609">
      <c r="A609" s="4">
        <f>IFERROR(__xludf.DUMMYFUNCTION("""COMPUTED_VALUE"""),41880.666617233794)</f>
        <v>41880.66662</v>
      </c>
      <c r="B609">
        <f>IFERROR(__xludf.DUMMYFUNCTION("""COMPUTED_VALUE"""),25.0)</f>
        <v>25</v>
      </c>
      <c r="C609" t="str">
        <f>IFERROR(__xludf.DUMMYFUNCTION("""COMPUTED_VALUE"""),"Male")</f>
        <v>Male</v>
      </c>
      <c r="D609" t="str">
        <f>IFERROR(__xludf.DUMMYFUNCTION("""COMPUTED_VALUE"""),"United States")</f>
        <v>United States</v>
      </c>
      <c r="E609" t="str">
        <f>IFERROR(__xludf.DUMMYFUNCTION("""COMPUTED_VALUE"""),"UT")</f>
        <v>UT</v>
      </c>
      <c r="F609" t="str">
        <f>IFERROR(__xludf.DUMMYFUNCTION("""COMPUTED_VALUE"""),"No")</f>
        <v>No</v>
      </c>
      <c r="G609" t="str">
        <f>IFERROR(__xludf.DUMMYFUNCTION("""COMPUTED_VALUE"""),"Yes")</f>
        <v>Yes</v>
      </c>
      <c r="H609" t="str">
        <f>IFERROR(__xludf.DUMMYFUNCTION("""COMPUTED_VALUE"""),"Yes")</f>
        <v>Yes</v>
      </c>
      <c r="I609" t="str">
        <f>IFERROR(__xludf.DUMMYFUNCTION("""COMPUTED_VALUE"""),"Often")</f>
        <v>Often</v>
      </c>
      <c r="J609" t="str">
        <f>IFERROR(__xludf.DUMMYFUNCTION("""COMPUTED_VALUE"""),"1-5")</f>
        <v>1-5</v>
      </c>
      <c r="K609" t="str">
        <f>IFERROR(__xludf.DUMMYFUNCTION("""COMPUTED_VALUE"""),"No")</f>
        <v>No</v>
      </c>
      <c r="L609" t="str">
        <f>IFERROR(__xludf.DUMMYFUNCTION("""COMPUTED_VALUE"""),"Yes")</f>
        <v>Yes</v>
      </c>
      <c r="M609" t="str">
        <f>IFERROR(__xludf.DUMMYFUNCTION("""COMPUTED_VALUE"""),"No")</f>
        <v>No</v>
      </c>
      <c r="N609" t="str">
        <f>IFERROR(__xludf.DUMMYFUNCTION("""COMPUTED_VALUE"""),"Yes")</f>
        <v>Yes</v>
      </c>
      <c r="O609" t="str">
        <f>IFERROR(__xludf.DUMMYFUNCTION("""COMPUTED_VALUE"""),"No")</f>
        <v>No</v>
      </c>
      <c r="P609" t="str">
        <f>IFERROR(__xludf.DUMMYFUNCTION("""COMPUTED_VALUE"""),"No")</f>
        <v>No</v>
      </c>
      <c r="Q609" t="str">
        <f>IFERROR(__xludf.DUMMYFUNCTION("""COMPUTED_VALUE"""),"Yes")</f>
        <v>Yes</v>
      </c>
      <c r="R609" t="str">
        <f>IFERROR(__xludf.DUMMYFUNCTION("""COMPUTED_VALUE"""),"Very easy")</f>
        <v>Very easy</v>
      </c>
      <c r="S609" t="str">
        <f>IFERROR(__xludf.DUMMYFUNCTION("""COMPUTED_VALUE"""),"Maybe")</f>
        <v>Maybe</v>
      </c>
      <c r="T609" t="str">
        <f>IFERROR(__xludf.DUMMYFUNCTION("""COMPUTED_VALUE"""),"No")</f>
        <v>No</v>
      </c>
      <c r="U609" t="str">
        <f>IFERROR(__xludf.DUMMYFUNCTION("""COMPUTED_VALUE"""),"Yes")</f>
        <v>Yes</v>
      </c>
      <c r="V609" t="str">
        <f>IFERROR(__xludf.DUMMYFUNCTION("""COMPUTED_VALUE"""),"Yes")</f>
        <v>Yes</v>
      </c>
      <c r="W609" t="str">
        <f>IFERROR(__xludf.DUMMYFUNCTION("""COMPUTED_VALUE"""),"No")</f>
        <v>No</v>
      </c>
      <c r="X609" t="str">
        <f>IFERROR(__xludf.DUMMYFUNCTION("""COMPUTED_VALUE"""),"Maybe")</f>
        <v>Maybe</v>
      </c>
      <c r="Y609" t="str">
        <f>IFERROR(__xludf.DUMMYFUNCTION("""COMPUTED_VALUE"""),"No")</f>
        <v>No</v>
      </c>
      <c r="Z609" t="str">
        <f>IFERROR(__xludf.DUMMYFUNCTION("""COMPUTED_VALUE"""),"No")</f>
        <v>No</v>
      </c>
    </row>
    <row r="610">
      <c r="A610" s="4">
        <f>IFERROR(__xludf.DUMMYFUNCTION("""COMPUTED_VALUE"""),41880.67884443287)</f>
        <v>41880.67884</v>
      </c>
      <c r="B610">
        <f>IFERROR(__xludf.DUMMYFUNCTION("""COMPUTED_VALUE"""),30.0)</f>
        <v>30</v>
      </c>
      <c r="C610" t="str">
        <f>IFERROR(__xludf.DUMMYFUNCTION("""COMPUTED_VALUE"""),"Female")</f>
        <v>Female</v>
      </c>
      <c r="D610" t="str">
        <f>IFERROR(__xludf.DUMMYFUNCTION("""COMPUTED_VALUE"""),"United States")</f>
        <v>United States</v>
      </c>
      <c r="E610" t="str">
        <f>IFERROR(__xludf.DUMMYFUNCTION("""COMPUTED_VALUE"""),"TN")</f>
        <v>TN</v>
      </c>
      <c r="F610" t="str">
        <f>IFERROR(__xludf.DUMMYFUNCTION("""COMPUTED_VALUE"""),"No")</f>
        <v>No</v>
      </c>
      <c r="G610" t="str">
        <f>IFERROR(__xludf.DUMMYFUNCTION("""COMPUTED_VALUE"""),"Yes")</f>
        <v>Yes</v>
      </c>
      <c r="H610" t="str">
        <f>IFERROR(__xludf.DUMMYFUNCTION("""COMPUTED_VALUE"""),"Yes")</f>
        <v>Yes</v>
      </c>
      <c r="I610" t="str">
        <f>IFERROR(__xludf.DUMMYFUNCTION("""COMPUTED_VALUE"""),"Often")</f>
        <v>Often</v>
      </c>
      <c r="J610" t="str">
        <f>IFERROR(__xludf.DUMMYFUNCTION("""COMPUTED_VALUE"""),"More than 1000")</f>
        <v>More than 1000</v>
      </c>
      <c r="K610" t="str">
        <f>IFERROR(__xludf.DUMMYFUNCTION("""COMPUTED_VALUE"""),"No")</f>
        <v>No</v>
      </c>
      <c r="L610" t="str">
        <f>IFERROR(__xludf.DUMMYFUNCTION("""COMPUTED_VALUE"""),"No")</f>
        <v>No</v>
      </c>
      <c r="M610" t="str">
        <f>IFERROR(__xludf.DUMMYFUNCTION("""COMPUTED_VALUE"""),"Yes")</f>
        <v>Yes</v>
      </c>
      <c r="N610" t="str">
        <f>IFERROR(__xludf.DUMMYFUNCTION("""COMPUTED_VALUE"""),"No")</f>
        <v>No</v>
      </c>
      <c r="O610" t="str">
        <f>IFERROR(__xludf.DUMMYFUNCTION("""COMPUTED_VALUE"""),"No")</f>
        <v>No</v>
      </c>
      <c r="P610" t="str">
        <f>IFERROR(__xludf.DUMMYFUNCTION("""COMPUTED_VALUE"""),"No")</f>
        <v>No</v>
      </c>
      <c r="Q610" t="str">
        <f>IFERROR(__xludf.DUMMYFUNCTION("""COMPUTED_VALUE"""),"Don't know")</f>
        <v>Don't know</v>
      </c>
      <c r="R610" t="str">
        <f>IFERROR(__xludf.DUMMYFUNCTION("""COMPUTED_VALUE"""),"Somewhat difficult")</f>
        <v>Somewhat difficult</v>
      </c>
      <c r="S610" t="str">
        <f>IFERROR(__xludf.DUMMYFUNCTION("""COMPUTED_VALUE"""),"Yes")</f>
        <v>Yes</v>
      </c>
      <c r="T610" t="str">
        <f>IFERROR(__xludf.DUMMYFUNCTION("""COMPUTED_VALUE"""),"No")</f>
        <v>No</v>
      </c>
      <c r="U610" t="str">
        <f>IFERROR(__xludf.DUMMYFUNCTION("""COMPUTED_VALUE"""),"No")</f>
        <v>No</v>
      </c>
      <c r="V610" t="str">
        <f>IFERROR(__xludf.DUMMYFUNCTION("""COMPUTED_VALUE"""),"No")</f>
        <v>No</v>
      </c>
      <c r="W610" t="str">
        <f>IFERROR(__xludf.DUMMYFUNCTION("""COMPUTED_VALUE"""),"No")</f>
        <v>No</v>
      </c>
      <c r="X610" t="str">
        <f>IFERROR(__xludf.DUMMYFUNCTION("""COMPUTED_VALUE"""),"Maybe")</f>
        <v>Maybe</v>
      </c>
      <c r="Y610" t="str">
        <f>IFERROR(__xludf.DUMMYFUNCTION("""COMPUTED_VALUE"""),"No")</f>
        <v>No</v>
      </c>
      <c r="Z610" t="str">
        <f>IFERROR(__xludf.DUMMYFUNCTION("""COMPUTED_VALUE"""),"No")</f>
        <v>No</v>
      </c>
    </row>
    <row r="611">
      <c r="A611" s="4">
        <f>IFERROR(__xludf.DUMMYFUNCTION("""COMPUTED_VALUE"""),41880.70562586806)</f>
        <v>41880.70563</v>
      </c>
      <c r="B611">
        <f>IFERROR(__xludf.DUMMYFUNCTION("""COMPUTED_VALUE"""),38.0)</f>
        <v>38</v>
      </c>
      <c r="C611" t="str">
        <f>IFERROR(__xludf.DUMMYFUNCTION("""COMPUTED_VALUE"""),"male")</f>
        <v>male</v>
      </c>
      <c r="D611" t="str">
        <f>IFERROR(__xludf.DUMMYFUNCTION("""COMPUTED_VALUE"""),"United States")</f>
        <v>United States</v>
      </c>
      <c r="E611" t="str">
        <f>IFERROR(__xludf.DUMMYFUNCTION("""COMPUTED_VALUE"""),"IN")</f>
        <v>IN</v>
      </c>
      <c r="F611" t="str">
        <f>IFERROR(__xludf.DUMMYFUNCTION("""COMPUTED_VALUE"""),"No")</f>
        <v>No</v>
      </c>
      <c r="G611" t="str">
        <f>IFERROR(__xludf.DUMMYFUNCTION("""COMPUTED_VALUE"""),"Yes")</f>
        <v>Yes</v>
      </c>
      <c r="H611" t="str">
        <f>IFERROR(__xludf.DUMMYFUNCTION("""COMPUTED_VALUE"""),"No")</f>
        <v>No</v>
      </c>
      <c r="I611" t="str">
        <f>IFERROR(__xludf.DUMMYFUNCTION("""COMPUTED_VALUE"""),"Never")</f>
        <v>Never</v>
      </c>
      <c r="J611" t="str">
        <f>IFERROR(__xludf.DUMMYFUNCTION("""COMPUTED_VALUE"""),"More than 1000")</f>
        <v>More than 1000</v>
      </c>
      <c r="K611" t="str">
        <f>IFERROR(__xludf.DUMMYFUNCTION("""COMPUTED_VALUE"""),"No")</f>
        <v>No</v>
      </c>
      <c r="L611" t="str">
        <f>IFERROR(__xludf.DUMMYFUNCTION("""COMPUTED_VALUE"""),"No")</f>
        <v>No</v>
      </c>
      <c r="M611" t="str">
        <f>IFERROR(__xludf.DUMMYFUNCTION("""COMPUTED_VALUE"""),"Yes")</f>
        <v>Yes</v>
      </c>
      <c r="N611" t="str">
        <f>IFERROR(__xludf.DUMMYFUNCTION("""COMPUTED_VALUE"""),"Not sure")</f>
        <v>Not sure</v>
      </c>
      <c r="O611" t="str">
        <f>IFERROR(__xludf.DUMMYFUNCTION("""COMPUTED_VALUE"""),"Yes")</f>
        <v>Yes</v>
      </c>
      <c r="P611" t="str">
        <f>IFERROR(__xludf.DUMMYFUNCTION("""COMPUTED_VALUE"""),"Yes")</f>
        <v>Yes</v>
      </c>
      <c r="Q611" t="str">
        <f>IFERROR(__xludf.DUMMYFUNCTION("""COMPUTED_VALUE"""),"Don't know")</f>
        <v>Don't know</v>
      </c>
      <c r="R611" t="str">
        <f>IFERROR(__xludf.DUMMYFUNCTION("""COMPUTED_VALUE"""),"Don't know")</f>
        <v>Don't know</v>
      </c>
      <c r="S611" t="str">
        <f>IFERROR(__xludf.DUMMYFUNCTION("""COMPUTED_VALUE"""),"Yes")</f>
        <v>Yes</v>
      </c>
      <c r="T611" t="str">
        <f>IFERROR(__xludf.DUMMYFUNCTION("""COMPUTED_VALUE"""),"Maybe")</f>
        <v>Maybe</v>
      </c>
      <c r="U611" t="str">
        <f>IFERROR(__xludf.DUMMYFUNCTION("""COMPUTED_VALUE"""),"Some of them")</f>
        <v>Some of them</v>
      </c>
      <c r="V611" t="str">
        <f>IFERROR(__xludf.DUMMYFUNCTION("""COMPUTED_VALUE"""),"No")</f>
        <v>No</v>
      </c>
      <c r="W611" t="str">
        <f>IFERROR(__xludf.DUMMYFUNCTION("""COMPUTED_VALUE"""),"No")</f>
        <v>No</v>
      </c>
      <c r="X611" t="str">
        <f>IFERROR(__xludf.DUMMYFUNCTION("""COMPUTED_VALUE"""),"No")</f>
        <v>No</v>
      </c>
      <c r="Y611" t="str">
        <f>IFERROR(__xludf.DUMMYFUNCTION("""COMPUTED_VALUE"""),"No")</f>
        <v>No</v>
      </c>
      <c r="Z611" t="str">
        <f>IFERROR(__xludf.DUMMYFUNCTION("""COMPUTED_VALUE"""),"No")</f>
        <v>No</v>
      </c>
    </row>
    <row r="612">
      <c r="A612" s="4">
        <f>IFERROR(__xludf.DUMMYFUNCTION("""COMPUTED_VALUE"""),41880.71119731481)</f>
        <v>41880.7112</v>
      </c>
      <c r="B612">
        <f>IFERROR(__xludf.DUMMYFUNCTION("""COMPUTED_VALUE"""),32.0)</f>
        <v>32</v>
      </c>
      <c r="C612" t="str">
        <f>IFERROR(__xludf.DUMMYFUNCTION("""COMPUTED_VALUE"""),"Male")</f>
        <v>Male</v>
      </c>
      <c r="D612" t="str">
        <f>IFERROR(__xludf.DUMMYFUNCTION("""COMPUTED_VALUE"""),"United States")</f>
        <v>United States</v>
      </c>
      <c r="E612" t="str">
        <f>IFERROR(__xludf.DUMMYFUNCTION("""COMPUTED_VALUE"""),"IN")</f>
        <v>IN</v>
      </c>
      <c r="F612" t="str">
        <f>IFERROR(__xludf.DUMMYFUNCTION("""COMPUTED_VALUE"""),"No")</f>
        <v>No</v>
      </c>
      <c r="G612" t="str">
        <f>IFERROR(__xludf.DUMMYFUNCTION("""COMPUTED_VALUE"""),"No")</f>
        <v>No</v>
      </c>
      <c r="H612" t="str">
        <f>IFERROR(__xludf.DUMMYFUNCTION("""COMPUTED_VALUE"""),"Yes")</f>
        <v>Yes</v>
      </c>
      <c r="I612" t="str">
        <f>IFERROR(__xludf.DUMMYFUNCTION("""COMPUTED_VALUE"""),"Sometimes")</f>
        <v>Sometimes</v>
      </c>
      <c r="J612" t="str">
        <f>IFERROR(__xludf.DUMMYFUNCTION("""COMPUTED_VALUE"""),"26-100")</f>
        <v>26-100</v>
      </c>
      <c r="K612" t="str">
        <f>IFERROR(__xludf.DUMMYFUNCTION("""COMPUTED_VALUE"""),"No")</f>
        <v>No</v>
      </c>
      <c r="L612" t="str">
        <f>IFERROR(__xludf.DUMMYFUNCTION("""COMPUTED_VALUE"""),"Yes")</f>
        <v>Yes</v>
      </c>
      <c r="M612" t="str">
        <f>IFERROR(__xludf.DUMMYFUNCTION("""COMPUTED_VALUE"""),"Yes")</f>
        <v>Yes</v>
      </c>
      <c r="N612" t="str">
        <f>IFERROR(__xludf.DUMMYFUNCTION("""COMPUTED_VALUE"""),"Yes")</f>
        <v>Yes</v>
      </c>
      <c r="O612" t="str">
        <f>IFERROR(__xludf.DUMMYFUNCTION("""COMPUTED_VALUE"""),"Yes")</f>
        <v>Yes</v>
      </c>
      <c r="P612" t="str">
        <f>IFERROR(__xludf.DUMMYFUNCTION("""COMPUTED_VALUE"""),"Don't know")</f>
        <v>Don't know</v>
      </c>
      <c r="Q612" t="str">
        <f>IFERROR(__xludf.DUMMYFUNCTION("""COMPUTED_VALUE"""),"Yes")</f>
        <v>Yes</v>
      </c>
      <c r="R612" t="str">
        <f>IFERROR(__xludf.DUMMYFUNCTION("""COMPUTED_VALUE"""),"Don't know")</f>
        <v>Don't know</v>
      </c>
      <c r="S612" t="str">
        <f>IFERROR(__xludf.DUMMYFUNCTION("""COMPUTED_VALUE"""),"No")</f>
        <v>No</v>
      </c>
      <c r="T612" t="str">
        <f>IFERROR(__xludf.DUMMYFUNCTION("""COMPUTED_VALUE"""),"No")</f>
        <v>No</v>
      </c>
      <c r="U612" t="str">
        <f>IFERROR(__xludf.DUMMYFUNCTION("""COMPUTED_VALUE"""),"Some of them")</f>
        <v>Some of them</v>
      </c>
      <c r="V612" t="str">
        <f>IFERROR(__xludf.DUMMYFUNCTION("""COMPUTED_VALUE"""),"Yes")</f>
        <v>Yes</v>
      </c>
      <c r="W612" t="str">
        <f>IFERROR(__xludf.DUMMYFUNCTION("""COMPUTED_VALUE"""),"No")</f>
        <v>No</v>
      </c>
      <c r="X612" t="str">
        <f>IFERROR(__xludf.DUMMYFUNCTION("""COMPUTED_VALUE"""),"Maybe")</f>
        <v>Maybe</v>
      </c>
      <c r="Y612" t="str">
        <f>IFERROR(__xludf.DUMMYFUNCTION("""COMPUTED_VALUE"""),"Don't know")</f>
        <v>Don't know</v>
      </c>
      <c r="Z612" t="str">
        <f>IFERROR(__xludf.DUMMYFUNCTION("""COMPUTED_VALUE"""),"No")</f>
        <v>No</v>
      </c>
    </row>
    <row r="613">
      <c r="A613" s="4">
        <f>IFERROR(__xludf.DUMMYFUNCTION("""COMPUTED_VALUE"""),41880.711259247684)</f>
        <v>41880.71126</v>
      </c>
      <c r="B613">
        <f>IFERROR(__xludf.DUMMYFUNCTION("""COMPUTED_VALUE"""),28.0)</f>
        <v>28</v>
      </c>
      <c r="C613" t="str">
        <f>IFERROR(__xludf.DUMMYFUNCTION("""COMPUTED_VALUE"""),"Female")</f>
        <v>Female</v>
      </c>
      <c r="D613" t="str">
        <f>IFERROR(__xludf.DUMMYFUNCTION("""COMPUTED_VALUE"""),"United States")</f>
        <v>United States</v>
      </c>
      <c r="E613" t="str">
        <f>IFERROR(__xludf.DUMMYFUNCTION("""COMPUTED_VALUE"""),"CA")</f>
        <v>CA</v>
      </c>
      <c r="F613" t="str">
        <f>IFERROR(__xludf.DUMMYFUNCTION("""COMPUTED_VALUE"""),"No")</f>
        <v>No</v>
      </c>
      <c r="G613" t="str">
        <f>IFERROR(__xludf.DUMMYFUNCTION("""COMPUTED_VALUE"""),"Yes")</f>
        <v>Yes</v>
      </c>
      <c r="H613" t="str">
        <f>IFERROR(__xludf.DUMMYFUNCTION("""COMPUTED_VALUE"""),"Yes")</f>
        <v>Yes</v>
      </c>
      <c r="I613" t="str">
        <f>IFERROR(__xludf.DUMMYFUNCTION("""COMPUTED_VALUE"""),"Sometimes")</f>
        <v>Sometimes</v>
      </c>
      <c r="J613" t="str">
        <f>IFERROR(__xludf.DUMMYFUNCTION("""COMPUTED_VALUE"""),"100-500")</f>
        <v>100-500</v>
      </c>
      <c r="K613" t="str">
        <f>IFERROR(__xludf.DUMMYFUNCTION("""COMPUTED_VALUE"""),"No")</f>
        <v>No</v>
      </c>
      <c r="L613" t="str">
        <f>IFERROR(__xludf.DUMMYFUNCTION("""COMPUTED_VALUE"""),"Yes")</f>
        <v>Yes</v>
      </c>
      <c r="M613" t="str">
        <f>IFERROR(__xludf.DUMMYFUNCTION("""COMPUTED_VALUE"""),"Yes")</f>
        <v>Yes</v>
      </c>
      <c r="N613" t="str">
        <f>IFERROR(__xludf.DUMMYFUNCTION("""COMPUTED_VALUE"""),"Yes")</f>
        <v>Yes</v>
      </c>
      <c r="O613" t="str">
        <f>IFERROR(__xludf.DUMMYFUNCTION("""COMPUTED_VALUE"""),"Don't know")</f>
        <v>Don't know</v>
      </c>
      <c r="P613" t="str">
        <f>IFERROR(__xludf.DUMMYFUNCTION("""COMPUTED_VALUE"""),"Don't know")</f>
        <v>Don't know</v>
      </c>
      <c r="Q613" t="str">
        <f>IFERROR(__xludf.DUMMYFUNCTION("""COMPUTED_VALUE"""),"Don't know")</f>
        <v>Don't know</v>
      </c>
      <c r="R613" t="str">
        <f>IFERROR(__xludf.DUMMYFUNCTION("""COMPUTED_VALUE"""),"Don't know")</f>
        <v>Don't know</v>
      </c>
      <c r="S613" t="str">
        <f>IFERROR(__xludf.DUMMYFUNCTION("""COMPUTED_VALUE"""),"Maybe")</f>
        <v>Maybe</v>
      </c>
      <c r="T613" t="str">
        <f>IFERROR(__xludf.DUMMYFUNCTION("""COMPUTED_VALUE"""),"No")</f>
        <v>No</v>
      </c>
      <c r="U613" t="str">
        <f>IFERROR(__xludf.DUMMYFUNCTION("""COMPUTED_VALUE"""),"Some of them")</f>
        <v>Some of them</v>
      </c>
      <c r="V613" t="str">
        <f>IFERROR(__xludf.DUMMYFUNCTION("""COMPUTED_VALUE"""),"Some of them")</f>
        <v>Some of them</v>
      </c>
      <c r="W613" t="str">
        <f>IFERROR(__xludf.DUMMYFUNCTION("""COMPUTED_VALUE"""),"No")</f>
        <v>No</v>
      </c>
      <c r="X613" t="str">
        <f>IFERROR(__xludf.DUMMYFUNCTION("""COMPUTED_VALUE"""),"No")</f>
        <v>No</v>
      </c>
      <c r="Y613" t="str">
        <f>IFERROR(__xludf.DUMMYFUNCTION("""COMPUTED_VALUE"""),"Yes")</f>
        <v>Yes</v>
      </c>
      <c r="Z613" t="str">
        <f>IFERROR(__xludf.DUMMYFUNCTION("""COMPUTED_VALUE"""),"No")</f>
        <v>No</v>
      </c>
    </row>
    <row r="614">
      <c r="A614" s="4">
        <f>IFERROR(__xludf.DUMMYFUNCTION("""COMPUTED_VALUE"""),41880.73091798611)</f>
        <v>41880.73092</v>
      </c>
      <c r="B614">
        <f>IFERROR(__xludf.DUMMYFUNCTION("""COMPUTED_VALUE"""),43.0)</f>
        <v>43</v>
      </c>
      <c r="C614" t="str">
        <f>IFERROR(__xludf.DUMMYFUNCTION("""COMPUTED_VALUE"""),"male")</f>
        <v>male</v>
      </c>
      <c r="D614" t="str">
        <f>IFERROR(__xludf.DUMMYFUNCTION("""COMPUTED_VALUE"""),"United States")</f>
        <v>United States</v>
      </c>
      <c r="E614" t="str">
        <f>IFERROR(__xludf.DUMMYFUNCTION("""COMPUTED_VALUE"""),"TX")</f>
        <v>TX</v>
      </c>
      <c r="F614" t="str">
        <f>IFERROR(__xludf.DUMMYFUNCTION("""COMPUTED_VALUE"""),"No")</f>
        <v>No</v>
      </c>
      <c r="G614" t="str">
        <f>IFERROR(__xludf.DUMMYFUNCTION("""COMPUTED_VALUE"""),"Yes")</f>
        <v>Yes</v>
      </c>
      <c r="H614" t="str">
        <f>IFERROR(__xludf.DUMMYFUNCTION("""COMPUTED_VALUE"""),"No")</f>
        <v>No</v>
      </c>
      <c r="I614" t="str">
        <f>IFERROR(__xludf.DUMMYFUNCTION("""COMPUTED_VALUE"""),"Never")</f>
        <v>Never</v>
      </c>
      <c r="J614" t="str">
        <f>IFERROR(__xludf.DUMMYFUNCTION("""COMPUTED_VALUE"""),"100-500")</f>
        <v>100-500</v>
      </c>
      <c r="K614" t="str">
        <f>IFERROR(__xludf.DUMMYFUNCTION("""COMPUTED_VALUE"""),"No")</f>
        <v>No</v>
      </c>
      <c r="L614" t="str">
        <f>IFERROR(__xludf.DUMMYFUNCTION("""COMPUTED_VALUE"""),"No")</f>
        <v>No</v>
      </c>
      <c r="M614" t="str">
        <f>IFERROR(__xludf.DUMMYFUNCTION("""COMPUTED_VALUE"""),"Yes")</f>
        <v>Yes</v>
      </c>
      <c r="N614" t="str">
        <f>IFERROR(__xludf.DUMMYFUNCTION("""COMPUTED_VALUE"""),"Yes")</f>
        <v>Yes</v>
      </c>
      <c r="O614" t="str">
        <f>IFERROR(__xludf.DUMMYFUNCTION("""COMPUTED_VALUE"""),"No")</f>
        <v>No</v>
      </c>
      <c r="P614" t="str">
        <f>IFERROR(__xludf.DUMMYFUNCTION("""COMPUTED_VALUE"""),"Don't know")</f>
        <v>Don't know</v>
      </c>
      <c r="Q614" t="str">
        <f>IFERROR(__xludf.DUMMYFUNCTION("""COMPUTED_VALUE"""),"Don't know")</f>
        <v>Don't know</v>
      </c>
      <c r="R614" t="str">
        <f>IFERROR(__xludf.DUMMYFUNCTION("""COMPUTED_VALUE"""),"Somewhat easy")</f>
        <v>Somewhat easy</v>
      </c>
      <c r="S614" t="str">
        <f>IFERROR(__xludf.DUMMYFUNCTION("""COMPUTED_VALUE"""),"Maybe")</f>
        <v>Maybe</v>
      </c>
      <c r="T614" t="str">
        <f>IFERROR(__xludf.DUMMYFUNCTION("""COMPUTED_VALUE"""),"No")</f>
        <v>No</v>
      </c>
      <c r="U614" t="str">
        <f>IFERROR(__xludf.DUMMYFUNCTION("""COMPUTED_VALUE"""),"Some of them")</f>
        <v>Some of them</v>
      </c>
      <c r="V614" t="str">
        <f>IFERROR(__xludf.DUMMYFUNCTION("""COMPUTED_VALUE"""),"Some of them")</f>
        <v>Some of them</v>
      </c>
      <c r="W614" t="str">
        <f>IFERROR(__xludf.DUMMYFUNCTION("""COMPUTED_VALUE"""),"No")</f>
        <v>No</v>
      </c>
      <c r="X614" t="str">
        <f>IFERROR(__xludf.DUMMYFUNCTION("""COMPUTED_VALUE"""),"Maybe")</f>
        <v>Maybe</v>
      </c>
      <c r="Y614" t="str">
        <f>IFERROR(__xludf.DUMMYFUNCTION("""COMPUTED_VALUE"""),"No")</f>
        <v>No</v>
      </c>
      <c r="Z614" t="str">
        <f>IFERROR(__xludf.DUMMYFUNCTION("""COMPUTED_VALUE"""),"No")</f>
        <v>No</v>
      </c>
    </row>
    <row r="615">
      <c r="A615" s="4">
        <f>IFERROR(__xludf.DUMMYFUNCTION("""COMPUTED_VALUE"""),41880.732832037036)</f>
        <v>41880.73283</v>
      </c>
      <c r="B615">
        <f>IFERROR(__xludf.DUMMYFUNCTION("""COMPUTED_VALUE"""),32.0)</f>
        <v>32</v>
      </c>
      <c r="C615" t="str">
        <f>IFERROR(__xludf.DUMMYFUNCTION("""COMPUTED_VALUE"""),"Male")</f>
        <v>Male</v>
      </c>
      <c r="D615" t="str">
        <f>IFERROR(__xludf.DUMMYFUNCTION("""COMPUTED_VALUE"""),"United States")</f>
        <v>United States</v>
      </c>
      <c r="E615" t="str">
        <f>IFERROR(__xludf.DUMMYFUNCTION("""COMPUTED_VALUE"""),"TN")</f>
        <v>TN</v>
      </c>
      <c r="F615" t="str">
        <f>IFERROR(__xludf.DUMMYFUNCTION("""COMPUTED_VALUE"""),"No")</f>
        <v>No</v>
      </c>
      <c r="G615" t="str">
        <f>IFERROR(__xludf.DUMMYFUNCTION("""COMPUTED_VALUE"""),"Yes")</f>
        <v>Yes</v>
      </c>
      <c r="H615" t="str">
        <f>IFERROR(__xludf.DUMMYFUNCTION("""COMPUTED_VALUE"""),"Yes")</f>
        <v>Yes</v>
      </c>
      <c r="I615" t="str">
        <f>IFERROR(__xludf.DUMMYFUNCTION("""COMPUTED_VALUE"""),"Often")</f>
        <v>Often</v>
      </c>
      <c r="J615" t="str">
        <f>IFERROR(__xludf.DUMMYFUNCTION("""COMPUTED_VALUE"""),"100-500")</f>
        <v>100-500</v>
      </c>
      <c r="K615" t="str">
        <f>IFERROR(__xludf.DUMMYFUNCTION("""COMPUTED_VALUE"""),"No")</f>
        <v>No</v>
      </c>
      <c r="L615" t="str">
        <f>IFERROR(__xludf.DUMMYFUNCTION("""COMPUTED_VALUE"""),"Yes")</f>
        <v>Yes</v>
      </c>
      <c r="M615" t="str">
        <f>IFERROR(__xludf.DUMMYFUNCTION("""COMPUTED_VALUE"""),"No")</f>
        <v>No</v>
      </c>
      <c r="N615" t="str">
        <f>IFERROR(__xludf.DUMMYFUNCTION("""COMPUTED_VALUE"""),"Yes")</f>
        <v>Yes</v>
      </c>
      <c r="O615" t="str">
        <f>IFERROR(__xludf.DUMMYFUNCTION("""COMPUTED_VALUE"""),"No")</f>
        <v>No</v>
      </c>
      <c r="P615" t="str">
        <f>IFERROR(__xludf.DUMMYFUNCTION("""COMPUTED_VALUE"""),"No")</f>
        <v>No</v>
      </c>
      <c r="Q615" t="str">
        <f>IFERROR(__xludf.DUMMYFUNCTION("""COMPUTED_VALUE"""),"Don't know")</f>
        <v>Don't know</v>
      </c>
      <c r="R615" t="str">
        <f>IFERROR(__xludf.DUMMYFUNCTION("""COMPUTED_VALUE"""),"Very difficult")</f>
        <v>Very difficult</v>
      </c>
      <c r="S615" t="str">
        <f>IFERROR(__xludf.DUMMYFUNCTION("""COMPUTED_VALUE"""),"Yes")</f>
        <v>Yes</v>
      </c>
      <c r="T615" t="str">
        <f>IFERROR(__xludf.DUMMYFUNCTION("""COMPUTED_VALUE"""),"No")</f>
        <v>No</v>
      </c>
      <c r="U615" t="str">
        <f>IFERROR(__xludf.DUMMYFUNCTION("""COMPUTED_VALUE"""),"Yes")</f>
        <v>Yes</v>
      </c>
      <c r="V615" t="str">
        <f>IFERROR(__xludf.DUMMYFUNCTION("""COMPUTED_VALUE"""),"Yes")</f>
        <v>Yes</v>
      </c>
      <c r="W615" t="str">
        <f>IFERROR(__xludf.DUMMYFUNCTION("""COMPUTED_VALUE"""),"No")</f>
        <v>No</v>
      </c>
      <c r="X615" t="str">
        <f>IFERROR(__xludf.DUMMYFUNCTION("""COMPUTED_VALUE"""),"Yes")</f>
        <v>Yes</v>
      </c>
      <c r="Y615" t="str">
        <f>IFERROR(__xludf.DUMMYFUNCTION("""COMPUTED_VALUE"""),"No")</f>
        <v>No</v>
      </c>
      <c r="Z615" t="str">
        <f>IFERROR(__xludf.DUMMYFUNCTION("""COMPUTED_VALUE"""),"No")</f>
        <v>No</v>
      </c>
    </row>
    <row r="616">
      <c r="A616" s="4">
        <f>IFERROR(__xludf.DUMMYFUNCTION("""COMPUTED_VALUE"""),41880.74621)</f>
        <v>41880.74621</v>
      </c>
      <c r="B616">
        <f>IFERROR(__xludf.DUMMYFUNCTION("""COMPUTED_VALUE"""),25.0)</f>
        <v>25</v>
      </c>
      <c r="C616" t="str">
        <f>IFERROR(__xludf.DUMMYFUNCTION("""COMPUTED_VALUE"""),"M")</f>
        <v>M</v>
      </c>
      <c r="D616" t="str">
        <f>IFERROR(__xludf.DUMMYFUNCTION("""COMPUTED_VALUE"""),"United States")</f>
        <v>United States</v>
      </c>
      <c r="E616" t="str">
        <f>IFERROR(__xludf.DUMMYFUNCTION("""COMPUTED_VALUE"""),"WA")</f>
        <v>WA</v>
      </c>
      <c r="F616" t="str">
        <f>IFERROR(__xludf.DUMMYFUNCTION("""COMPUTED_VALUE"""),"No")</f>
        <v>No</v>
      </c>
      <c r="G616" t="str">
        <f>IFERROR(__xludf.DUMMYFUNCTION("""COMPUTED_VALUE"""),"No")</f>
        <v>No</v>
      </c>
      <c r="H616" t="str">
        <f>IFERROR(__xludf.DUMMYFUNCTION("""COMPUTED_VALUE"""),"Yes")</f>
        <v>Yes</v>
      </c>
      <c r="I616" t="str">
        <f>IFERROR(__xludf.DUMMYFUNCTION("""COMPUTED_VALUE"""),"Sometimes")</f>
        <v>Sometimes</v>
      </c>
      <c r="J616" t="str">
        <f>IFERROR(__xludf.DUMMYFUNCTION("""COMPUTED_VALUE"""),"More than 1000")</f>
        <v>More than 1000</v>
      </c>
      <c r="K616" t="str">
        <f>IFERROR(__xludf.DUMMYFUNCTION("""COMPUTED_VALUE"""),"No")</f>
        <v>No</v>
      </c>
      <c r="L616" t="str">
        <f>IFERROR(__xludf.DUMMYFUNCTION("""COMPUTED_VALUE"""),"Yes")</f>
        <v>Yes</v>
      </c>
      <c r="M616" t="str">
        <f>IFERROR(__xludf.DUMMYFUNCTION("""COMPUTED_VALUE"""),"Yes")</f>
        <v>Yes</v>
      </c>
      <c r="N616" t="str">
        <f>IFERROR(__xludf.DUMMYFUNCTION("""COMPUTED_VALUE"""),"Yes")</f>
        <v>Yes</v>
      </c>
      <c r="O616" t="str">
        <f>IFERROR(__xludf.DUMMYFUNCTION("""COMPUTED_VALUE"""),"Yes")</f>
        <v>Yes</v>
      </c>
      <c r="P616" t="str">
        <f>IFERROR(__xludf.DUMMYFUNCTION("""COMPUTED_VALUE"""),"Don't know")</f>
        <v>Don't know</v>
      </c>
      <c r="Q616" t="str">
        <f>IFERROR(__xludf.DUMMYFUNCTION("""COMPUTED_VALUE"""),"Yes")</f>
        <v>Yes</v>
      </c>
      <c r="R616" t="str">
        <f>IFERROR(__xludf.DUMMYFUNCTION("""COMPUTED_VALUE"""),"Don't know")</f>
        <v>Don't know</v>
      </c>
      <c r="S616" t="str">
        <f>IFERROR(__xludf.DUMMYFUNCTION("""COMPUTED_VALUE"""),"Yes")</f>
        <v>Yes</v>
      </c>
      <c r="T616" t="str">
        <f>IFERROR(__xludf.DUMMYFUNCTION("""COMPUTED_VALUE"""),"No")</f>
        <v>No</v>
      </c>
      <c r="U616" t="str">
        <f>IFERROR(__xludf.DUMMYFUNCTION("""COMPUTED_VALUE"""),"No")</f>
        <v>No</v>
      </c>
      <c r="V616" t="str">
        <f>IFERROR(__xludf.DUMMYFUNCTION("""COMPUTED_VALUE"""),"No")</f>
        <v>No</v>
      </c>
      <c r="W616" t="str">
        <f>IFERROR(__xludf.DUMMYFUNCTION("""COMPUTED_VALUE"""),"No")</f>
        <v>No</v>
      </c>
      <c r="X616" t="str">
        <f>IFERROR(__xludf.DUMMYFUNCTION("""COMPUTED_VALUE"""),"No")</f>
        <v>No</v>
      </c>
      <c r="Y616" t="str">
        <f>IFERROR(__xludf.DUMMYFUNCTION("""COMPUTED_VALUE"""),"Yes")</f>
        <v>Yes</v>
      </c>
      <c r="Z616" t="str">
        <f>IFERROR(__xludf.DUMMYFUNCTION("""COMPUTED_VALUE"""),"No")</f>
        <v>No</v>
      </c>
    </row>
    <row r="617">
      <c r="A617" s="4">
        <f>IFERROR(__xludf.DUMMYFUNCTION("""COMPUTED_VALUE"""),41880.77328810185)</f>
        <v>41880.77329</v>
      </c>
      <c r="B617">
        <f>IFERROR(__xludf.DUMMYFUNCTION("""COMPUTED_VALUE"""),37.0)</f>
        <v>37</v>
      </c>
      <c r="C617" t="str">
        <f>IFERROR(__xludf.DUMMYFUNCTION("""COMPUTED_VALUE"""),"Male")</f>
        <v>Male</v>
      </c>
      <c r="D617" t="str">
        <f>IFERROR(__xludf.DUMMYFUNCTION("""COMPUTED_VALUE"""),"United States")</f>
        <v>United States</v>
      </c>
      <c r="E617" t="str">
        <f>IFERROR(__xludf.DUMMYFUNCTION("""COMPUTED_VALUE"""),"UT")</f>
        <v>UT</v>
      </c>
      <c r="F617" t="str">
        <f>IFERROR(__xludf.DUMMYFUNCTION("""COMPUTED_VALUE"""),"No")</f>
        <v>No</v>
      </c>
      <c r="G617" t="str">
        <f>IFERROR(__xludf.DUMMYFUNCTION("""COMPUTED_VALUE"""),"No")</f>
        <v>No</v>
      </c>
      <c r="H617" t="str">
        <f>IFERROR(__xludf.DUMMYFUNCTION("""COMPUTED_VALUE"""),"Yes")</f>
        <v>Yes</v>
      </c>
      <c r="I617" t="str">
        <f>IFERROR(__xludf.DUMMYFUNCTION("""COMPUTED_VALUE"""),"Sometimes")</f>
        <v>Sometimes</v>
      </c>
      <c r="J617" t="str">
        <f>IFERROR(__xludf.DUMMYFUNCTION("""COMPUTED_VALUE"""),"100-500")</f>
        <v>100-500</v>
      </c>
      <c r="K617" t="str">
        <f>IFERROR(__xludf.DUMMYFUNCTION("""COMPUTED_VALUE"""),"No")</f>
        <v>No</v>
      </c>
      <c r="L617" t="str">
        <f>IFERROR(__xludf.DUMMYFUNCTION("""COMPUTED_VALUE"""),"Yes")</f>
        <v>Yes</v>
      </c>
      <c r="M617" t="str">
        <f>IFERROR(__xludf.DUMMYFUNCTION("""COMPUTED_VALUE"""),"Yes")</f>
        <v>Yes</v>
      </c>
      <c r="N617" t="str">
        <f>IFERROR(__xludf.DUMMYFUNCTION("""COMPUTED_VALUE"""),"No")</f>
        <v>No</v>
      </c>
      <c r="O617" t="str">
        <f>IFERROR(__xludf.DUMMYFUNCTION("""COMPUTED_VALUE"""),"No")</f>
        <v>No</v>
      </c>
      <c r="P617" t="str">
        <f>IFERROR(__xludf.DUMMYFUNCTION("""COMPUTED_VALUE"""),"Yes")</f>
        <v>Yes</v>
      </c>
      <c r="Q617" t="str">
        <f>IFERROR(__xludf.DUMMYFUNCTION("""COMPUTED_VALUE"""),"Yes")</f>
        <v>Yes</v>
      </c>
      <c r="R617" t="str">
        <f>IFERROR(__xludf.DUMMYFUNCTION("""COMPUTED_VALUE"""),"Very easy")</f>
        <v>Very easy</v>
      </c>
      <c r="S617" t="str">
        <f>IFERROR(__xludf.DUMMYFUNCTION("""COMPUTED_VALUE"""),"No")</f>
        <v>No</v>
      </c>
      <c r="T617" t="str">
        <f>IFERROR(__xludf.DUMMYFUNCTION("""COMPUTED_VALUE"""),"No")</f>
        <v>No</v>
      </c>
      <c r="U617" t="str">
        <f>IFERROR(__xludf.DUMMYFUNCTION("""COMPUTED_VALUE"""),"No")</f>
        <v>No</v>
      </c>
      <c r="V617" t="str">
        <f>IFERROR(__xludf.DUMMYFUNCTION("""COMPUTED_VALUE"""),"Yes")</f>
        <v>Yes</v>
      </c>
      <c r="W617" t="str">
        <f>IFERROR(__xludf.DUMMYFUNCTION("""COMPUTED_VALUE"""),"No")</f>
        <v>No</v>
      </c>
      <c r="X617" t="str">
        <f>IFERROR(__xludf.DUMMYFUNCTION("""COMPUTED_VALUE"""),"No")</f>
        <v>No</v>
      </c>
      <c r="Y617" t="str">
        <f>IFERROR(__xludf.DUMMYFUNCTION("""COMPUTED_VALUE"""),"Yes")</f>
        <v>Yes</v>
      </c>
      <c r="Z617" t="str">
        <f>IFERROR(__xludf.DUMMYFUNCTION("""COMPUTED_VALUE"""),"No")</f>
        <v>No</v>
      </c>
    </row>
    <row r="618">
      <c r="A618" s="4">
        <f>IFERROR(__xludf.DUMMYFUNCTION("""COMPUTED_VALUE"""),41880.81404303241)</f>
        <v>41880.81404</v>
      </c>
      <c r="B618">
        <f>IFERROR(__xludf.DUMMYFUNCTION("""COMPUTED_VALUE"""),24.0)</f>
        <v>24</v>
      </c>
      <c r="C618" t="str">
        <f>IFERROR(__xludf.DUMMYFUNCTION("""COMPUTED_VALUE"""),"Male")</f>
        <v>Male</v>
      </c>
      <c r="D618" t="str">
        <f>IFERROR(__xludf.DUMMYFUNCTION("""COMPUTED_VALUE"""),"United States")</f>
        <v>United States</v>
      </c>
      <c r="E618" t="str">
        <f>IFERROR(__xludf.DUMMYFUNCTION("""COMPUTED_VALUE"""),"WI")</f>
        <v>WI</v>
      </c>
      <c r="F618" t="str">
        <f>IFERROR(__xludf.DUMMYFUNCTION("""COMPUTED_VALUE"""),"No")</f>
        <v>No</v>
      </c>
      <c r="G618" t="str">
        <f>IFERROR(__xludf.DUMMYFUNCTION("""COMPUTED_VALUE"""),"Yes")</f>
        <v>Yes</v>
      </c>
      <c r="H618" t="str">
        <f>IFERROR(__xludf.DUMMYFUNCTION("""COMPUTED_VALUE"""),"Yes")</f>
        <v>Yes</v>
      </c>
      <c r="I618" t="str">
        <f>IFERROR(__xludf.DUMMYFUNCTION("""COMPUTED_VALUE"""),"Rarely")</f>
        <v>Rarely</v>
      </c>
      <c r="J618" t="str">
        <f>IFERROR(__xludf.DUMMYFUNCTION("""COMPUTED_VALUE"""),"6-25")</f>
        <v>6-25</v>
      </c>
      <c r="K618" t="str">
        <f>IFERROR(__xludf.DUMMYFUNCTION("""COMPUTED_VALUE"""),"Yes")</f>
        <v>Yes</v>
      </c>
      <c r="L618" t="str">
        <f>IFERROR(__xludf.DUMMYFUNCTION("""COMPUTED_VALUE"""),"Yes")</f>
        <v>Yes</v>
      </c>
      <c r="M618" t="str">
        <f>IFERROR(__xludf.DUMMYFUNCTION("""COMPUTED_VALUE"""),"Don't know")</f>
        <v>Don't know</v>
      </c>
      <c r="N618" t="str">
        <f>IFERROR(__xludf.DUMMYFUNCTION("""COMPUTED_VALUE"""),"No")</f>
        <v>No</v>
      </c>
      <c r="O618" t="str">
        <f>IFERROR(__xludf.DUMMYFUNCTION("""COMPUTED_VALUE"""),"No")</f>
        <v>No</v>
      </c>
      <c r="P618" t="str">
        <f>IFERROR(__xludf.DUMMYFUNCTION("""COMPUTED_VALUE"""),"No")</f>
        <v>No</v>
      </c>
      <c r="Q618" t="str">
        <f>IFERROR(__xludf.DUMMYFUNCTION("""COMPUTED_VALUE"""),"Don't know")</f>
        <v>Don't know</v>
      </c>
      <c r="R618" t="str">
        <f>IFERROR(__xludf.DUMMYFUNCTION("""COMPUTED_VALUE"""),"Very easy")</f>
        <v>Very easy</v>
      </c>
      <c r="S618" t="str">
        <f>IFERROR(__xludf.DUMMYFUNCTION("""COMPUTED_VALUE"""),"No")</f>
        <v>No</v>
      </c>
      <c r="T618" t="str">
        <f>IFERROR(__xludf.DUMMYFUNCTION("""COMPUTED_VALUE"""),"No")</f>
        <v>No</v>
      </c>
      <c r="U618" t="str">
        <f>IFERROR(__xludf.DUMMYFUNCTION("""COMPUTED_VALUE"""),"Yes")</f>
        <v>Yes</v>
      </c>
      <c r="V618" t="str">
        <f>IFERROR(__xludf.DUMMYFUNCTION("""COMPUTED_VALUE"""),"Yes")</f>
        <v>Yes</v>
      </c>
      <c r="W618" t="str">
        <f>IFERROR(__xludf.DUMMYFUNCTION("""COMPUTED_VALUE"""),"Maybe")</f>
        <v>Maybe</v>
      </c>
      <c r="X618" t="str">
        <f>IFERROR(__xludf.DUMMYFUNCTION("""COMPUTED_VALUE"""),"Yes")</f>
        <v>Yes</v>
      </c>
      <c r="Y618" t="str">
        <f>IFERROR(__xludf.DUMMYFUNCTION("""COMPUTED_VALUE"""),"Yes")</f>
        <v>Yes</v>
      </c>
      <c r="Z618" t="str">
        <f>IFERROR(__xludf.DUMMYFUNCTION("""COMPUTED_VALUE"""),"No")</f>
        <v>No</v>
      </c>
    </row>
    <row r="619">
      <c r="A619" s="4">
        <f>IFERROR(__xludf.DUMMYFUNCTION("""COMPUTED_VALUE"""),41880.815742997685)</f>
        <v>41880.81574</v>
      </c>
      <c r="B619">
        <f>IFERROR(__xludf.DUMMYFUNCTION("""COMPUTED_VALUE"""),40.0)</f>
        <v>40</v>
      </c>
      <c r="C619" t="str">
        <f>IFERROR(__xludf.DUMMYFUNCTION("""COMPUTED_VALUE"""),"male")</f>
        <v>male</v>
      </c>
      <c r="D619" t="str">
        <f>IFERROR(__xludf.DUMMYFUNCTION("""COMPUTED_VALUE"""),"United States")</f>
        <v>United States</v>
      </c>
      <c r="E619" t="str">
        <f>IFERROR(__xludf.DUMMYFUNCTION("""COMPUTED_VALUE"""),"WA")</f>
        <v>WA</v>
      </c>
      <c r="F619" t="str">
        <f>IFERROR(__xludf.DUMMYFUNCTION("""COMPUTED_VALUE"""),"No")</f>
        <v>No</v>
      </c>
      <c r="G619" t="str">
        <f>IFERROR(__xludf.DUMMYFUNCTION("""COMPUTED_VALUE"""),"Yes")</f>
        <v>Yes</v>
      </c>
      <c r="H619" t="str">
        <f>IFERROR(__xludf.DUMMYFUNCTION("""COMPUTED_VALUE"""),"Yes")</f>
        <v>Yes</v>
      </c>
      <c r="I619" t="str">
        <f>IFERROR(__xludf.DUMMYFUNCTION("""COMPUTED_VALUE"""),"Sometimes")</f>
        <v>Sometimes</v>
      </c>
      <c r="J619" t="str">
        <f>IFERROR(__xludf.DUMMYFUNCTION("""COMPUTED_VALUE"""),"More than 1000")</f>
        <v>More than 1000</v>
      </c>
      <c r="K619" t="str">
        <f>IFERROR(__xludf.DUMMYFUNCTION("""COMPUTED_VALUE"""),"No")</f>
        <v>No</v>
      </c>
      <c r="L619" t="str">
        <f>IFERROR(__xludf.DUMMYFUNCTION("""COMPUTED_VALUE"""),"Yes")</f>
        <v>Yes</v>
      </c>
      <c r="M619" t="str">
        <f>IFERROR(__xludf.DUMMYFUNCTION("""COMPUTED_VALUE"""),"Yes")</f>
        <v>Yes</v>
      </c>
      <c r="N619" t="str">
        <f>IFERROR(__xludf.DUMMYFUNCTION("""COMPUTED_VALUE"""),"Not sure")</f>
        <v>Not sure</v>
      </c>
      <c r="O619" t="str">
        <f>IFERROR(__xludf.DUMMYFUNCTION("""COMPUTED_VALUE"""),"Yes")</f>
        <v>Yes</v>
      </c>
      <c r="P619" t="str">
        <f>IFERROR(__xludf.DUMMYFUNCTION("""COMPUTED_VALUE"""),"Don't know")</f>
        <v>Don't know</v>
      </c>
      <c r="Q619" t="str">
        <f>IFERROR(__xludf.DUMMYFUNCTION("""COMPUTED_VALUE"""),"Don't know")</f>
        <v>Don't know</v>
      </c>
      <c r="R619" t="str">
        <f>IFERROR(__xludf.DUMMYFUNCTION("""COMPUTED_VALUE"""),"Somewhat difficult")</f>
        <v>Somewhat difficult</v>
      </c>
      <c r="S619" t="str">
        <f>IFERROR(__xludf.DUMMYFUNCTION("""COMPUTED_VALUE"""),"Maybe")</f>
        <v>Maybe</v>
      </c>
      <c r="T619" t="str">
        <f>IFERROR(__xludf.DUMMYFUNCTION("""COMPUTED_VALUE"""),"No")</f>
        <v>No</v>
      </c>
      <c r="U619" t="str">
        <f>IFERROR(__xludf.DUMMYFUNCTION("""COMPUTED_VALUE"""),"Some of them")</f>
        <v>Some of them</v>
      </c>
      <c r="V619" t="str">
        <f>IFERROR(__xludf.DUMMYFUNCTION("""COMPUTED_VALUE"""),"Some of them")</f>
        <v>Some of them</v>
      </c>
      <c r="W619" t="str">
        <f>IFERROR(__xludf.DUMMYFUNCTION("""COMPUTED_VALUE"""),"No")</f>
        <v>No</v>
      </c>
      <c r="X619" t="str">
        <f>IFERROR(__xludf.DUMMYFUNCTION("""COMPUTED_VALUE"""),"Maybe")</f>
        <v>Maybe</v>
      </c>
      <c r="Y619" t="str">
        <f>IFERROR(__xludf.DUMMYFUNCTION("""COMPUTED_VALUE"""),"Don't know")</f>
        <v>Don't know</v>
      </c>
      <c r="Z619" t="str">
        <f>IFERROR(__xludf.DUMMYFUNCTION("""COMPUTED_VALUE"""),"Yes")</f>
        <v>Yes</v>
      </c>
    </row>
    <row r="620">
      <c r="A620" s="4">
        <f>IFERROR(__xludf.DUMMYFUNCTION("""COMPUTED_VALUE"""),41880.87024675926)</f>
        <v>41880.87025</v>
      </c>
      <c r="B620">
        <f>IFERROR(__xludf.DUMMYFUNCTION("""COMPUTED_VALUE"""),29.0)</f>
        <v>29</v>
      </c>
      <c r="C620" t="str">
        <f>IFERROR(__xludf.DUMMYFUNCTION("""COMPUTED_VALUE"""),"Male")</f>
        <v>Male</v>
      </c>
      <c r="D620" t="str">
        <f>IFERROR(__xludf.DUMMYFUNCTION("""COMPUTED_VALUE"""),"United States")</f>
        <v>United States</v>
      </c>
      <c r="E620" t="str">
        <f>IFERROR(__xludf.DUMMYFUNCTION("""COMPUTED_VALUE"""),"WI")</f>
        <v>WI</v>
      </c>
      <c r="F620" t="str">
        <f>IFERROR(__xludf.DUMMYFUNCTION("""COMPUTED_VALUE"""),"No")</f>
        <v>No</v>
      </c>
      <c r="G620" t="str">
        <f>IFERROR(__xludf.DUMMYFUNCTION("""COMPUTED_VALUE"""),"No")</f>
        <v>No</v>
      </c>
      <c r="H620" t="str">
        <f>IFERROR(__xludf.DUMMYFUNCTION("""COMPUTED_VALUE"""),"No")</f>
        <v>No</v>
      </c>
      <c r="J620" t="str">
        <f>IFERROR(__xludf.DUMMYFUNCTION("""COMPUTED_VALUE"""),"More than 1000")</f>
        <v>More than 1000</v>
      </c>
      <c r="K620" t="str">
        <f>IFERROR(__xludf.DUMMYFUNCTION("""COMPUTED_VALUE"""),"No")</f>
        <v>No</v>
      </c>
      <c r="L620" t="str">
        <f>IFERROR(__xludf.DUMMYFUNCTION("""COMPUTED_VALUE"""),"No")</f>
        <v>No</v>
      </c>
      <c r="M620" t="str">
        <f>IFERROR(__xludf.DUMMYFUNCTION("""COMPUTED_VALUE"""),"Don't know")</f>
        <v>Don't know</v>
      </c>
      <c r="N620" t="str">
        <f>IFERROR(__xludf.DUMMYFUNCTION("""COMPUTED_VALUE"""),"Not sure")</f>
        <v>Not sure</v>
      </c>
      <c r="O620" t="str">
        <f>IFERROR(__xludf.DUMMYFUNCTION("""COMPUTED_VALUE"""),"Yes")</f>
        <v>Yes</v>
      </c>
      <c r="P620" t="str">
        <f>IFERROR(__xludf.DUMMYFUNCTION("""COMPUTED_VALUE"""),"Don't know")</f>
        <v>Don't know</v>
      </c>
      <c r="Q620" t="str">
        <f>IFERROR(__xludf.DUMMYFUNCTION("""COMPUTED_VALUE"""),"Yes")</f>
        <v>Yes</v>
      </c>
      <c r="R620" t="str">
        <f>IFERROR(__xludf.DUMMYFUNCTION("""COMPUTED_VALUE"""),"Somewhat easy")</f>
        <v>Somewhat easy</v>
      </c>
      <c r="S620" t="str">
        <f>IFERROR(__xludf.DUMMYFUNCTION("""COMPUTED_VALUE"""),"No")</f>
        <v>No</v>
      </c>
      <c r="T620" t="str">
        <f>IFERROR(__xludf.DUMMYFUNCTION("""COMPUTED_VALUE"""),"No")</f>
        <v>No</v>
      </c>
      <c r="U620" t="str">
        <f>IFERROR(__xludf.DUMMYFUNCTION("""COMPUTED_VALUE"""),"Some of them")</f>
        <v>Some of them</v>
      </c>
      <c r="V620" t="str">
        <f>IFERROR(__xludf.DUMMYFUNCTION("""COMPUTED_VALUE"""),"Yes")</f>
        <v>Yes</v>
      </c>
      <c r="W620" t="str">
        <f>IFERROR(__xludf.DUMMYFUNCTION("""COMPUTED_VALUE"""),"No")</f>
        <v>No</v>
      </c>
      <c r="X620" t="str">
        <f>IFERROR(__xludf.DUMMYFUNCTION("""COMPUTED_VALUE"""),"Maybe")</f>
        <v>Maybe</v>
      </c>
      <c r="Y620" t="str">
        <f>IFERROR(__xludf.DUMMYFUNCTION("""COMPUTED_VALUE"""),"Yes")</f>
        <v>Yes</v>
      </c>
      <c r="Z620" t="str">
        <f>IFERROR(__xludf.DUMMYFUNCTION("""COMPUTED_VALUE"""),"No")</f>
        <v>No</v>
      </c>
    </row>
    <row r="621">
      <c r="A621" s="4">
        <f>IFERROR(__xludf.DUMMYFUNCTION("""COMPUTED_VALUE"""),41880.87081642361)</f>
        <v>41880.87082</v>
      </c>
      <c r="B621">
        <f>IFERROR(__xludf.DUMMYFUNCTION("""COMPUTED_VALUE"""),43.0)</f>
        <v>43</v>
      </c>
      <c r="C621" t="str">
        <f>IFERROR(__xludf.DUMMYFUNCTION("""COMPUTED_VALUE"""),"Male")</f>
        <v>Male</v>
      </c>
      <c r="D621" t="str">
        <f>IFERROR(__xludf.DUMMYFUNCTION("""COMPUTED_VALUE"""),"United States")</f>
        <v>United States</v>
      </c>
      <c r="E621" t="str">
        <f>IFERROR(__xludf.DUMMYFUNCTION("""COMPUTED_VALUE"""),"NY")</f>
        <v>NY</v>
      </c>
      <c r="F621" t="str">
        <f>IFERROR(__xludf.DUMMYFUNCTION("""COMPUTED_VALUE"""),"No")</f>
        <v>No</v>
      </c>
      <c r="G621" t="str">
        <f>IFERROR(__xludf.DUMMYFUNCTION("""COMPUTED_VALUE"""),"No")</f>
        <v>No</v>
      </c>
      <c r="H621" t="str">
        <f>IFERROR(__xludf.DUMMYFUNCTION("""COMPUTED_VALUE"""),"No")</f>
        <v>No</v>
      </c>
      <c r="I621" t="str">
        <f>IFERROR(__xludf.DUMMYFUNCTION("""COMPUTED_VALUE"""),"Never")</f>
        <v>Never</v>
      </c>
      <c r="J621" t="str">
        <f>IFERROR(__xludf.DUMMYFUNCTION("""COMPUTED_VALUE"""),"500-1000")</f>
        <v>500-1000</v>
      </c>
      <c r="K621" t="str">
        <f>IFERROR(__xludf.DUMMYFUNCTION("""COMPUTED_VALUE"""),"No")</f>
        <v>No</v>
      </c>
      <c r="L621" t="str">
        <f>IFERROR(__xludf.DUMMYFUNCTION("""COMPUTED_VALUE"""),"Yes")</f>
        <v>Yes</v>
      </c>
      <c r="M621" t="str">
        <f>IFERROR(__xludf.DUMMYFUNCTION("""COMPUTED_VALUE"""),"Don't know")</f>
        <v>Don't know</v>
      </c>
      <c r="N621" t="str">
        <f>IFERROR(__xludf.DUMMYFUNCTION("""COMPUTED_VALUE"""),"No")</f>
        <v>No</v>
      </c>
      <c r="O621" t="str">
        <f>IFERROR(__xludf.DUMMYFUNCTION("""COMPUTED_VALUE"""),"No")</f>
        <v>No</v>
      </c>
      <c r="P621" t="str">
        <f>IFERROR(__xludf.DUMMYFUNCTION("""COMPUTED_VALUE"""),"Don't know")</f>
        <v>Don't know</v>
      </c>
      <c r="Q621" t="str">
        <f>IFERROR(__xludf.DUMMYFUNCTION("""COMPUTED_VALUE"""),"Don't know")</f>
        <v>Don't know</v>
      </c>
      <c r="R621" t="str">
        <f>IFERROR(__xludf.DUMMYFUNCTION("""COMPUTED_VALUE"""),"Don't know")</f>
        <v>Don't know</v>
      </c>
      <c r="S621" t="str">
        <f>IFERROR(__xludf.DUMMYFUNCTION("""COMPUTED_VALUE"""),"No")</f>
        <v>No</v>
      </c>
      <c r="T621" t="str">
        <f>IFERROR(__xludf.DUMMYFUNCTION("""COMPUTED_VALUE"""),"No")</f>
        <v>No</v>
      </c>
      <c r="U621" t="str">
        <f>IFERROR(__xludf.DUMMYFUNCTION("""COMPUTED_VALUE"""),"Yes")</f>
        <v>Yes</v>
      </c>
      <c r="V621" t="str">
        <f>IFERROR(__xludf.DUMMYFUNCTION("""COMPUTED_VALUE"""),"Some of them")</f>
        <v>Some of them</v>
      </c>
      <c r="W621" t="str">
        <f>IFERROR(__xludf.DUMMYFUNCTION("""COMPUTED_VALUE"""),"No")</f>
        <v>No</v>
      </c>
      <c r="X621" t="str">
        <f>IFERROR(__xludf.DUMMYFUNCTION("""COMPUTED_VALUE"""),"No")</f>
        <v>No</v>
      </c>
      <c r="Y621" t="str">
        <f>IFERROR(__xludf.DUMMYFUNCTION("""COMPUTED_VALUE"""),"Yes")</f>
        <v>Yes</v>
      </c>
      <c r="Z621" t="str">
        <f>IFERROR(__xludf.DUMMYFUNCTION("""COMPUTED_VALUE"""),"No")</f>
        <v>No</v>
      </c>
    </row>
    <row r="622">
      <c r="A622" s="4">
        <f>IFERROR(__xludf.DUMMYFUNCTION("""COMPUTED_VALUE"""),41880.89356638889)</f>
        <v>41880.89357</v>
      </c>
      <c r="B622">
        <f>IFERROR(__xludf.DUMMYFUNCTION("""COMPUTED_VALUE"""),29.0)</f>
        <v>29</v>
      </c>
      <c r="C622" t="str">
        <f>IFERROR(__xludf.DUMMYFUNCTION("""COMPUTED_VALUE"""),"Male")</f>
        <v>Male</v>
      </c>
      <c r="D622" t="str">
        <f>IFERROR(__xludf.DUMMYFUNCTION("""COMPUTED_VALUE"""),"United States")</f>
        <v>United States</v>
      </c>
      <c r="E622" t="str">
        <f>IFERROR(__xludf.DUMMYFUNCTION("""COMPUTED_VALUE"""),"NY")</f>
        <v>NY</v>
      </c>
      <c r="F622" t="str">
        <f>IFERROR(__xludf.DUMMYFUNCTION("""COMPUTED_VALUE"""),"No")</f>
        <v>No</v>
      </c>
      <c r="G622" t="str">
        <f>IFERROR(__xludf.DUMMYFUNCTION("""COMPUTED_VALUE"""),"No")</f>
        <v>No</v>
      </c>
      <c r="H622" t="str">
        <f>IFERROR(__xludf.DUMMYFUNCTION("""COMPUTED_VALUE"""),"No")</f>
        <v>No</v>
      </c>
      <c r="J622" t="str">
        <f>IFERROR(__xludf.DUMMYFUNCTION("""COMPUTED_VALUE"""),"6-25")</f>
        <v>6-25</v>
      </c>
      <c r="K622" t="str">
        <f>IFERROR(__xludf.DUMMYFUNCTION("""COMPUTED_VALUE"""),"Yes")</f>
        <v>Yes</v>
      </c>
      <c r="L622" t="str">
        <f>IFERROR(__xludf.DUMMYFUNCTION("""COMPUTED_VALUE"""),"Yes")</f>
        <v>Yes</v>
      </c>
      <c r="M622" t="str">
        <f>IFERROR(__xludf.DUMMYFUNCTION("""COMPUTED_VALUE"""),"Yes")</f>
        <v>Yes</v>
      </c>
      <c r="N622" t="str">
        <f>IFERROR(__xludf.DUMMYFUNCTION("""COMPUTED_VALUE"""),"Not sure")</f>
        <v>Not sure</v>
      </c>
      <c r="O622" t="str">
        <f>IFERROR(__xludf.DUMMYFUNCTION("""COMPUTED_VALUE"""),"No")</f>
        <v>No</v>
      </c>
      <c r="P622" t="str">
        <f>IFERROR(__xludf.DUMMYFUNCTION("""COMPUTED_VALUE"""),"Yes")</f>
        <v>Yes</v>
      </c>
      <c r="Q622" t="str">
        <f>IFERROR(__xludf.DUMMYFUNCTION("""COMPUTED_VALUE"""),"Don't know")</f>
        <v>Don't know</v>
      </c>
      <c r="R622" t="str">
        <f>IFERROR(__xludf.DUMMYFUNCTION("""COMPUTED_VALUE"""),"Don't know")</f>
        <v>Don't know</v>
      </c>
      <c r="S622" t="str">
        <f>IFERROR(__xludf.DUMMYFUNCTION("""COMPUTED_VALUE"""),"Maybe")</f>
        <v>Maybe</v>
      </c>
      <c r="T622" t="str">
        <f>IFERROR(__xludf.DUMMYFUNCTION("""COMPUTED_VALUE"""),"No")</f>
        <v>No</v>
      </c>
      <c r="U622" t="str">
        <f>IFERROR(__xludf.DUMMYFUNCTION("""COMPUTED_VALUE"""),"Some of them")</f>
        <v>Some of them</v>
      </c>
      <c r="V622" t="str">
        <f>IFERROR(__xludf.DUMMYFUNCTION("""COMPUTED_VALUE"""),"Yes")</f>
        <v>Yes</v>
      </c>
      <c r="W622" t="str">
        <f>IFERROR(__xludf.DUMMYFUNCTION("""COMPUTED_VALUE"""),"Maybe")</f>
        <v>Maybe</v>
      </c>
      <c r="X622" t="str">
        <f>IFERROR(__xludf.DUMMYFUNCTION("""COMPUTED_VALUE"""),"Yes")</f>
        <v>Yes</v>
      </c>
      <c r="Y622" t="str">
        <f>IFERROR(__xludf.DUMMYFUNCTION("""COMPUTED_VALUE"""),"Don't know")</f>
        <v>Don't know</v>
      </c>
      <c r="Z622" t="str">
        <f>IFERROR(__xludf.DUMMYFUNCTION("""COMPUTED_VALUE"""),"No")</f>
        <v>No</v>
      </c>
    </row>
    <row r="623">
      <c r="A623" s="4">
        <f>IFERROR(__xludf.DUMMYFUNCTION("""COMPUTED_VALUE"""),41880.89461267361)</f>
        <v>41880.89461</v>
      </c>
      <c r="B623">
        <f>IFERROR(__xludf.DUMMYFUNCTION("""COMPUTED_VALUE"""),26.0)</f>
        <v>26</v>
      </c>
      <c r="C623" t="str">
        <f>IFERROR(__xludf.DUMMYFUNCTION("""COMPUTED_VALUE"""),"Male")</f>
        <v>Male</v>
      </c>
      <c r="D623" t="str">
        <f>IFERROR(__xludf.DUMMYFUNCTION("""COMPUTED_VALUE"""),"United States")</f>
        <v>United States</v>
      </c>
      <c r="E623" t="str">
        <f>IFERROR(__xludf.DUMMYFUNCTION("""COMPUTED_VALUE"""),"OH")</f>
        <v>OH</v>
      </c>
      <c r="F623" t="str">
        <f>IFERROR(__xludf.DUMMYFUNCTION("""COMPUTED_VALUE"""),"No")</f>
        <v>No</v>
      </c>
      <c r="G623" t="str">
        <f>IFERROR(__xludf.DUMMYFUNCTION("""COMPUTED_VALUE"""),"Yes")</f>
        <v>Yes</v>
      </c>
      <c r="H623" t="str">
        <f>IFERROR(__xludf.DUMMYFUNCTION("""COMPUTED_VALUE"""),"No")</f>
        <v>No</v>
      </c>
      <c r="I623" t="str">
        <f>IFERROR(__xludf.DUMMYFUNCTION("""COMPUTED_VALUE"""),"Sometimes")</f>
        <v>Sometimes</v>
      </c>
      <c r="J623" t="str">
        <f>IFERROR(__xludf.DUMMYFUNCTION("""COMPUTED_VALUE"""),"100-500")</f>
        <v>100-500</v>
      </c>
      <c r="K623" t="str">
        <f>IFERROR(__xludf.DUMMYFUNCTION("""COMPUTED_VALUE"""),"No")</f>
        <v>No</v>
      </c>
      <c r="L623" t="str">
        <f>IFERROR(__xludf.DUMMYFUNCTION("""COMPUTED_VALUE"""),"Yes")</f>
        <v>Yes</v>
      </c>
      <c r="M623" t="str">
        <f>IFERROR(__xludf.DUMMYFUNCTION("""COMPUTED_VALUE"""),"Don't know")</f>
        <v>Don't know</v>
      </c>
      <c r="N623" t="str">
        <f>IFERROR(__xludf.DUMMYFUNCTION("""COMPUTED_VALUE"""),"Not sure")</f>
        <v>Not sure</v>
      </c>
      <c r="O623" t="str">
        <f>IFERROR(__xludf.DUMMYFUNCTION("""COMPUTED_VALUE"""),"No")</f>
        <v>No</v>
      </c>
      <c r="P623" t="str">
        <f>IFERROR(__xludf.DUMMYFUNCTION("""COMPUTED_VALUE"""),"No")</f>
        <v>No</v>
      </c>
      <c r="Q623" t="str">
        <f>IFERROR(__xludf.DUMMYFUNCTION("""COMPUTED_VALUE"""),"Don't know")</f>
        <v>Don't know</v>
      </c>
      <c r="R623" t="str">
        <f>IFERROR(__xludf.DUMMYFUNCTION("""COMPUTED_VALUE"""),"Don't know")</f>
        <v>Don't know</v>
      </c>
      <c r="S623" t="str">
        <f>IFERROR(__xludf.DUMMYFUNCTION("""COMPUTED_VALUE"""),"Maybe")</f>
        <v>Maybe</v>
      </c>
      <c r="T623" t="str">
        <f>IFERROR(__xludf.DUMMYFUNCTION("""COMPUTED_VALUE"""),"No")</f>
        <v>No</v>
      </c>
      <c r="U623" t="str">
        <f>IFERROR(__xludf.DUMMYFUNCTION("""COMPUTED_VALUE"""),"Some of them")</f>
        <v>Some of them</v>
      </c>
      <c r="V623" t="str">
        <f>IFERROR(__xludf.DUMMYFUNCTION("""COMPUTED_VALUE"""),"No")</f>
        <v>No</v>
      </c>
      <c r="W623" t="str">
        <f>IFERROR(__xludf.DUMMYFUNCTION("""COMPUTED_VALUE"""),"No")</f>
        <v>No</v>
      </c>
      <c r="X623" t="str">
        <f>IFERROR(__xludf.DUMMYFUNCTION("""COMPUTED_VALUE"""),"Maybe")</f>
        <v>Maybe</v>
      </c>
      <c r="Y623" t="str">
        <f>IFERROR(__xludf.DUMMYFUNCTION("""COMPUTED_VALUE"""),"Don't know")</f>
        <v>Don't know</v>
      </c>
      <c r="Z623" t="str">
        <f>IFERROR(__xludf.DUMMYFUNCTION("""COMPUTED_VALUE"""),"No")</f>
        <v>No</v>
      </c>
    </row>
    <row r="624">
      <c r="A624" s="4">
        <f>IFERROR(__xludf.DUMMYFUNCTION("""COMPUTED_VALUE"""),41880.92281658565)</f>
        <v>41880.92282</v>
      </c>
      <c r="B624">
        <f>IFERROR(__xludf.DUMMYFUNCTION("""COMPUTED_VALUE"""),35.0)</f>
        <v>35</v>
      </c>
      <c r="C624" t="str">
        <f>IFERROR(__xludf.DUMMYFUNCTION("""COMPUTED_VALUE"""),"Female")</f>
        <v>Female</v>
      </c>
      <c r="D624" t="str">
        <f>IFERROR(__xludf.DUMMYFUNCTION("""COMPUTED_VALUE"""),"United States")</f>
        <v>United States</v>
      </c>
      <c r="E624" t="str">
        <f>IFERROR(__xludf.DUMMYFUNCTION("""COMPUTED_VALUE"""),"WA")</f>
        <v>WA</v>
      </c>
      <c r="F624" t="str">
        <f>IFERROR(__xludf.DUMMYFUNCTION("""COMPUTED_VALUE"""),"No")</f>
        <v>No</v>
      </c>
      <c r="G624" t="str">
        <f>IFERROR(__xludf.DUMMYFUNCTION("""COMPUTED_VALUE"""),"Yes")</f>
        <v>Yes</v>
      </c>
      <c r="H624" t="str">
        <f>IFERROR(__xludf.DUMMYFUNCTION("""COMPUTED_VALUE"""),"No")</f>
        <v>No</v>
      </c>
      <c r="I624" t="str">
        <f>IFERROR(__xludf.DUMMYFUNCTION("""COMPUTED_VALUE"""),"Sometimes")</f>
        <v>Sometimes</v>
      </c>
      <c r="J624" t="str">
        <f>IFERROR(__xludf.DUMMYFUNCTION("""COMPUTED_VALUE"""),"6-25")</f>
        <v>6-25</v>
      </c>
      <c r="K624" t="str">
        <f>IFERROR(__xludf.DUMMYFUNCTION("""COMPUTED_VALUE"""),"Yes")</f>
        <v>Yes</v>
      </c>
      <c r="L624" t="str">
        <f>IFERROR(__xludf.DUMMYFUNCTION("""COMPUTED_VALUE"""),"Yes")</f>
        <v>Yes</v>
      </c>
      <c r="M624" t="str">
        <f>IFERROR(__xludf.DUMMYFUNCTION("""COMPUTED_VALUE"""),"Don't know")</f>
        <v>Don't know</v>
      </c>
      <c r="N624" t="str">
        <f>IFERROR(__xludf.DUMMYFUNCTION("""COMPUTED_VALUE"""),"No")</f>
        <v>No</v>
      </c>
      <c r="O624" t="str">
        <f>IFERROR(__xludf.DUMMYFUNCTION("""COMPUTED_VALUE"""),"No")</f>
        <v>No</v>
      </c>
      <c r="P624" t="str">
        <f>IFERROR(__xludf.DUMMYFUNCTION("""COMPUTED_VALUE"""),"No")</f>
        <v>No</v>
      </c>
      <c r="Q624" t="str">
        <f>IFERROR(__xludf.DUMMYFUNCTION("""COMPUTED_VALUE"""),"Don't know")</f>
        <v>Don't know</v>
      </c>
      <c r="R624" t="str">
        <f>IFERROR(__xludf.DUMMYFUNCTION("""COMPUTED_VALUE"""),"Somewhat easy")</f>
        <v>Somewhat easy</v>
      </c>
      <c r="S624" t="str">
        <f>IFERROR(__xludf.DUMMYFUNCTION("""COMPUTED_VALUE"""),"No")</f>
        <v>No</v>
      </c>
      <c r="T624" t="str">
        <f>IFERROR(__xludf.DUMMYFUNCTION("""COMPUTED_VALUE"""),"No")</f>
        <v>No</v>
      </c>
      <c r="U624" t="str">
        <f>IFERROR(__xludf.DUMMYFUNCTION("""COMPUTED_VALUE"""),"Yes")</f>
        <v>Yes</v>
      </c>
      <c r="V624" t="str">
        <f>IFERROR(__xludf.DUMMYFUNCTION("""COMPUTED_VALUE"""),"Some of them")</f>
        <v>Some of them</v>
      </c>
      <c r="W624" t="str">
        <f>IFERROR(__xludf.DUMMYFUNCTION("""COMPUTED_VALUE"""),"No")</f>
        <v>No</v>
      </c>
      <c r="X624" t="str">
        <f>IFERROR(__xludf.DUMMYFUNCTION("""COMPUTED_VALUE"""),"No")</f>
        <v>No</v>
      </c>
      <c r="Y624" t="str">
        <f>IFERROR(__xludf.DUMMYFUNCTION("""COMPUTED_VALUE"""),"Yes")</f>
        <v>Yes</v>
      </c>
      <c r="Z624" t="str">
        <f>IFERROR(__xludf.DUMMYFUNCTION("""COMPUTED_VALUE"""),"No")</f>
        <v>No</v>
      </c>
    </row>
    <row r="625">
      <c r="A625" s="4">
        <f>IFERROR(__xludf.DUMMYFUNCTION("""COMPUTED_VALUE"""),41880.993772245376)</f>
        <v>41880.99377</v>
      </c>
      <c r="B625">
        <f>IFERROR(__xludf.DUMMYFUNCTION("""COMPUTED_VALUE"""),45.0)</f>
        <v>45</v>
      </c>
      <c r="C625" t="str">
        <f>IFERROR(__xludf.DUMMYFUNCTION("""COMPUTED_VALUE"""),"M")</f>
        <v>M</v>
      </c>
      <c r="D625" t="str">
        <f>IFERROR(__xludf.DUMMYFUNCTION("""COMPUTED_VALUE"""),"United States")</f>
        <v>United States</v>
      </c>
      <c r="E625" t="str">
        <f>IFERROR(__xludf.DUMMYFUNCTION("""COMPUTED_VALUE"""),"CA")</f>
        <v>CA</v>
      </c>
      <c r="F625" t="str">
        <f>IFERROR(__xludf.DUMMYFUNCTION("""COMPUTED_VALUE"""),"No")</f>
        <v>No</v>
      </c>
      <c r="G625" t="str">
        <f>IFERROR(__xludf.DUMMYFUNCTION("""COMPUTED_VALUE"""),"No")</f>
        <v>No</v>
      </c>
      <c r="H625" t="str">
        <f>IFERROR(__xludf.DUMMYFUNCTION("""COMPUTED_VALUE"""),"No")</f>
        <v>No</v>
      </c>
      <c r="I625" t="str">
        <f>IFERROR(__xludf.DUMMYFUNCTION("""COMPUTED_VALUE"""),"Never")</f>
        <v>Never</v>
      </c>
      <c r="J625" t="str">
        <f>IFERROR(__xludf.DUMMYFUNCTION("""COMPUTED_VALUE"""),"6-25")</f>
        <v>6-25</v>
      </c>
      <c r="K625" t="str">
        <f>IFERROR(__xludf.DUMMYFUNCTION("""COMPUTED_VALUE"""),"Yes")</f>
        <v>Yes</v>
      </c>
      <c r="L625" t="str">
        <f>IFERROR(__xludf.DUMMYFUNCTION("""COMPUTED_VALUE"""),"Yes")</f>
        <v>Yes</v>
      </c>
      <c r="M625" t="str">
        <f>IFERROR(__xludf.DUMMYFUNCTION("""COMPUTED_VALUE"""),"Yes")</f>
        <v>Yes</v>
      </c>
      <c r="N625" t="str">
        <f>IFERROR(__xludf.DUMMYFUNCTION("""COMPUTED_VALUE"""),"No")</f>
        <v>No</v>
      </c>
      <c r="O625" t="str">
        <f>IFERROR(__xludf.DUMMYFUNCTION("""COMPUTED_VALUE"""),"No")</f>
        <v>No</v>
      </c>
      <c r="P625" t="str">
        <f>IFERROR(__xludf.DUMMYFUNCTION("""COMPUTED_VALUE"""),"No")</f>
        <v>No</v>
      </c>
      <c r="Q625" t="str">
        <f>IFERROR(__xludf.DUMMYFUNCTION("""COMPUTED_VALUE"""),"Don't know")</f>
        <v>Don't know</v>
      </c>
      <c r="R625" t="str">
        <f>IFERROR(__xludf.DUMMYFUNCTION("""COMPUTED_VALUE"""),"Don't know")</f>
        <v>Don't know</v>
      </c>
      <c r="S625" t="str">
        <f>IFERROR(__xludf.DUMMYFUNCTION("""COMPUTED_VALUE"""),"Yes")</f>
        <v>Yes</v>
      </c>
      <c r="T625" t="str">
        <f>IFERROR(__xludf.DUMMYFUNCTION("""COMPUTED_VALUE"""),"Maybe")</f>
        <v>Maybe</v>
      </c>
      <c r="U625" t="str">
        <f>IFERROR(__xludf.DUMMYFUNCTION("""COMPUTED_VALUE"""),"Some of them")</f>
        <v>Some of them</v>
      </c>
      <c r="V625" t="str">
        <f>IFERROR(__xludf.DUMMYFUNCTION("""COMPUTED_VALUE"""),"No")</f>
        <v>No</v>
      </c>
      <c r="W625" t="str">
        <f>IFERROR(__xludf.DUMMYFUNCTION("""COMPUTED_VALUE"""),"No")</f>
        <v>No</v>
      </c>
      <c r="X625" t="str">
        <f>IFERROR(__xludf.DUMMYFUNCTION("""COMPUTED_VALUE"""),"Maybe")</f>
        <v>Maybe</v>
      </c>
      <c r="Y625" t="str">
        <f>IFERROR(__xludf.DUMMYFUNCTION("""COMPUTED_VALUE"""),"Don't know")</f>
        <v>Don't know</v>
      </c>
      <c r="Z625" t="str">
        <f>IFERROR(__xludf.DUMMYFUNCTION("""COMPUTED_VALUE"""),"No")</f>
        <v>No</v>
      </c>
    </row>
    <row r="626">
      <c r="A626" s="4">
        <f>IFERROR(__xludf.DUMMYFUNCTION("""COMPUTED_VALUE"""),41881.00688707176)</f>
        <v>41881.00689</v>
      </c>
      <c r="B626">
        <f>IFERROR(__xludf.DUMMYFUNCTION("""COMPUTED_VALUE"""),25.0)</f>
        <v>25</v>
      </c>
      <c r="C626" t="str">
        <f>IFERROR(__xludf.DUMMYFUNCTION("""COMPUTED_VALUE"""),"Male")</f>
        <v>Male</v>
      </c>
      <c r="D626" t="str">
        <f>IFERROR(__xludf.DUMMYFUNCTION("""COMPUTED_VALUE"""),"United States")</f>
        <v>United States</v>
      </c>
      <c r="E626" t="str">
        <f>IFERROR(__xludf.DUMMYFUNCTION("""COMPUTED_VALUE"""),"SC")</f>
        <v>SC</v>
      </c>
      <c r="F626" t="str">
        <f>IFERROR(__xludf.DUMMYFUNCTION("""COMPUTED_VALUE"""),"No")</f>
        <v>No</v>
      </c>
      <c r="G626" t="str">
        <f>IFERROR(__xludf.DUMMYFUNCTION("""COMPUTED_VALUE"""),"No")</f>
        <v>No</v>
      </c>
      <c r="H626" t="str">
        <f>IFERROR(__xludf.DUMMYFUNCTION("""COMPUTED_VALUE"""),"Yes")</f>
        <v>Yes</v>
      </c>
      <c r="I626" t="str">
        <f>IFERROR(__xludf.DUMMYFUNCTION("""COMPUTED_VALUE"""),"Rarely")</f>
        <v>Rarely</v>
      </c>
      <c r="J626" t="str">
        <f>IFERROR(__xludf.DUMMYFUNCTION("""COMPUTED_VALUE"""),"6-25")</f>
        <v>6-25</v>
      </c>
      <c r="K626" t="str">
        <f>IFERROR(__xludf.DUMMYFUNCTION("""COMPUTED_VALUE"""),"Yes")</f>
        <v>Yes</v>
      </c>
      <c r="L626" t="str">
        <f>IFERROR(__xludf.DUMMYFUNCTION("""COMPUTED_VALUE"""),"Yes")</f>
        <v>Yes</v>
      </c>
      <c r="M626" t="str">
        <f>IFERROR(__xludf.DUMMYFUNCTION("""COMPUTED_VALUE"""),"No")</f>
        <v>No</v>
      </c>
      <c r="N626" t="str">
        <f>IFERROR(__xludf.DUMMYFUNCTION("""COMPUTED_VALUE"""),"Yes")</f>
        <v>Yes</v>
      </c>
      <c r="O626" t="str">
        <f>IFERROR(__xludf.DUMMYFUNCTION("""COMPUTED_VALUE"""),"No")</f>
        <v>No</v>
      </c>
      <c r="P626" t="str">
        <f>IFERROR(__xludf.DUMMYFUNCTION("""COMPUTED_VALUE"""),"Don't know")</f>
        <v>Don't know</v>
      </c>
      <c r="Q626" t="str">
        <f>IFERROR(__xludf.DUMMYFUNCTION("""COMPUTED_VALUE"""),"Don't know")</f>
        <v>Don't know</v>
      </c>
      <c r="R626" t="str">
        <f>IFERROR(__xludf.DUMMYFUNCTION("""COMPUTED_VALUE"""),"Somewhat easy")</f>
        <v>Somewhat easy</v>
      </c>
      <c r="S626" t="str">
        <f>IFERROR(__xludf.DUMMYFUNCTION("""COMPUTED_VALUE"""),"Maybe")</f>
        <v>Maybe</v>
      </c>
      <c r="T626" t="str">
        <f>IFERROR(__xludf.DUMMYFUNCTION("""COMPUTED_VALUE"""),"No")</f>
        <v>No</v>
      </c>
      <c r="U626" t="str">
        <f>IFERROR(__xludf.DUMMYFUNCTION("""COMPUTED_VALUE"""),"No")</f>
        <v>No</v>
      </c>
      <c r="V626" t="str">
        <f>IFERROR(__xludf.DUMMYFUNCTION("""COMPUTED_VALUE"""),"Some of them")</f>
        <v>Some of them</v>
      </c>
      <c r="W626" t="str">
        <f>IFERROR(__xludf.DUMMYFUNCTION("""COMPUTED_VALUE"""),"No")</f>
        <v>No</v>
      </c>
      <c r="X626" t="str">
        <f>IFERROR(__xludf.DUMMYFUNCTION("""COMPUTED_VALUE"""),"Maybe")</f>
        <v>Maybe</v>
      </c>
      <c r="Y626" t="str">
        <f>IFERROR(__xludf.DUMMYFUNCTION("""COMPUTED_VALUE"""),"Don't know")</f>
        <v>Don't know</v>
      </c>
      <c r="Z626" t="str">
        <f>IFERROR(__xludf.DUMMYFUNCTION("""COMPUTED_VALUE"""),"No")</f>
        <v>No</v>
      </c>
    </row>
    <row r="627">
      <c r="A627" s="4">
        <f>IFERROR(__xludf.DUMMYFUNCTION("""COMPUTED_VALUE"""),41881.24107030092)</f>
        <v>41881.24107</v>
      </c>
      <c r="B627">
        <f>IFERROR(__xludf.DUMMYFUNCTION("""COMPUTED_VALUE"""),33.0)</f>
        <v>33</v>
      </c>
      <c r="C627" t="str">
        <f>IFERROR(__xludf.DUMMYFUNCTION("""COMPUTED_VALUE"""),"female")</f>
        <v>female</v>
      </c>
      <c r="D627" t="str">
        <f>IFERROR(__xludf.DUMMYFUNCTION("""COMPUTED_VALUE"""),"United States")</f>
        <v>United States</v>
      </c>
      <c r="E627" t="str">
        <f>IFERROR(__xludf.DUMMYFUNCTION("""COMPUTED_VALUE"""),"CA")</f>
        <v>CA</v>
      </c>
      <c r="F627" t="str">
        <f>IFERROR(__xludf.DUMMYFUNCTION("""COMPUTED_VALUE"""),"No")</f>
        <v>No</v>
      </c>
      <c r="G627" t="str">
        <f>IFERROR(__xludf.DUMMYFUNCTION("""COMPUTED_VALUE"""),"No")</f>
        <v>No</v>
      </c>
      <c r="H627" t="str">
        <f>IFERROR(__xludf.DUMMYFUNCTION("""COMPUTED_VALUE"""),"Yes")</f>
        <v>Yes</v>
      </c>
      <c r="I627" t="str">
        <f>IFERROR(__xludf.DUMMYFUNCTION("""COMPUTED_VALUE"""),"Often")</f>
        <v>Often</v>
      </c>
      <c r="J627" t="str">
        <f>IFERROR(__xludf.DUMMYFUNCTION("""COMPUTED_VALUE"""),"More than 1000")</f>
        <v>More than 1000</v>
      </c>
      <c r="K627" t="str">
        <f>IFERROR(__xludf.DUMMYFUNCTION("""COMPUTED_VALUE"""),"No")</f>
        <v>No</v>
      </c>
      <c r="L627" t="str">
        <f>IFERROR(__xludf.DUMMYFUNCTION("""COMPUTED_VALUE"""),"Yes")</f>
        <v>Yes</v>
      </c>
      <c r="M627" t="str">
        <f>IFERROR(__xludf.DUMMYFUNCTION("""COMPUTED_VALUE"""),"Yes")</f>
        <v>Yes</v>
      </c>
      <c r="N627" t="str">
        <f>IFERROR(__xludf.DUMMYFUNCTION("""COMPUTED_VALUE"""),"Yes")</f>
        <v>Yes</v>
      </c>
      <c r="O627" t="str">
        <f>IFERROR(__xludf.DUMMYFUNCTION("""COMPUTED_VALUE"""),"Don't know")</f>
        <v>Don't know</v>
      </c>
      <c r="P627" t="str">
        <f>IFERROR(__xludf.DUMMYFUNCTION("""COMPUTED_VALUE"""),"Don't know")</f>
        <v>Don't know</v>
      </c>
      <c r="Q627" t="str">
        <f>IFERROR(__xludf.DUMMYFUNCTION("""COMPUTED_VALUE"""),"Don't know")</f>
        <v>Don't know</v>
      </c>
      <c r="R627" t="str">
        <f>IFERROR(__xludf.DUMMYFUNCTION("""COMPUTED_VALUE"""),"Don't know")</f>
        <v>Don't know</v>
      </c>
      <c r="S627" t="str">
        <f>IFERROR(__xludf.DUMMYFUNCTION("""COMPUTED_VALUE"""),"Yes")</f>
        <v>Yes</v>
      </c>
      <c r="T627" t="str">
        <f>IFERROR(__xludf.DUMMYFUNCTION("""COMPUTED_VALUE"""),"No")</f>
        <v>No</v>
      </c>
      <c r="U627" t="str">
        <f>IFERROR(__xludf.DUMMYFUNCTION("""COMPUTED_VALUE"""),"No")</f>
        <v>No</v>
      </c>
      <c r="V627" t="str">
        <f>IFERROR(__xludf.DUMMYFUNCTION("""COMPUTED_VALUE"""),"No")</f>
        <v>No</v>
      </c>
      <c r="W627" t="str">
        <f>IFERROR(__xludf.DUMMYFUNCTION("""COMPUTED_VALUE"""),"No")</f>
        <v>No</v>
      </c>
      <c r="X627" t="str">
        <f>IFERROR(__xludf.DUMMYFUNCTION("""COMPUTED_VALUE"""),"Maybe")</f>
        <v>Maybe</v>
      </c>
      <c r="Y627" t="str">
        <f>IFERROR(__xludf.DUMMYFUNCTION("""COMPUTED_VALUE"""),"Don't know")</f>
        <v>Don't know</v>
      </c>
      <c r="Z627" t="str">
        <f>IFERROR(__xludf.DUMMYFUNCTION("""COMPUTED_VALUE"""),"No")</f>
        <v>No</v>
      </c>
    </row>
    <row r="628">
      <c r="A628" s="4">
        <f>IFERROR(__xludf.DUMMYFUNCTION("""COMPUTED_VALUE"""),41881.55830859954)</f>
        <v>41881.55831</v>
      </c>
      <c r="B628">
        <f>IFERROR(__xludf.DUMMYFUNCTION("""COMPUTED_VALUE"""),25.0)</f>
        <v>25</v>
      </c>
      <c r="C628" t="str">
        <f>IFERROR(__xludf.DUMMYFUNCTION("""COMPUTED_VALUE"""),"Male")</f>
        <v>Male</v>
      </c>
      <c r="D628" t="str">
        <f>IFERROR(__xludf.DUMMYFUNCTION("""COMPUTED_VALUE"""),"United States")</f>
        <v>United States</v>
      </c>
      <c r="E628" t="str">
        <f>IFERROR(__xludf.DUMMYFUNCTION("""COMPUTED_VALUE"""),"MN")</f>
        <v>MN</v>
      </c>
      <c r="F628" t="str">
        <f>IFERROR(__xludf.DUMMYFUNCTION("""COMPUTED_VALUE"""),"No")</f>
        <v>No</v>
      </c>
      <c r="G628" t="str">
        <f>IFERROR(__xludf.DUMMYFUNCTION("""COMPUTED_VALUE"""),"Yes")</f>
        <v>Yes</v>
      </c>
      <c r="H628" t="str">
        <f>IFERROR(__xludf.DUMMYFUNCTION("""COMPUTED_VALUE"""),"Yes")</f>
        <v>Yes</v>
      </c>
      <c r="I628" t="str">
        <f>IFERROR(__xludf.DUMMYFUNCTION("""COMPUTED_VALUE"""),"Sometimes")</f>
        <v>Sometimes</v>
      </c>
      <c r="J628" t="str">
        <f>IFERROR(__xludf.DUMMYFUNCTION("""COMPUTED_VALUE"""),"1-5")</f>
        <v>1-5</v>
      </c>
      <c r="K628" t="str">
        <f>IFERROR(__xludf.DUMMYFUNCTION("""COMPUTED_VALUE"""),"Yes")</f>
        <v>Yes</v>
      </c>
      <c r="L628" t="str">
        <f>IFERROR(__xludf.DUMMYFUNCTION("""COMPUTED_VALUE"""),"Yes")</f>
        <v>Yes</v>
      </c>
      <c r="M628" t="str">
        <f>IFERROR(__xludf.DUMMYFUNCTION("""COMPUTED_VALUE"""),"Don't know")</f>
        <v>Don't know</v>
      </c>
      <c r="N628" t="str">
        <f>IFERROR(__xludf.DUMMYFUNCTION("""COMPUTED_VALUE"""),"No")</f>
        <v>No</v>
      </c>
      <c r="O628" t="str">
        <f>IFERROR(__xludf.DUMMYFUNCTION("""COMPUTED_VALUE"""),"Don't know")</f>
        <v>Don't know</v>
      </c>
      <c r="P628" t="str">
        <f>IFERROR(__xludf.DUMMYFUNCTION("""COMPUTED_VALUE"""),"Don't know")</f>
        <v>Don't know</v>
      </c>
      <c r="Q628" t="str">
        <f>IFERROR(__xludf.DUMMYFUNCTION("""COMPUTED_VALUE"""),"Don't know")</f>
        <v>Don't know</v>
      </c>
      <c r="R628" t="str">
        <f>IFERROR(__xludf.DUMMYFUNCTION("""COMPUTED_VALUE"""),"Very easy")</f>
        <v>Very easy</v>
      </c>
      <c r="S628" t="str">
        <f>IFERROR(__xludf.DUMMYFUNCTION("""COMPUTED_VALUE"""),"No")</f>
        <v>No</v>
      </c>
      <c r="T628" t="str">
        <f>IFERROR(__xludf.DUMMYFUNCTION("""COMPUTED_VALUE"""),"No")</f>
        <v>No</v>
      </c>
      <c r="U628" t="str">
        <f>IFERROR(__xludf.DUMMYFUNCTION("""COMPUTED_VALUE"""),"Yes")</f>
        <v>Yes</v>
      </c>
      <c r="V628" t="str">
        <f>IFERROR(__xludf.DUMMYFUNCTION("""COMPUTED_VALUE"""),"Yes")</f>
        <v>Yes</v>
      </c>
      <c r="W628" t="str">
        <f>IFERROR(__xludf.DUMMYFUNCTION("""COMPUTED_VALUE"""),"Maybe")</f>
        <v>Maybe</v>
      </c>
      <c r="X628" t="str">
        <f>IFERROR(__xludf.DUMMYFUNCTION("""COMPUTED_VALUE"""),"Yes")</f>
        <v>Yes</v>
      </c>
      <c r="Y628" t="str">
        <f>IFERROR(__xludf.DUMMYFUNCTION("""COMPUTED_VALUE"""),"Don't know")</f>
        <v>Don't know</v>
      </c>
      <c r="Z628" t="str">
        <f>IFERROR(__xludf.DUMMYFUNCTION("""COMPUTED_VALUE"""),"No")</f>
        <v>No</v>
      </c>
    </row>
    <row r="629">
      <c r="A629" s="4">
        <f>IFERROR(__xludf.DUMMYFUNCTION("""COMPUTED_VALUE"""),41881.57540383102)</f>
        <v>41881.5754</v>
      </c>
      <c r="B629">
        <f>IFERROR(__xludf.DUMMYFUNCTION("""COMPUTED_VALUE"""),40.0)</f>
        <v>40</v>
      </c>
      <c r="C629" t="str">
        <f>IFERROR(__xludf.DUMMYFUNCTION("""COMPUTED_VALUE"""),"m")</f>
        <v>m</v>
      </c>
      <c r="D629" t="str">
        <f>IFERROR(__xludf.DUMMYFUNCTION("""COMPUTED_VALUE"""),"United States")</f>
        <v>United States</v>
      </c>
      <c r="E629" t="str">
        <f>IFERROR(__xludf.DUMMYFUNCTION("""COMPUTED_VALUE"""),"WA")</f>
        <v>WA</v>
      </c>
      <c r="F629" t="str">
        <f>IFERROR(__xludf.DUMMYFUNCTION("""COMPUTED_VALUE"""),"No")</f>
        <v>No</v>
      </c>
      <c r="G629" t="str">
        <f>IFERROR(__xludf.DUMMYFUNCTION("""COMPUTED_VALUE"""),"No")</f>
        <v>No</v>
      </c>
      <c r="H629" t="str">
        <f>IFERROR(__xludf.DUMMYFUNCTION("""COMPUTED_VALUE"""),"No")</f>
        <v>No</v>
      </c>
      <c r="J629" t="str">
        <f>IFERROR(__xludf.DUMMYFUNCTION("""COMPUTED_VALUE"""),"More than 1000")</f>
        <v>More than 1000</v>
      </c>
      <c r="K629" t="str">
        <f>IFERROR(__xludf.DUMMYFUNCTION("""COMPUTED_VALUE"""),"No")</f>
        <v>No</v>
      </c>
      <c r="L629" t="str">
        <f>IFERROR(__xludf.DUMMYFUNCTION("""COMPUTED_VALUE"""),"No")</f>
        <v>No</v>
      </c>
      <c r="M629" t="str">
        <f>IFERROR(__xludf.DUMMYFUNCTION("""COMPUTED_VALUE"""),"Yes")</f>
        <v>Yes</v>
      </c>
      <c r="N629" t="str">
        <f>IFERROR(__xludf.DUMMYFUNCTION("""COMPUTED_VALUE"""),"Not sure")</f>
        <v>Not sure</v>
      </c>
      <c r="O629" t="str">
        <f>IFERROR(__xludf.DUMMYFUNCTION("""COMPUTED_VALUE"""),"Don't know")</f>
        <v>Don't know</v>
      </c>
      <c r="P629" t="str">
        <f>IFERROR(__xludf.DUMMYFUNCTION("""COMPUTED_VALUE"""),"Don't know")</f>
        <v>Don't know</v>
      </c>
      <c r="Q629" t="str">
        <f>IFERROR(__xludf.DUMMYFUNCTION("""COMPUTED_VALUE"""),"Don't know")</f>
        <v>Don't know</v>
      </c>
      <c r="R629" t="str">
        <f>IFERROR(__xludf.DUMMYFUNCTION("""COMPUTED_VALUE"""),"Somewhat easy")</f>
        <v>Somewhat easy</v>
      </c>
      <c r="S629" t="str">
        <f>IFERROR(__xludf.DUMMYFUNCTION("""COMPUTED_VALUE"""),"Maybe")</f>
        <v>Maybe</v>
      </c>
      <c r="T629" t="str">
        <f>IFERROR(__xludf.DUMMYFUNCTION("""COMPUTED_VALUE"""),"No")</f>
        <v>No</v>
      </c>
      <c r="U629" t="str">
        <f>IFERROR(__xludf.DUMMYFUNCTION("""COMPUTED_VALUE"""),"Some of them")</f>
        <v>Some of them</v>
      </c>
      <c r="V629" t="str">
        <f>IFERROR(__xludf.DUMMYFUNCTION("""COMPUTED_VALUE"""),"Some of them")</f>
        <v>Some of them</v>
      </c>
      <c r="W629" t="str">
        <f>IFERROR(__xludf.DUMMYFUNCTION("""COMPUTED_VALUE"""),"No")</f>
        <v>No</v>
      </c>
      <c r="X629" t="str">
        <f>IFERROR(__xludf.DUMMYFUNCTION("""COMPUTED_VALUE"""),"Maybe")</f>
        <v>Maybe</v>
      </c>
      <c r="Y629" t="str">
        <f>IFERROR(__xludf.DUMMYFUNCTION("""COMPUTED_VALUE"""),"Don't know")</f>
        <v>Don't know</v>
      </c>
      <c r="Z629" t="str">
        <f>IFERROR(__xludf.DUMMYFUNCTION("""COMPUTED_VALUE"""),"No")</f>
        <v>No</v>
      </c>
    </row>
    <row r="630">
      <c r="A630" s="4">
        <f>IFERROR(__xludf.DUMMYFUNCTION("""COMPUTED_VALUE"""),41881.66463584491)</f>
        <v>41881.66464</v>
      </c>
      <c r="B630">
        <f>IFERROR(__xludf.DUMMYFUNCTION("""COMPUTED_VALUE"""),46.0)</f>
        <v>46</v>
      </c>
      <c r="C630" t="str">
        <f>IFERROR(__xludf.DUMMYFUNCTION("""COMPUTED_VALUE"""),"Male")</f>
        <v>Male</v>
      </c>
      <c r="D630" t="str">
        <f>IFERROR(__xludf.DUMMYFUNCTION("""COMPUTED_VALUE"""),"United States")</f>
        <v>United States</v>
      </c>
      <c r="E630" t="str">
        <f>IFERROR(__xludf.DUMMYFUNCTION("""COMPUTED_VALUE"""),"PA")</f>
        <v>PA</v>
      </c>
      <c r="F630" t="str">
        <f>IFERROR(__xludf.DUMMYFUNCTION("""COMPUTED_VALUE"""),"No")</f>
        <v>No</v>
      </c>
      <c r="G630" t="str">
        <f>IFERROR(__xludf.DUMMYFUNCTION("""COMPUTED_VALUE"""),"Yes")</f>
        <v>Yes</v>
      </c>
      <c r="H630" t="str">
        <f>IFERROR(__xludf.DUMMYFUNCTION("""COMPUTED_VALUE"""),"Yes")</f>
        <v>Yes</v>
      </c>
      <c r="I630" t="str">
        <f>IFERROR(__xludf.DUMMYFUNCTION("""COMPUTED_VALUE"""),"Sometimes")</f>
        <v>Sometimes</v>
      </c>
      <c r="J630" t="str">
        <f>IFERROR(__xludf.DUMMYFUNCTION("""COMPUTED_VALUE"""),"6-25")</f>
        <v>6-25</v>
      </c>
      <c r="K630" t="str">
        <f>IFERROR(__xludf.DUMMYFUNCTION("""COMPUTED_VALUE"""),"No")</f>
        <v>No</v>
      </c>
      <c r="L630" t="str">
        <f>IFERROR(__xludf.DUMMYFUNCTION("""COMPUTED_VALUE"""),"Yes")</f>
        <v>Yes</v>
      </c>
      <c r="M630" t="str">
        <f>IFERROR(__xludf.DUMMYFUNCTION("""COMPUTED_VALUE"""),"Don't know")</f>
        <v>Don't know</v>
      </c>
      <c r="N630" t="str">
        <f>IFERROR(__xludf.DUMMYFUNCTION("""COMPUTED_VALUE"""),"Yes")</f>
        <v>Yes</v>
      </c>
      <c r="O630" t="str">
        <f>IFERROR(__xludf.DUMMYFUNCTION("""COMPUTED_VALUE"""),"No")</f>
        <v>No</v>
      </c>
      <c r="P630" t="str">
        <f>IFERROR(__xludf.DUMMYFUNCTION("""COMPUTED_VALUE"""),"Don't know")</f>
        <v>Don't know</v>
      </c>
      <c r="Q630" t="str">
        <f>IFERROR(__xludf.DUMMYFUNCTION("""COMPUTED_VALUE"""),"Don't know")</f>
        <v>Don't know</v>
      </c>
      <c r="R630" t="str">
        <f>IFERROR(__xludf.DUMMYFUNCTION("""COMPUTED_VALUE"""),"Don't know")</f>
        <v>Don't know</v>
      </c>
      <c r="S630" t="str">
        <f>IFERROR(__xludf.DUMMYFUNCTION("""COMPUTED_VALUE"""),"Yes")</f>
        <v>Yes</v>
      </c>
      <c r="T630" t="str">
        <f>IFERROR(__xludf.DUMMYFUNCTION("""COMPUTED_VALUE"""),"Maybe")</f>
        <v>Maybe</v>
      </c>
      <c r="U630" t="str">
        <f>IFERROR(__xludf.DUMMYFUNCTION("""COMPUTED_VALUE"""),"No")</f>
        <v>No</v>
      </c>
      <c r="V630" t="str">
        <f>IFERROR(__xludf.DUMMYFUNCTION("""COMPUTED_VALUE"""),"Some of them")</f>
        <v>Some of them</v>
      </c>
      <c r="W630" t="str">
        <f>IFERROR(__xludf.DUMMYFUNCTION("""COMPUTED_VALUE"""),"No")</f>
        <v>No</v>
      </c>
      <c r="X630" t="str">
        <f>IFERROR(__xludf.DUMMYFUNCTION("""COMPUTED_VALUE"""),"Maybe")</f>
        <v>Maybe</v>
      </c>
      <c r="Y630" t="str">
        <f>IFERROR(__xludf.DUMMYFUNCTION("""COMPUTED_VALUE"""),"Don't know")</f>
        <v>Don't know</v>
      </c>
      <c r="Z630" t="str">
        <f>IFERROR(__xludf.DUMMYFUNCTION("""COMPUTED_VALUE"""),"No")</f>
        <v>No</v>
      </c>
    </row>
    <row r="631">
      <c r="A631" s="4">
        <f>IFERROR(__xludf.DUMMYFUNCTION("""COMPUTED_VALUE"""),41881.67616710648)</f>
        <v>41881.67617</v>
      </c>
      <c r="B631">
        <f>IFERROR(__xludf.DUMMYFUNCTION("""COMPUTED_VALUE"""),38.0)</f>
        <v>38</v>
      </c>
      <c r="C631" t="str">
        <f>IFERROR(__xludf.DUMMYFUNCTION("""COMPUTED_VALUE"""),"Male")</f>
        <v>Male</v>
      </c>
      <c r="D631" t="str">
        <f>IFERROR(__xludf.DUMMYFUNCTION("""COMPUTED_VALUE"""),"United States")</f>
        <v>United States</v>
      </c>
      <c r="E631" t="str">
        <f>IFERROR(__xludf.DUMMYFUNCTION("""COMPUTED_VALUE"""),"NY")</f>
        <v>NY</v>
      </c>
      <c r="F631" t="str">
        <f>IFERROR(__xludf.DUMMYFUNCTION("""COMPUTED_VALUE"""),"No")</f>
        <v>No</v>
      </c>
      <c r="G631" t="str">
        <f>IFERROR(__xludf.DUMMYFUNCTION("""COMPUTED_VALUE"""),"Yes")</f>
        <v>Yes</v>
      </c>
      <c r="H631" t="str">
        <f>IFERROR(__xludf.DUMMYFUNCTION("""COMPUTED_VALUE"""),"Yes")</f>
        <v>Yes</v>
      </c>
      <c r="I631" t="str">
        <f>IFERROR(__xludf.DUMMYFUNCTION("""COMPUTED_VALUE"""),"Rarely")</f>
        <v>Rarely</v>
      </c>
      <c r="J631" t="str">
        <f>IFERROR(__xludf.DUMMYFUNCTION("""COMPUTED_VALUE"""),"More than 1000")</f>
        <v>More than 1000</v>
      </c>
      <c r="K631" t="str">
        <f>IFERROR(__xludf.DUMMYFUNCTION("""COMPUTED_VALUE"""),"No")</f>
        <v>No</v>
      </c>
      <c r="L631" t="str">
        <f>IFERROR(__xludf.DUMMYFUNCTION("""COMPUTED_VALUE"""),"No")</f>
        <v>No</v>
      </c>
      <c r="M631" t="str">
        <f>IFERROR(__xludf.DUMMYFUNCTION("""COMPUTED_VALUE"""),"Yes")</f>
        <v>Yes</v>
      </c>
      <c r="N631" t="str">
        <f>IFERROR(__xludf.DUMMYFUNCTION("""COMPUTED_VALUE"""),"Yes")</f>
        <v>Yes</v>
      </c>
      <c r="O631" t="str">
        <f>IFERROR(__xludf.DUMMYFUNCTION("""COMPUTED_VALUE"""),"Yes")</f>
        <v>Yes</v>
      </c>
      <c r="P631" t="str">
        <f>IFERROR(__xludf.DUMMYFUNCTION("""COMPUTED_VALUE"""),"Yes")</f>
        <v>Yes</v>
      </c>
      <c r="Q631" t="str">
        <f>IFERROR(__xludf.DUMMYFUNCTION("""COMPUTED_VALUE"""),"Yes")</f>
        <v>Yes</v>
      </c>
      <c r="R631" t="str">
        <f>IFERROR(__xludf.DUMMYFUNCTION("""COMPUTED_VALUE"""),"Somewhat easy")</f>
        <v>Somewhat easy</v>
      </c>
      <c r="S631" t="str">
        <f>IFERROR(__xludf.DUMMYFUNCTION("""COMPUTED_VALUE"""),"Yes")</f>
        <v>Yes</v>
      </c>
      <c r="T631" t="str">
        <f>IFERROR(__xludf.DUMMYFUNCTION("""COMPUTED_VALUE"""),"No")</f>
        <v>No</v>
      </c>
      <c r="U631" t="str">
        <f>IFERROR(__xludf.DUMMYFUNCTION("""COMPUTED_VALUE"""),"No")</f>
        <v>No</v>
      </c>
      <c r="V631" t="str">
        <f>IFERROR(__xludf.DUMMYFUNCTION("""COMPUTED_VALUE"""),"Yes")</f>
        <v>Yes</v>
      </c>
      <c r="W631" t="str">
        <f>IFERROR(__xludf.DUMMYFUNCTION("""COMPUTED_VALUE"""),"No")</f>
        <v>No</v>
      </c>
      <c r="X631" t="str">
        <f>IFERROR(__xludf.DUMMYFUNCTION("""COMPUTED_VALUE"""),"Yes")</f>
        <v>Yes</v>
      </c>
      <c r="Y631" t="str">
        <f>IFERROR(__xludf.DUMMYFUNCTION("""COMPUTED_VALUE"""),"Don't know")</f>
        <v>Don't know</v>
      </c>
      <c r="Z631" t="str">
        <f>IFERROR(__xludf.DUMMYFUNCTION("""COMPUTED_VALUE"""),"No")</f>
        <v>No</v>
      </c>
    </row>
    <row r="632">
      <c r="A632" s="4">
        <f>IFERROR(__xludf.DUMMYFUNCTION("""COMPUTED_VALUE"""),41881.69308877315)</f>
        <v>41881.69309</v>
      </c>
      <c r="B632">
        <f>IFERROR(__xludf.DUMMYFUNCTION("""COMPUTED_VALUE"""),34.0)</f>
        <v>34</v>
      </c>
      <c r="C632" t="str">
        <f>IFERROR(__xludf.DUMMYFUNCTION("""COMPUTED_VALUE"""),"Male")</f>
        <v>Male</v>
      </c>
      <c r="D632" t="str">
        <f>IFERROR(__xludf.DUMMYFUNCTION("""COMPUTED_VALUE"""),"United States")</f>
        <v>United States</v>
      </c>
      <c r="E632" t="str">
        <f>IFERROR(__xludf.DUMMYFUNCTION("""COMPUTED_VALUE"""),"VT")</f>
        <v>VT</v>
      </c>
      <c r="F632" t="str">
        <f>IFERROR(__xludf.DUMMYFUNCTION("""COMPUTED_VALUE"""),"No")</f>
        <v>No</v>
      </c>
      <c r="G632" t="str">
        <f>IFERROR(__xludf.DUMMYFUNCTION("""COMPUTED_VALUE"""),"No")</f>
        <v>No</v>
      </c>
      <c r="H632" t="str">
        <f>IFERROR(__xludf.DUMMYFUNCTION("""COMPUTED_VALUE"""),"No")</f>
        <v>No</v>
      </c>
      <c r="I632" t="str">
        <f>IFERROR(__xludf.DUMMYFUNCTION("""COMPUTED_VALUE"""),"Never")</f>
        <v>Never</v>
      </c>
      <c r="J632" t="str">
        <f>IFERROR(__xludf.DUMMYFUNCTION("""COMPUTED_VALUE"""),"1-5")</f>
        <v>1-5</v>
      </c>
      <c r="K632" t="str">
        <f>IFERROR(__xludf.DUMMYFUNCTION("""COMPUTED_VALUE"""),"Yes")</f>
        <v>Yes</v>
      </c>
      <c r="L632" t="str">
        <f>IFERROR(__xludf.DUMMYFUNCTION("""COMPUTED_VALUE"""),"Yes")</f>
        <v>Yes</v>
      </c>
      <c r="M632" t="str">
        <f>IFERROR(__xludf.DUMMYFUNCTION("""COMPUTED_VALUE"""),"No")</f>
        <v>No</v>
      </c>
      <c r="N632" t="str">
        <f>IFERROR(__xludf.DUMMYFUNCTION("""COMPUTED_VALUE"""),"Yes")</f>
        <v>Yes</v>
      </c>
      <c r="O632" t="str">
        <f>IFERROR(__xludf.DUMMYFUNCTION("""COMPUTED_VALUE"""),"No")</f>
        <v>No</v>
      </c>
      <c r="P632" t="str">
        <f>IFERROR(__xludf.DUMMYFUNCTION("""COMPUTED_VALUE"""),"No")</f>
        <v>No</v>
      </c>
      <c r="Q632" t="str">
        <f>IFERROR(__xludf.DUMMYFUNCTION("""COMPUTED_VALUE"""),"Don't know")</f>
        <v>Don't know</v>
      </c>
      <c r="R632" t="str">
        <f>IFERROR(__xludf.DUMMYFUNCTION("""COMPUTED_VALUE"""),"Don't know")</f>
        <v>Don't know</v>
      </c>
      <c r="S632" t="str">
        <f>IFERROR(__xludf.DUMMYFUNCTION("""COMPUTED_VALUE"""),"Yes")</f>
        <v>Yes</v>
      </c>
      <c r="T632" t="str">
        <f>IFERROR(__xludf.DUMMYFUNCTION("""COMPUTED_VALUE"""),"Yes")</f>
        <v>Yes</v>
      </c>
      <c r="U632" t="str">
        <f>IFERROR(__xludf.DUMMYFUNCTION("""COMPUTED_VALUE"""),"No")</f>
        <v>No</v>
      </c>
      <c r="V632" t="str">
        <f>IFERROR(__xludf.DUMMYFUNCTION("""COMPUTED_VALUE"""),"No")</f>
        <v>No</v>
      </c>
      <c r="W632" t="str">
        <f>IFERROR(__xludf.DUMMYFUNCTION("""COMPUTED_VALUE"""),"No")</f>
        <v>No</v>
      </c>
      <c r="X632" t="str">
        <f>IFERROR(__xludf.DUMMYFUNCTION("""COMPUTED_VALUE"""),"No")</f>
        <v>No</v>
      </c>
      <c r="Y632" t="str">
        <f>IFERROR(__xludf.DUMMYFUNCTION("""COMPUTED_VALUE"""),"Don't know")</f>
        <v>Don't know</v>
      </c>
      <c r="Z632" t="str">
        <f>IFERROR(__xludf.DUMMYFUNCTION("""COMPUTED_VALUE"""),"No")</f>
        <v>No</v>
      </c>
    </row>
    <row r="633">
      <c r="A633" s="4">
        <f>IFERROR(__xludf.DUMMYFUNCTION("""COMPUTED_VALUE"""),41881.842051238425)</f>
        <v>41881.84205</v>
      </c>
      <c r="B633">
        <f>IFERROR(__xludf.DUMMYFUNCTION("""COMPUTED_VALUE"""),45.0)</f>
        <v>45</v>
      </c>
      <c r="C633" t="str">
        <f>IFERROR(__xludf.DUMMYFUNCTION("""COMPUTED_VALUE"""),"female")</f>
        <v>female</v>
      </c>
      <c r="D633" t="str">
        <f>IFERROR(__xludf.DUMMYFUNCTION("""COMPUTED_VALUE"""),"United States")</f>
        <v>United States</v>
      </c>
      <c r="E633" t="str">
        <f>IFERROR(__xludf.DUMMYFUNCTION("""COMPUTED_VALUE"""),"MI")</f>
        <v>MI</v>
      </c>
      <c r="F633" t="str">
        <f>IFERROR(__xludf.DUMMYFUNCTION("""COMPUTED_VALUE"""),"No")</f>
        <v>No</v>
      </c>
      <c r="G633" t="str">
        <f>IFERROR(__xludf.DUMMYFUNCTION("""COMPUTED_VALUE"""),"No")</f>
        <v>No</v>
      </c>
      <c r="H633" t="str">
        <f>IFERROR(__xludf.DUMMYFUNCTION("""COMPUTED_VALUE"""),"Yes")</f>
        <v>Yes</v>
      </c>
      <c r="I633" t="str">
        <f>IFERROR(__xludf.DUMMYFUNCTION("""COMPUTED_VALUE"""),"Rarely")</f>
        <v>Rarely</v>
      </c>
      <c r="J633" t="str">
        <f>IFERROR(__xludf.DUMMYFUNCTION("""COMPUTED_VALUE"""),"26-100")</f>
        <v>26-100</v>
      </c>
      <c r="K633" t="str">
        <f>IFERROR(__xludf.DUMMYFUNCTION("""COMPUTED_VALUE"""),"No")</f>
        <v>No</v>
      </c>
      <c r="L633" t="str">
        <f>IFERROR(__xludf.DUMMYFUNCTION("""COMPUTED_VALUE"""),"No")</f>
        <v>No</v>
      </c>
      <c r="M633" t="str">
        <f>IFERROR(__xludf.DUMMYFUNCTION("""COMPUTED_VALUE"""),"Don't know")</f>
        <v>Don't know</v>
      </c>
      <c r="N633" t="str">
        <f>IFERROR(__xludf.DUMMYFUNCTION("""COMPUTED_VALUE"""),"No")</f>
        <v>No</v>
      </c>
      <c r="O633" t="str">
        <f>IFERROR(__xludf.DUMMYFUNCTION("""COMPUTED_VALUE"""),"Don't know")</f>
        <v>Don't know</v>
      </c>
      <c r="P633" t="str">
        <f>IFERROR(__xludf.DUMMYFUNCTION("""COMPUTED_VALUE"""),"Don't know")</f>
        <v>Don't know</v>
      </c>
      <c r="Q633" t="str">
        <f>IFERROR(__xludf.DUMMYFUNCTION("""COMPUTED_VALUE"""),"Don't know")</f>
        <v>Don't know</v>
      </c>
      <c r="R633" t="str">
        <f>IFERROR(__xludf.DUMMYFUNCTION("""COMPUTED_VALUE"""),"Don't know")</f>
        <v>Don't know</v>
      </c>
      <c r="S633" t="str">
        <f>IFERROR(__xludf.DUMMYFUNCTION("""COMPUTED_VALUE"""),"No")</f>
        <v>No</v>
      </c>
      <c r="T633" t="str">
        <f>IFERROR(__xludf.DUMMYFUNCTION("""COMPUTED_VALUE"""),"No")</f>
        <v>No</v>
      </c>
      <c r="U633" t="str">
        <f>IFERROR(__xludf.DUMMYFUNCTION("""COMPUTED_VALUE"""),"Some of them")</f>
        <v>Some of them</v>
      </c>
      <c r="V633" t="str">
        <f>IFERROR(__xludf.DUMMYFUNCTION("""COMPUTED_VALUE"""),"Some of them")</f>
        <v>Some of them</v>
      </c>
      <c r="W633" t="str">
        <f>IFERROR(__xludf.DUMMYFUNCTION("""COMPUTED_VALUE"""),"No")</f>
        <v>No</v>
      </c>
      <c r="X633" t="str">
        <f>IFERROR(__xludf.DUMMYFUNCTION("""COMPUTED_VALUE"""),"Maybe")</f>
        <v>Maybe</v>
      </c>
      <c r="Y633" t="str">
        <f>IFERROR(__xludf.DUMMYFUNCTION("""COMPUTED_VALUE"""),"Don't know")</f>
        <v>Don't know</v>
      </c>
      <c r="Z633" t="str">
        <f>IFERROR(__xludf.DUMMYFUNCTION("""COMPUTED_VALUE"""),"No")</f>
        <v>No</v>
      </c>
    </row>
    <row r="634">
      <c r="A634" s="4">
        <f>IFERROR(__xludf.DUMMYFUNCTION("""COMPUTED_VALUE"""),41881.84695694444)</f>
        <v>41881.84696</v>
      </c>
      <c r="B634">
        <f>IFERROR(__xludf.DUMMYFUNCTION("""COMPUTED_VALUE"""),35.0)</f>
        <v>35</v>
      </c>
      <c r="C634" t="str">
        <f>IFERROR(__xludf.DUMMYFUNCTION("""COMPUTED_VALUE"""),"Male")</f>
        <v>Male</v>
      </c>
      <c r="D634" t="str">
        <f>IFERROR(__xludf.DUMMYFUNCTION("""COMPUTED_VALUE"""),"United States")</f>
        <v>United States</v>
      </c>
      <c r="E634" t="str">
        <f>IFERROR(__xludf.DUMMYFUNCTION("""COMPUTED_VALUE"""),"NY")</f>
        <v>NY</v>
      </c>
      <c r="F634" t="str">
        <f>IFERROR(__xludf.DUMMYFUNCTION("""COMPUTED_VALUE"""),"No")</f>
        <v>No</v>
      </c>
      <c r="G634" t="str">
        <f>IFERROR(__xludf.DUMMYFUNCTION("""COMPUTED_VALUE"""),"No")</f>
        <v>No</v>
      </c>
      <c r="H634" t="str">
        <f>IFERROR(__xludf.DUMMYFUNCTION("""COMPUTED_VALUE"""),"No")</f>
        <v>No</v>
      </c>
      <c r="J634" t="str">
        <f>IFERROR(__xludf.DUMMYFUNCTION("""COMPUTED_VALUE"""),"6-25")</f>
        <v>6-25</v>
      </c>
      <c r="K634" t="str">
        <f>IFERROR(__xludf.DUMMYFUNCTION("""COMPUTED_VALUE"""),"No")</f>
        <v>No</v>
      </c>
      <c r="L634" t="str">
        <f>IFERROR(__xludf.DUMMYFUNCTION("""COMPUTED_VALUE"""),"Yes")</f>
        <v>Yes</v>
      </c>
      <c r="M634" t="str">
        <f>IFERROR(__xludf.DUMMYFUNCTION("""COMPUTED_VALUE"""),"Don't know")</f>
        <v>Don't know</v>
      </c>
      <c r="N634" t="str">
        <f>IFERROR(__xludf.DUMMYFUNCTION("""COMPUTED_VALUE"""),"Not sure")</f>
        <v>Not sure</v>
      </c>
      <c r="O634" t="str">
        <f>IFERROR(__xludf.DUMMYFUNCTION("""COMPUTED_VALUE"""),"Don't know")</f>
        <v>Don't know</v>
      </c>
      <c r="P634" t="str">
        <f>IFERROR(__xludf.DUMMYFUNCTION("""COMPUTED_VALUE"""),"Don't know")</f>
        <v>Don't know</v>
      </c>
      <c r="Q634" t="str">
        <f>IFERROR(__xludf.DUMMYFUNCTION("""COMPUTED_VALUE"""),"Yes")</f>
        <v>Yes</v>
      </c>
      <c r="R634" t="str">
        <f>IFERROR(__xludf.DUMMYFUNCTION("""COMPUTED_VALUE"""),"Don't know")</f>
        <v>Don't know</v>
      </c>
      <c r="S634" t="str">
        <f>IFERROR(__xludf.DUMMYFUNCTION("""COMPUTED_VALUE"""),"No")</f>
        <v>No</v>
      </c>
      <c r="T634" t="str">
        <f>IFERROR(__xludf.DUMMYFUNCTION("""COMPUTED_VALUE"""),"No")</f>
        <v>No</v>
      </c>
      <c r="U634" t="str">
        <f>IFERROR(__xludf.DUMMYFUNCTION("""COMPUTED_VALUE"""),"No")</f>
        <v>No</v>
      </c>
      <c r="V634" t="str">
        <f>IFERROR(__xludf.DUMMYFUNCTION("""COMPUTED_VALUE"""),"No")</f>
        <v>No</v>
      </c>
      <c r="W634" t="str">
        <f>IFERROR(__xludf.DUMMYFUNCTION("""COMPUTED_VALUE"""),"No")</f>
        <v>No</v>
      </c>
      <c r="X634" t="str">
        <f>IFERROR(__xludf.DUMMYFUNCTION("""COMPUTED_VALUE"""),"No")</f>
        <v>No</v>
      </c>
      <c r="Y634" t="str">
        <f>IFERROR(__xludf.DUMMYFUNCTION("""COMPUTED_VALUE"""),"Yes")</f>
        <v>Yes</v>
      </c>
      <c r="Z634" t="str">
        <f>IFERROR(__xludf.DUMMYFUNCTION("""COMPUTED_VALUE"""),"No")</f>
        <v>No</v>
      </c>
    </row>
    <row r="635">
      <c r="A635" s="4">
        <f>IFERROR(__xludf.DUMMYFUNCTION("""COMPUTED_VALUE"""),41881.86568524305)</f>
        <v>41881.86569</v>
      </c>
      <c r="B635">
        <f>IFERROR(__xludf.DUMMYFUNCTION("""COMPUTED_VALUE"""),20.0)</f>
        <v>20</v>
      </c>
      <c r="C635" t="str">
        <f>IFERROR(__xludf.DUMMYFUNCTION("""COMPUTED_VALUE"""),"female")</f>
        <v>female</v>
      </c>
      <c r="D635" t="str">
        <f>IFERROR(__xludf.DUMMYFUNCTION("""COMPUTED_VALUE"""),"United States")</f>
        <v>United States</v>
      </c>
      <c r="E635" t="str">
        <f>IFERROR(__xludf.DUMMYFUNCTION("""COMPUTED_VALUE"""),"NY")</f>
        <v>NY</v>
      </c>
      <c r="F635" t="str">
        <f>IFERROR(__xludf.DUMMYFUNCTION("""COMPUTED_VALUE"""),"No")</f>
        <v>No</v>
      </c>
      <c r="G635" t="str">
        <f>IFERROR(__xludf.DUMMYFUNCTION("""COMPUTED_VALUE"""),"No")</f>
        <v>No</v>
      </c>
      <c r="H635" t="str">
        <f>IFERROR(__xludf.DUMMYFUNCTION("""COMPUTED_VALUE"""),"Yes")</f>
        <v>Yes</v>
      </c>
      <c r="I635" t="str">
        <f>IFERROR(__xludf.DUMMYFUNCTION("""COMPUTED_VALUE"""),"Sometimes")</f>
        <v>Sometimes</v>
      </c>
      <c r="J635" t="str">
        <f>IFERROR(__xludf.DUMMYFUNCTION("""COMPUTED_VALUE"""),"26-100")</f>
        <v>26-100</v>
      </c>
      <c r="K635" t="str">
        <f>IFERROR(__xludf.DUMMYFUNCTION("""COMPUTED_VALUE"""),"Yes")</f>
        <v>Yes</v>
      </c>
      <c r="L635" t="str">
        <f>IFERROR(__xludf.DUMMYFUNCTION("""COMPUTED_VALUE"""),"Yes")</f>
        <v>Yes</v>
      </c>
      <c r="M635" t="str">
        <f>IFERROR(__xludf.DUMMYFUNCTION("""COMPUTED_VALUE"""),"Don't know")</f>
        <v>Don't know</v>
      </c>
      <c r="N635" t="str">
        <f>IFERROR(__xludf.DUMMYFUNCTION("""COMPUTED_VALUE"""),"Not sure")</f>
        <v>Not sure</v>
      </c>
      <c r="O635" t="str">
        <f>IFERROR(__xludf.DUMMYFUNCTION("""COMPUTED_VALUE"""),"Don't know")</f>
        <v>Don't know</v>
      </c>
      <c r="P635" t="str">
        <f>IFERROR(__xludf.DUMMYFUNCTION("""COMPUTED_VALUE"""),"Don't know")</f>
        <v>Don't know</v>
      </c>
      <c r="Q635" t="str">
        <f>IFERROR(__xludf.DUMMYFUNCTION("""COMPUTED_VALUE"""),"Don't know")</f>
        <v>Don't know</v>
      </c>
      <c r="R635" t="str">
        <f>IFERROR(__xludf.DUMMYFUNCTION("""COMPUTED_VALUE"""),"Don't know")</f>
        <v>Don't know</v>
      </c>
      <c r="S635" t="str">
        <f>IFERROR(__xludf.DUMMYFUNCTION("""COMPUTED_VALUE"""),"No")</f>
        <v>No</v>
      </c>
      <c r="T635" t="str">
        <f>IFERROR(__xludf.DUMMYFUNCTION("""COMPUTED_VALUE"""),"No")</f>
        <v>No</v>
      </c>
      <c r="U635" t="str">
        <f>IFERROR(__xludf.DUMMYFUNCTION("""COMPUTED_VALUE"""),"Some of them")</f>
        <v>Some of them</v>
      </c>
      <c r="V635" t="str">
        <f>IFERROR(__xludf.DUMMYFUNCTION("""COMPUTED_VALUE"""),"Some of them")</f>
        <v>Some of them</v>
      </c>
      <c r="W635" t="str">
        <f>IFERROR(__xludf.DUMMYFUNCTION("""COMPUTED_VALUE"""),"Maybe")</f>
        <v>Maybe</v>
      </c>
      <c r="X635" t="str">
        <f>IFERROR(__xludf.DUMMYFUNCTION("""COMPUTED_VALUE"""),"Maybe")</f>
        <v>Maybe</v>
      </c>
      <c r="Y635" t="str">
        <f>IFERROR(__xludf.DUMMYFUNCTION("""COMPUTED_VALUE"""),"Don't know")</f>
        <v>Don't know</v>
      </c>
      <c r="Z635" t="str">
        <f>IFERROR(__xludf.DUMMYFUNCTION("""COMPUTED_VALUE"""),"No")</f>
        <v>No</v>
      </c>
    </row>
    <row r="636">
      <c r="A636" s="4">
        <f>IFERROR(__xludf.DUMMYFUNCTION("""COMPUTED_VALUE"""),41882.38869943287)</f>
        <v>41882.3887</v>
      </c>
      <c r="B636">
        <f>IFERROR(__xludf.DUMMYFUNCTION("""COMPUTED_VALUE"""),28.0)</f>
        <v>28</v>
      </c>
      <c r="C636" t="str">
        <f>IFERROR(__xludf.DUMMYFUNCTION("""COMPUTED_VALUE"""),"male")</f>
        <v>male</v>
      </c>
      <c r="D636" t="str">
        <f>IFERROR(__xludf.DUMMYFUNCTION("""COMPUTED_VALUE"""),"United States")</f>
        <v>United States</v>
      </c>
      <c r="E636" t="str">
        <f>IFERROR(__xludf.DUMMYFUNCTION("""COMPUTED_VALUE"""),"MI")</f>
        <v>MI</v>
      </c>
      <c r="F636" t="str">
        <f>IFERROR(__xludf.DUMMYFUNCTION("""COMPUTED_VALUE"""),"No")</f>
        <v>No</v>
      </c>
      <c r="G636" t="str">
        <f>IFERROR(__xludf.DUMMYFUNCTION("""COMPUTED_VALUE"""),"No")</f>
        <v>No</v>
      </c>
      <c r="H636" t="str">
        <f>IFERROR(__xludf.DUMMYFUNCTION("""COMPUTED_VALUE"""),"No")</f>
        <v>No</v>
      </c>
      <c r="J636" t="str">
        <f>IFERROR(__xludf.DUMMYFUNCTION("""COMPUTED_VALUE"""),"More than 1000")</f>
        <v>More than 1000</v>
      </c>
      <c r="K636" t="str">
        <f>IFERROR(__xludf.DUMMYFUNCTION("""COMPUTED_VALUE"""),"No")</f>
        <v>No</v>
      </c>
      <c r="L636" t="str">
        <f>IFERROR(__xludf.DUMMYFUNCTION("""COMPUTED_VALUE"""),"No")</f>
        <v>No</v>
      </c>
      <c r="M636" t="str">
        <f>IFERROR(__xludf.DUMMYFUNCTION("""COMPUTED_VALUE"""),"Yes")</f>
        <v>Yes</v>
      </c>
      <c r="N636" t="str">
        <f>IFERROR(__xludf.DUMMYFUNCTION("""COMPUTED_VALUE"""),"No")</f>
        <v>No</v>
      </c>
      <c r="O636" t="str">
        <f>IFERROR(__xludf.DUMMYFUNCTION("""COMPUTED_VALUE"""),"No")</f>
        <v>No</v>
      </c>
      <c r="P636" t="str">
        <f>IFERROR(__xludf.DUMMYFUNCTION("""COMPUTED_VALUE"""),"No")</f>
        <v>No</v>
      </c>
      <c r="Q636" t="str">
        <f>IFERROR(__xludf.DUMMYFUNCTION("""COMPUTED_VALUE"""),"Yes")</f>
        <v>Yes</v>
      </c>
      <c r="R636" t="str">
        <f>IFERROR(__xludf.DUMMYFUNCTION("""COMPUTED_VALUE"""),"Somewhat easy")</f>
        <v>Somewhat easy</v>
      </c>
      <c r="S636" t="str">
        <f>IFERROR(__xludf.DUMMYFUNCTION("""COMPUTED_VALUE"""),"Maybe")</f>
        <v>Maybe</v>
      </c>
      <c r="T636" t="str">
        <f>IFERROR(__xludf.DUMMYFUNCTION("""COMPUTED_VALUE"""),"No")</f>
        <v>No</v>
      </c>
      <c r="U636" t="str">
        <f>IFERROR(__xludf.DUMMYFUNCTION("""COMPUTED_VALUE"""),"No")</f>
        <v>No</v>
      </c>
      <c r="V636" t="str">
        <f>IFERROR(__xludf.DUMMYFUNCTION("""COMPUTED_VALUE"""),"No")</f>
        <v>No</v>
      </c>
      <c r="W636" t="str">
        <f>IFERROR(__xludf.DUMMYFUNCTION("""COMPUTED_VALUE"""),"No")</f>
        <v>No</v>
      </c>
      <c r="X636" t="str">
        <f>IFERROR(__xludf.DUMMYFUNCTION("""COMPUTED_VALUE"""),"Yes")</f>
        <v>Yes</v>
      </c>
      <c r="Y636" t="str">
        <f>IFERROR(__xludf.DUMMYFUNCTION("""COMPUTED_VALUE"""),"No")</f>
        <v>No</v>
      </c>
      <c r="Z636" t="str">
        <f>IFERROR(__xludf.DUMMYFUNCTION("""COMPUTED_VALUE"""),"No")</f>
        <v>No</v>
      </c>
    </row>
    <row r="637">
      <c r="A637" s="4">
        <f>IFERROR(__xludf.DUMMYFUNCTION("""COMPUTED_VALUE"""),41882.62722510416)</f>
        <v>41882.62723</v>
      </c>
      <c r="B637">
        <f>IFERROR(__xludf.DUMMYFUNCTION("""COMPUTED_VALUE"""),42.0)</f>
        <v>42</v>
      </c>
      <c r="C637" t="str">
        <f>IFERROR(__xludf.DUMMYFUNCTION("""COMPUTED_VALUE"""),"F")</f>
        <v>F</v>
      </c>
      <c r="D637" t="str">
        <f>IFERROR(__xludf.DUMMYFUNCTION("""COMPUTED_VALUE"""),"United States")</f>
        <v>United States</v>
      </c>
      <c r="E637" t="str">
        <f>IFERROR(__xludf.DUMMYFUNCTION("""COMPUTED_VALUE"""),"WA")</f>
        <v>WA</v>
      </c>
      <c r="F637" t="str">
        <f>IFERROR(__xludf.DUMMYFUNCTION("""COMPUTED_VALUE"""),"No")</f>
        <v>No</v>
      </c>
      <c r="G637" t="str">
        <f>IFERROR(__xludf.DUMMYFUNCTION("""COMPUTED_VALUE"""),"Yes")</f>
        <v>Yes</v>
      </c>
      <c r="H637" t="str">
        <f>IFERROR(__xludf.DUMMYFUNCTION("""COMPUTED_VALUE"""),"Yes")</f>
        <v>Yes</v>
      </c>
      <c r="I637" t="str">
        <f>IFERROR(__xludf.DUMMYFUNCTION("""COMPUTED_VALUE"""),"Sometimes")</f>
        <v>Sometimes</v>
      </c>
      <c r="J637" t="str">
        <f>IFERROR(__xludf.DUMMYFUNCTION("""COMPUTED_VALUE"""),"26-100")</f>
        <v>26-100</v>
      </c>
      <c r="K637" t="str">
        <f>IFERROR(__xludf.DUMMYFUNCTION("""COMPUTED_VALUE"""),"No")</f>
        <v>No</v>
      </c>
      <c r="L637" t="str">
        <f>IFERROR(__xludf.DUMMYFUNCTION("""COMPUTED_VALUE"""),"No")</f>
        <v>No</v>
      </c>
      <c r="M637" t="str">
        <f>IFERROR(__xludf.DUMMYFUNCTION("""COMPUTED_VALUE"""),"Yes")</f>
        <v>Yes</v>
      </c>
      <c r="N637" t="str">
        <f>IFERROR(__xludf.DUMMYFUNCTION("""COMPUTED_VALUE"""),"Yes")</f>
        <v>Yes</v>
      </c>
      <c r="O637" t="str">
        <f>IFERROR(__xludf.DUMMYFUNCTION("""COMPUTED_VALUE"""),"No")</f>
        <v>No</v>
      </c>
      <c r="P637" t="str">
        <f>IFERROR(__xludf.DUMMYFUNCTION("""COMPUTED_VALUE"""),"No")</f>
        <v>No</v>
      </c>
      <c r="Q637" t="str">
        <f>IFERROR(__xludf.DUMMYFUNCTION("""COMPUTED_VALUE"""),"Don't know")</f>
        <v>Don't know</v>
      </c>
      <c r="R637" t="str">
        <f>IFERROR(__xludf.DUMMYFUNCTION("""COMPUTED_VALUE"""),"Don't know")</f>
        <v>Don't know</v>
      </c>
      <c r="S637" t="str">
        <f>IFERROR(__xludf.DUMMYFUNCTION("""COMPUTED_VALUE"""),"Yes")</f>
        <v>Yes</v>
      </c>
      <c r="T637" t="str">
        <f>IFERROR(__xludf.DUMMYFUNCTION("""COMPUTED_VALUE"""),"No")</f>
        <v>No</v>
      </c>
      <c r="U637" t="str">
        <f>IFERROR(__xludf.DUMMYFUNCTION("""COMPUTED_VALUE"""),"Some of them")</f>
        <v>Some of them</v>
      </c>
      <c r="V637" t="str">
        <f>IFERROR(__xludf.DUMMYFUNCTION("""COMPUTED_VALUE"""),"Some of them")</f>
        <v>Some of them</v>
      </c>
      <c r="W637" t="str">
        <f>IFERROR(__xludf.DUMMYFUNCTION("""COMPUTED_VALUE"""),"No")</f>
        <v>No</v>
      </c>
      <c r="X637" t="str">
        <f>IFERROR(__xludf.DUMMYFUNCTION("""COMPUTED_VALUE"""),"Yes")</f>
        <v>Yes</v>
      </c>
      <c r="Y637" t="str">
        <f>IFERROR(__xludf.DUMMYFUNCTION("""COMPUTED_VALUE"""),"No")</f>
        <v>No</v>
      </c>
      <c r="Z637" t="str">
        <f>IFERROR(__xludf.DUMMYFUNCTION("""COMPUTED_VALUE"""),"No")</f>
        <v>No</v>
      </c>
    </row>
    <row r="638">
      <c r="A638" s="4">
        <f>IFERROR(__xludf.DUMMYFUNCTION("""COMPUTED_VALUE"""),41882.70015305555)</f>
        <v>41882.70015</v>
      </c>
      <c r="B638">
        <f>IFERROR(__xludf.DUMMYFUNCTION("""COMPUTED_VALUE"""),36.0)</f>
        <v>36</v>
      </c>
      <c r="C638" t="str">
        <f>IFERROR(__xludf.DUMMYFUNCTION("""COMPUTED_VALUE"""),"F")</f>
        <v>F</v>
      </c>
      <c r="D638" t="str">
        <f>IFERROR(__xludf.DUMMYFUNCTION("""COMPUTED_VALUE"""),"United States")</f>
        <v>United States</v>
      </c>
      <c r="E638" t="str">
        <f>IFERROR(__xludf.DUMMYFUNCTION("""COMPUTED_VALUE"""),"TN")</f>
        <v>TN</v>
      </c>
      <c r="F638" t="str">
        <f>IFERROR(__xludf.DUMMYFUNCTION("""COMPUTED_VALUE"""),"No")</f>
        <v>No</v>
      </c>
      <c r="G638" t="str">
        <f>IFERROR(__xludf.DUMMYFUNCTION("""COMPUTED_VALUE"""),"Yes")</f>
        <v>Yes</v>
      </c>
      <c r="H638" t="str">
        <f>IFERROR(__xludf.DUMMYFUNCTION("""COMPUTED_VALUE"""),"Yes")</f>
        <v>Yes</v>
      </c>
      <c r="I638" t="str">
        <f>IFERROR(__xludf.DUMMYFUNCTION("""COMPUTED_VALUE"""),"Rarely")</f>
        <v>Rarely</v>
      </c>
      <c r="J638" t="str">
        <f>IFERROR(__xludf.DUMMYFUNCTION("""COMPUTED_VALUE"""),"More than 1000")</f>
        <v>More than 1000</v>
      </c>
      <c r="K638" t="str">
        <f>IFERROR(__xludf.DUMMYFUNCTION("""COMPUTED_VALUE"""),"Yes")</f>
        <v>Yes</v>
      </c>
      <c r="L638" t="str">
        <f>IFERROR(__xludf.DUMMYFUNCTION("""COMPUTED_VALUE"""),"Yes")</f>
        <v>Yes</v>
      </c>
      <c r="M638" t="str">
        <f>IFERROR(__xludf.DUMMYFUNCTION("""COMPUTED_VALUE"""),"Yes")</f>
        <v>Yes</v>
      </c>
      <c r="N638" t="str">
        <f>IFERROR(__xludf.DUMMYFUNCTION("""COMPUTED_VALUE"""),"Yes")</f>
        <v>Yes</v>
      </c>
      <c r="O638" t="str">
        <f>IFERROR(__xludf.DUMMYFUNCTION("""COMPUTED_VALUE"""),"No")</f>
        <v>No</v>
      </c>
      <c r="P638" t="str">
        <f>IFERROR(__xludf.DUMMYFUNCTION("""COMPUTED_VALUE"""),"No")</f>
        <v>No</v>
      </c>
      <c r="Q638" t="str">
        <f>IFERROR(__xludf.DUMMYFUNCTION("""COMPUTED_VALUE"""),"Yes")</f>
        <v>Yes</v>
      </c>
      <c r="R638" t="str">
        <f>IFERROR(__xludf.DUMMYFUNCTION("""COMPUTED_VALUE"""),"Somewhat easy")</f>
        <v>Somewhat easy</v>
      </c>
      <c r="S638" t="str">
        <f>IFERROR(__xludf.DUMMYFUNCTION("""COMPUTED_VALUE"""),"Maybe")</f>
        <v>Maybe</v>
      </c>
      <c r="T638" t="str">
        <f>IFERROR(__xludf.DUMMYFUNCTION("""COMPUTED_VALUE"""),"Maybe")</f>
        <v>Maybe</v>
      </c>
      <c r="U638" t="str">
        <f>IFERROR(__xludf.DUMMYFUNCTION("""COMPUTED_VALUE"""),"Some of them")</f>
        <v>Some of them</v>
      </c>
      <c r="V638" t="str">
        <f>IFERROR(__xludf.DUMMYFUNCTION("""COMPUTED_VALUE"""),"No")</f>
        <v>No</v>
      </c>
      <c r="W638" t="str">
        <f>IFERROR(__xludf.DUMMYFUNCTION("""COMPUTED_VALUE"""),"No")</f>
        <v>No</v>
      </c>
      <c r="X638" t="str">
        <f>IFERROR(__xludf.DUMMYFUNCTION("""COMPUTED_VALUE"""),"No")</f>
        <v>No</v>
      </c>
      <c r="Y638" t="str">
        <f>IFERROR(__xludf.DUMMYFUNCTION("""COMPUTED_VALUE"""),"Don't know")</f>
        <v>Don't know</v>
      </c>
      <c r="Z638" t="str">
        <f>IFERROR(__xludf.DUMMYFUNCTION("""COMPUTED_VALUE"""),"No")</f>
        <v>No</v>
      </c>
    </row>
    <row r="639">
      <c r="A639" s="4">
        <f>IFERROR(__xludf.DUMMYFUNCTION("""COMPUTED_VALUE"""),41883.531527858795)</f>
        <v>41883.53153</v>
      </c>
      <c r="B639">
        <f>IFERROR(__xludf.DUMMYFUNCTION("""COMPUTED_VALUE"""),26.0)</f>
        <v>26</v>
      </c>
      <c r="C639" t="str">
        <f>IFERROR(__xludf.DUMMYFUNCTION("""COMPUTED_VALUE"""),"F")</f>
        <v>F</v>
      </c>
      <c r="D639" t="str">
        <f>IFERROR(__xludf.DUMMYFUNCTION("""COMPUTED_VALUE"""),"United States")</f>
        <v>United States</v>
      </c>
      <c r="E639" t="str">
        <f>IFERROR(__xludf.DUMMYFUNCTION("""COMPUTED_VALUE"""),"NY")</f>
        <v>NY</v>
      </c>
      <c r="F639" t="str">
        <f>IFERROR(__xludf.DUMMYFUNCTION("""COMPUTED_VALUE"""),"No")</f>
        <v>No</v>
      </c>
      <c r="G639" t="str">
        <f>IFERROR(__xludf.DUMMYFUNCTION("""COMPUTED_VALUE"""),"Yes")</f>
        <v>Yes</v>
      </c>
      <c r="H639" t="str">
        <f>IFERROR(__xludf.DUMMYFUNCTION("""COMPUTED_VALUE"""),"No")</f>
        <v>No</v>
      </c>
      <c r="I639" t="str">
        <f>IFERROR(__xludf.DUMMYFUNCTION("""COMPUTED_VALUE"""),"Sometimes")</f>
        <v>Sometimes</v>
      </c>
      <c r="J639" t="str">
        <f>IFERROR(__xludf.DUMMYFUNCTION("""COMPUTED_VALUE"""),"26-100")</f>
        <v>26-100</v>
      </c>
      <c r="K639" t="str">
        <f>IFERROR(__xludf.DUMMYFUNCTION("""COMPUTED_VALUE"""),"Yes")</f>
        <v>Yes</v>
      </c>
      <c r="L639" t="str">
        <f>IFERROR(__xludf.DUMMYFUNCTION("""COMPUTED_VALUE"""),"Yes")</f>
        <v>Yes</v>
      </c>
      <c r="M639" t="str">
        <f>IFERROR(__xludf.DUMMYFUNCTION("""COMPUTED_VALUE"""),"Don't know")</f>
        <v>Don't know</v>
      </c>
      <c r="N639" t="str">
        <f>IFERROR(__xludf.DUMMYFUNCTION("""COMPUTED_VALUE"""),"No")</f>
        <v>No</v>
      </c>
      <c r="O639" t="str">
        <f>IFERROR(__xludf.DUMMYFUNCTION("""COMPUTED_VALUE"""),"No")</f>
        <v>No</v>
      </c>
      <c r="P639" t="str">
        <f>IFERROR(__xludf.DUMMYFUNCTION("""COMPUTED_VALUE"""),"No")</f>
        <v>No</v>
      </c>
      <c r="Q639" t="str">
        <f>IFERROR(__xludf.DUMMYFUNCTION("""COMPUTED_VALUE"""),"Don't know")</f>
        <v>Don't know</v>
      </c>
      <c r="R639" t="str">
        <f>IFERROR(__xludf.DUMMYFUNCTION("""COMPUTED_VALUE"""),"Don't know")</f>
        <v>Don't know</v>
      </c>
      <c r="S639" t="str">
        <f>IFERROR(__xludf.DUMMYFUNCTION("""COMPUTED_VALUE"""),"Maybe")</f>
        <v>Maybe</v>
      </c>
      <c r="T639" t="str">
        <f>IFERROR(__xludf.DUMMYFUNCTION("""COMPUTED_VALUE"""),"No")</f>
        <v>No</v>
      </c>
      <c r="U639" t="str">
        <f>IFERROR(__xludf.DUMMYFUNCTION("""COMPUTED_VALUE"""),"No")</f>
        <v>No</v>
      </c>
      <c r="V639" t="str">
        <f>IFERROR(__xludf.DUMMYFUNCTION("""COMPUTED_VALUE"""),"No")</f>
        <v>No</v>
      </c>
      <c r="W639" t="str">
        <f>IFERROR(__xludf.DUMMYFUNCTION("""COMPUTED_VALUE"""),"No")</f>
        <v>No</v>
      </c>
      <c r="X639" t="str">
        <f>IFERROR(__xludf.DUMMYFUNCTION("""COMPUTED_VALUE"""),"No")</f>
        <v>No</v>
      </c>
      <c r="Y639" t="str">
        <f>IFERROR(__xludf.DUMMYFUNCTION("""COMPUTED_VALUE"""),"Don't know")</f>
        <v>Don't know</v>
      </c>
      <c r="Z639" t="str">
        <f>IFERROR(__xludf.DUMMYFUNCTION("""COMPUTED_VALUE"""),"No")</f>
        <v>No</v>
      </c>
    </row>
    <row r="640">
      <c r="A640" s="4">
        <f>IFERROR(__xludf.DUMMYFUNCTION("""COMPUTED_VALUE"""),41883.898755381946)</f>
        <v>41883.89876</v>
      </c>
      <c r="B640">
        <f>IFERROR(__xludf.DUMMYFUNCTION("""COMPUTED_VALUE"""),35.0)</f>
        <v>35</v>
      </c>
      <c r="C640" t="str">
        <f>IFERROR(__xludf.DUMMYFUNCTION("""COMPUTED_VALUE"""),"M")</f>
        <v>M</v>
      </c>
      <c r="D640" t="str">
        <f>IFERROR(__xludf.DUMMYFUNCTION("""COMPUTED_VALUE"""),"United States")</f>
        <v>United States</v>
      </c>
      <c r="E640" t="str">
        <f>IFERROR(__xludf.DUMMYFUNCTION("""COMPUTED_VALUE"""),"IN")</f>
        <v>IN</v>
      </c>
      <c r="F640" t="str">
        <f>IFERROR(__xludf.DUMMYFUNCTION("""COMPUTED_VALUE"""),"No")</f>
        <v>No</v>
      </c>
      <c r="G640" t="str">
        <f>IFERROR(__xludf.DUMMYFUNCTION("""COMPUTED_VALUE"""),"Yes")</f>
        <v>Yes</v>
      </c>
      <c r="H640" t="str">
        <f>IFERROR(__xludf.DUMMYFUNCTION("""COMPUTED_VALUE"""),"Yes")</f>
        <v>Yes</v>
      </c>
      <c r="I640" t="str">
        <f>IFERROR(__xludf.DUMMYFUNCTION("""COMPUTED_VALUE"""),"Often")</f>
        <v>Often</v>
      </c>
      <c r="J640" t="str">
        <f>IFERROR(__xludf.DUMMYFUNCTION("""COMPUTED_VALUE"""),"More than 1000")</f>
        <v>More than 1000</v>
      </c>
      <c r="K640" t="str">
        <f>IFERROR(__xludf.DUMMYFUNCTION("""COMPUTED_VALUE"""),"No")</f>
        <v>No</v>
      </c>
      <c r="L640" t="str">
        <f>IFERROR(__xludf.DUMMYFUNCTION("""COMPUTED_VALUE"""),"No")</f>
        <v>No</v>
      </c>
      <c r="M640" t="str">
        <f>IFERROR(__xludf.DUMMYFUNCTION("""COMPUTED_VALUE"""),"Yes")</f>
        <v>Yes</v>
      </c>
      <c r="N640" t="str">
        <f>IFERROR(__xludf.DUMMYFUNCTION("""COMPUTED_VALUE"""),"Yes")</f>
        <v>Yes</v>
      </c>
      <c r="O640" t="str">
        <f>IFERROR(__xludf.DUMMYFUNCTION("""COMPUTED_VALUE"""),"No")</f>
        <v>No</v>
      </c>
      <c r="P640" t="str">
        <f>IFERROR(__xludf.DUMMYFUNCTION("""COMPUTED_VALUE"""),"Yes")</f>
        <v>Yes</v>
      </c>
      <c r="Q640" t="str">
        <f>IFERROR(__xludf.DUMMYFUNCTION("""COMPUTED_VALUE"""),"Don't know")</f>
        <v>Don't know</v>
      </c>
      <c r="R640" t="str">
        <f>IFERROR(__xludf.DUMMYFUNCTION("""COMPUTED_VALUE"""),"Somewhat easy")</f>
        <v>Somewhat easy</v>
      </c>
      <c r="S640" t="str">
        <f>IFERROR(__xludf.DUMMYFUNCTION("""COMPUTED_VALUE"""),"Yes")</f>
        <v>Yes</v>
      </c>
      <c r="T640" t="str">
        <f>IFERROR(__xludf.DUMMYFUNCTION("""COMPUTED_VALUE"""),"No")</f>
        <v>No</v>
      </c>
      <c r="U640" t="str">
        <f>IFERROR(__xludf.DUMMYFUNCTION("""COMPUTED_VALUE"""),"No")</f>
        <v>No</v>
      </c>
      <c r="V640" t="str">
        <f>IFERROR(__xludf.DUMMYFUNCTION("""COMPUTED_VALUE"""),"Some of them")</f>
        <v>Some of them</v>
      </c>
      <c r="W640" t="str">
        <f>IFERROR(__xludf.DUMMYFUNCTION("""COMPUTED_VALUE"""),"No")</f>
        <v>No</v>
      </c>
      <c r="X640" t="str">
        <f>IFERROR(__xludf.DUMMYFUNCTION("""COMPUTED_VALUE"""),"Yes")</f>
        <v>Yes</v>
      </c>
      <c r="Y640" t="str">
        <f>IFERROR(__xludf.DUMMYFUNCTION("""COMPUTED_VALUE"""),"Don't know")</f>
        <v>Don't know</v>
      </c>
      <c r="Z640" t="str">
        <f>IFERROR(__xludf.DUMMYFUNCTION("""COMPUTED_VALUE"""),"No")</f>
        <v>No</v>
      </c>
    </row>
    <row r="641">
      <c r="A641" s="4">
        <f>IFERROR(__xludf.DUMMYFUNCTION("""COMPUTED_VALUE"""),41883.95749929398)</f>
        <v>41883.9575</v>
      </c>
      <c r="B641">
        <f>IFERROR(__xludf.DUMMYFUNCTION("""COMPUTED_VALUE"""),32.0)</f>
        <v>32</v>
      </c>
      <c r="C641" t="str">
        <f>IFERROR(__xludf.DUMMYFUNCTION("""COMPUTED_VALUE"""),"male")</f>
        <v>male</v>
      </c>
      <c r="D641" t="str">
        <f>IFERROR(__xludf.DUMMYFUNCTION("""COMPUTED_VALUE"""),"United States")</f>
        <v>United States</v>
      </c>
      <c r="E641" t="str">
        <f>IFERROR(__xludf.DUMMYFUNCTION("""COMPUTED_VALUE"""),"NC")</f>
        <v>NC</v>
      </c>
      <c r="F641" t="str">
        <f>IFERROR(__xludf.DUMMYFUNCTION("""COMPUTED_VALUE"""),"No")</f>
        <v>No</v>
      </c>
      <c r="G641" t="str">
        <f>IFERROR(__xludf.DUMMYFUNCTION("""COMPUTED_VALUE"""),"No")</f>
        <v>No</v>
      </c>
      <c r="H641" t="str">
        <f>IFERROR(__xludf.DUMMYFUNCTION("""COMPUTED_VALUE"""),"No")</f>
        <v>No</v>
      </c>
      <c r="I641" t="str">
        <f>IFERROR(__xludf.DUMMYFUNCTION("""COMPUTED_VALUE"""),"Rarely")</f>
        <v>Rarely</v>
      </c>
      <c r="J641" t="str">
        <f>IFERROR(__xludf.DUMMYFUNCTION("""COMPUTED_VALUE"""),"6-25")</f>
        <v>6-25</v>
      </c>
      <c r="K641" t="str">
        <f>IFERROR(__xludf.DUMMYFUNCTION("""COMPUTED_VALUE"""),"No")</f>
        <v>No</v>
      </c>
      <c r="L641" t="str">
        <f>IFERROR(__xludf.DUMMYFUNCTION("""COMPUTED_VALUE"""),"Yes")</f>
        <v>Yes</v>
      </c>
      <c r="M641" t="str">
        <f>IFERROR(__xludf.DUMMYFUNCTION("""COMPUTED_VALUE"""),"Yes")</f>
        <v>Yes</v>
      </c>
      <c r="N641" t="str">
        <f>IFERROR(__xludf.DUMMYFUNCTION("""COMPUTED_VALUE"""),"Not sure")</f>
        <v>Not sure</v>
      </c>
      <c r="O641" t="str">
        <f>IFERROR(__xludf.DUMMYFUNCTION("""COMPUTED_VALUE"""),"No")</f>
        <v>No</v>
      </c>
      <c r="P641" t="str">
        <f>IFERROR(__xludf.DUMMYFUNCTION("""COMPUTED_VALUE"""),"Don't know")</f>
        <v>Don't know</v>
      </c>
      <c r="Q641" t="str">
        <f>IFERROR(__xludf.DUMMYFUNCTION("""COMPUTED_VALUE"""),"Don't know")</f>
        <v>Don't know</v>
      </c>
      <c r="R641" t="str">
        <f>IFERROR(__xludf.DUMMYFUNCTION("""COMPUTED_VALUE"""),"Don't know")</f>
        <v>Don't know</v>
      </c>
      <c r="S641" t="str">
        <f>IFERROR(__xludf.DUMMYFUNCTION("""COMPUTED_VALUE"""),"Maybe")</f>
        <v>Maybe</v>
      </c>
      <c r="T641" t="str">
        <f>IFERROR(__xludf.DUMMYFUNCTION("""COMPUTED_VALUE"""),"No")</f>
        <v>No</v>
      </c>
      <c r="U641" t="str">
        <f>IFERROR(__xludf.DUMMYFUNCTION("""COMPUTED_VALUE"""),"No")</f>
        <v>No</v>
      </c>
      <c r="V641" t="str">
        <f>IFERROR(__xludf.DUMMYFUNCTION("""COMPUTED_VALUE"""),"Some of them")</f>
        <v>Some of them</v>
      </c>
      <c r="W641" t="str">
        <f>IFERROR(__xludf.DUMMYFUNCTION("""COMPUTED_VALUE"""),"No")</f>
        <v>No</v>
      </c>
      <c r="X641" t="str">
        <f>IFERROR(__xludf.DUMMYFUNCTION("""COMPUTED_VALUE"""),"Maybe")</f>
        <v>Maybe</v>
      </c>
      <c r="Y641" t="str">
        <f>IFERROR(__xludf.DUMMYFUNCTION("""COMPUTED_VALUE"""),"Don't know")</f>
        <v>Don't know</v>
      </c>
      <c r="Z641" t="str">
        <f>IFERROR(__xludf.DUMMYFUNCTION("""COMPUTED_VALUE"""),"No")</f>
        <v>No</v>
      </c>
    </row>
    <row r="642">
      <c r="A642" s="4">
        <f>IFERROR(__xludf.DUMMYFUNCTION("""COMPUTED_VALUE"""),41884.13464780092)</f>
        <v>41884.13465</v>
      </c>
      <c r="B642">
        <f>IFERROR(__xludf.DUMMYFUNCTION("""COMPUTED_VALUE"""),32.0)</f>
        <v>32</v>
      </c>
      <c r="C642" t="str">
        <f>IFERROR(__xludf.DUMMYFUNCTION("""COMPUTED_VALUE"""),"Male")</f>
        <v>Male</v>
      </c>
      <c r="D642" t="str">
        <f>IFERROR(__xludf.DUMMYFUNCTION("""COMPUTED_VALUE"""),"United States")</f>
        <v>United States</v>
      </c>
      <c r="E642" t="str">
        <f>IFERROR(__xludf.DUMMYFUNCTION("""COMPUTED_VALUE"""),"CA")</f>
        <v>CA</v>
      </c>
      <c r="F642" t="str">
        <f>IFERROR(__xludf.DUMMYFUNCTION("""COMPUTED_VALUE"""),"No")</f>
        <v>No</v>
      </c>
      <c r="G642" t="str">
        <f>IFERROR(__xludf.DUMMYFUNCTION("""COMPUTED_VALUE"""),"No")</f>
        <v>No</v>
      </c>
      <c r="H642" t="str">
        <f>IFERROR(__xludf.DUMMYFUNCTION("""COMPUTED_VALUE"""),"Yes")</f>
        <v>Yes</v>
      </c>
      <c r="I642" t="str">
        <f>IFERROR(__xludf.DUMMYFUNCTION("""COMPUTED_VALUE"""),"Sometimes")</f>
        <v>Sometimes</v>
      </c>
      <c r="J642" t="str">
        <f>IFERROR(__xludf.DUMMYFUNCTION("""COMPUTED_VALUE"""),"More than 1000")</f>
        <v>More than 1000</v>
      </c>
      <c r="K642" t="str">
        <f>IFERROR(__xludf.DUMMYFUNCTION("""COMPUTED_VALUE"""),"No")</f>
        <v>No</v>
      </c>
      <c r="L642" t="str">
        <f>IFERROR(__xludf.DUMMYFUNCTION("""COMPUTED_VALUE"""),"Yes")</f>
        <v>Yes</v>
      </c>
      <c r="M642" t="str">
        <f>IFERROR(__xludf.DUMMYFUNCTION("""COMPUTED_VALUE"""),"Yes")</f>
        <v>Yes</v>
      </c>
      <c r="N642" t="str">
        <f>IFERROR(__xludf.DUMMYFUNCTION("""COMPUTED_VALUE"""),"Yes")</f>
        <v>Yes</v>
      </c>
      <c r="O642" t="str">
        <f>IFERROR(__xludf.DUMMYFUNCTION("""COMPUTED_VALUE"""),"Yes")</f>
        <v>Yes</v>
      </c>
      <c r="P642" t="str">
        <f>IFERROR(__xludf.DUMMYFUNCTION("""COMPUTED_VALUE"""),"Yes")</f>
        <v>Yes</v>
      </c>
      <c r="Q642" t="str">
        <f>IFERROR(__xludf.DUMMYFUNCTION("""COMPUTED_VALUE"""),"Yes")</f>
        <v>Yes</v>
      </c>
      <c r="R642" t="str">
        <f>IFERROR(__xludf.DUMMYFUNCTION("""COMPUTED_VALUE"""),"Somewhat difficult")</f>
        <v>Somewhat difficult</v>
      </c>
      <c r="S642" t="str">
        <f>IFERROR(__xludf.DUMMYFUNCTION("""COMPUTED_VALUE"""),"Maybe")</f>
        <v>Maybe</v>
      </c>
      <c r="T642" t="str">
        <f>IFERROR(__xludf.DUMMYFUNCTION("""COMPUTED_VALUE"""),"Maybe")</f>
        <v>Maybe</v>
      </c>
      <c r="U642" t="str">
        <f>IFERROR(__xludf.DUMMYFUNCTION("""COMPUTED_VALUE"""),"Some of them")</f>
        <v>Some of them</v>
      </c>
      <c r="V642" t="str">
        <f>IFERROR(__xludf.DUMMYFUNCTION("""COMPUTED_VALUE"""),"Some of them")</f>
        <v>Some of them</v>
      </c>
      <c r="W642" t="str">
        <f>IFERROR(__xludf.DUMMYFUNCTION("""COMPUTED_VALUE"""),"No")</f>
        <v>No</v>
      </c>
      <c r="X642" t="str">
        <f>IFERROR(__xludf.DUMMYFUNCTION("""COMPUTED_VALUE"""),"No")</f>
        <v>No</v>
      </c>
      <c r="Y642" t="str">
        <f>IFERROR(__xludf.DUMMYFUNCTION("""COMPUTED_VALUE"""),"Don't know")</f>
        <v>Don't know</v>
      </c>
      <c r="Z642" t="str">
        <f>IFERROR(__xludf.DUMMYFUNCTION("""COMPUTED_VALUE"""),"Yes")</f>
        <v>Yes</v>
      </c>
    </row>
    <row r="643">
      <c r="A643" s="4">
        <f>IFERROR(__xludf.DUMMYFUNCTION("""COMPUTED_VALUE"""),41884.41484104167)</f>
        <v>41884.41484</v>
      </c>
      <c r="B643">
        <f>IFERROR(__xludf.DUMMYFUNCTION("""COMPUTED_VALUE"""),39.0)</f>
        <v>39</v>
      </c>
      <c r="C643" t="str">
        <f>IFERROR(__xludf.DUMMYFUNCTION("""COMPUTED_VALUE"""),"Male")</f>
        <v>Male</v>
      </c>
      <c r="D643" t="str">
        <f>IFERROR(__xludf.DUMMYFUNCTION("""COMPUTED_VALUE"""),"United States")</f>
        <v>United States</v>
      </c>
      <c r="E643" t="str">
        <f>IFERROR(__xludf.DUMMYFUNCTION("""COMPUTED_VALUE"""),"TN")</f>
        <v>TN</v>
      </c>
      <c r="F643" t="str">
        <f>IFERROR(__xludf.DUMMYFUNCTION("""COMPUTED_VALUE"""),"No")</f>
        <v>No</v>
      </c>
      <c r="G643" t="str">
        <f>IFERROR(__xludf.DUMMYFUNCTION("""COMPUTED_VALUE"""),"Yes")</f>
        <v>Yes</v>
      </c>
      <c r="H643" t="str">
        <f>IFERROR(__xludf.DUMMYFUNCTION("""COMPUTED_VALUE"""),"Yes")</f>
        <v>Yes</v>
      </c>
      <c r="I643" t="str">
        <f>IFERROR(__xludf.DUMMYFUNCTION("""COMPUTED_VALUE"""),"Often")</f>
        <v>Often</v>
      </c>
      <c r="J643" t="str">
        <f>IFERROR(__xludf.DUMMYFUNCTION("""COMPUTED_VALUE"""),"26-100")</f>
        <v>26-100</v>
      </c>
      <c r="K643" t="str">
        <f>IFERROR(__xludf.DUMMYFUNCTION("""COMPUTED_VALUE"""),"No")</f>
        <v>No</v>
      </c>
      <c r="L643" t="str">
        <f>IFERROR(__xludf.DUMMYFUNCTION("""COMPUTED_VALUE"""),"No")</f>
        <v>No</v>
      </c>
      <c r="M643" t="str">
        <f>IFERROR(__xludf.DUMMYFUNCTION("""COMPUTED_VALUE"""),"Don't know")</f>
        <v>Don't know</v>
      </c>
      <c r="N643" t="str">
        <f>IFERROR(__xludf.DUMMYFUNCTION("""COMPUTED_VALUE"""),"Not sure")</f>
        <v>Not sure</v>
      </c>
      <c r="O643" t="str">
        <f>IFERROR(__xludf.DUMMYFUNCTION("""COMPUTED_VALUE"""),"No")</f>
        <v>No</v>
      </c>
      <c r="P643" t="str">
        <f>IFERROR(__xludf.DUMMYFUNCTION("""COMPUTED_VALUE"""),"No")</f>
        <v>No</v>
      </c>
      <c r="Q643" t="str">
        <f>IFERROR(__xludf.DUMMYFUNCTION("""COMPUTED_VALUE"""),"Don't know")</f>
        <v>Don't know</v>
      </c>
      <c r="R643" t="str">
        <f>IFERROR(__xludf.DUMMYFUNCTION("""COMPUTED_VALUE"""),"Somewhat easy")</f>
        <v>Somewhat easy</v>
      </c>
      <c r="S643" t="str">
        <f>IFERROR(__xludf.DUMMYFUNCTION("""COMPUTED_VALUE"""),"Yes")</f>
        <v>Yes</v>
      </c>
      <c r="T643" t="str">
        <f>IFERROR(__xludf.DUMMYFUNCTION("""COMPUTED_VALUE"""),"No")</f>
        <v>No</v>
      </c>
      <c r="U643" t="str">
        <f>IFERROR(__xludf.DUMMYFUNCTION("""COMPUTED_VALUE"""),"Some of them")</f>
        <v>Some of them</v>
      </c>
      <c r="V643" t="str">
        <f>IFERROR(__xludf.DUMMYFUNCTION("""COMPUTED_VALUE"""),"Some of them")</f>
        <v>Some of them</v>
      </c>
      <c r="W643" t="str">
        <f>IFERROR(__xludf.DUMMYFUNCTION("""COMPUTED_VALUE"""),"No")</f>
        <v>No</v>
      </c>
      <c r="X643" t="str">
        <f>IFERROR(__xludf.DUMMYFUNCTION("""COMPUTED_VALUE"""),"Maybe")</f>
        <v>Maybe</v>
      </c>
      <c r="Y643" t="str">
        <f>IFERROR(__xludf.DUMMYFUNCTION("""COMPUTED_VALUE"""),"Don't know")</f>
        <v>Don't know</v>
      </c>
      <c r="Z643" t="str">
        <f>IFERROR(__xludf.DUMMYFUNCTION("""COMPUTED_VALUE"""),"No")</f>
        <v>No</v>
      </c>
    </row>
    <row r="644">
      <c r="A644" s="4">
        <f>IFERROR(__xludf.DUMMYFUNCTION("""COMPUTED_VALUE"""),41884.87356579861)</f>
        <v>41884.87357</v>
      </c>
      <c r="B644">
        <f>IFERROR(__xludf.DUMMYFUNCTION("""COMPUTED_VALUE"""),30.0)</f>
        <v>30</v>
      </c>
      <c r="C644" t="str">
        <f>IFERROR(__xludf.DUMMYFUNCTION("""COMPUTED_VALUE"""),"m")</f>
        <v>m</v>
      </c>
      <c r="D644" t="str">
        <f>IFERROR(__xludf.DUMMYFUNCTION("""COMPUTED_VALUE"""),"United States")</f>
        <v>United States</v>
      </c>
      <c r="E644" t="str">
        <f>IFERROR(__xludf.DUMMYFUNCTION("""COMPUTED_VALUE"""),"MN")</f>
        <v>MN</v>
      </c>
      <c r="F644" t="str">
        <f>IFERROR(__xludf.DUMMYFUNCTION("""COMPUTED_VALUE"""),"No")</f>
        <v>No</v>
      </c>
      <c r="G644" t="str">
        <f>IFERROR(__xludf.DUMMYFUNCTION("""COMPUTED_VALUE"""),"Yes")</f>
        <v>Yes</v>
      </c>
      <c r="H644" t="str">
        <f>IFERROR(__xludf.DUMMYFUNCTION("""COMPUTED_VALUE"""),"Yes")</f>
        <v>Yes</v>
      </c>
      <c r="I644" t="str">
        <f>IFERROR(__xludf.DUMMYFUNCTION("""COMPUTED_VALUE"""),"Rarely")</f>
        <v>Rarely</v>
      </c>
      <c r="J644" t="str">
        <f>IFERROR(__xludf.DUMMYFUNCTION("""COMPUTED_VALUE"""),"6-25")</f>
        <v>6-25</v>
      </c>
      <c r="K644" t="str">
        <f>IFERROR(__xludf.DUMMYFUNCTION("""COMPUTED_VALUE"""),"No")</f>
        <v>No</v>
      </c>
      <c r="L644" t="str">
        <f>IFERROR(__xludf.DUMMYFUNCTION("""COMPUTED_VALUE"""),"Yes")</f>
        <v>Yes</v>
      </c>
      <c r="M644" t="str">
        <f>IFERROR(__xludf.DUMMYFUNCTION("""COMPUTED_VALUE"""),"No")</f>
        <v>No</v>
      </c>
      <c r="N644" t="str">
        <f>IFERROR(__xludf.DUMMYFUNCTION("""COMPUTED_VALUE"""),"Yes")</f>
        <v>Yes</v>
      </c>
      <c r="O644" t="str">
        <f>IFERROR(__xludf.DUMMYFUNCTION("""COMPUTED_VALUE"""),"No")</f>
        <v>No</v>
      </c>
      <c r="P644" t="str">
        <f>IFERROR(__xludf.DUMMYFUNCTION("""COMPUTED_VALUE"""),"No")</f>
        <v>No</v>
      </c>
      <c r="Q644" t="str">
        <f>IFERROR(__xludf.DUMMYFUNCTION("""COMPUTED_VALUE"""),"Don't know")</f>
        <v>Don't know</v>
      </c>
      <c r="R644" t="str">
        <f>IFERROR(__xludf.DUMMYFUNCTION("""COMPUTED_VALUE"""),"Don't know")</f>
        <v>Don't know</v>
      </c>
      <c r="S644" t="str">
        <f>IFERROR(__xludf.DUMMYFUNCTION("""COMPUTED_VALUE"""),"No")</f>
        <v>No</v>
      </c>
      <c r="T644" t="str">
        <f>IFERROR(__xludf.DUMMYFUNCTION("""COMPUTED_VALUE"""),"No")</f>
        <v>No</v>
      </c>
      <c r="U644" t="str">
        <f>IFERROR(__xludf.DUMMYFUNCTION("""COMPUTED_VALUE"""),"No")</f>
        <v>No</v>
      </c>
      <c r="V644" t="str">
        <f>IFERROR(__xludf.DUMMYFUNCTION("""COMPUTED_VALUE"""),"No")</f>
        <v>No</v>
      </c>
      <c r="W644" t="str">
        <f>IFERROR(__xludf.DUMMYFUNCTION("""COMPUTED_VALUE"""),"No")</f>
        <v>No</v>
      </c>
      <c r="X644" t="str">
        <f>IFERROR(__xludf.DUMMYFUNCTION("""COMPUTED_VALUE"""),"No")</f>
        <v>No</v>
      </c>
      <c r="Y644" t="str">
        <f>IFERROR(__xludf.DUMMYFUNCTION("""COMPUTED_VALUE"""),"Don't know")</f>
        <v>Don't know</v>
      </c>
      <c r="Z644" t="str">
        <f>IFERROR(__xludf.DUMMYFUNCTION("""COMPUTED_VALUE"""),"No")</f>
        <v>No</v>
      </c>
    </row>
    <row r="645">
      <c r="A645" s="4">
        <f>IFERROR(__xludf.DUMMYFUNCTION("""COMPUTED_VALUE"""),41885.54852653935)</f>
        <v>41885.54853</v>
      </c>
      <c r="B645">
        <f>IFERROR(__xludf.DUMMYFUNCTION("""COMPUTED_VALUE"""),29.0)</f>
        <v>29</v>
      </c>
      <c r="C645" t="str">
        <f>IFERROR(__xludf.DUMMYFUNCTION("""COMPUTED_VALUE"""),"M")</f>
        <v>M</v>
      </c>
      <c r="D645" t="str">
        <f>IFERROR(__xludf.DUMMYFUNCTION("""COMPUTED_VALUE"""),"United States")</f>
        <v>United States</v>
      </c>
      <c r="E645" t="str">
        <f>IFERROR(__xludf.DUMMYFUNCTION("""COMPUTED_VALUE"""),"NC")</f>
        <v>NC</v>
      </c>
      <c r="F645" t="str">
        <f>IFERROR(__xludf.DUMMYFUNCTION("""COMPUTED_VALUE"""),"No")</f>
        <v>No</v>
      </c>
      <c r="G645" t="str">
        <f>IFERROR(__xludf.DUMMYFUNCTION("""COMPUTED_VALUE"""),"No")</f>
        <v>No</v>
      </c>
      <c r="H645" t="str">
        <f>IFERROR(__xludf.DUMMYFUNCTION("""COMPUTED_VALUE"""),"Yes")</f>
        <v>Yes</v>
      </c>
      <c r="I645" t="str">
        <f>IFERROR(__xludf.DUMMYFUNCTION("""COMPUTED_VALUE"""),"Sometimes")</f>
        <v>Sometimes</v>
      </c>
      <c r="J645" t="str">
        <f>IFERROR(__xludf.DUMMYFUNCTION("""COMPUTED_VALUE"""),"26-100")</f>
        <v>26-100</v>
      </c>
      <c r="K645" t="str">
        <f>IFERROR(__xludf.DUMMYFUNCTION("""COMPUTED_VALUE"""),"No")</f>
        <v>No</v>
      </c>
      <c r="L645" t="str">
        <f>IFERROR(__xludf.DUMMYFUNCTION("""COMPUTED_VALUE"""),"Yes")</f>
        <v>Yes</v>
      </c>
      <c r="M645" t="str">
        <f>IFERROR(__xludf.DUMMYFUNCTION("""COMPUTED_VALUE"""),"Yes")</f>
        <v>Yes</v>
      </c>
      <c r="N645" t="str">
        <f>IFERROR(__xludf.DUMMYFUNCTION("""COMPUTED_VALUE"""),"Yes")</f>
        <v>Yes</v>
      </c>
      <c r="O645" t="str">
        <f>IFERROR(__xludf.DUMMYFUNCTION("""COMPUTED_VALUE"""),"No")</f>
        <v>No</v>
      </c>
      <c r="P645" t="str">
        <f>IFERROR(__xludf.DUMMYFUNCTION("""COMPUTED_VALUE"""),"No")</f>
        <v>No</v>
      </c>
      <c r="Q645" t="str">
        <f>IFERROR(__xludf.DUMMYFUNCTION("""COMPUTED_VALUE"""),"Don't know")</f>
        <v>Don't know</v>
      </c>
      <c r="R645" t="str">
        <f>IFERROR(__xludf.DUMMYFUNCTION("""COMPUTED_VALUE"""),"Don't know")</f>
        <v>Don't know</v>
      </c>
      <c r="S645" t="str">
        <f>IFERROR(__xludf.DUMMYFUNCTION("""COMPUTED_VALUE"""),"Yes")</f>
        <v>Yes</v>
      </c>
      <c r="T645" t="str">
        <f>IFERROR(__xludf.DUMMYFUNCTION("""COMPUTED_VALUE"""),"No")</f>
        <v>No</v>
      </c>
      <c r="U645" t="str">
        <f>IFERROR(__xludf.DUMMYFUNCTION("""COMPUTED_VALUE"""),"Some of them")</f>
        <v>Some of them</v>
      </c>
      <c r="V645" t="str">
        <f>IFERROR(__xludf.DUMMYFUNCTION("""COMPUTED_VALUE"""),"Some of them")</f>
        <v>Some of them</v>
      </c>
      <c r="W645" t="str">
        <f>IFERROR(__xludf.DUMMYFUNCTION("""COMPUTED_VALUE"""),"No")</f>
        <v>No</v>
      </c>
      <c r="X645" t="str">
        <f>IFERROR(__xludf.DUMMYFUNCTION("""COMPUTED_VALUE"""),"Maybe")</f>
        <v>Maybe</v>
      </c>
      <c r="Y645" t="str">
        <f>IFERROR(__xludf.DUMMYFUNCTION("""COMPUTED_VALUE"""),"Don't know")</f>
        <v>Don't know</v>
      </c>
      <c r="Z645" t="str">
        <f>IFERROR(__xludf.DUMMYFUNCTION("""COMPUTED_VALUE"""),"No")</f>
        <v>No</v>
      </c>
    </row>
    <row r="646">
      <c r="A646" s="4">
        <f>IFERROR(__xludf.DUMMYFUNCTION("""COMPUTED_VALUE"""),41886.734986469906)</f>
        <v>41886.73499</v>
      </c>
      <c r="B646">
        <f>IFERROR(__xludf.DUMMYFUNCTION("""COMPUTED_VALUE"""),26.0)</f>
        <v>26</v>
      </c>
      <c r="C646" t="str">
        <f>IFERROR(__xludf.DUMMYFUNCTION("""COMPUTED_VALUE"""),"Male")</f>
        <v>Male</v>
      </c>
      <c r="D646" t="str">
        <f>IFERROR(__xludf.DUMMYFUNCTION("""COMPUTED_VALUE"""),"United States")</f>
        <v>United States</v>
      </c>
      <c r="E646" t="str">
        <f>IFERROR(__xludf.DUMMYFUNCTION("""COMPUTED_VALUE"""),"TX")</f>
        <v>TX</v>
      </c>
      <c r="F646" t="str">
        <f>IFERROR(__xludf.DUMMYFUNCTION("""COMPUTED_VALUE"""),"No")</f>
        <v>No</v>
      </c>
      <c r="G646" t="str">
        <f>IFERROR(__xludf.DUMMYFUNCTION("""COMPUTED_VALUE"""),"Yes")</f>
        <v>Yes</v>
      </c>
      <c r="H646" t="str">
        <f>IFERROR(__xludf.DUMMYFUNCTION("""COMPUTED_VALUE"""),"Yes")</f>
        <v>Yes</v>
      </c>
      <c r="I646" t="str">
        <f>IFERROR(__xludf.DUMMYFUNCTION("""COMPUTED_VALUE"""),"Sometimes")</f>
        <v>Sometimes</v>
      </c>
      <c r="J646" t="str">
        <f>IFERROR(__xludf.DUMMYFUNCTION("""COMPUTED_VALUE"""),"6-25")</f>
        <v>6-25</v>
      </c>
      <c r="K646" t="str">
        <f>IFERROR(__xludf.DUMMYFUNCTION("""COMPUTED_VALUE"""),"Yes")</f>
        <v>Yes</v>
      </c>
      <c r="L646" t="str">
        <f>IFERROR(__xludf.DUMMYFUNCTION("""COMPUTED_VALUE"""),"Yes")</f>
        <v>Yes</v>
      </c>
      <c r="M646" t="str">
        <f>IFERROR(__xludf.DUMMYFUNCTION("""COMPUTED_VALUE"""),"Don't know")</f>
        <v>Don't know</v>
      </c>
      <c r="N646" t="str">
        <f>IFERROR(__xludf.DUMMYFUNCTION("""COMPUTED_VALUE"""),"No")</f>
        <v>No</v>
      </c>
      <c r="O646" t="str">
        <f>IFERROR(__xludf.DUMMYFUNCTION("""COMPUTED_VALUE"""),"No")</f>
        <v>No</v>
      </c>
      <c r="P646" t="str">
        <f>IFERROR(__xludf.DUMMYFUNCTION("""COMPUTED_VALUE"""),"Don't know")</f>
        <v>Don't know</v>
      </c>
      <c r="Q646" t="str">
        <f>IFERROR(__xludf.DUMMYFUNCTION("""COMPUTED_VALUE"""),"Don't know")</f>
        <v>Don't know</v>
      </c>
      <c r="R646" t="str">
        <f>IFERROR(__xludf.DUMMYFUNCTION("""COMPUTED_VALUE"""),"Somewhat easy")</f>
        <v>Somewhat easy</v>
      </c>
      <c r="S646" t="str">
        <f>IFERROR(__xludf.DUMMYFUNCTION("""COMPUTED_VALUE"""),"Maybe")</f>
        <v>Maybe</v>
      </c>
      <c r="T646" t="str">
        <f>IFERROR(__xludf.DUMMYFUNCTION("""COMPUTED_VALUE"""),"No")</f>
        <v>No</v>
      </c>
      <c r="U646" t="str">
        <f>IFERROR(__xludf.DUMMYFUNCTION("""COMPUTED_VALUE"""),"Some of them")</f>
        <v>Some of them</v>
      </c>
      <c r="V646" t="str">
        <f>IFERROR(__xludf.DUMMYFUNCTION("""COMPUTED_VALUE"""),"Some of them")</f>
        <v>Some of them</v>
      </c>
      <c r="W646" t="str">
        <f>IFERROR(__xludf.DUMMYFUNCTION("""COMPUTED_VALUE"""),"Maybe")</f>
        <v>Maybe</v>
      </c>
      <c r="X646" t="str">
        <f>IFERROR(__xludf.DUMMYFUNCTION("""COMPUTED_VALUE"""),"Maybe")</f>
        <v>Maybe</v>
      </c>
      <c r="Y646" t="str">
        <f>IFERROR(__xludf.DUMMYFUNCTION("""COMPUTED_VALUE"""),"Don't know")</f>
        <v>Don't know</v>
      </c>
      <c r="Z646" t="str">
        <f>IFERROR(__xludf.DUMMYFUNCTION("""COMPUTED_VALUE"""),"No")</f>
        <v>No</v>
      </c>
    </row>
    <row r="647">
      <c r="A647" s="4">
        <f>IFERROR(__xludf.DUMMYFUNCTION("""COMPUTED_VALUE"""),41886.98782456019)</f>
        <v>41886.98782</v>
      </c>
      <c r="B647">
        <f>IFERROR(__xludf.DUMMYFUNCTION("""COMPUTED_VALUE"""),46.0)</f>
        <v>46</v>
      </c>
      <c r="C647" t="str">
        <f>IFERROR(__xludf.DUMMYFUNCTION("""COMPUTED_VALUE"""),"Female")</f>
        <v>Female</v>
      </c>
      <c r="D647" t="str">
        <f>IFERROR(__xludf.DUMMYFUNCTION("""COMPUTED_VALUE"""),"United States")</f>
        <v>United States</v>
      </c>
      <c r="E647" t="str">
        <f>IFERROR(__xludf.DUMMYFUNCTION("""COMPUTED_VALUE"""),"CA")</f>
        <v>CA</v>
      </c>
      <c r="F647" t="str">
        <f>IFERROR(__xludf.DUMMYFUNCTION("""COMPUTED_VALUE"""),"No")</f>
        <v>No</v>
      </c>
      <c r="G647" t="str">
        <f>IFERROR(__xludf.DUMMYFUNCTION("""COMPUTED_VALUE"""),"No")</f>
        <v>No</v>
      </c>
      <c r="H647" t="str">
        <f>IFERROR(__xludf.DUMMYFUNCTION("""COMPUTED_VALUE"""),"Yes")</f>
        <v>Yes</v>
      </c>
      <c r="I647" t="str">
        <f>IFERROR(__xludf.DUMMYFUNCTION("""COMPUTED_VALUE"""),"Often")</f>
        <v>Often</v>
      </c>
      <c r="J647" t="str">
        <f>IFERROR(__xludf.DUMMYFUNCTION("""COMPUTED_VALUE"""),"100-500")</f>
        <v>100-500</v>
      </c>
      <c r="K647" t="str">
        <f>IFERROR(__xludf.DUMMYFUNCTION("""COMPUTED_VALUE"""),"Yes")</f>
        <v>Yes</v>
      </c>
      <c r="L647" t="str">
        <f>IFERROR(__xludf.DUMMYFUNCTION("""COMPUTED_VALUE"""),"No")</f>
        <v>No</v>
      </c>
      <c r="M647" t="str">
        <f>IFERROR(__xludf.DUMMYFUNCTION("""COMPUTED_VALUE"""),"Yes")</f>
        <v>Yes</v>
      </c>
      <c r="N647" t="str">
        <f>IFERROR(__xludf.DUMMYFUNCTION("""COMPUTED_VALUE"""),"Yes")</f>
        <v>Yes</v>
      </c>
      <c r="O647" t="str">
        <f>IFERROR(__xludf.DUMMYFUNCTION("""COMPUTED_VALUE"""),"No")</f>
        <v>No</v>
      </c>
      <c r="P647" t="str">
        <f>IFERROR(__xludf.DUMMYFUNCTION("""COMPUTED_VALUE"""),"No")</f>
        <v>No</v>
      </c>
      <c r="Q647" t="str">
        <f>IFERROR(__xludf.DUMMYFUNCTION("""COMPUTED_VALUE"""),"Yes")</f>
        <v>Yes</v>
      </c>
      <c r="R647" t="str">
        <f>IFERROR(__xludf.DUMMYFUNCTION("""COMPUTED_VALUE"""),"Don't know")</f>
        <v>Don't know</v>
      </c>
      <c r="S647" t="str">
        <f>IFERROR(__xludf.DUMMYFUNCTION("""COMPUTED_VALUE"""),"Maybe")</f>
        <v>Maybe</v>
      </c>
      <c r="T647" t="str">
        <f>IFERROR(__xludf.DUMMYFUNCTION("""COMPUTED_VALUE"""),"No")</f>
        <v>No</v>
      </c>
      <c r="U647" t="str">
        <f>IFERROR(__xludf.DUMMYFUNCTION("""COMPUTED_VALUE"""),"Some of them")</f>
        <v>Some of them</v>
      </c>
      <c r="V647" t="str">
        <f>IFERROR(__xludf.DUMMYFUNCTION("""COMPUTED_VALUE"""),"Some of them")</f>
        <v>Some of them</v>
      </c>
      <c r="W647" t="str">
        <f>IFERROR(__xludf.DUMMYFUNCTION("""COMPUTED_VALUE"""),"No")</f>
        <v>No</v>
      </c>
      <c r="X647" t="str">
        <f>IFERROR(__xludf.DUMMYFUNCTION("""COMPUTED_VALUE"""),"Maybe")</f>
        <v>Maybe</v>
      </c>
      <c r="Y647" t="str">
        <f>IFERROR(__xludf.DUMMYFUNCTION("""COMPUTED_VALUE"""),"No")</f>
        <v>No</v>
      </c>
      <c r="Z647" t="str">
        <f>IFERROR(__xludf.DUMMYFUNCTION("""COMPUTED_VALUE"""),"No")</f>
        <v>No</v>
      </c>
    </row>
    <row r="648">
      <c r="A648" s="4">
        <f>IFERROR(__xludf.DUMMYFUNCTION("""COMPUTED_VALUE"""),41887.59431162037)</f>
        <v>41887.59431</v>
      </c>
      <c r="B648">
        <f>IFERROR(__xludf.DUMMYFUNCTION("""COMPUTED_VALUE"""),32.0)</f>
        <v>32</v>
      </c>
      <c r="C648" t="str">
        <f>IFERROR(__xludf.DUMMYFUNCTION("""COMPUTED_VALUE"""),"Male")</f>
        <v>Male</v>
      </c>
      <c r="D648" t="str">
        <f>IFERROR(__xludf.DUMMYFUNCTION("""COMPUTED_VALUE"""),"United States")</f>
        <v>United States</v>
      </c>
      <c r="E648" t="str">
        <f>IFERROR(__xludf.DUMMYFUNCTION("""COMPUTED_VALUE"""),"CA")</f>
        <v>CA</v>
      </c>
      <c r="F648" t="str">
        <f>IFERROR(__xludf.DUMMYFUNCTION("""COMPUTED_VALUE"""),"No")</f>
        <v>No</v>
      </c>
      <c r="G648" t="str">
        <f>IFERROR(__xludf.DUMMYFUNCTION("""COMPUTED_VALUE"""),"Yes")</f>
        <v>Yes</v>
      </c>
      <c r="H648" t="str">
        <f>IFERROR(__xludf.DUMMYFUNCTION("""COMPUTED_VALUE"""),"No")</f>
        <v>No</v>
      </c>
      <c r="I648" t="str">
        <f>IFERROR(__xludf.DUMMYFUNCTION("""COMPUTED_VALUE"""),"Sometimes")</f>
        <v>Sometimes</v>
      </c>
      <c r="J648" t="str">
        <f>IFERROR(__xludf.DUMMYFUNCTION("""COMPUTED_VALUE"""),"More than 1000")</f>
        <v>More than 1000</v>
      </c>
      <c r="K648" t="str">
        <f>IFERROR(__xludf.DUMMYFUNCTION("""COMPUTED_VALUE"""),"No")</f>
        <v>No</v>
      </c>
      <c r="L648" t="str">
        <f>IFERROR(__xludf.DUMMYFUNCTION("""COMPUTED_VALUE"""),"Yes")</f>
        <v>Yes</v>
      </c>
      <c r="M648" t="str">
        <f>IFERROR(__xludf.DUMMYFUNCTION("""COMPUTED_VALUE"""),"Yes")</f>
        <v>Yes</v>
      </c>
      <c r="N648" t="str">
        <f>IFERROR(__xludf.DUMMYFUNCTION("""COMPUTED_VALUE"""),"No")</f>
        <v>No</v>
      </c>
      <c r="O648" t="str">
        <f>IFERROR(__xludf.DUMMYFUNCTION("""COMPUTED_VALUE"""),"Yes")</f>
        <v>Yes</v>
      </c>
      <c r="P648" t="str">
        <f>IFERROR(__xludf.DUMMYFUNCTION("""COMPUTED_VALUE"""),"Don't know")</f>
        <v>Don't know</v>
      </c>
      <c r="Q648" t="str">
        <f>IFERROR(__xludf.DUMMYFUNCTION("""COMPUTED_VALUE"""),"Don't know")</f>
        <v>Don't know</v>
      </c>
      <c r="R648" t="str">
        <f>IFERROR(__xludf.DUMMYFUNCTION("""COMPUTED_VALUE"""),"Don't know")</f>
        <v>Don't know</v>
      </c>
      <c r="S648" t="str">
        <f>IFERROR(__xludf.DUMMYFUNCTION("""COMPUTED_VALUE"""),"Maybe")</f>
        <v>Maybe</v>
      </c>
      <c r="T648" t="str">
        <f>IFERROR(__xludf.DUMMYFUNCTION("""COMPUTED_VALUE"""),"No")</f>
        <v>No</v>
      </c>
      <c r="U648" t="str">
        <f>IFERROR(__xludf.DUMMYFUNCTION("""COMPUTED_VALUE"""),"Yes")</f>
        <v>Yes</v>
      </c>
      <c r="V648" t="str">
        <f>IFERROR(__xludf.DUMMYFUNCTION("""COMPUTED_VALUE"""),"Yes")</f>
        <v>Yes</v>
      </c>
      <c r="W648" t="str">
        <f>IFERROR(__xludf.DUMMYFUNCTION("""COMPUTED_VALUE"""),"No")</f>
        <v>No</v>
      </c>
      <c r="X648" t="str">
        <f>IFERROR(__xludf.DUMMYFUNCTION("""COMPUTED_VALUE"""),"No")</f>
        <v>No</v>
      </c>
      <c r="Y648" t="str">
        <f>IFERROR(__xludf.DUMMYFUNCTION("""COMPUTED_VALUE"""),"Don't know")</f>
        <v>Don't know</v>
      </c>
      <c r="Z648" t="str">
        <f>IFERROR(__xludf.DUMMYFUNCTION("""COMPUTED_VALUE"""),"No")</f>
        <v>No</v>
      </c>
    </row>
    <row r="649">
      <c r="A649" s="4">
        <f>IFERROR(__xludf.DUMMYFUNCTION("""COMPUTED_VALUE"""),41887.59653283565)</f>
        <v>41887.59653</v>
      </c>
      <c r="B649">
        <f>IFERROR(__xludf.DUMMYFUNCTION("""COMPUTED_VALUE"""),29.0)</f>
        <v>29</v>
      </c>
      <c r="C649" t="str">
        <f>IFERROR(__xludf.DUMMYFUNCTION("""COMPUTED_VALUE"""),"Male")</f>
        <v>Male</v>
      </c>
      <c r="D649" t="str">
        <f>IFERROR(__xludf.DUMMYFUNCTION("""COMPUTED_VALUE"""),"United States")</f>
        <v>United States</v>
      </c>
      <c r="E649" t="str">
        <f>IFERROR(__xludf.DUMMYFUNCTION("""COMPUTED_VALUE"""),"IL")</f>
        <v>IL</v>
      </c>
      <c r="F649" t="str">
        <f>IFERROR(__xludf.DUMMYFUNCTION("""COMPUTED_VALUE"""),"No")</f>
        <v>No</v>
      </c>
      <c r="G649" t="str">
        <f>IFERROR(__xludf.DUMMYFUNCTION("""COMPUTED_VALUE"""),"Yes")</f>
        <v>Yes</v>
      </c>
      <c r="H649" t="str">
        <f>IFERROR(__xludf.DUMMYFUNCTION("""COMPUTED_VALUE"""),"Yes")</f>
        <v>Yes</v>
      </c>
      <c r="I649" t="str">
        <f>IFERROR(__xludf.DUMMYFUNCTION("""COMPUTED_VALUE"""),"Sometimes")</f>
        <v>Sometimes</v>
      </c>
      <c r="J649" t="str">
        <f>IFERROR(__xludf.DUMMYFUNCTION("""COMPUTED_VALUE"""),"26-100")</f>
        <v>26-100</v>
      </c>
      <c r="K649" t="str">
        <f>IFERROR(__xludf.DUMMYFUNCTION("""COMPUTED_VALUE"""),"No")</f>
        <v>No</v>
      </c>
      <c r="L649" t="str">
        <f>IFERROR(__xludf.DUMMYFUNCTION("""COMPUTED_VALUE"""),"No")</f>
        <v>No</v>
      </c>
      <c r="M649" t="str">
        <f>IFERROR(__xludf.DUMMYFUNCTION("""COMPUTED_VALUE"""),"Yes")</f>
        <v>Yes</v>
      </c>
      <c r="N649" t="str">
        <f>IFERROR(__xludf.DUMMYFUNCTION("""COMPUTED_VALUE"""),"Yes")</f>
        <v>Yes</v>
      </c>
      <c r="O649" t="str">
        <f>IFERROR(__xludf.DUMMYFUNCTION("""COMPUTED_VALUE"""),"Yes")</f>
        <v>Yes</v>
      </c>
      <c r="P649" t="str">
        <f>IFERROR(__xludf.DUMMYFUNCTION("""COMPUTED_VALUE"""),"Yes")</f>
        <v>Yes</v>
      </c>
      <c r="Q649" t="str">
        <f>IFERROR(__xludf.DUMMYFUNCTION("""COMPUTED_VALUE"""),"Don't know")</f>
        <v>Don't know</v>
      </c>
      <c r="R649" t="str">
        <f>IFERROR(__xludf.DUMMYFUNCTION("""COMPUTED_VALUE"""),"Don't know")</f>
        <v>Don't know</v>
      </c>
      <c r="S649" t="str">
        <f>IFERROR(__xludf.DUMMYFUNCTION("""COMPUTED_VALUE"""),"Maybe")</f>
        <v>Maybe</v>
      </c>
      <c r="T649" t="str">
        <f>IFERROR(__xludf.DUMMYFUNCTION("""COMPUTED_VALUE"""),"No")</f>
        <v>No</v>
      </c>
      <c r="U649" t="str">
        <f>IFERROR(__xludf.DUMMYFUNCTION("""COMPUTED_VALUE"""),"Some of them")</f>
        <v>Some of them</v>
      </c>
      <c r="V649" t="str">
        <f>IFERROR(__xludf.DUMMYFUNCTION("""COMPUTED_VALUE"""),"No")</f>
        <v>No</v>
      </c>
      <c r="W649" t="str">
        <f>IFERROR(__xludf.DUMMYFUNCTION("""COMPUTED_VALUE"""),"No")</f>
        <v>No</v>
      </c>
      <c r="X649" t="str">
        <f>IFERROR(__xludf.DUMMYFUNCTION("""COMPUTED_VALUE"""),"Maybe")</f>
        <v>Maybe</v>
      </c>
      <c r="Y649" t="str">
        <f>IFERROR(__xludf.DUMMYFUNCTION("""COMPUTED_VALUE"""),"Don't know")</f>
        <v>Don't know</v>
      </c>
      <c r="Z649" t="str">
        <f>IFERROR(__xludf.DUMMYFUNCTION("""COMPUTED_VALUE"""),"No")</f>
        <v>No</v>
      </c>
    </row>
    <row r="650">
      <c r="A650" s="4">
        <f>IFERROR(__xludf.DUMMYFUNCTION("""COMPUTED_VALUE"""),41890.896520567134)</f>
        <v>41890.89652</v>
      </c>
      <c r="B650">
        <f>IFERROR(__xludf.DUMMYFUNCTION("""COMPUTED_VALUE"""),32.0)</f>
        <v>32</v>
      </c>
      <c r="C650" t="str">
        <f>IFERROR(__xludf.DUMMYFUNCTION("""COMPUTED_VALUE"""),"Female")</f>
        <v>Female</v>
      </c>
      <c r="D650" t="str">
        <f>IFERROR(__xludf.DUMMYFUNCTION("""COMPUTED_VALUE"""),"United States")</f>
        <v>United States</v>
      </c>
      <c r="E650" t="str">
        <f>IFERROR(__xludf.DUMMYFUNCTION("""COMPUTED_VALUE"""),"PA")</f>
        <v>PA</v>
      </c>
      <c r="F650" t="str">
        <f>IFERROR(__xludf.DUMMYFUNCTION("""COMPUTED_VALUE"""),"No")</f>
        <v>No</v>
      </c>
      <c r="G650" t="str">
        <f>IFERROR(__xludf.DUMMYFUNCTION("""COMPUTED_VALUE"""),"No")</f>
        <v>No</v>
      </c>
      <c r="H650" t="str">
        <f>IFERROR(__xludf.DUMMYFUNCTION("""COMPUTED_VALUE"""),"Yes")</f>
        <v>Yes</v>
      </c>
      <c r="I650" t="str">
        <f>IFERROR(__xludf.DUMMYFUNCTION("""COMPUTED_VALUE"""),"Sometimes")</f>
        <v>Sometimes</v>
      </c>
      <c r="J650" t="str">
        <f>IFERROR(__xludf.DUMMYFUNCTION("""COMPUTED_VALUE"""),"More than 1000")</f>
        <v>More than 1000</v>
      </c>
      <c r="K650" t="str">
        <f>IFERROR(__xludf.DUMMYFUNCTION("""COMPUTED_VALUE"""),"No")</f>
        <v>No</v>
      </c>
      <c r="L650" t="str">
        <f>IFERROR(__xludf.DUMMYFUNCTION("""COMPUTED_VALUE"""),"Yes")</f>
        <v>Yes</v>
      </c>
      <c r="M650" t="str">
        <f>IFERROR(__xludf.DUMMYFUNCTION("""COMPUTED_VALUE"""),"Yes")</f>
        <v>Yes</v>
      </c>
      <c r="N650" t="str">
        <f>IFERROR(__xludf.DUMMYFUNCTION("""COMPUTED_VALUE"""),"Yes")</f>
        <v>Yes</v>
      </c>
      <c r="O650" t="str">
        <f>IFERROR(__xludf.DUMMYFUNCTION("""COMPUTED_VALUE"""),"No")</f>
        <v>No</v>
      </c>
      <c r="P650" t="str">
        <f>IFERROR(__xludf.DUMMYFUNCTION("""COMPUTED_VALUE"""),"Don't know")</f>
        <v>Don't know</v>
      </c>
      <c r="Q650" t="str">
        <f>IFERROR(__xludf.DUMMYFUNCTION("""COMPUTED_VALUE"""),"Don't know")</f>
        <v>Don't know</v>
      </c>
      <c r="R650" t="str">
        <f>IFERROR(__xludf.DUMMYFUNCTION("""COMPUTED_VALUE"""),"Don't know")</f>
        <v>Don't know</v>
      </c>
      <c r="S650" t="str">
        <f>IFERROR(__xludf.DUMMYFUNCTION("""COMPUTED_VALUE"""),"Maybe")</f>
        <v>Maybe</v>
      </c>
      <c r="T650" t="str">
        <f>IFERROR(__xludf.DUMMYFUNCTION("""COMPUTED_VALUE"""),"No")</f>
        <v>No</v>
      </c>
      <c r="U650" t="str">
        <f>IFERROR(__xludf.DUMMYFUNCTION("""COMPUTED_VALUE"""),"Some of them")</f>
        <v>Some of them</v>
      </c>
      <c r="V650" t="str">
        <f>IFERROR(__xludf.DUMMYFUNCTION("""COMPUTED_VALUE"""),"No")</f>
        <v>No</v>
      </c>
      <c r="W650" t="str">
        <f>IFERROR(__xludf.DUMMYFUNCTION("""COMPUTED_VALUE"""),"No")</f>
        <v>No</v>
      </c>
      <c r="X650" t="str">
        <f>IFERROR(__xludf.DUMMYFUNCTION("""COMPUTED_VALUE"""),"No")</f>
        <v>No</v>
      </c>
      <c r="Y650" t="str">
        <f>IFERROR(__xludf.DUMMYFUNCTION("""COMPUTED_VALUE"""),"No")</f>
        <v>No</v>
      </c>
      <c r="Z650" t="str">
        <f>IFERROR(__xludf.DUMMYFUNCTION("""COMPUTED_VALUE"""),"No")</f>
        <v>No</v>
      </c>
    </row>
    <row r="651">
      <c r="A651" s="4">
        <f>IFERROR(__xludf.DUMMYFUNCTION("""COMPUTED_VALUE"""),41891.576278356486)</f>
        <v>41891.57628</v>
      </c>
      <c r="B651">
        <f>IFERROR(__xludf.DUMMYFUNCTION("""COMPUTED_VALUE"""),29.0)</f>
        <v>29</v>
      </c>
      <c r="C651" t="str">
        <f>IFERROR(__xludf.DUMMYFUNCTION("""COMPUTED_VALUE"""),"Male")</f>
        <v>Male</v>
      </c>
      <c r="D651" t="str">
        <f>IFERROR(__xludf.DUMMYFUNCTION("""COMPUTED_VALUE"""),"United States")</f>
        <v>United States</v>
      </c>
      <c r="E651" t="str">
        <f>IFERROR(__xludf.DUMMYFUNCTION("""COMPUTED_VALUE"""),"IL")</f>
        <v>IL</v>
      </c>
      <c r="F651" t="str">
        <f>IFERROR(__xludf.DUMMYFUNCTION("""COMPUTED_VALUE"""),"No")</f>
        <v>No</v>
      </c>
      <c r="G651" t="str">
        <f>IFERROR(__xludf.DUMMYFUNCTION("""COMPUTED_VALUE"""),"No")</f>
        <v>No</v>
      </c>
      <c r="H651" t="str">
        <f>IFERROR(__xludf.DUMMYFUNCTION("""COMPUTED_VALUE"""),"No")</f>
        <v>No</v>
      </c>
      <c r="J651" t="str">
        <f>IFERROR(__xludf.DUMMYFUNCTION("""COMPUTED_VALUE"""),"More than 1000")</f>
        <v>More than 1000</v>
      </c>
      <c r="K651" t="str">
        <f>IFERROR(__xludf.DUMMYFUNCTION("""COMPUTED_VALUE"""),"No")</f>
        <v>No</v>
      </c>
      <c r="L651" t="str">
        <f>IFERROR(__xludf.DUMMYFUNCTION("""COMPUTED_VALUE"""),"Yes")</f>
        <v>Yes</v>
      </c>
      <c r="M651" t="str">
        <f>IFERROR(__xludf.DUMMYFUNCTION("""COMPUTED_VALUE"""),"Don't know")</f>
        <v>Don't know</v>
      </c>
      <c r="N651" t="str">
        <f>IFERROR(__xludf.DUMMYFUNCTION("""COMPUTED_VALUE"""),"Not sure")</f>
        <v>Not sure</v>
      </c>
      <c r="O651" t="str">
        <f>IFERROR(__xludf.DUMMYFUNCTION("""COMPUTED_VALUE"""),"No")</f>
        <v>No</v>
      </c>
      <c r="P651" t="str">
        <f>IFERROR(__xludf.DUMMYFUNCTION("""COMPUTED_VALUE"""),"No")</f>
        <v>No</v>
      </c>
      <c r="Q651" t="str">
        <f>IFERROR(__xludf.DUMMYFUNCTION("""COMPUTED_VALUE"""),"Don't know")</f>
        <v>Don't know</v>
      </c>
      <c r="R651" t="str">
        <f>IFERROR(__xludf.DUMMYFUNCTION("""COMPUTED_VALUE"""),"Don't know")</f>
        <v>Don't know</v>
      </c>
      <c r="S651" t="str">
        <f>IFERROR(__xludf.DUMMYFUNCTION("""COMPUTED_VALUE"""),"Maybe")</f>
        <v>Maybe</v>
      </c>
      <c r="T651" t="str">
        <f>IFERROR(__xludf.DUMMYFUNCTION("""COMPUTED_VALUE"""),"No")</f>
        <v>No</v>
      </c>
      <c r="U651" t="str">
        <f>IFERROR(__xludf.DUMMYFUNCTION("""COMPUTED_VALUE"""),"Some of them")</f>
        <v>Some of them</v>
      </c>
      <c r="V651" t="str">
        <f>IFERROR(__xludf.DUMMYFUNCTION("""COMPUTED_VALUE"""),"Yes")</f>
        <v>Yes</v>
      </c>
      <c r="W651" t="str">
        <f>IFERROR(__xludf.DUMMYFUNCTION("""COMPUTED_VALUE"""),"Maybe")</f>
        <v>Maybe</v>
      </c>
      <c r="X651" t="str">
        <f>IFERROR(__xludf.DUMMYFUNCTION("""COMPUTED_VALUE"""),"Yes")</f>
        <v>Yes</v>
      </c>
      <c r="Y651" t="str">
        <f>IFERROR(__xludf.DUMMYFUNCTION("""COMPUTED_VALUE"""),"No")</f>
        <v>No</v>
      </c>
      <c r="Z651" t="str">
        <f>IFERROR(__xludf.DUMMYFUNCTION("""COMPUTED_VALUE"""),"No")</f>
        <v>No</v>
      </c>
    </row>
    <row r="652">
      <c r="A652" s="4">
        <f>IFERROR(__xludf.DUMMYFUNCTION("""COMPUTED_VALUE"""),41893.70869203704)</f>
        <v>41893.70869</v>
      </c>
      <c r="B652">
        <f>IFERROR(__xludf.DUMMYFUNCTION("""COMPUTED_VALUE"""),30.0)</f>
        <v>30</v>
      </c>
      <c r="C652" t="str">
        <f>IFERROR(__xludf.DUMMYFUNCTION("""COMPUTED_VALUE"""),"Male")</f>
        <v>Male</v>
      </c>
      <c r="D652" t="str">
        <f>IFERROR(__xludf.DUMMYFUNCTION("""COMPUTED_VALUE"""),"United States")</f>
        <v>United States</v>
      </c>
      <c r="E652" t="str">
        <f>IFERROR(__xludf.DUMMYFUNCTION("""COMPUTED_VALUE"""),"IL")</f>
        <v>IL</v>
      </c>
      <c r="F652" t="str">
        <f>IFERROR(__xludf.DUMMYFUNCTION("""COMPUTED_VALUE"""),"No")</f>
        <v>No</v>
      </c>
      <c r="G652" t="str">
        <f>IFERROR(__xludf.DUMMYFUNCTION("""COMPUTED_VALUE"""),"No")</f>
        <v>No</v>
      </c>
      <c r="H652" t="str">
        <f>IFERROR(__xludf.DUMMYFUNCTION("""COMPUTED_VALUE"""),"No")</f>
        <v>No</v>
      </c>
      <c r="J652" t="str">
        <f>IFERROR(__xludf.DUMMYFUNCTION("""COMPUTED_VALUE"""),"More than 1000")</f>
        <v>More than 1000</v>
      </c>
      <c r="K652" t="str">
        <f>IFERROR(__xludf.DUMMYFUNCTION("""COMPUTED_VALUE"""),"No")</f>
        <v>No</v>
      </c>
      <c r="L652" t="str">
        <f>IFERROR(__xludf.DUMMYFUNCTION("""COMPUTED_VALUE"""),"No")</f>
        <v>No</v>
      </c>
      <c r="M652" t="str">
        <f>IFERROR(__xludf.DUMMYFUNCTION("""COMPUTED_VALUE"""),"Yes")</f>
        <v>Yes</v>
      </c>
      <c r="N652" t="str">
        <f>IFERROR(__xludf.DUMMYFUNCTION("""COMPUTED_VALUE"""),"No")</f>
        <v>No</v>
      </c>
      <c r="O652" t="str">
        <f>IFERROR(__xludf.DUMMYFUNCTION("""COMPUTED_VALUE"""),"Yes")</f>
        <v>Yes</v>
      </c>
      <c r="P652" t="str">
        <f>IFERROR(__xludf.DUMMYFUNCTION("""COMPUTED_VALUE"""),"Yes")</f>
        <v>Yes</v>
      </c>
      <c r="Q652" t="str">
        <f>IFERROR(__xludf.DUMMYFUNCTION("""COMPUTED_VALUE"""),"Don't know")</f>
        <v>Don't know</v>
      </c>
      <c r="R652" t="str">
        <f>IFERROR(__xludf.DUMMYFUNCTION("""COMPUTED_VALUE"""),"Don't know")</f>
        <v>Don't know</v>
      </c>
      <c r="S652" t="str">
        <f>IFERROR(__xludf.DUMMYFUNCTION("""COMPUTED_VALUE"""),"Yes")</f>
        <v>Yes</v>
      </c>
      <c r="T652" t="str">
        <f>IFERROR(__xludf.DUMMYFUNCTION("""COMPUTED_VALUE"""),"Maybe")</f>
        <v>Maybe</v>
      </c>
      <c r="U652" t="str">
        <f>IFERROR(__xludf.DUMMYFUNCTION("""COMPUTED_VALUE"""),"No")</f>
        <v>No</v>
      </c>
      <c r="V652" t="str">
        <f>IFERROR(__xludf.DUMMYFUNCTION("""COMPUTED_VALUE"""),"No")</f>
        <v>No</v>
      </c>
      <c r="W652" t="str">
        <f>IFERROR(__xludf.DUMMYFUNCTION("""COMPUTED_VALUE"""),"No")</f>
        <v>No</v>
      </c>
      <c r="X652" t="str">
        <f>IFERROR(__xludf.DUMMYFUNCTION("""COMPUTED_VALUE"""),"No")</f>
        <v>No</v>
      </c>
      <c r="Y652" t="str">
        <f>IFERROR(__xludf.DUMMYFUNCTION("""COMPUTED_VALUE"""),"Don't know")</f>
        <v>Don't know</v>
      </c>
      <c r="Z652" t="str">
        <f>IFERROR(__xludf.DUMMYFUNCTION("""COMPUTED_VALUE"""),"No")</f>
        <v>No</v>
      </c>
    </row>
    <row r="653">
      <c r="A653" s="4">
        <f>IFERROR(__xludf.DUMMYFUNCTION("""COMPUTED_VALUE"""),41894.80437686342)</f>
        <v>41894.80438</v>
      </c>
      <c r="B653">
        <f>IFERROR(__xludf.DUMMYFUNCTION("""COMPUTED_VALUE"""),40.0)</f>
        <v>40</v>
      </c>
      <c r="C653" t="str">
        <f>IFERROR(__xludf.DUMMYFUNCTION("""COMPUTED_VALUE"""),"F")</f>
        <v>F</v>
      </c>
      <c r="D653" t="str">
        <f>IFERROR(__xludf.DUMMYFUNCTION("""COMPUTED_VALUE"""),"United States")</f>
        <v>United States</v>
      </c>
      <c r="E653" t="str">
        <f>IFERROR(__xludf.DUMMYFUNCTION("""COMPUTED_VALUE"""),"MN")</f>
        <v>MN</v>
      </c>
      <c r="F653" t="str">
        <f>IFERROR(__xludf.DUMMYFUNCTION("""COMPUTED_VALUE"""),"No")</f>
        <v>No</v>
      </c>
      <c r="G653" t="str">
        <f>IFERROR(__xludf.DUMMYFUNCTION("""COMPUTED_VALUE"""),"Yes")</f>
        <v>Yes</v>
      </c>
      <c r="H653" t="str">
        <f>IFERROR(__xludf.DUMMYFUNCTION("""COMPUTED_VALUE"""),"Yes")</f>
        <v>Yes</v>
      </c>
      <c r="I653" t="str">
        <f>IFERROR(__xludf.DUMMYFUNCTION("""COMPUTED_VALUE"""),"Sometimes")</f>
        <v>Sometimes</v>
      </c>
      <c r="J653" t="str">
        <f>IFERROR(__xludf.DUMMYFUNCTION("""COMPUTED_VALUE"""),"26-100")</f>
        <v>26-100</v>
      </c>
      <c r="K653" t="str">
        <f>IFERROR(__xludf.DUMMYFUNCTION("""COMPUTED_VALUE"""),"No")</f>
        <v>No</v>
      </c>
      <c r="L653" t="str">
        <f>IFERROR(__xludf.DUMMYFUNCTION("""COMPUTED_VALUE"""),"Yes")</f>
        <v>Yes</v>
      </c>
      <c r="M653" t="str">
        <f>IFERROR(__xludf.DUMMYFUNCTION("""COMPUTED_VALUE"""),"Yes")</f>
        <v>Yes</v>
      </c>
      <c r="N653" t="str">
        <f>IFERROR(__xludf.DUMMYFUNCTION("""COMPUTED_VALUE"""),"Yes")</f>
        <v>Yes</v>
      </c>
      <c r="O653" t="str">
        <f>IFERROR(__xludf.DUMMYFUNCTION("""COMPUTED_VALUE"""),"No")</f>
        <v>No</v>
      </c>
      <c r="P653" t="str">
        <f>IFERROR(__xludf.DUMMYFUNCTION("""COMPUTED_VALUE"""),"Yes")</f>
        <v>Yes</v>
      </c>
      <c r="Q653" t="str">
        <f>IFERROR(__xludf.DUMMYFUNCTION("""COMPUTED_VALUE"""),"Yes")</f>
        <v>Yes</v>
      </c>
      <c r="R653" t="str">
        <f>IFERROR(__xludf.DUMMYFUNCTION("""COMPUTED_VALUE"""),"Somewhat easy")</f>
        <v>Somewhat easy</v>
      </c>
      <c r="S653" t="str">
        <f>IFERROR(__xludf.DUMMYFUNCTION("""COMPUTED_VALUE"""),"No")</f>
        <v>No</v>
      </c>
      <c r="T653" t="str">
        <f>IFERROR(__xludf.DUMMYFUNCTION("""COMPUTED_VALUE"""),"No")</f>
        <v>No</v>
      </c>
      <c r="U653" t="str">
        <f>IFERROR(__xludf.DUMMYFUNCTION("""COMPUTED_VALUE"""),"Yes")</f>
        <v>Yes</v>
      </c>
      <c r="V653" t="str">
        <f>IFERROR(__xludf.DUMMYFUNCTION("""COMPUTED_VALUE"""),"Yes")</f>
        <v>Yes</v>
      </c>
      <c r="W653" t="str">
        <f>IFERROR(__xludf.DUMMYFUNCTION("""COMPUTED_VALUE"""),"No")</f>
        <v>No</v>
      </c>
      <c r="X653" t="str">
        <f>IFERROR(__xludf.DUMMYFUNCTION("""COMPUTED_VALUE"""),"Maybe")</f>
        <v>Maybe</v>
      </c>
      <c r="Y653" t="str">
        <f>IFERROR(__xludf.DUMMYFUNCTION("""COMPUTED_VALUE"""),"Yes")</f>
        <v>Yes</v>
      </c>
      <c r="Z653" t="str">
        <f>IFERROR(__xludf.DUMMYFUNCTION("""COMPUTED_VALUE"""),"Yes")</f>
        <v>Yes</v>
      </c>
    </row>
    <row r="654">
      <c r="A654" s="4">
        <f>IFERROR(__xludf.DUMMYFUNCTION("""COMPUTED_VALUE"""),41896.86811505787)</f>
        <v>41896.86812</v>
      </c>
      <c r="B654">
        <f>IFERROR(__xludf.DUMMYFUNCTION("""COMPUTED_VALUE"""),38.0)</f>
        <v>38</v>
      </c>
      <c r="C654" t="str">
        <f>IFERROR(__xludf.DUMMYFUNCTION("""COMPUTED_VALUE"""),"male")</f>
        <v>male</v>
      </c>
      <c r="D654" t="str">
        <f>IFERROR(__xludf.DUMMYFUNCTION("""COMPUTED_VALUE"""),"United States")</f>
        <v>United States</v>
      </c>
      <c r="E654" t="str">
        <f>IFERROR(__xludf.DUMMYFUNCTION("""COMPUTED_VALUE"""),"NY")</f>
        <v>NY</v>
      </c>
      <c r="F654" t="str">
        <f>IFERROR(__xludf.DUMMYFUNCTION("""COMPUTED_VALUE"""),"No")</f>
        <v>No</v>
      </c>
      <c r="G654" t="str">
        <f>IFERROR(__xludf.DUMMYFUNCTION("""COMPUTED_VALUE"""),"Yes")</f>
        <v>Yes</v>
      </c>
      <c r="H654" t="str">
        <f>IFERROR(__xludf.DUMMYFUNCTION("""COMPUTED_VALUE"""),"No")</f>
        <v>No</v>
      </c>
      <c r="J654" t="str">
        <f>IFERROR(__xludf.DUMMYFUNCTION("""COMPUTED_VALUE"""),"6-25")</f>
        <v>6-25</v>
      </c>
      <c r="K654" t="str">
        <f>IFERROR(__xludf.DUMMYFUNCTION("""COMPUTED_VALUE"""),"No")</f>
        <v>No</v>
      </c>
      <c r="L654" t="str">
        <f>IFERROR(__xludf.DUMMYFUNCTION("""COMPUTED_VALUE"""),"Yes")</f>
        <v>Yes</v>
      </c>
      <c r="M654" t="str">
        <f>IFERROR(__xludf.DUMMYFUNCTION("""COMPUTED_VALUE"""),"Don't know")</f>
        <v>Don't know</v>
      </c>
      <c r="N654" t="str">
        <f>IFERROR(__xludf.DUMMYFUNCTION("""COMPUTED_VALUE"""),"No")</f>
        <v>No</v>
      </c>
      <c r="O654" t="str">
        <f>IFERROR(__xludf.DUMMYFUNCTION("""COMPUTED_VALUE"""),"No")</f>
        <v>No</v>
      </c>
      <c r="P654" t="str">
        <f>IFERROR(__xludf.DUMMYFUNCTION("""COMPUTED_VALUE"""),"No")</f>
        <v>No</v>
      </c>
      <c r="Q654" t="str">
        <f>IFERROR(__xludf.DUMMYFUNCTION("""COMPUTED_VALUE"""),"Don't know")</f>
        <v>Don't know</v>
      </c>
      <c r="R654" t="str">
        <f>IFERROR(__xludf.DUMMYFUNCTION("""COMPUTED_VALUE"""),"Somewhat difficult")</f>
        <v>Somewhat difficult</v>
      </c>
      <c r="S654" t="str">
        <f>IFERROR(__xludf.DUMMYFUNCTION("""COMPUTED_VALUE"""),"No")</f>
        <v>No</v>
      </c>
      <c r="T654" t="str">
        <f>IFERROR(__xludf.DUMMYFUNCTION("""COMPUTED_VALUE"""),"No")</f>
        <v>No</v>
      </c>
      <c r="U654" t="str">
        <f>IFERROR(__xludf.DUMMYFUNCTION("""COMPUTED_VALUE"""),"Some of them")</f>
        <v>Some of them</v>
      </c>
      <c r="V654" t="str">
        <f>IFERROR(__xludf.DUMMYFUNCTION("""COMPUTED_VALUE"""),"Yes")</f>
        <v>Yes</v>
      </c>
      <c r="W654" t="str">
        <f>IFERROR(__xludf.DUMMYFUNCTION("""COMPUTED_VALUE"""),"No")</f>
        <v>No</v>
      </c>
      <c r="X654" t="str">
        <f>IFERROR(__xludf.DUMMYFUNCTION("""COMPUTED_VALUE"""),"No")</f>
        <v>No</v>
      </c>
      <c r="Y654" t="str">
        <f>IFERROR(__xludf.DUMMYFUNCTION("""COMPUTED_VALUE"""),"Don't know")</f>
        <v>Don't know</v>
      </c>
      <c r="Z654" t="str">
        <f>IFERROR(__xludf.DUMMYFUNCTION("""COMPUTED_VALUE"""),"Yes")</f>
        <v>Yes</v>
      </c>
    </row>
    <row r="655">
      <c r="A655" s="4">
        <f>IFERROR(__xludf.DUMMYFUNCTION("""COMPUTED_VALUE"""),41902.577145150455)</f>
        <v>41902.57715</v>
      </c>
      <c r="B655">
        <f>IFERROR(__xludf.DUMMYFUNCTION("""COMPUTED_VALUE"""),26.0)</f>
        <v>26</v>
      </c>
      <c r="C655" t="str">
        <f>IFERROR(__xludf.DUMMYFUNCTION("""COMPUTED_VALUE"""),"Female")</f>
        <v>Female</v>
      </c>
      <c r="D655" t="str">
        <f>IFERROR(__xludf.DUMMYFUNCTION("""COMPUTED_VALUE"""),"United States")</f>
        <v>United States</v>
      </c>
      <c r="E655" t="str">
        <f>IFERROR(__xludf.DUMMYFUNCTION("""COMPUTED_VALUE"""),"MI")</f>
        <v>MI</v>
      </c>
      <c r="F655" t="str">
        <f>IFERROR(__xludf.DUMMYFUNCTION("""COMPUTED_VALUE"""),"No")</f>
        <v>No</v>
      </c>
      <c r="G655" t="str">
        <f>IFERROR(__xludf.DUMMYFUNCTION("""COMPUTED_VALUE"""),"Yes")</f>
        <v>Yes</v>
      </c>
      <c r="H655" t="str">
        <f>IFERROR(__xludf.DUMMYFUNCTION("""COMPUTED_VALUE"""),"Yes")</f>
        <v>Yes</v>
      </c>
      <c r="I655" t="str">
        <f>IFERROR(__xludf.DUMMYFUNCTION("""COMPUTED_VALUE"""),"Rarely")</f>
        <v>Rarely</v>
      </c>
      <c r="J655" t="str">
        <f>IFERROR(__xludf.DUMMYFUNCTION("""COMPUTED_VALUE"""),"100-500")</f>
        <v>100-500</v>
      </c>
      <c r="K655" t="str">
        <f>IFERROR(__xludf.DUMMYFUNCTION("""COMPUTED_VALUE"""),"No")</f>
        <v>No</v>
      </c>
      <c r="L655" t="str">
        <f>IFERROR(__xludf.DUMMYFUNCTION("""COMPUTED_VALUE"""),"Yes")</f>
        <v>Yes</v>
      </c>
      <c r="M655" t="str">
        <f>IFERROR(__xludf.DUMMYFUNCTION("""COMPUTED_VALUE"""),"Yes")</f>
        <v>Yes</v>
      </c>
      <c r="N655" t="str">
        <f>IFERROR(__xludf.DUMMYFUNCTION("""COMPUTED_VALUE"""),"No")</f>
        <v>No</v>
      </c>
      <c r="O655" t="str">
        <f>IFERROR(__xludf.DUMMYFUNCTION("""COMPUTED_VALUE"""),"No")</f>
        <v>No</v>
      </c>
      <c r="P655" t="str">
        <f>IFERROR(__xludf.DUMMYFUNCTION("""COMPUTED_VALUE"""),"No")</f>
        <v>No</v>
      </c>
      <c r="Q655" t="str">
        <f>IFERROR(__xludf.DUMMYFUNCTION("""COMPUTED_VALUE"""),"Don't know")</f>
        <v>Don't know</v>
      </c>
      <c r="R655" t="str">
        <f>IFERROR(__xludf.DUMMYFUNCTION("""COMPUTED_VALUE"""),"Don't know")</f>
        <v>Don't know</v>
      </c>
      <c r="S655" t="str">
        <f>IFERROR(__xludf.DUMMYFUNCTION("""COMPUTED_VALUE"""),"Maybe")</f>
        <v>Maybe</v>
      </c>
      <c r="T655" t="str">
        <f>IFERROR(__xludf.DUMMYFUNCTION("""COMPUTED_VALUE"""),"Maybe")</f>
        <v>Maybe</v>
      </c>
      <c r="U655" t="str">
        <f>IFERROR(__xludf.DUMMYFUNCTION("""COMPUTED_VALUE"""),"No")</f>
        <v>No</v>
      </c>
      <c r="V655" t="str">
        <f>IFERROR(__xludf.DUMMYFUNCTION("""COMPUTED_VALUE"""),"No")</f>
        <v>No</v>
      </c>
      <c r="W655" t="str">
        <f>IFERROR(__xludf.DUMMYFUNCTION("""COMPUTED_VALUE"""),"No")</f>
        <v>No</v>
      </c>
      <c r="X655" t="str">
        <f>IFERROR(__xludf.DUMMYFUNCTION("""COMPUTED_VALUE"""),"Maybe")</f>
        <v>Maybe</v>
      </c>
      <c r="Y655" t="str">
        <f>IFERROR(__xludf.DUMMYFUNCTION("""COMPUTED_VALUE"""),"No")</f>
        <v>No</v>
      </c>
      <c r="Z655" t="str">
        <f>IFERROR(__xludf.DUMMYFUNCTION("""COMPUTED_VALUE"""),"No")</f>
        <v>No</v>
      </c>
    </row>
    <row r="656">
      <c r="A656" s="4">
        <f>IFERROR(__xludf.DUMMYFUNCTION("""COMPUTED_VALUE"""),41905.83686938657)</f>
        <v>41905.83687</v>
      </c>
      <c r="B656">
        <f>IFERROR(__xludf.DUMMYFUNCTION("""COMPUTED_VALUE"""),29.0)</f>
        <v>29</v>
      </c>
      <c r="C656" t="str">
        <f>IFERROR(__xludf.DUMMYFUNCTION("""COMPUTED_VALUE"""),"Male")</f>
        <v>Male</v>
      </c>
      <c r="D656" t="str">
        <f>IFERROR(__xludf.DUMMYFUNCTION("""COMPUTED_VALUE"""),"United States")</f>
        <v>United States</v>
      </c>
      <c r="E656" t="str">
        <f>IFERROR(__xludf.DUMMYFUNCTION("""COMPUTED_VALUE"""),"OH")</f>
        <v>OH</v>
      </c>
      <c r="F656" t="str">
        <f>IFERROR(__xludf.DUMMYFUNCTION("""COMPUTED_VALUE"""),"No")</f>
        <v>No</v>
      </c>
      <c r="G656" t="str">
        <f>IFERROR(__xludf.DUMMYFUNCTION("""COMPUTED_VALUE"""),"No")</f>
        <v>No</v>
      </c>
      <c r="H656" t="str">
        <f>IFERROR(__xludf.DUMMYFUNCTION("""COMPUTED_VALUE"""),"No")</f>
        <v>No</v>
      </c>
      <c r="I656" t="str">
        <f>IFERROR(__xludf.DUMMYFUNCTION("""COMPUTED_VALUE"""),"Never")</f>
        <v>Never</v>
      </c>
      <c r="J656" t="str">
        <f>IFERROR(__xludf.DUMMYFUNCTION("""COMPUTED_VALUE"""),"26-100")</f>
        <v>26-100</v>
      </c>
      <c r="K656" t="str">
        <f>IFERROR(__xludf.DUMMYFUNCTION("""COMPUTED_VALUE"""),"No")</f>
        <v>No</v>
      </c>
      <c r="L656" t="str">
        <f>IFERROR(__xludf.DUMMYFUNCTION("""COMPUTED_VALUE"""),"Yes")</f>
        <v>Yes</v>
      </c>
      <c r="M656" t="str">
        <f>IFERROR(__xludf.DUMMYFUNCTION("""COMPUTED_VALUE"""),"No")</f>
        <v>No</v>
      </c>
      <c r="N656" t="str">
        <f>IFERROR(__xludf.DUMMYFUNCTION("""COMPUTED_VALUE"""),"No")</f>
        <v>No</v>
      </c>
      <c r="O656" t="str">
        <f>IFERROR(__xludf.DUMMYFUNCTION("""COMPUTED_VALUE"""),"No")</f>
        <v>No</v>
      </c>
      <c r="P656" t="str">
        <f>IFERROR(__xludf.DUMMYFUNCTION("""COMPUTED_VALUE"""),"Don't know")</f>
        <v>Don't know</v>
      </c>
      <c r="Q656" t="str">
        <f>IFERROR(__xludf.DUMMYFUNCTION("""COMPUTED_VALUE"""),"Don't know")</f>
        <v>Don't know</v>
      </c>
      <c r="R656" t="str">
        <f>IFERROR(__xludf.DUMMYFUNCTION("""COMPUTED_VALUE"""),"Don't know")</f>
        <v>Don't know</v>
      </c>
      <c r="S656" t="str">
        <f>IFERROR(__xludf.DUMMYFUNCTION("""COMPUTED_VALUE"""),"No")</f>
        <v>No</v>
      </c>
      <c r="T656" t="str">
        <f>IFERROR(__xludf.DUMMYFUNCTION("""COMPUTED_VALUE"""),"No")</f>
        <v>No</v>
      </c>
      <c r="U656" t="str">
        <f>IFERROR(__xludf.DUMMYFUNCTION("""COMPUTED_VALUE"""),"Some of them")</f>
        <v>Some of them</v>
      </c>
      <c r="V656" t="str">
        <f>IFERROR(__xludf.DUMMYFUNCTION("""COMPUTED_VALUE"""),"Yes")</f>
        <v>Yes</v>
      </c>
      <c r="W656" t="str">
        <f>IFERROR(__xludf.DUMMYFUNCTION("""COMPUTED_VALUE"""),"No")</f>
        <v>No</v>
      </c>
      <c r="X656" t="str">
        <f>IFERROR(__xludf.DUMMYFUNCTION("""COMPUTED_VALUE"""),"Yes")</f>
        <v>Yes</v>
      </c>
      <c r="Y656" t="str">
        <f>IFERROR(__xludf.DUMMYFUNCTION("""COMPUTED_VALUE"""),"No")</f>
        <v>No</v>
      </c>
      <c r="Z656" t="str">
        <f>IFERROR(__xludf.DUMMYFUNCTION("""COMPUTED_VALUE"""),"Yes")</f>
        <v>Yes</v>
      </c>
    </row>
    <row r="657">
      <c r="A657" s="4">
        <f>IFERROR(__xludf.DUMMYFUNCTION("""COMPUTED_VALUE"""),41908.89252635417)</f>
        <v>41908.89253</v>
      </c>
      <c r="B657">
        <f>IFERROR(__xludf.DUMMYFUNCTION("""COMPUTED_VALUE"""),32.0)</f>
        <v>32</v>
      </c>
      <c r="C657" t="str">
        <f>IFERROR(__xludf.DUMMYFUNCTION("""COMPUTED_VALUE"""),"Woman")</f>
        <v>Woman</v>
      </c>
      <c r="D657" t="str">
        <f>IFERROR(__xludf.DUMMYFUNCTION("""COMPUTED_VALUE"""),"United States")</f>
        <v>United States</v>
      </c>
      <c r="E657" t="str">
        <f>IFERROR(__xludf.DUMMYFUNCTION("""COMPUTED_VALUE"""),"NY")</f>
        <v>NY</v>
      </c>
      <c r="F657" t="str">
        <f>IFERROR(__xludf.DUMMYFUNCTION("""COMPUTED_VALUE"""),"No")</f>
        <v>No</v>
      </c>
      <c r="G657" t="str">
        <f>IFERROR(__xludf.DUMMYFUNCTION("""COMPUTED_VALUE"""),"No")</f>
        <v>No</v>
      </c>
      <c r="H657" t="str">
        <f>IFERROR(__xludf.DUMMYFUNCTION("""COMPUTED_VALUE"""),"Yes")</f>
        <v>Yes</v>
      </c>
      <c r="I657" t="str">
        <f>IFERROR(__xludf.DUMMYFUNCTION("""COMPUTED_VALUE"""),"Sometimes")</f>
        <v>Sometimes</v>
      </c>
      <c r="J657" t="str">
        <f>IFERROR(__xludf.DUMMYFUNCTION("""COMPUTED_VALUE"""),"26-100")</f>
        <v>26-100</v>
      </c>
      <c r="K657" t="str">
        <f>IFERROR(__xludf.DUMMYFUNCTION("""COMPUTED_VALUE"""),"No")</f>
        <v>No</v>
      </c>
      <c r="L657" t="str">
        <f>IFERROR(__xludf.DUMMYFUNCTION("""COMPUTED_VALUE"""),"Yes")</f>
        <v>Yes</v>
      </c>
      <c r="M657" t="str">
        <f>IFERROR(__xludf.DUMMYFUNCTION("""COMPUTED_VALUE"""),"Yes")</f>
        <v>Yes</v>
      </c>
      <c r="N657" t="str">
        <f>IFERROR(__xludf.DUMMYFUNCTION("""COMPUTED_VALUE"""),"Yes")</f>
        <v>Yes</v>
      </c>
      <c r="O657" t="str">
        <f>IFERROR(__xludf.DUMMYFUNCTION("""COMPUTED_VALUE"""),"No")</f>
        <v>No</v>
      </c>
      <c r="P657" t="str">
        <f>IFERROR(__xludf.DUMMYFUNCTION("""COMPUTED_VALUE"""),"No")</f>
        <v>No</v>
      </c>
      <c r="Q657" t="str">
        <f>IFERROR(__xludf.DUMMYFUNCTION("""COMPUTED_VALUE"""),"Yes")</f>
        <v>Yes</v>
      </c>
      <c r="R657" t="str">
        <f>IFERROR(__xludf.DUMMYFUNCTION("""COMPUTED_VALUE"""),"Don't know")</f>
        <v>Don't know</v>
      </c>
      <c r="S657" t="str">
        <f>IFERROR(__xludf.DUMMYFUNCTION("""COMPUTED_VALUE"""),"Maybe")</f>
        <v>Maybe</v>
      </c>
      <c r="T657" t="str">
        <f>IFERROR(__xludf.DUMMYFUNCTION("""COMPUTED_VALUE"""),"Maybe")</f>
        <v>Maybe</v>
      </c>
      <c r="U657" t="str">
        <f>IFERROR(__xludf.DUMMYFUNCTION("""COMPUTED_VALUE"""),"Some of them")</f>
        <v>Some of them</v>
      </c>
      <c r="V657" t="str">
        <f>IFERROR(__xludf.DUMMYFUNCTION("""COMPUTED_VALUE"""),"No")</f>
        <v>No</v>
      </c>
      <c r="W657" t="str">
        <f>IFERROR(__xludf.DUMMYFUNCTION("""COMPUTED_VALUE"""),"No")</f>
        <v>No</v>
      </c>
      <c r="X657" t="str">
        <f>IFERROR(__xludf.DUMMYFUNCTION("""COMPUTED_VALUE"""),"No")</f>
        <v>No</v>
      </c>
      <c r="Y657" t="str">
        <f>IFERROR(__xludf.DUMMYFUNCTION("""COMPUTED_VALUE"""),"No")</f>
        <v>No</v>
      </c>
      <c r="Z657" t="str">
        <f>IFERROR(__xludf.DUMMYFUNCTION("""COMPUTED_VALUE"""),"No")</f>
        <v>No</v>
      </c>
    </row>
    <row r="658">
      <c r="A658" s="4">
        <f>IFERROR(__xludf.DUMMYFUNCTION("""COMPUTED_VALUE"""),41912.3882100463)</f>
        <v>41912.38821</v>
      </c>
      <c r="B658">
        <f>IFERROR(__xludf.DUMMYFUNCTION("""COMPUTED_VALUE"""),38.0)</f>
        <v>38</v>
      </c>
      <c r="C658" t="str">
        <f>IFERROR(__xludf.DUMMYFUNCTION("""COMPUTED_VALUE"""),"male")</f>
        <v>male</v>
      </c>
      <c r="D658" t="str">
        <f>IFERROR(__xludf.DUMMYFUNCTION("""COMPUTED_VALUE"""),"United States")</f>
        <v>United States</v>
      </c>
      <c r="E658" t="str">
        <f>IFERROR(__xludf.DUMMYFUNCTION("""COMPUTED_VALUE"""),"CA")</f>
        <v>CA</v>
      </c>
      <c r="F658" t="str">
        <f>IFERROR(__xludf.DUMMYFUNCTION("""COMPUTED_VALUE"""),"No")</f>
        <v>No</v>
      </c>
      <c r="G658" t="str">
        <f>IFERROR(__xludf.DUMMYFUNCTION("""COMPUTED_VALUE"""),"Yes")</f>
        <v>Yes</v>
      </c>
      <c r="H658" t="str">
        <f>IFERROR(__xludf.DUMMYFUNCTION("""COMPUTED_VALUE"""),"Yes")</f>
        <v>Yes</v>
      </c>
      <c r="I658" t="str">
        <f>IFERROR(__xludf.DUMMYFUNCTION("""COMPUTED_VALUE"""),"Sometimes")</f>
        <v>Sometimes</v>
      </c>
      <c r="J658" t="str">
        <f>IFERROR(__xludf.DUMMYFUNCTION("""COMPUTED_VALUE"""),"More than 1000")</f>
        <v>More than 1000</v>
      </c>
      <c r="K658" t="str">
        <f>IFERROR(__xludf.DUMMYFUNCTION("""COMPUTED_VALUE"""),"No")</f>
        <v>No</v>
      </c>
      <c r="L658" t="str">
        <f>IFERROR(__xludf.DUMMYFUNCTION("""COMPUTED_VALUE"""),"No")</f>
        <v>No</v>
      </c>
      <c r="M658" t="str">
        <f>IFERROR(__xludf.DUMMYFUNCTION("""COMPUTED_VALUE"""),"Yes")</f>
        <v>Yes</v>
      </c>
      <c r="N658" t="str">
        <f>IFERROR(__xludf.DUMMYFUNCTION("""COMPUTED_VALUE"""),"Yes")</f>
        <v>Yes</v>
      </c>
      <c r="O658" t="str">
        <f>IFERROR(__xludf.DUMMYFUNCTION("""COMPUTED_VALUE"""),"Yes")</f>
        <v>Yes</v>
      </c>
      <c r="P658" t="str">
        <f>IFERROR(__xludf.DUMMYFUNCTION("""COMPUTED_VALUE"""),"Yes")</f>
        <v>Yes</v>
      </c>
      <c r="Q658" t="str">
        <f>IFERROR(__xludf.DUMMYFUNCTION("""COMPUTED_VALUE"""),"Yes")</f>
        <v>Yes</v>
      </c>
      <c r="R658" t="str">
        <f>IFERROR(__xludf.DUMMYFUNCTION("""COMPUTED_VALUE"""),"Don't know")</f>
        <v>Don't know</v>
      </c>
      <c r="S658" t="str">
        <f>IFERROR(__xludf.DUMMYFUNCTION("""COMPUTED_VALUE"""),"Maybe")</f>
        <v>Maybe</v>
      </c>
      <c r="T658" t="str">
        <f>IFERROR(__xludf.DUMMYFUNCTION("""COMPUTED_VALUE"""),"No")</f>
        <v>No</v>
      </c>
      <c r="U658" t="str">
        <f>IFERROR(__xludf.DUMMYFUNCTION("""COMPUTED_VALUE"""),"Some of them")</f>
        <v>Some of them</v>
      </c>
      <c r="V658" t="str">
        <f>IFERROR(__xludf.DUMMYFUNCTION("""COMPUTED_VALUE"""),"No")</f>
        <v>No</v>
      </c>
      <c r="W658" t="str">
        <f>IFERROR(__xludf.DUMMYFUNCTION("""COMPUTED_VALUE"""),"No")</f>
        <v>No</v>
      </c>
      <c r="X658" t="str">
        <f>IFERROR(__xludf.DUMMYFUNCTION("""COMPUTED_VALUE"""),"Maybe")</f>
        <v>Maybe</v>
      </c>
      <c r="Y658" t="str">
        <f>IFERROR(__xludf.DUMMYFUNCTION("""COMPUTED_VALUE"""),"No")</f>
        <v>No</v>
      </c>
      <c r="Z658" t="str">
        <f>IFERROR(__xludf.DUMMYFUNCTION("""COMPUTED_VALUE"""),"Yes")</f>
        <v>Yes</v>
      </c>
    </row>
    <row r="659">
      <c r="A659" s="4">
        <f>IFERROR(__xludf.DUMMYFUNCTION("""COMPUTED_VALUE"""),41914.89254690972)</f>
        <v>41914.89255</v>
      </c>
      <c r="B659">
        <f>IFERROR(__xludf.DUMMYFUNCTION("""COMPUTED_VALUE"""),72.0)</f>
        <v>72</v>
      </c>
      <c r="C659" t="str">
        <f>IFERROR(__xludf.DUMMYFUNCTION("""COMPUTED_VALUE"""),"Female")</f>
        <v>Female</v>
      </c>
      <c r="D659" t="str">
        <f>IFERROR(__xludf.DUMMYFUNCTION("""COMPUTED_VALUE"""),"United States")</f>
        <v>United States</v>
      </c>
      <c r="E659" t="str">
        <f>IFERROR(__xludf.DUMMYFUNCTION("""COMPUTED_VALUE"""),"IN")</f>
        <v>IN</v>
      </c>
      <c r="F659" t="str">
        <f>IFERROR(__xludf.DUMMYFUNCTION("""COMPUTED_VALUE"""),"No")</f>
        <v>No</v>
      </c>
      <c r="G659" t="str">
        <f>IFERROR(__xludf.DUMMYFUNCTION("""COMPUTED_VALUE"""),"Yes")</f>
        <v>Yes</v>
      </c>
      <c r="H659" t="str">
        <f>IFERROR(__xludf.DUMMYFUNCTION("""COMPUTED_VALUE"""),"Yes")</f>
        <v>Yes</v>
      </c>
      <c r="I659" t="str">
        <f>IFERROR(__xludf.DUMMYFUNCTION("""COMPUTED_VALUE"""),"Never")</f>
        <v>Never</v>
      </c>
      <c r="J659" t="str">
        <f>IFERROR(__xludf.DUMMYFUNCTION("""COMPUTED_VALUE"""),"500-1000")</f>
        <v>500-1000</v>
      </c>
      <c r="K659" t="str">
        <f>IFERROR(__xludf.DUMMYFUNCTION("""COMPUTED_VALUE"""),"Yes")</f>
        <v>Yes</v>
      </c>
      <c r="L659" t="str">
        <f>IFERROR(__xludf.DUMMYFUNCTION("""COMPUTED_VALUE"""),"No")</f>
        <v>No</v>
      </c>
      <c r="M659" t="str">
        <f>IFERROR(__xludf.DUMMYFUNCTION("""COMPUTED_VALUE"""),"Yes")</f>
        <v>Yes</v>
      </c>
      <c r="N659" t="str">
        <f>IFERROR(__xludf.DUMMYFUNCTION("""COMPUTED_VALUE"""),"Not sure")</f>
        <v>Not sure</v>
      </c>
      <c r="O659" t="str">
        <f>IFERROR(__xludf.DUMMYFUNCTION("""COMPUTED_VALUE"""),"Don't know")</f>
        <v>Don't know</v>
      </c>
      <c r="P659" t="str">
        <f>IFERROR(__xludf.DUMMYFUNCTION("""COMPUTED_VALUE"""),"Yes")</f>
        <v>Yes</v>
      </c>
      <c r="Q659" t="str">
        <f>IFERROR(__xludf.DUMMYFUNCTION("""COMPUTED_VALUE"""),"Don't know")</f>
        <v>Don't know</v>
      </c>
      <c r="R659" t="str">
        <f>IFERROR(__xludf.DUMMYFUNCTION("""COMPUTED_VALUE"""),"Somewhat easy")</f>
        <v>Somewhat easy</v>
      </c>
      <c r="S659" t="str">
        <f>IFERROR(__xludf.DUMMYFUNCTION("""COMPUTED_VALUE"""),"Maybe")</f>
        <v>Maybe</v>
      </c>
      <c r="T659" t="str">
        <f>IFERROR(__xludf.DUMMYFUNCTION("""COMPUTED_VALUE"""),"Maybe")</f>
        <v>Maybe</v>
      </c>
      <c r="U659" t="str">
        <f>IFERROR(__xludf.DUMMYFUNCTION("""COMPUTED_VALUE"""),"Some of them")</f>
        <v>Some of them</v>
      </c>
      <c r="V659" t="str">
        <f>IFERROR(__xludf.DUMMYFUNCTION("""COMPUTED_VALUE"""),"Yes")</f>
        <v>Yes</v>
      </c>
      <c r="W659" t="str">
        <f>IFERROR(__xludf.DUMMYFUNCTION("""COMPUTED_VALUE"""),"No")</f>
        <v>No</v>
      </c>
      <c r="X659" t="str">
        <f>IFERROR(__xludf.DUMMYFUNCTION("""COMPUTED_VALUE"""),"No")</f>
        <v>No</v>
      </c>
      <c r="Y659" t="str">
        <f>IFERROR(__xludf.DUMMYFUNCTION("""COMPUTED_VALUE"""),"Don't know")</f>
        <v>Don't know</v>
      </c>
      <c r="Z659" t="str">
        <f>IFERROR(__xludf.DUMMYFUNCTION("""COMPUTED_VALUE"""),"Yes")</f>
        <v>Yes</v>
      </c>
    </row>
    <row r="660">
      <c r="A660" s="4">
        <f>IFERROR(__xludf.DUMMYFUNCTION("""COMPUTED_VALUE"""),41917.88623164352)</f>
        <v>41917.88623</v>
      </c>
      <c r="B660">
        <f>IFERROR(__xludf.DUMMYFUNCTION("""COMPUTED_VALUE"""),35.0)</f>
        <v>35</v>
      </c>
      <c r="C660" t="str">
        <f>IFERROR(__xludf.DUMMYFUNCTION("""COMPUTED_VALUE"""),"female")</f>
        <v>female</v>
      </c>
      <c r="D660" t="str">
        <f>IFERROR(__xludf.DUMMYFUNCTION("""COMPUTED_VALUE"""),"United States")</f>
        <v>United States</v>
      </c>
      <c r="E660" t="str">
        <f>IFERROR(__xludf.DUMMYFUNCTION("""COMPUTED_VALUE"""),"IN")</f>
        <v>IN</v>
      </c>
      <c r="F660" t="str">
        <f>IFERROR(__xludf.DUMMYFUNCTION("""COMPUTED_VALUE"""),"No")</f>
        <v>No</v>
      </c>
      <c r="G660" t="str">
        <f>IFERROR(__xludf.DUMMYFUNCTION("""COMPUTED_VALUE"""),"Yes")</f>
        <v>Yes</v>
      </c>
      <c r="H660" t="str">
        <f>IFERROR(__xludf.DUMMYFUNCTION("""COMPUTED_VALUE"""),"Yes")</f>
        <v>Yes</v>
      </c>
      <c r="I660" t="str">
        <f>IFERROR(__xludf.DUMMYFUNCTION("""COMPUTED_VALUE"""),"Sometimes")</f>
        <v>Sometimes</v>
      </c>
      <c r="J660" t="str">
        <f>IFERROR(__xludf.DUMMYFUNCTION("""COMPUTED_VALUE"""),"1-5")</f>
        <v>1-5</v>
      </c>
      <c r="K660" t="str">
        <f>IFERROR(__xludf.DUMMYFUNCTION("""COMPUTED_VALUE"""),"Yes")</f>
        <v>Yes</v>
      </c>
      <c r="L660" t="str">
        <f>IFERROR(__xludf.DUMMYFUNCTION("""COMPUTED_VALUE"""),"Yes")</f>
        <v>Yes</v>
      </c>
      <c r="M660" t="str">
        <f>IFERROR(__xludf.DUMMYFUNCTION("""COMPUTED_VALUE"""),"No")</f>
        <v>No</v>
      </c>
      <c r="N660" t="str">
        <f>IFERROR(__xludf.DUMMYFUNCTION("""COMPUTED_VALUE"""),"No")</f>
        <v>No</v>
      </c>
      <c r="O660" t="str">
        <f>IFERROR(__xludf.DUMMYFUNCTION("""COMPUTED_VALUE"""),"No")</f>
        <v>No</v>
      </c>
      <c r="P660" t="str">
        <f>IFERROR(__xludf.DUMMYFUNCTION("""COMPUTED_VALUE"""),"No")</f>
        <v>No</v>
      </c>
      <c r="Q660" t="str">
        <f>IFERROR(__xludf.DUMMYFUNCTION("""COMPUTED_VALUE"""),"Yes")</f>
        <v>Yes</v>
      </c>
      <c r="R660" t="str">
        <f>IFERROR(__xludf.DUMMYFUNCTION("""COMPUTED_VALUE"""),"Don't know")</f>
        <v>Don't know</v>
      </c>
      <c r="S660" t="str">
        <f>IFERROR(__xludf.DUMMYFUNCTION("""COMPUTED_VALUE"""),"Maybe")</f>
        <v>Maybe</v>
      </c>
      <c r="T660" t="str">
        <f>IFERROR(__xludf.DUMMYFUNCTION("""COMPUTED_VALUE"""),"Maybe")</f>
        <v>Maybe</v>
      </c>
      <c r="U660" t="str">
        <f>IFERROR(__xludf.DUMMYFUNCTION("""COMPUTED_VALUE"""),"Some of them")</f>
        <v>Some of them</v>
      </c>
      <c r="V660" t="str">
        <f>IFERROR(__xludf.DUMMYFUNCTION("""COMPUTED_VALUE"""),"Some of them")</f>
        <v>Some of them</v>
      </c>
      <c r="W660" t="str">
        <f>IFERROR(__xludf.DUMMYFUNCTION("""COMPUTED_VALUE"""),"No")</f>
        <v>No</v>
      </c>
      <c r="X660" t="str">
        <f>IFERROR(__xludf.DUMMYFUNCTION("""COMPUTED_VALUE"""),"No")</f>
        <v>No</v>
      </c>
      <c r="Y660" t="str">
        <f>IFERROR(__xludf.DUMMYFUNCTION("""COMPUTED_VALUE"""),"Yes")</f>
        <v>Yes</v>
      </c>
      <c r="Z660" t="str">
        <f>IFERROR(__xludf.DUMMYFUNCTION("""COMPUTED_VALUE"""),"No")</f>
        <v>No</v>
      </c>
    </row>
    <row r="661">
      <c r="A661" s="4">
        <f>IFERROR(__xludf.DUMMYFUNCTION("""COMPUTED_VALUE"""),41921.4687480787)</f>
        <v>41921.46875</v>
      </c>
      <c r="B661">
        <f>IFERROR(__xludf.DUMMYFUNCTION("""COMPUTED_VALUE"""),28.0)</f>
        <v>28</v>
      </c>
      <c r="C661" t="str">
        <f>IFERROR(__xludf.DUMMYFUNCTION("""COMPUTED_VALUE"""),"F")</f>
        <v>F</v>
      </c>
      <c r="D661" t="str">
        <f>IFERROR(__xludf.DUMMYFUNCTION("""COMPUTED_VALUE"""),"United States")</f>
        <v>United States</v>
      </c>
      <c r="E661" t="str">
        <f>IFERROR(__xludf.DUMMYFUNCTION("""COMPUTED_VALUE"""),"VA")</f>
        <v>VA</v>
      </c>
      <c r="F661" t="str">
        <f>IFERROR(__xludf.DUMMYFUNCTION("""COMPUTED_VALUE"""),"No")</f>
        <v>No</v>
      </c>
      <c r="G661" t="str">
        <f>IFERROR(__xludf.DUMMYFUNCTION("""COMPUTED_VALUE"""),"No")</f>
        <v>No</v>
      </c>
      <c r="H661" t="str">
        <f>IFERROR(__xludf.DUMMYFUNCTION("""COMPUTED_VALUE"""),"Yes")</f>
        <v>Yes</v>
      </c>
      <c r="I661" t="str">
        <f>IFERROR(__xludf.DUMMYFUNCTION("""COMPUTED_VALUE"""),"Often")</f>
        <v>Often</v>
      </c>
      <c r="J661" t="str">
        <f>IFERROR(__xludf.DUMMYFUNCTION("""COMPUTED_VALUE"""),"6-25")</f>
        <v>6-25</v>
      </c>
      <c r="K661" t="str">
        <f>IFERROR(__xludf.DUMMYFUNCTION("""COMPUTED_VALUE"""),"No")</f>
        <v>No</v>
      </c>
      <c r="L661" t="str">
        <f>IFERROR(__xludf.DUMMYFUNCTION("""COMPUTED_VALUE"""),"Yes")</f>
        <v>Yes</v>
      </c>
      <c r="M661" t="str">
        <f>IFERROR(__xludf.DUMMYFUNCTION("""COMPUTED_VALUE"""),"No")</f>
        <v>No</v>
      </c>
      <c r="N661" t="str">
        <f>IFERROR(__xludf.DUMMYFUNCTION("""COMPUTED_VALUE"""),"Yes")</f>
        <v>Yes</v>
      </c>
      <c r="O661" t="str">
        <f>IFERROR(__xludf.DUMMYFUNCTION("""COMPUTED_VALUE"""),"No")</f>
        <v>No</v>
      </c>
      <c r="P661" t="str">
        <f>IFERROR(__xludf.DUMMYFUNCTION("""COMPUTED_VALUE"""),"No")</f>
        <v>No</v>
      </c>
      <c r="Q661" t="str">
        <f>IFERROR(__xludf.DUMMYFUNCTION("""COMPUTED_VALUE"""),"Don't know")</f>
        <v>Don't know</v>
      </c>
      <c r="R661" t="str">
        <f>IFERROR(__xludf.DUMMYFUNCTION("""COMPUTED_VALUE"""),"Very difficult")</f>
        <v>Very difficult</v>
      </c>
      <c r="S661" t="str">
        <f>IFERROR(__xludf.DUMMYFUNCTION("""COMPUTED_VALUE"""),"Yes")</f>
        <v>Yes</v>
      </c>
      <c r="T661" t="str">
        <f>IFERROR(__xludf.DUMMYFUNCTION("""COMPUTED_VALUE"""),"Maybe")</f>
        <v>Maybe</v>
      </c>
      <c r="U661" t="str">
        <f>IFERROR(__xludf.DUMMYFUNCTION("""COMPUTED_VALUE"""),"Some of them")</f>
        <v>Some of them</v>
      </c>
      <c r="V661" t="str">
        <f>IFERROR(__xludf.DUMMYFUNCTION("""COMPUTED_VALUE"""),"Some of them")</f>
        <v>Some of them</v>
      </c>
      <c r="W661" t="str">
        <f>IFERROR(__xludf.DUMMYFUNCTION("""COMPUTED_VALUE"""),"No")</f>
        <v>No</v>
      </c>
      <c r="X661" t="str">
        <f>IFERROR(__xludf.DUMMYFUNCTION("""COMPUTED_VALUE"""),"No")</f>
        <v>No</v>
      </c>
      <c r="Y661" t="str">
        <f>IFERROR(__xludf.DUMMYFUNCTION("""COMPUTED_VALUE"""),"Don't know")</f>
        <v>Don't know</v>
      </c>
      <c r="Z661" t="str">
        <f>IFERROR(__xludf.DUMMYFUNCTION("""COMPUTED_VALUE"""),"No")</f>
        <v>No</v>
      </c>
    </row>
    <row r="662">
      <c r="A662" s="4">
        <f>IFERROR(__xludf.DUMMYFUNCTION("""COMPUTED_VALUE"""),41948.42273262731)</f>
        <v>41948.42273</v>
      </c>
      <c r="B662">
        <f>IFERROR(__xludf.DUMMYFUNCTION("""COMPUTED_VALUE"""),27.0)</f>
        <v>27</v>
      </c>
      <c r="C662" t="str">
        <f>IFERROR(__xludf.DUMMYFUNCTION("""COMPUTED_VALUE"""),"femail")</f>
        <v>femail</v>
      </c>
      <c r="D662" t="str">
        <f>IFERROR(__xludf.DUMMYFUNCTION("""COMPUTED_VALUE"""),"United States")</f>
        <v>United States</v>
      </c>
      <c r="E662" t="str">
        <f>IFERROR(__xludf.DUMMYFUNCTION("""COMPUTED_VALUE"""),"OK")</f>
        <v>OK</v>
      </c>
      <c r="F662" t="str">
        <f>IFERROR(__xludf.DUMMYFUNCTION("""COMPUTED_VALUE"""),"No")</f>
        <v>No</v>
      </c>
      <c r="G662" t="str">
        <f>IFERROR(__xludf.DUMMYFUNCTION("""COMPUTED_VALUE"""),"No")</f>
        <v>No</v>
      </c>
      <c r="H662" t="str">
        <f>IFERROR(__xludf.DUMMYFUNCTION("""COMPUTED_VALUE"""),"No")</f>
        <v>No</v>
      </c>
      <c r="I662" t="str">
        <f>IFERROR(__xludf.DUMMYFUNCTION("""COMPUTED_VALUE"""),"Never")</f>
        <v>Never</v>
      </c>
      <c r="J662" t="str">
        <f>IFERROR(__xludf.DUMMYFUNCTION("""COMPUTED_VALUE"""),"100-500")</f>
        <v>100-500</v>
      </c>
      <c r="K662" t="str">
        <f>IFERROR(__xludf.DUMMYFUNCTION("""COMPUTED_VALUE"""),"No")</f>
        <v>No</v>
      </c>
      <c r="L662" t="str">
        <f>IFERROR(__xludf.DUMMYFUNCTION("""COMPUTED_VALUE"""),"No")</f>
        <v>No</v>
      </c>
      <c r="M662" t="str">
        <f>IFERROR(__xludf.DUMMYFUNCTION("""COMPUTED_VALUE"""),"Don't know")</f>
        <v>Don't know</v>
      </c>
      <c r="N662" t="str">
        <f>IFERROR(__xludf.DUMMYFUNCTION("""COMPUTED_VALUE"""),"Not sure")</f>
        <v>Not sure</v>
      </c>
      <c r="O662" t="str">
        <f>IFERROR(__xludf.DUMMYFUNCTION("""COMPUTED_VALUE"""),"Don't know")</f>
        <v>Don't know</v>
      </c>
      <c r="P662" t="str">
        <f>IFERROR(__xludf.DUMMYFUNCTION("""COMPUTED_VALUE"""),"Don't know")</f>
        <v>Don't know</v>
      </c>
      <c r="Q662" t="str">
        <f>IFERROR(__xludf.DUMMYFUNCTION("""COMPUTED_VALUE"""),"Don't know")</f>
        <v>Don't know</v>
      </c>
      <c r="R662" t="str">
        <f>IFERROR(__xludf.DUMMYFUNCTION("""COMPUTED_VALUE"""),"Don't know")</f>
        <v>Don't know</v>
      </c>
      <c r="S662" t="str">
        <f>IFERROR(__xludf.DUMMYFUNCTION("""COMPUTED_VALUE"""),"No")</f>
        <v>No</v>
      </c>
      <c r="T662" t="str">
        <f>IFERROR(__xludf.DUMMYFUNCTION("""COMPUTED_VALUE"""),"No")</f>
        <v>No</v>
      </c>
      <c r="U662" t="str">
        <f>IFERROR(__xludf.DUMMYFUNCTION("""COMPUTED_VALUE"""),"Some of them")</f>
        <v>Some of them</v>
      </c>
      <c r="V662" t="str">
        <f>IFERROR(__xludf.DUMMYFUNCTION("""COMPUTED_VALUE"""),"Yes")</f>
        <v>Yes</v>
      </c>
      <c r="W662" t="str">
        <f>IFERROR(__xludf.DUMMYFUNCTION("""COMPUTED_VALUE"""),"No")</f>
        <v>No</v>
      </c>
      <c r="X662" t="str">
        <f>IFERROR(__xludf.DUMMYFUNCTION("""COMPUTED_VALUE"""),"No")</f>
        <v>No</v>
      </c>
      <c r="Y662" t="str">
        <f>IFERROR(__xludf.DUMMYFUNCTION("""COMPUTED_VALUE"""),"Yes")</f>
        <v>Yes</v>
      </c>
      <c r="Z662" t="str">
        <f>IFERROR(__xludf.DUMMYFUNCTION("""COMPUTED_VALUE"""),"No")</f>
        <v>No</v>
      </c>
    </row>
    <row r="663">
      <c r="A663" s="4">
        <f>IFERROR(__xludf.DUMMYFUNCTION("""COMPUTED_VALUE"""),41959.362906064816)</f>
        <v>41959.36291</v>
      </c>
      <c r="B663">
        <f>IFERROR(__xludf.DUMMYFUNCTION("""COMPUTED_VALUE"""),38.0)</f>
        <v>38</v>
      </c>
      <c r="C663" t="str">
        <f>IFERROR(__xludf.DUMMYFUNCTION("""COMPUTED_VALUE"""),"Male")</f>
        <v>Male</v>
      </c>
      <c r="D663" t="str">
        <f>IFERROR(__xludf.DUMMYFUNCTION("""COMPUTED_VALUE"""),"United States")</f>
        <v>United States</v>
      </c>
      <c r="E663" t="str">
        <f>IFERROR(__xludf.DUMMYFUNCTION("""COMPUTED_VALUE"""),"AL")</f>
        <v>AL</v>
      </c>
      <c r="F663" t="str">
        <f>IFERROR(__xludf.DUMMYFUNCTION("""COMPUTED_VALUE"""),"No")</f>
        <v>No</v>
      </c>
      <c r="G663" t="str">
        <f>IFERROR(__xludf.DUMMYFUNCTION("""COMPUTED_VALUE"""),"Yes")</f>
        <v>Yes</v>
      </c>
      <c r="H663" t="str">
        <f>IFERROR(__xludf.DUMMYFUNCTION("""COMPUTED_VALUE"""),"Yes")</f>
        <v>Yes</v>
      </c>
      <c r="I663" t="str">
        <f>IFERROR(__xludf.DUMMYFUNCTION("""COMPUTED_VALUE"""),"Sometimes")</f>
        <v>Sometimes</v>
      </c>
      <c r="J663" t="str">
        <f>IFERROR(__xludf.DUMMYFUNCTION("""COMPUTED_VALUE"""),"26-100")</f>
        <v>26-100</v>
      </c>
      <c r="K663" t="str">
        <f>IFERROR(__xludf.DUMMYFUNCTION("""COMPUTED_VALUE"""),"Yes")</f>
        <v>Yes</v>
      </c>
      <c r="L663" t="str">
        <f>IFERROR(__xludf.DUMMYFUNCTION("""COMPUTED_VALUE"""),"Yes")</f>
        <v>Yes</v>
      </c>
      <c r="M663" t="str">
        <f>IFERROR(__xludf.DUMMYFUNCTION("""COMPUTED_VALUE"""),"Yes")</f>
        <v>Yes</v>
      </c>
      <c r="N663" t="str">
        <f>IFERROR(__xludf.DUMMYFUNCTION("""COMPUTED_VALUE"""),"No")</f>
        <v>No</v>
      </c>
      <c r="O663" t="str">
        <f>IFERROR(__xludf.DUMMYFUNCTION("""COMPUTED_VALUE"""),"No")</f>
        <v>No</v>
      </c>
      <c r="P663" t="str">
        <f>IFERROR(__xludf.DUMMYFUNCTION("""COMPUTED_VALUE"""),"No")</f>
        <v>No</v>
      </c>
      <c r="Q663" t="str">
        <f>IFERROR(__xludf.DUMMYFUNCTION("""COMPUTED_VALUE"""),"Don't know")</f>
        <v>Don't know</v>
      </c>
      <c r="R663" t="str">
        <f>IFERROR(__xludf.DUMMYFUNCTION("""COMPUTED_VALUE"""),"Don't know")</f>
        <v>Don't know</v>
      </c>
      <c r="S663" t="str">
        <f>IFERROR(__xludf.DUMMYFUNCTION("""COMPUTED_VALUE"""),"Maybe")</f>
        <v>Maybe</v>
      </c>
      <c r="T663" t="str">
        <f>IFERROR(__xludf.DUMMYFUNCTION("""COMPUTED_VALUE"""),"No")</f>
        <v>No</v>
      </c>
      <c r="U663" t="str">
        <f>IFERROR(__xludf.DUMMYFUNCTION("""COMPUTED_VALUE"""),"Some of them")</f>
        <v>Some of them</v>
      </c>
      <c r="V663" t="str">
        <f>IFERROR(__xludf.DUMMYFUNCTION("""COMPUTED_VALUE"""),"Some of them")</f>
        <v>Some of them</v>
      </c>
      <c r="W663" t="str">
        <f>IFERROR(__xludf.DUMMYFUNCTION("""COMPUTED_VALUE"""),"No")</f>
        <v>No</v>
      </c>
      <c r="X663" t="str">
        <f>IFERROR(__xludf.DUMMYFUNCTION("""COMPUTED_VALUE"""),"No")</f>
        <v>No</v>
      </c>
      <c r="Y663" t="str">
        <f>IFERROR(__xludf.DUMMYFUNCTION("""COMPUTED_VALUE"""),"Don't know")</f>
        <v>Don't know</v>
      </c>
      <c r="Z663" t="str">
        <f>IFERROR(__xludf.DUMMYFUNCTION("""COMPUTED_VALUE"""),"No")</f>
        <v>No</v>
      </c>
    </row>
    <row r="664">
      <c r="A664" s="4">
        <f>IFERROR(__xludf.DUMMYFUNCTION("""COMPUTED_VALUE"""),41988.03043592593)</f>
        <v>41988.03044</v>
      </c>
      <c r="B664">
        <f>IFERROR(__xludf.DUMMYFUNCTION("""COMPUTED_VALUE"""),40.0)</f>
        <v>40</v>
      </c>
      <c r="C664" t="str">
        <f>IFERROR(__xludf.DUMMYFUNCTION("""COMPUTED_VALUE"""),"Male")</f>
        <v>Male</v>
      </c>
      <c r="D664" t="str">
        <f>IFERROR(__xludf.DUMMYFUNCTION("""COMPUTED_VALUE"""),"United States")</f>
        <v>United States</v>
      </c>
      <c r="E664" t="str">
        <f>IFERROR(__xludf.DUMMYFUNCTION("""COMPUTED_VALUE"""),"AL")</f>
        <v>AL</v>
      </c>
      <c r="F664" t="str">
        <f>IFERROR(__xludf.DUMMYFUNCTION("""COMPUTED_VALUE"""),"No")</f>
        <v>No</v>
      </c>
      <c r="G664" t="str">
        <f>IFERROR(__xludf.DUMMYFUNCTION("""COMPUTED_VALUE"""),"Yes")</f>
        <v>Yes</v>
      </c>
      <c r="H664" t="str">
        <f>IFERROR(__xludf.DUMMYFUNCTION("""COMPUTED_VALUE"""),"Yes")</f>
        <v>Yes</v>
      </c>
      <c r="I664" t="str">
        <f>IFERROR(__xludf.DUMMYFUNCTION("""COMPUTED_VALUE"""),"Sometimes")</f>
        <v>Sometimes</v>
      </c>
      <c r="J664" t="str">
        <f>IFERROR(__xludf.DUMMYFUNCTION("""COMPUTED_VALUE"""),"6-25")</f>
        <v>6-25</v>
      </c>
      <c r="K664" t="str">
        <f>IFERROR(__xludf.DUMMYFUNCTION("""COMPUTED_VALUE"""),"No")</f>
        <v>No</v>
      </c>
      <c r="L664" t="str">
        <f>IFERROR(__xludf.DUMMYFUNCTION("""COMPUTED_VALUE"""),"Yes")</f>
        <v>Yes</v>
      </c>
      <c r="M664" t="str">
        <f>IFERROR(__xludf.DUMMYFUNCTION("""COMPUTED_VALUE"""),"Yes")</f>
        <v>Yes</v>
      </c>
      <c r="N664" t="str">
        <f>IFERROR(__xludf.DUMMYFUNCTION("""COMPUTED_VALUE"""),"Yes")</f>
        <v>Yes</v>
      </c>
      <c r="O664" t="str">
        <f>IFERROR(__xludf.DUMMYFUNCTION("""COMPUTED_VALUE"""),"No")</f>
        <v>No</v>
      </c>
      <c r="P664" t="str">
        <f>IFERROR(__xludf.DUMMYFUNCTION("""COMPUTED_VALUE"""),"No")</f>
        <v>No</v>
      </c>
      <c r="Q664" t="str">
        <f>IFERROR(__xludf.DUMMYFUNCTION("""COMPUTED_VALUE"""),"Yes")</f>
        <v>Yes</v>
      </c>
      <c r="R664" t="str">
        <f>IFERROR(__xludf.DUMMYFUNCTION("""COMPUTED_VALUE"""),"Don't know")</f>
        <v>Don't know</v>
      </c>
      <c r="S664" t="str">
        <f>IFERROR(__xludf.DUMMYFUNCTION("""COMPUTED_VALUE"""),"Maybe")</f>
        <v>Maybe</v>
      </c>
      <c r="T664" t="str">
        <f>IFERROR(__xludf.DUMMYFUNCTION("""COMPUTED_VALUE"""),"No")</f>
        <v>No</v>
      </c>
      <c r="U664" t="str">
        <f>IFERROR(__xludf.DUMMYFUNCTION("""COMPUTED_VALUE"""),"Some of them")</f>
        <v>Some of them</v>
      </c>
      <c r="V664" t="str">
        <f>IFERROR(__xludf.DUMMYFUNCTION("""COMPUTED_VALUE"""),"No")</f>
        <v>No</v>
      </c>
      <c r="W664" t="str">
        <f>IFERROR(__xludf.DUMMYFUNCTION("""COMPUTED_VALUE"""),"No")</f>
        <v>No</v>
      </c>
      <c r="X664" t="str">
        <f>IFERROR(__xludf.DUMMYFUNCTION("""COMPUTED_VALUE"""),"No")</f>
        <v>No</v>
      </c>
      <c r="Y664" t="str">
        <f>IFERROR(__xludf.DUMMYFUNCTION("""COMPUTED_VALUE"""),"Yes")</f>
        <v>Yes</v>
      </c>
      <c r="Z664" t="str">
        <f>IFERROR(__xludf.DUMMYFUNCTION("""COMPUTED_VALUE"""),"No")</f>
        <v>No</v>
      </c>
    </row>
    <row r="665">
      <c r="A665" s="4">
        <f>IFERROR(__xludf.DUMMYFUNCTION("""COMPUTED_VALUE"""),42007.1517453125)</f>
        <v>42007.15175</v>
      </c>
      <c r="B665">
        <f>IFERROR(__xludf.DUMMYFUNCTION("""COMPUTED_VALUE"""),44.0)</f>
        <v>44</v>
      </c>
      <c r="C665" t="str">
        <f>IFERROR(__xludf.DUMMYFUNCTION("""COMPUTED_VALUE"""),"M")</f>
        <v>M</v>
      </c>
      <c r="D665" t="str">
        <f>IFERROR(__xludf.DUMMYFUNCTION("""COMPUTED_VALUE"""),"United States")</f>
        <v>United States</v>
      </c>
      <c r="E665" t="str">
        <f>IFERROR(__xludf.DUMMYFUNCTION("""COMPUTED_VALUE"""),"OH")</f>
        <v>OH</v>
      </c>
      <c r="F665" t="str">
        <f>IFERROR(__xludf.DUMMYFUNCTION("""COMPUTED_VALUE"""),"No")</f>
        <v>No</v>
      </c>
      <c r="G665" t="str">
        <f>IFERROR(__xludf.DUMMYFUNCTION("""COMPUTED_VALUE"""),"Yes")</f>
        <v>Yes</v>
      </c>
      <c r="H665" t="str">
        <f>IFERROR(__xludf.DUMMYFUNCTION("""COMPUTED_VALUE"""),"Yes")</f>
        <v>Yes</v>
      </c>
      <c r="I665" t="str">
        <f>IFERROR(__xludf.DUMMYFUNCTION("""COMPUTED_VALUE"""),"Sometimes")</f>
        <v>Sometimes</v>
      </c>
      <c r="J665" t="str">
        <f>IFERROR(__xludf.DUMMYFUNCTION("""COMPUTED_VALUE"""),"100-500")</f>
        <v>100-500</v>
      </c>
      <c r="K665" t="str">
        <f>IFERROR(__xludf.DUMMYFUNCTION("""COMPUTED_VALUE"""),"No")</f>
        <v>No</v>
      </c>
      <c r="L665" t="str">
        <f>IFERROR(__xludf.DUMMYFUNCTION("""COMPUTED_VALUE"""),"Yes")</f>
        <v>Yes</v>
      </c>
      <c r="M665" t="str">
        <f>IFERROR(__xludf.DUMMYFUNCTION("""COMPUTED_VALUE"""),"Yes")</f>
        <v>Yes</v>
      </c>
      <c r="N665" t="str">
        <f>IFERROR(__xludf.DUMMYFUNCTION("""COMPUTED_VALUE"""),"Yes")</f>
        <v>Yes</v>
      </c>
      <c r="O665" t="str">
        <f>IFERROR(__xludf.DUMMYFUNCTION("""COMPUTED_VALUE"""),"No")</f>
        <v>No</v>
      </c>
      <c r="P665" t="str">
        <f>IFERROR(__xludf.DUMMYFUNCTION("""COMPUTED_VALUE"""),"Yes")</f>
        <v>Yes</v>
      </c>
      <c r="Q665" t="str">
        <f>IFERROR(__xludf.DUMMYFUNCTION("""COMPUTED_VALUE"""),"Yes")</f>
        <v>Yes</v>
      </c>
      <c r="R665" t="str">
        <f>IFERROR(__xludf.DUMMYFUNCTION("""COMPUTED_VALUE"""),"Don't know")</f>
        <v>Don't know</v>
      </c>
      <c r="S665" t="str">
        <f>IFERROR(__xludf.DUMMYFUNCTION("""COMPUTED_VALUE"""),"Maybe")</f>
        <v>Maybe</v>
      </c>
      <c r="T665" t="str">
        <f>IFERROR(__xludf.DUMMYFUNCTION("""COMPUTED_VALUE"""),"No")</f>
        <v>No</v>
      </c>
      <c r="U665" t="str">
        <f>IFERROR(__xludf.DUMMYFUNCTION("""COMPUTED_VALUE"""),"Some of them")</f>
        <v>Some of them</v>
      </c>
      <c r="V665" t="str">
        <f>IFERROR(__xludf.DUMMYFUNCTION("""COMPUTED_VALUE"""),"Some of them")</f>
        <v>Some of them</v>
      </c>
      <c r="W665" t="str">
        <f>IFERROR(__xludf.DUMMYFUNCTION("""COMPUTED_VALUE"""),"No")</f>
        <v>No</v>
      </c>
      <c r="X665" t="str">
        <f>IFERROR(__xludf.DUMMYFUNCTION("""COMPUTED_VALUE"""),"No")</f>
        <v>No</v>
      </c>
      <c r="Y665" t="str">
        <f>IFERROR(__xludf.DUMMYFUNCTION("""COMPUTED_VALUE"""),"Don't know")</f>
        <v>Don't know</v>
      </c>
      <c r="Z665" t="str">
        <f>IFERROR(__xludf.DUMMYFUNCTION("""COMPUTED_VALUE"""),"No")</f>
        <v>No</v>
      </c>
    </row>
    <row r="666">
      <c r="A666" s="4">
        <f>IFERROR(__xludf.DUMMYFUNCTION("""COMPUTED_VALUE"""),42056.19547012731)</f>
        <v>42056.19547</v>
      </c>
      <c r="B666">
        <f>IFERROR(__xludf.DUMMYFUNCTION("""COMPUTED_VALUE"""),32.0)</f>
        <v>32</v>
      </c>
      <c r="C666" t="str">
        <f>IFERROR(__xludf.DUMMYFUNCTION("""COMPUTED_VALUE"""),"Male")</f>
        <v>Male</v>
      </c>
      <c r="D666" t="str">
        <f>IFERROR(__xludf.DUMMYFUNCTION("""COMPUTED_VALUE"""),"United States")</f>
        <v>United States</v>
      </c>
      <c r="E666" t="str">
        <f>IFERROR(__xludf.DUMMYFUNCTION("""COMPUTED_VALUE"""),"TX")</f>
        <v>TX</v>
      </c>
      <c r="F666" t="str">
        <f>IFERROR(__xludf.DUMMYFUNCTION("""COMPUTED_VALUE"""),"No")</f>
        <v>No</v>
      </c>
      <c r="G666" t="str">
        <f>IFERROR(__xludf.DUMMYFUNCTION("""COMPUTED_VALUE"""),"No")</f>
        <v>No</v>
      </c>
      <c r="H666" t="str">
        <f>IFERROR(__xludf.DUMMYFUNCTION("""COMPUTED_VALUE"""),"Yes")</f>
        <v>Yes</v>
      </c>
      <c r="I666" t="str">
        <f>IFERROR(__xludf.DUMMYFUNCTION("""COMPUTED_VALUE"""),"Often")</f>
        <v>Often</v>
      </c>
      <c r="J666" t="str">
        <f>IFERROR(__xludf.DUMMYFUNCTION("""COMPUTED_VALUE"""),"26-100")</f>
        <v>26-100</v>
      </c>
      <c r="K666" t="str">
        <f>IFERROR(__xludf.DUMMYFUNCTION("""COMPUTED_VALUE"""),"Yes")</f>
        <v>Yes</v>
      </c>
      <c r="L666" t="str">
        <f>IFERROR(__xludf.DUMMYFUNCTION("""COMPUTED_VALUE"""),"Yes")</f>
        <v>Yes</v>
      </c>
      <c r="M666" t="str">
        <f>IFERROR(__xludf.DUMMYFUNCTION("""COMPUTED_VALUE"""),"Yes")</f>
        <v>Yes</v>
      </c>
      <c r="N666" t="str">
        <f>IFERROR(__xludf.DUMMYFUNCTION("""COMPUTED_VALUE"""),"Not sure")</f>
        <v>Not sure</v>
      </c>
      <c r="O666" t="str">
        <f>IFERROR(__xludf.DUMMYFUNCTION("""COMPUTED_VALUE"""),"No")</f>
        <v>No</v>
      </c>
      <c r="P666" t="str">
        <f>IFERROR(__xludf.DUMMYFUNCTION("""COMPUTED_VALUE"""),"Don't know")</f>
        <v>Don't know</v>
      </c>
      <c r="Q666" t="str">
        <f>IFERROR(__xludf.DUMMYFUNCTION("""COMPUTED_VALUE"""),"Don't know")</f>
        <v>Don't know</v>
      </c>
      <c r="R666" t="str">
        <f>IFERROR(__xludf.DUMMYFUNCTION("""COMPUTED_VALUE"""),"Very difficult")</f>
        <v>Very difficult</v>
      </c>
      <c r="S666" t="str">
        <f>IFERROR(__xludf.DUMMYFUNCTION("""COMPUTED_VALUE"""),"Yes")</f>
        <v>Yes</v>
      </c>
      <c r="T666" t="str">
        <f>IFERROR(__xludf.DUMMYFUNCTION("""COMPUTED_VALUE"""),"Maybe")</f>
        <v>Maybe</v>
      </c>
      <c r="U666" t="str">
        <f>IFERROR(__xludf.DUMMYFUNCTION("""COMPUTED_VALUE"""),"Some of them")</f>
        <v>Some of them</v>
      </c>
      <c r="V666" t="str">
        <f>IFERROR(__xludf.DUMMYFUNCTION("""COMPUTED_VALUE"""),"No")</f>
        <v>No</v>
      </c>
      <c r="W666" t="str">
        <f>IFERROR(__xludf.DUMMYFUNCTION("""COMPUTED_VALUE"""),"No")</f>
        <v>No</v>
      </c>
      <c r="X666" t="str">
        <f>IFERROR(__xludf.DUMMYFUNCTION("""COMPUTED_VALUE"""),"No")</f>
        <v>No</v>
      </c>
      <c r="Y666" t="str">
        <f>IFERROR(__xludf.DUMMYFUNCTION("""COMPUTED_VALUE"""),"Don't know")</f>
        <v>Don't know</v>
      </c>
      <c r="Z666" t="str">
        <f>IFERROR(__xludf.DUMMYFUNCTION("""COMPUTED_VALUE"""),"No")</f>
        <v>No</v>
      </c>
    </row>
    <row r="667">
      <c r="A667" s="4">
        <f>IFERROR(__xludf.DUMMYFUNCTION("""COMPUTED_VALUE"""),42056.21640085648)</f>
        <v>42056.2164</v>
      </c>
      <c r="B667">
        <f>IFERROR(__xludf.DUMMYFUNCTION("""COMPUTED_VALUE"""),28.0)</f>
        <v>28</v>
      </c>
      <c r="C667" t="str">
        <f>IFERROR(__xludf.DUMMYFUNCTION("""COMPUTED_VALUE"""),"Female")</f>
        <v>Female</v>
      </c>
      <c r="D667" t="str">
        <f>IFERROR(__xludf.DUMMYFUNCTION("""COMPUTED_VALUE"""),"United States")</f>
        <v>United States</v>
      </c>
      <c r="E667" t="str">
        <f>IFERROR(__xludf.DUMMYFUNCTION("""COMPUTED_VALUE"""),"TX")</f>
        <v>TX</v>
      </c>
      <c r="F667" t="str">
        <f>IFERROR(__xludf.DUMMYFUNCTION("""COMPUTED_VALUE"""),"No")</f>
        <v>No</v>
      </c>
      <c r="G667" t="str">
        <f>IFERROR(__xludf.DUMMYFUNCTION("""COMPUTED_VALUE"""),"No")</f>
        <v>No</v>
      </c>
      <c r="H667" t="str">
        <f>IFERROR(__xludf.DUMMYFUNCTION("""COMPUTED_VALUE"""),"Yes")</f>
        <v>Yes</v>
      </c>
      <c r="I667" t="str">
        <f>IFERROR(__xludf.DUMMYFUNCTION("""COMPUTED_VALUE"""),"Rarely")</f>
        <v>Rarely</v>
      </c>
      <c r="J667" t="str">
        <f>IFERROR(__xludf.DUMMYFUNCTION("""COMPUTED_VALUE"""),"6-25")</f>
        <v>6-25</v>
      </c>
      <c r="K667" t="str">
        <f>IFERROR(__xludf.DUMMYFUNCTION("""COMPUTED_VALUE"""),"No")</f>
        <v>No</v>
      </c>
      <c r="L667" t="str">
        <f>IFERROR(__xludf.DUMMYFUNCTION("""COMPUTED_VALUE"""),"Yes")</f>
        <v>Yes</v>
      </c>
      <c r="M667" t="str">
        <f>IFERROR(__xludf.DUMMYFUNCTION("""COMPUTED_VALUE"""),"Yes")</f>
        <v>Yes</v>
      </c>
      <c r="N667" t="str">
        <f>IFERROR(__xludf.DUMMYFUNCTION("""COMPUTED_VALUE"""),"No")</f>
        <v>No</v>
      </c>
      <c r="O667" t="str">
        <f>IFERROR(__xludf.DUMMYFUNCTION("""COMPUTED_VALUE"""),"No")</f>
        <v>No</v>
      </c>
      <c r="P667" t="str">
        <f>IFERROR(__xludf.DUMMYFUNCTION("""COMPUTED_VALUE"""),"No")</f>
        <v>No</v>
      </c>
      <c r="Q667" t="str">
        <f>IFERROR(__xludf.DUMMYFUNCTION("""COMPUTED_VALUE"""),"Don't know")</f>
        <v>Don't know</v>
      </c>
      <c r="R667" t="str">
        <f>IFERROR(__xludf.DUMMYFUNCTION("""COMPUTED_VALUE"""),"Somewhat easy")</f>
        <v>Somewhat easy</v>
      </c>
      <c r="S667" t="str">
        <f>IFERROR(__xludf.DUMMYFUNCTION("""COMPUTED_VALUE"""),"Yes")</f>
        <v>Yes</v>
      </c>
      <c r="T667" t="str">
        <f>IFERROR(__xludf.DUMMYFUNCTION("""COMPUTED_VALUE"""),"Yes")</f>
        <v>Yes</v>
      </c>
      <c r="U667" t="str">
        <f>IFERROR(__xludf.DUMMYFUNCTION("""COMPUTED_VALUE"""),"Some of them")</f>
        <v>Some of them</v>
      </c>
      <c r="V667" t="str">
        <f>IFERROR(__xludf.DUMMYFUNCTION("""COMPUTED_VALUE"""),"No")</f>
        <v>No</v>
      </c>
      <c r="W667" t="str">
        <f>IFERROR(__xludf.DUMMYFUNCTION("""COMPUTED_VALUE"""),"No")</f>
        <v>No</v>
      </c>
      <c r="X667" t="str">
        <f>IFERROR(__xludf.DUMMYFUNCTION("""COMPUTED_VALUE"""),"No")</f>
        <v>No</v>
      </c>
      <c r="Y667" t="str">
        <f>IFERROR(__xludf.DUMMYFUNCTION("""COMPUTED_VALUE"""),"No")</f>
        <v>No</v>
      </c>
      <c r="Z667" t="str">
        <f>IFERROR(__xludf.DUMMYFUNCTION("""COMPUTED_VALUE"""),"Yes")</f>
        <v>Yes</v>
      </c>
    </row>
    <row r="668">
      <c r="A668" s="4">
        <f>IFERROR(__xludf.DUMMYFUNCTION("""COMPUTED_VALUE"""),42056.34833505787)</f>
        <v>42056.34834</v>
      </c>
      <c r="B668">
        <f>IFERROR(__xludf.DUMMYFUNCTION("""COMPUTED_VALUE"""),23.0)</f>
        <v>23</v>
      </c>
      <c r="C668" t="str">
        <f>IFERROR(__xludf.DUMMYFUNCTION("""COMPUTED_VALUE"""),"Male")</f>
        <v>Male</v>
      </c>
      <c r="D668" t="str">
        <f>IFERROR(__xludf.DUMMYFUNCTION("""COMPUTED_VALUE"""),"United States")</f>
        <v>United States</v>
      </c>
      <c r="E668" t="str">
        <f>IFERROR(__xludf.DUMMYFUNCTION("""COMPUTED_VALUE"""),"TX")</f>
        <v>TX</v>
      </c>
      <c r="F668" t="str">
        <f>IFERROR(__xludf.DUMMYFUNCTION("""COMPUTED_VALUE"""),"No")</f>
        <v>No</v>
      </c>
      <c r="G668" t="str">
        <f>IFERROR(__xludf.DUMMYFUNCTION("""COMPUTED_VALUE"""),"No")</f>
        <v>No</v>
      </c>
      <c r="H668" t="str">
        <f>IFERROR(__xludf.DUMMYFUNCTION("""COMPUTED_VALUE"""),"Yes")</f>
        <v>Yes</v>
      </c>
      <c r="I668" t="str">
        <f>IFERROR(__xludf.DUMMYFUNCTION("""COMPUTED_VALUE"""),"Sometimes")</f>
        <v>Sometimes</v>
      </c>
      <c r="J668" t="str">
        <f>IFERROR(__xludf.DUMMYFUNCTION("""COMPUTED_VALUE"""),"1-5")</f>
        <v>1-5</v>
      </c>
      <c r="K668" t="str">
        <f>IFERROR(__xludf.DUMMYFUNCTION("""COMPUTED_VALUE"""),"No")</f>
        <v>No</v>
      </c>
      <c r="L668" t="str">
        <f>IFERROR(__xludf.DUMMYFUNCTION("""COMPUTED_VALUE"""),"Yes")</f>
        <v>Yes</v>
      </c>
      <c r="M668" t="str">
        <f>IFERROR(__xludf.DUMMYFUNCTION("""COMPUTED_VALUE"""),"No")</f>
        <v>No</v>
      </c>
      <c r="N668" t="str">
        <f>IFERROR(__xludf.DUMMYFUNCTION("""COMPUTED_VALUE"""),"Yes")</f>
        <v>Yes</v>
      </c>
      <c r="O668" t="str">
        <f>IFERROR(__xludf.DUMMYFUNCTION("""COMPUTED_VALUE"""),"No")</f>
        <v>No</v>
      </c>
      <c r="P668" t="str">
        <f>IFERROR(__xludf.DUMMYFUNCTION("""COMPUTED_VALUE"""),"No")</f>
        <v>No</v>
      </c>
      <c r="Q668" t="str">
        <f>IFERROR(__xludf.DUMMYFUNCTION("""COMPUTED_VALUE"""),"No")</f>
        <v>No</v>
      </c>
      <c r="R668" t="str">
        <f>IFERROR(__xludf.DUMMYFUNCTION("""COMPUTED_VALUE"""),"Very easy")</f>
        <v>Very easy</v>
      </c>
      <c r="S668" t="str">
        <f>IFERROR(__xludf.DUMMYFUNCTION("""COMPUTED_VALUE"""),"Maybe")</f>
        <v>Maybe</v>
      </c>
      <c r="T668" t="str">
        <f>IFERROR(__xludf.DUMMYFUNCTION("""COMPUTED_VALUE"""),"Maybe")</f>
        <v>Maybe</v>
      </c>
      <c r="U668" t="str">
        <f>IFERROR(__xludf.DUMMYFUNCTION("""COMPUTED_VALUE"""),"Some of them")</f>
        <v>Some of them</v>
      </c>
      <c r="V668" t="str">
        <f>IFERROR(__xludf.DUMMYFUNCTION("""COMPUTED_VALUE"""),"Yes")</f>
        <v>Yes</v>
      </c>
      <c r="W668" t="str">
        <f>IFERROR(__xludf.DUMMYFUNCTION("""COMPUTED_VALUE"""),"No")</f>
        <v>No</v>
      </c>
      <c r="X668" t="str">
        <f>IFERROR(__xludf.DUMMYFUNCTION("""COMPUTED_VALUE"""),"No")</f>
        <v>No</v>
      </c>
      <c r="Y668" t="str">
        <f>IFERROR(__xludf.DUMMYFUNCTION("""COMPUTED_VALUE"""),"No")</f>
        <v>No</v>
      </c>
      <c r="Z668" t="str">
        <f>IFERROR(__xludf.DUMMYFUNCTION("""COMPUTED_VALUE"""),"No")</f>
        <v>No</v>
      </c>
    </row>
    <row r="669">
      <c r="A669" s="4">
        <f>IFERROR(__xludf.DUMMYFUNCTION("""COMPUTED_VALUE"""),42056.3905541088)</f>
        <v>42056.39055</v>
      </c>
      <c r="B669">
        <f>IFERROR(__xludf.DUMMYFUNCTION("""COMPUTED_VALUE"""),33.0)</f>
        <v>33</v>
      </c>
      <c r="C669" t="str">
        <f>IFERROR(__xludf.DUMMYFUNCTION("""COMPUTED_VALUE"""),"Male")</f>
        <v>Male</v>
      </c>
      <c r="D669" t="str">
        <f>IFERROR(__xludf.DUMMYFUNCTION("""COMPUTED_VALUE"""),"United States")</f>
        <v>United States</v>
      </c>
      <c r="E669" t="str">
        <f>IFERROR(__xludf.DUMMYFUNCTION("""COMPUTED_VALUE"""),"FL")</f>
        <v>FL</v>
      </c>
      <c r="F669" t="str">
        <f>IFERROR(__xludf.DUMMYFUNCTION("""COMPUTED_VALUE"""),"No")</f>
        <v>No</v>
      </c>
      <c r="G669" t="str">
        <f>IFERROR(__xludf.DUMMYFUNCTION("""COMPUTED_VALUE"""),"No")</f>
        <v>No</v>
      </c>
      <c r="H669" t="str">
        <f>IFERROR(__xludf.DUMMYFUNCTION("""COMPUTED_VALUE"""),"Yes")</f>
        <v>Yes</v>
      </c>
      <c r="I669" t="str">
        <f>IFERROR(__xludf.DUMMYFUNCTION("""COMPUTED_VALUE"""),"Often")</f>
        <v>Often</v>
      </c>
      <c r="J669" t="str">
        <f>IFERROR(__xludf.DUMMYFUNCTION("""COMPUTED_VALUE"""),"26-100")</f>
        <v>26-100</v>
      </c>
      <c r="K669" t="str">
        <f>IFERROR(__xludf.DUMMYFUNCTION("""COMPUTED_VALUE"""),"Yes")</f>
        <v>Yes</v>
      </c>
      <c r="L669" t="str">
        <f>IFERROR(__xludf.DUMMYFUNCTION("""COMPUTED_VALUE"""),"Yes")</f>
        <v>Yes</v>
      </c>
      <c r="M669" t="str">
        <f>IFERROR(__xludf.DUMMYFUNCTION("""COMPUTED_VALUE"""),"Yes")</f>
        <v>Yes</v>
      </c>
      <c r="N669" t="str">
        <f>IFERROR(__xludf.DUMMYFUNCTION("""COMPUTED_VALUE"""),"Yes")</f>
        <v>Yes</v>
      </c>
      <c r="O669" t="str">
        <f>IFERROR(__xludf.DUMMYFUNCTION("""COMPUTED_VALUE"""),"No")</f>
        <v>No</v>
      </c>
      <c r="P669" t="str">
        <f>IFERROR(__xludf.DUMMYFUNCTION("""COMPUTED_VALUE"""),"No")</f>
        <v>No</v>
      </c>
      <c r="Q669" t="str">
        <f>IFERROR(__xludf.DUMMYFUNCTION("""COMPUTED_VALUE"""),"Yes")</f>
        <v>Yes</v>
      </c>
      <c r="R669" t="str">
        <f>IFERROR(__xludf.DUMMYFUNCTION("""COMPUTED_VALUE"""),"Don't know")</f>
        <v>Don't know</v>
      </c>
      <c r="S669" t="str">
        <f>IFERROR(__xludf.DUMMYFUNCTION("""COMPUTED_VALUE"""),"Maybe")</f>
        <v>Maybe</v>
      </c>
      <c r="T669" t="str">
        <f>IFERROR(__xludf.DUMMYFUNCTION("""COMPUTED_VALUE"""),"No")</f>
        <v>No</v>
      </c>
      <c r="U669" t="str">
        <f>IFERROR(__xludf.DUMMYFUNCTION("""COMPUTED_VALUE"""),"Some of them")</f>
        <v>Some of them</v>
      </c>
      <c r="V669" t="str">
        <f>IFERROR(__xludf.DUMMYFUNCTION("""COMPUTED_VALUE"""),"No")</f>
        <v>No</v>
      </c>
      <c r="W669" t="str">
        <f>IFERROR(__xludf.DUMMYFUNCTION("""COMPUTED_VALUE"""),"No")</f>
        <v>No</v>
      </c>
      <c r="X669" t="str">
        <f>IFERROR(__xludf.DUMMYFUNCTION("""COMPUTED_VALUE"""),"Maybe")</f>
        <v>Maybe</v>
      </c>
      <c r="Y669" t="str">
        <f>IFERROR(__xludf.DUMMYFUNCTION("""COMPUTED_VALUE"""),"Don't know")</f>
        <v>Don't know</v>
      </c>
      <c r="Z669" t="str">
        <f>IFERROR(__xludf.DUMMYFUNCTION("""COMPUTED_VALUE"""),"No")</f>
        <v>No</v>
      </c>
    </row>
    <row r="670">
      <c r="A670" s="4">
        <f>IFERROR(__xludf.DUMMYFUNCTION("""COMPUTED_VALUE"""),42056.408489814814)</f>
        <v>42056.40849</v>
      </c>
      <c r="B670">
        <f>IFERROR(__xludf.DUMMYFUNCTION("""COMPUTED_VALUE"""),38.0)</f>
        <v>38</v>
      </c>
      <c r="C670" t="str">
        <f>IFERROR(__xludf.DUMMYFUNCTION("""COMPUTED_VALUE"""),"Male")</f>
        <v>Male</v>
      </c>
      <c r="D670" t="str">
        <f>IFERROR(__xludf.DUMMYFUNCTION("""COMPUTED_VALUE"""),"United States")</f>
        <v>United States</v>
      </c>
      <c r="E670" t="str">
        <f>IFERROR(__xludf.DUMMYFUNCTION("""COMPUTED_VALUE"""),"TX")</f>
        <v>TX</v>
      </c>
      <c r="F670" t="str">
        <f>IFERROR(__xludf.DUMMYFUNCTION("""COMPUTED_VALUE"""),"No")</f>
        <v>No</v>
      </c>
      <c r="G670" t="str">
        <f>IFERROR(__xludf.DUMMYFUNCTION("""COMPUTED_VALUE"""),"No")</f>
        <v>No</v>
      </c>
      <c r="H670" t="str">
        <f>IFERROR(__xludf.DUMMYFUNCTION("""COMPUTED_VALUE"""),"Yes")</f>
        <v>Yes</v>
      </c>
      <c r="I670" t="str">
        <f>IFERROR(__xludf.DUMMYFUNCTION("""COMPUTED_VALUE"""),"Sometimes")</f>
        <v>Sometimes</v>
      </c>
      <c r="J670" t="str">
        <f>IFERROR(__xludf.DUMMYFUNCTION("""COMPUTED_VALUE"""),"More than 1000")</f>
        <v>More than 1000</v>
      </c>
      <c r="K670" t="str">
        <f>IFERROR(__xludf.DUMMYFUNCTION("""COMPUTED_VALUE"""),"Yes")</f>
        <v>Yes</v>
      </c>
      <c r="L670" t="str">
        <f>IFERROR(__xludf.DUMMYFUNCTION("""COMPUTED_VALUE"""),"Yes")</f>
        <v>Yes</v>
      </c>
      <c r="M670" t="str">
        <f>IFERROR(__xludf.DUMMYFUNCTION("""COMPUTED_VALUE"""),"Yes")</f>
        <v>Yes</v>
      </c>
      <c r="N670" t="str">
        <f>IFERROR(__xludf.DUMMYFUNCTION("""COMPUTED_VALUE"""),"No")</f>
        <v>No</v>
      </c>
      <c r="O670" t="str">
        <f>IFERROR(__xludf.DUMMYFUNCTION("""COMPUTED_VALUE"""),"Yes")</f>
        <v>Yes</v>
      </c>
      <c r="P670" t="str">
        <f>IFERROR(__xludf.DUMMYFUNCTION("""COMPUTED_VALUE"""),"Yes")</f>
        <v>Yes</v>
      </c>
      <c r="Q670" t="str">
        <f>IFERROR(__xludf.DUMMYFUNCTION("""COMPUTED_VALUE"""),"Yes")</f>
        <v>Yes</v>
      </c>
      <c r="R670" t="str">
        <f>IFERROR(__xludf.DUMMYFUNCTION("""COMPUTED_VALUE"""),"Very easy")</f>
        <v>Very easy</v>
      </c>
      <c r="S670" t="str">
        <f>IFERROR(__xludf.DUMMYFUNCTION("""COMPUTED_VALUE"""),"No")</f>
        <v>No</v>
      </c>
      <c r="T670" t="str">
        <f>IFERROR(__xludf.DUMMYFUNCTION("""COMPUTED_VALUE"""),"No")</f>
        <v>No</v>
      </c>
      <c r="U670" t="str">
        <f>IFERROR(__xludf.DUMMYFUNCTION("""COMPUTED_VALUE"""),"Yes")</f>
        <v>Yes</v>
      </c>
      <c r="V670" t="str">
        <f>IFERROR(__xludf.DUMMYFUNCTION("""COMPUTED_VALUE"""),"Yes")</f>
        <v>Yes</v>
      </c>
      <c r="W670" t="str">
        <f>IFERROR(__xludf.DUMMYFUNCTION("""COMPUTED_VALUE"""),"No")</f>
        <v>No</v>
      </c>
      <c r="X670" t="str">
        <f>IFERROR(__xludf.DUMMYFUNCTION("""COMPUTED_VALUE"""),"No")</f>
        <v>No</v>
      </c>
      <c r="Y670" t="str">
        <f>IFERROR(__xludf.DUMMYFUNCTION("""COMPUTED_VALUE"""),"Don't know")</f>
        <v>Don't know</v>
      </c>
      <c r="Z670" t="str">
        <f>IFERROR(__xludf.DUMMYFUNCTION("""COMPUTED_VALUE"""),"No")</f>
        <v>No</v>
      </c>
    </row>
    <row r="671">
      <c r="A671" s="4">
        <f>IFERROR(__xludf.DUMMYFUNCTION("""COMPUTED_VALUE"""),42056.41725001157)</f>
        <v>42056.41725</v>
      </c>
      <c r="B671">
        <f>IFERROR(__xludf.DUMMYFUNCTION("""COMPUTED_VALUE"""),46.0)</f>
        <v>46</v>
      </c>
      <c r="C671" t="str">
        <f>IFERROR(__xludf.DUMMYFUNCTION("""COMPUTED_VALUE"""),"Male")</f>
        <v>Male</v>
      </c>
      <c r="D671" t="str">
        <f>IFERROR(__xludf.DUMMYFUNCTION("""COMPUTED_VALUE"""),"United States")</f>
        <v>United States</v>
      </c>
      <c r="E671" t="str">
        <f>IFERROR(__xludf.DUMMYFUNCTION("""COMPUTED_VALUE"""),"CA")</f>
        <v>CA</v>
      </c>
      <c r="F671" t="str">
        <f>IFERROR(__xludf.DUMMYFUNCTION("""COMPUTED_VALUE"""),"No")</f>
        <v>No</v>
      </c>
      <c r="G671" t="str">
        <f>IFERROR(__xludf.DUMMYFUNCTION("""COMPUTED_VALUE"""),"Yes")</f>
        <v>Yes</v>
      </c>
      <c r="H671" t="str">
        <f>IFERROR(__xludf.DUMMYFUNCTION("""COMPUTED_VALUE"""),"Yes")</f>
        <v>Yes</v>
      </c>
      <c r="I671" t="str">
        <f>IFERROR(__xludf.DUMMYFUNCTION("""COMPUTED_VALUE"""),"Often")</f>
        <v>Often</v>
      </c>
      <c r="J671" t="str">
        <f>IFERROR(__xludf.DUMMYFUNCTION("""COMPUTED_VALUE"""),"26-100")</f>
        <v>26-100</v>
      </c>
      <c r="K671" t="str">
        <f>IFERROR(__xludf.DUMMYFUNCTION("""COMPUTED_VALUE"""),"No")</f>
        <v>No</v>
      </c>
      <c r="L671" t="str">
        <f>IFERROR(__xludf.DUMMYFUNCTION("""COMPUTED_VALUE"""),"Yes")</f>
        <v>Yes</v>
      </c>
      <c r="M671" t="str">
        <f>IFERROR(__xludf.DUMMYFUNCTION("""COMPUTED_VALUE"""),"Don't know")</f>
        <v>Don't know</v>
      </c>
      <c r="N671" t="str">
        <f>IFERROR(__xludf.DUMMYFUNCTION("""COMPUTED_VALUE"""),"No")</f>
        <v>No</v>
      </c>
      <c r="O671" t="str">
        <f>IFERROR(__xludf.DUMMYFUNCTION("""COMPUTED_VALUE"""),"No")</f>
        <v>No</v>
      </c>
      <c r="P671" t="str">
        <f>IFERROR(__xludf.DUMMYFUNCTION("""COMPUTED_VALUE"""),"No")</f>
        <v>No</v>
      </c>
      <c r="Q671" t="str">
        <f>IFERROR(__xludf.DUMMYFUNCTION("""COMPUTED_VALUE"""),"Don't know")</f>
        <v>Don't know</v>
      </c>
      <c r="R671" t="str">
        <f>IFERROR(__xludf.DUMMYFUNCTION("""COMPUTED_VALUE"""),"Don't know")</f>
        <v>Don't know</v>
      </c>
      <c r="S671" t="str">
        <f>IFERROR(__xludf.DUMMYFUNCTION("""COMPUTED_VALUE"""),"Maybe")</f>
        <v>Maybe</v>
      </c>
      <c r="T671" t="str">
        <f>IFERROR(__xludf.DUMMYFUNCTION("""COMPUTED_VALUE"""),"No")</f>
        <v>No</v>
      </c>
      <c r="U671" t="str">
        <f>IFERROR(__xludf.DUMMYFUNCTION("""COMPUTED_VALUE"""),"Some of them")</f>
        <v>Some of them</v>
      </c>
      <c r="V671" t="str">
        <f>IFERROR(__xludf.DUMMYFUNCTION("""COMPUTED_VALUE"""),"No")</f>
        <v>No</v>
      </c>
      <c r="W671" t="str">
        <f>IFERROR(__xludf.DUMMYFUNCTION("""COMPUTED_VALUE"""),"No")</f>
        <v>No</v>
      </c>
      <c r="X671" t="str">
        <f>IFERROR(__xludf.DUMMYFUNCTION("""COMPUTED_VALUE"""),"No")</f>
        <v>No</v>
      </c>
      <c r="Y671" t="str">
        <f>IFERROR(__xludf.DUMMYFUNCTION("""COMPUTED_VALUE"""),"No")</f>
        <v>No</v>
      </c>
      <c r="Z671" t="str">
        <f>IFERROR(__xludf.DUMMYFUNCTION("""COMPUTED_VALUE"""),"No")</f>
        <v>No</v>
      </c>
    </row>
    <row r="672">
      <c r="A672" s="4">
        <f>IFERROR(__xludf.DUMMYFUNCTION("""COMPUTED_VALUE"""),42056.44851057871)</f>
        <v>42056.44851</v>
      </c>
      <c r="B672">
        <f>IFERROR(__xludf.DUMMYFUNCTION("""COMPUTED_VALUE"""),46.0)</f>
        <v>46</v>
      </c>
      <c r="C672" t="str">
        <f>IFERROR(__xludf.DUMMYFUNCTION("""COMPUTED_VALUE"""),"male")</f>
        <v>male</v>
      </c>
      <c r="D672" t="str">
        <f>IFERROR(__xludf.DUMMYFUNCTION("""COMPUTED_VALUE"""),"United States")</f>
        <v>United States</v>
      </c>
      <c r="E672" t="str">
        <f>IFERROR(__xludf.DUMMYFUNCTION("""COMPUTED_VALUE"""),"MD")</f>
        <v>MD</v>
      </c>
      <c r="F672" t="str">
        <f>IFERROR(__xludf.DUMMYFUNCTION("""COMPUTED_VALUE"""),"No")</f>
        <v>No</v>
      </c>
      <c r="G672" t="str">
        <f>IFERROR(__xludf.DUMMYFUNCTION("""COMPUTED_VALUE"""),"Yes")</f>
        <v>Yes</v>
      </c>
      <c r="H672" t="str">
        <f>IFERROR(__xludf.DUMMYFUNCTION("""COMPUTED_VALUE"""),"Yes")</f>
        <v>Yes</v>
      </c>
      <c r="I672" t="str">
        <f>IFERROR(__xludf.DUMMYFUNCTION("""COMPUTED_VALUE"""),"Sometimes")</f>
        <v>Sometimes</v>
      </c>
      <c r="J672" t="str">
        <f>IFERROR(__xludf.DUMMYFUNCTION("""COMPUTED_VALUE"""),"100-500")</f>
        <v>100-500</v>
      </c>
      <c r="K672" t="str">
        <f>IFERROR(__xludf.DUMMYFUNCTION("""COMPUTED_VALUE"""),"Yes")</f>
        <v>Yes</v>
      </c>
      <c r="L672" t="str">
        <f>IFERROR(__xludf.DUMMYFUNCTION("""COMPUTED_VALUE"""),"Yes")</f>
        <v>Yes</v>
      </c>
      <c r="M672" t="str">
        <f>IFERROR(__xludf.DUMMYFUNCTION("""COMPUTED_VALUE"""),"Don't know")</f>
        <v>Don't know</v>
      </c>
      <c r="N672" t="str">
        <f>IFERROR(__xludf.DUMMYFUNCTION("""COMPUTED_VALUE"""),"Not sure")</f>
        <v>Not sure</v>
      </c>
      <c r="O672" t="str">
        <f>IFERROR(__xludf.DUMMYFUNCTION("""COMPUTED_VALUE"""),"Don't know")</f>
        <v>Don't know</v>
      </c>
      <c r="P672" t="str">
        <f>IFERROR(__xludf.DUMMYFUNCTION("""COMPUTED_VALUE"""),"Don't know")</f>
        <v>Don't know</v>
      </c>
      <c r="Q672" t="str">
        <f>IFERROR(__xludf.DUMMYFUNCTION("""COMPUTED_VALUE"""),"Don't know")</f>
        <v>Don't know</v>
      </c>
      <c r="R672" t="str">
        <f>IFERROR(__xludf.DUMMYFUNCTION("""COMPUTED_VALUE"""),"Don't know")</f>
        <v>Don't know</v>
      </c>
      <c r="S672" t="str">
        <f>IFERROR(__xludf.DUMMYFUNCTION("""COMPUTED_VALUE"""),"No")</f>
        <v>No</v>
      </c>
      <c r="T672" t="str">
        <f>IFERROR(__xludf.DUMMYFUNCTION("""COMPUTED_VALUE"""),"No")</f>
        <v>No</v>
      </c>
      <c r="U672" t="str">
        <f>IFERROR(__xludf.DUMMYFUNCTION("""COMPUTED_VALUE"""),"Some of them")</f>
        <v>Some of them</v>
      </c>
      <c r="V672" t="str">
        <f>IFERROR(__xludf.DUMMYFUNCTION("""COMPUTED_VALUE"""),"Yes")</f>
        <v>Yes</v>
      </c>
      <c r="W672" t="str">
        <f>IFERROR(__xludf.DUMMYFUNCTION("""COMPUTED_VALUE"""),"Yes")</f>
        <v>Yes</v>
      </c>
      <c r="X672" t="str">
        <f>IFERROR(__xludf.DUMMYFUNCTION("""COMPUTED_VALUE"""),"Yes")</f>
        <v>Yes</v>
      </c>
      <c r="Y672" t="str">
        <f>IFERROR(__xludf.DUMMYFUNCTION("""COMPUTED_VALUE"""),"Don't know")</f>
        <v>Don't know</v>
      </c>
      <c r="Z672" t="str">
        <f>IFERROR(__xludf.DUMMYFUNCTION("""COMPUTED_VALUE"""),"No")</f>
        <v>No</v>
      </c>
    </row>
    <row r="673">
      <c r="A673" s="4">
        <f>IFERROR(__xludf.DUMMYFUNCTION("""COMPUTED_VALUE"""),42056.79103984954)</f>
        <v>42056.79104</v>
      </c>
      <c r="B673">
        <f>IFERROR(__xludf.DUMMYFUNCTION("""COMPUTED_VALUE"""),25.0)</f>
        <v>25</v>
      </c>
      <c r="C673" t="str">
        <f>IFERROR(__xludf.DUMMYFUNCTION("""COMPUTED_VALUE"""),"Male")</f>
        <v>Male</v>
      </c>
      <c r="D673" t="str">
        <f>IFERROR(__xludf.DUMMYFUNCTION("""COMPUTED_VALUE"""),"United States")</f>
        <v>United States</v>
      </c>
      <c r="E673" t="str">
        <f>IFERROR(__xludf.DUMMYFUNCTION("""COMPUTED_VALUE"""),"MN")</f>
        <v>MN</v>
      </c>
      <c r="F673" t="str">
        <f>IFERROR(__xludf.DUMMYFUNCTION("""COMPUTED_VALUE"""),"No")</f>
        <v>No</v>
      </c>
      <c r="G673" t="str">
        <f>IFERROR(__xludf.DUMMYFUNCTION("""COMPUTED_VALUE"""),"Yes")</f>
        <v>Yes</v>
      </c>
      <c r="H673" t="str">
        <f>IFERROR(__xludf.DUMMYFUNCTION("""COMPUTED_VALUE"""),"Yes")</f>
        <v>Yes</v>
      </c>
      <c r="I673" t="str">
        <f>IFERROR(__xludf.DUMMYFUNCTION("""COMPUTED_VALUE"""),"Sometimes")</f>
        <v>Sometimes</v>
      </c>
      <c r="J673" t="str">
        <f>IFERROR(__xludf.DUMMYFUNCTION("""COMPUTED_VALUE"""),"26-100")</f>
        <v>26-100</v>
      </c>
      <c r="K673" t="str">
        <f>IFERROR(__xludf.DUMMYFUNCTION("""COMPUTED_VALUE"""),"No")</f>
        <v>No</v>
      </c>
      <c r="L673" t="str">
        <f>IFERROR(__xludf.DUMMYFUNCTION("""COMPUTED_VALUE"""),"Yes")</f>
        <v>Yes</v>
      </c>
      <c r="M673" t="str">
        <f>IFERROR(__xludf.DUMMYFUNCTION("""COMPUTED_VALUE"""),"Don't know")</f>
        <v>Don't know</v>
      </c>
      <c r="N673" t="str">
        <f>IFERROR(__xludf.DUMMYFUNCTION("""COMPUTED_VALUE"""),"Yes")</f>
        <v>Yes</v>
      </c>
      <c r="O673" t="str">
        <f>IFERROR(__xludf.DUMMYFUNCTION("""COMPUTED_VALUE"""),"No")</f>
        <v>No</v>
      </c>
      <c r="P673" t="str">
        <f>IFERROR(__xludf.DUMMYFUNCTION("""COMPUTED_VALUE"""),"No")</f>
        <v>No</v>
      </c>
      <c r="Q673" t="str">
        <f>IFERROR(__xludf.DUMMYFUNCTION("""COMPUTED_VALUE"""),"Don't know")</f>
        <v>Don't know</v>
      </c>
      <c r="R673" t="str">
        <f>IFERROR(__xludf.DUMMYFUNCTION("""COMPUTED_VALUE"""),"Somewhat easy")</f>
        <v>Somewhat easy</v>
      </c>
      <c r="S673" t="str">
        <f>IFERROR(__xludf.DUMMYFUNCTION("""COMPUTED_VALUE"""),"Yes")</f>
        <v>Yes</v>
      </c>
      <c r="T673" t="str">
        <f>IFERROR(__xludf.DUMMYFUNCTION("""COMPUTED_VALUE"""),"No")</f>
        <v>No</v>
      </c>
      <c r="U673" t="str">
        <f>IFERROR(__xludf.DUMMYFUNCTION("""COMPUTED_VALUE"""),"Some of them")</f>
        <v>Some of them</v>
      </c>
      <c r="V673" t="str">
        <f>IFERROR(__xludf.DUMMYFUNCTION("""COMPUTED_VALUE"""),"Some of them")</f>
        <v>Some of them</v>
      </c>
      <c r="W673" t="str">
        <f>IFERROR(__xludf.DUMMYFUNCTION("""COMPUTED_VALUE"""),"No")</f>
        <v>No</v>
      </c>
      <c r="X673" t="str">
        <f>IFERROR(__xludf.DUMMYFUNCTION("""COMPUTED_VALUE"""),"Maybe")</f>
        <v>Maybe</v>
      </c>
      <c r="Y673" t="str">
        <f>IFERROR(__xludf.DUMMYFUNCTION("""COMPUTED_VALUE"""),"Don't know")</f>
        <v>Don't know</v>
      </c>
      <c r="Z673" t="str">
        <f>IFERROR(__xludf.DUMMYFUNCTION("""COMPUTED_VALUE"""),"No")</f>
        <v>No</v>
      </c>
    </row>
    <row r="674">
      <c r="A674" s="4">
        <f>IFERROR(__xludf.DUMMYFUNCTION("""COMPUTED_VALUE"""),42059.439264652785)</f>
        <v>42059.43926</v>
      </c>
      <c r="B674">
        <f>IFERROR(__xludf.DUMMYFUNCTION("""COMPUTED_VALUE"""),60.0)</f>
        <v>60</v>
      </c>
      <c r="C674" t="str">
        <f>IFERROR(__xludf.DUMMYFUNCTION("""COMPUTED_VALUE"""),"Male")</f>
        <v>Male</v>
      </c>
      <c r="D674" t="str">
        <f>IFERROR(__xludf.DUMMYFUNCTION("""COMPUTED_VALUE"""),"United States")</f>
        <v>United States</v>
      </c>
      <c r="E674" t="str">
        <f>IFERROR(__xludf.DUMMYFUNCTION("""COMPUTED_VALUE"""),"CA")</f>
        <v>CA</v>
      </c>
      <c r="F674" t="str">
        <f>IFERROR(__xludf.DUMMYFUNCTION("""COMPUTED_VALUE"""),"No")</f>
        <v>No</v>
      </c>
      <c r="G674" t="str">
        <f>IFERROR(__xludf.DUMMYFUNCTION("""COMPUTED_VALUE"""),"No")</f>
        <v>No</v>
      </c>
      <c r="H674" t="str">
        <f>IFERROR(__xludf.DUMMYFUNCTION("""COMPUTED_VALUE"""),"Yes")</f>
        <v>Yes</v>
      </c>
      <c r="I674" t="str">
        <f>IFERROR(__xludf.DUMMYFUNCTION("""COMPUTED_VALUE"""),"Often")</f>
        <v>Often</v>
      </c>
      <c r="J674" t="str">
        <f>IFERROR(__xludf.DUMMYFUNCTION("""COMPUTED_VALUE"""),"More than 1000")</f>
        <v>More than 1000</v>
      </c>
      <c r="K674" t="str">
        <f>IFERROR(__xludf.DUMMYFUNCTION("""COMPUTED_VALUE"""),"Yes")</f>
        <v>Yes</v>
      </c>
      <c r="L674" t="str">
        <f>IFERROR(__xludf.DUMMYFUNCTION("""COMPUTED_VALUE"""),"Yes")</f>
        <v>Yes</v>
      </c>
      <c r="M674" t="str">
        <f>IFERROR(__xludf.DUMMYFUNCTION("""COMPUTED_VALUE"""),"Don't know")</f>
        <v>Don't know</v>
      </c>
      <c r="N674" t="str">
        <f>IFERROR(__xludf.DUMMYFUNCTION("""COMPUTED_VALUE"""),"No")</f>
        <v>No</v>
      </c>
      <c r="O674" t="str">
        <f>IFERROR(__xludf.DUMMYFUNCTION("""COMPUTED_VALUE"""),"Yes")</f>
        <v>Yes</v>
      </c>
      <c r="P674" t="str">
        <f>IFERROR(__xludf.DUMMYFUNCTION("""COMPUTED_VALUE"""),"Don't know")</f>
        <v>Don't know</v>
      </c>
      <c r="Q674" t="str">
        <f>IFERROR(__xludf.DUMMYFUNCTION("""COMPUTED_VALUE"""),"Don't know")</f>
        <v>Don't know</v>
      </c>
      <c r="R674" t="str">
        <f>IFERROR(__xludf.DUMMYFUNCTION("""COMPUTED_VALUE"""),"Somewhat easy")</f>
        <v>Somewhat easy</v>
      </c>
      <c r="S674" t="str">
        <f>IFERROR(__xludf.DUMMYFUNCTION("""COMPUTED_VALUE"""),"Maybe")</f>
        <v>Maybe</v>
      </c>
      <c r="T674" t="str">
        <f>IFERROR(__xludf.DUMMYFUNCTION("""COMPUTED_VALUE"""),"Maybe")</f>
        <v>Maybe</v>
      </c>
      <c r="U674" t="str">
        <f>IFERROR(__xludf.DUMMYFUNCTION("""COMPUTED_VALUE"""),"Some of them")</f>
        <v>Some of them</v>
      </c>
      <c r="V674" t="str">
        <f>IFERROR(__xludf.DUMMYFUNCTION("""COMPUTED_VALUE"""),"No")</f>
        <v>No</v>
      </c>
      <c r="W674" t="str">
        <f>IFERROR(__xludf.DUMMYFUNCTION("""COMPUTED_VALUE"""),"No")</f>
        <v>No</v>
      </c>
      <c r="X674" t="str">
        <f>IFERROR(__xludf.DUMMYFUNCTION("""COMPUTED_VALUE"""),"Maybe")</f>
        <v>Maybe</v>
      </c>
      <c r="Y674" t="str">
        <f>IFERROR(__xludf.DUMMYFUNCTION("""COMPUTED_VALUE"""),"Don't know")</f>
        <v>Don't know</v>
      </c>
      <c r="Z674" t="str">
        <f>IFERROR(__xludf.DUMMYFUNCTION("""COMPUTED_VALUE"""),"No")</f>
        <v>No</v>
      </c>
    </row>
    <row r="675">
      <c r="A675" s="4">
        <f>IFERROR(__xludf.DUMMYFUNCTION("""COMPUTED_VALUE"""),42096.65814629629)</f>
        <v>42096.65815</v>
      </c>
      <c r="B675">
        <f>IFERROR(__xludf.DUMMYFUNCTION("""COMPUTED_VALUE"""),28.0)</f>
        <v>28</v>
      </c>
      <c r="C675" t="str">
        <f>IFERROR(__xludf.DUMMYFUNCTION("""COMPUTED_VALUE"""),"Male")</f>
        <v>Male</v>
      </c>
      <c r="D675" t="str">
        <f>IFERROR(__xludf.DUMMYFUNCTION("""COMPUTED_VALUE"""),"United States")</f>
        <v>United States</v>
      </c>
      <c r="E675" t="str">
        <f>IFERROR(__xludf.DUMMYFUNCTION("""COMPUTED_VALUE"""),"TN")</f>
        <v>TN</v>
      </c>
      <c r="F675" t="str">
        <f>IFERROR(__xludf.DUMMYFUNCTION("""COMPUTED_VALUE"""),"No")</f>
        <v>No</v>
      </c>
      <c r="G675" t="str">
        <f>IFERROR(__xludf.DUMMYFUNCTION("""COMPUTED_VALUE"""),"Yes")</f>
        <v>Yes</v>
      </c>
      <c r="H675" t="str">
        <f>IFERROR(__xludf.DUMMYFUNCTION("""COMPUTED_VALUE"""),"Yes")</f>
        <v>Yes</v>
      </c>
      <c r="I675" t="str">
        <f>IFERROR(__xludf.DUMMYFUNCTION("""COMPUTED_VALUE"""),"Often")</f>
        <v>Often</v>
      </c>
      <c r="J675" t="str">
        <f>IFERROR(__xludf.DUMMYFUNCTION("""COMPUTED_VALUE"""),"More than 1000")</f>
        <v>More than 1000</v>
      </c>
      <c r="K675" t="str">
        <f>IFERROR(__xludf.DUMMYFUNCTION("""COMPUTED_VALUE"""),"No")</f>
        <v>No</v>
      </c>
      <c r="L675" t="str">
        <f>IFERROR(__xludf.DUMMYFUNCTION("""COMPUTED_VALUE"""),"No")</f>
        <v>No</v>
      </c>
      <c r="M675" t="str">
        <f>IFERROR(__xludf.DUMMYFUNCTION("""COMPUTED_VALUE"""),"Yes")</f>
        <v>Yes</v>
      </c>
      <c r="N675" t="str">
        <f>IFERROR(__xludf.DUMMYFUNCTION("""COMPUTED_VALUE"""),"Yes")</f>
        <v>Yes</v>
      </c>
      <c r="O675" t="str">
        <f>IFERROR(__xludf.DUMMYFUNCTION("""COMPUTED_VALUE"""),"Yes")</f>
        <v>Yes</v>
      </c>
      <c r="P675" t="str">
        <f>IFERROR(__xludf.DUMMYFUNCTION("""COMPUTED_VALUE"""),"Yes")</f>
        <v>Yes</v>
      </c>
      <c r="Q675" t="str">
        <f>IFERROR(__xludf.DUMMYFUNCTION("""COMPUTED_VALUE"""),"Yes")</f>
        <v>Yes</v>
      </c>
      <c r="R675" t="str">
        <f>IFERROR(__xludf.DUMMYFUNCTION("""COMPUTED_VALUE"""),"Somewhat easy")</f>
        <v>Somewhat easy</v>
      </c>
      <c r="S675" t="str">
        <f>IFERROR(__xludf.DUMMYFUNCTION("""COMPUTED_VALUE"""),"Yes")</f>
        <v>Yes</v>
      </c>
      <c r="T675" t="str">
        <f>IFERROR(__xludf.DUMMYFUNCTION("""COMPUTED_VALUE"""),"Maybe")</f>
        <v>Maybe</v>
      </c>
      <c r="U675" t="str">
        <f>IFERROR(__xludf.DUMMYFUNCTION("""COMPUTED_VALUE"""),"Some of them")</f>
        <v>Some of them</v>
      </c>
      <c r="V675" t="str">
        <f>IFERROR(__xludf.DUMMYFUNCTION("""COMPUTED_VALUE"""),"Yes")</f>
        <v>Yes</v>
      </c>
      <c r="W675" t="str">
        <f>IFERROR(__xludf.DUMMYFUNCTION("""COMPUTED_VALUE"""),"No")</f>
        <v>No</v>
      </c>
      <c r="X675" t="str">
        <f>IFERROR(__xludf.DUMMYFUNCTION("""COMPUTED_VALUE"""),"No")</f>
        <v>No</v>
      </c>
      <c r="Y675" t="str">
        <f>IFERROR(__xludf.DUMMYFUNCTION("""COMPUTED_VALUE"""),"No")</f>
        <v>No</v>
      </c>
      <c r="Z675" t="str">
        <f>IFERROR(__xludf.DUMMYFUNCTION("""COMPUTED_VALUE"""),"Yes")</f>
        <v>Yes</v>
      </c>
    </row>
    <row r="676">
      <c r="A676" s="4">
        <f>IFERROR(__xludf.DUMMYFUNCTION("""COMPUTED_VALUE"""),42129.59882517361)</f>
        <v>42129.59883</v>
      </c>
      <c r="B676">
        <f>IFERROR(__xludf.DUMMYFUNCTION("""COMPUTED_VALUE"""),43.0)</f>
        <v>43</v>
      </c>
      <c r="C676" t="str">
        <f>IFERROR(__xludf.DUMMYFUNCTION("""COMPUTED_VALUE"""),"f")</f>
        <v>f</v>
      </c>
      <c r="D676" t="str">
        <f>IFERROR(__xludf.DUMMYFUNCTION("""COMPUTED_VALUE"""),"United States")</f>
        <v>United States</v>
      </c>
      <c r="E676" t="str">
        <f>IFERROR(__xludf.DUMMYFUNCTION("""COMPUTED_VALUE"""),"FL")</f>
        <v>FL</v>
      </c>
      <c r="F676" t="str">
        <f>IFERROR(__xludf.DUMMYFUNCTION("""COMPUTED_VALUE"""),"No")</f>
        <v>No</v>
      </c>
      <c r="G676" t="str">
        <f>IFERROR(__xludf.DUMMYFUNCTION("""COMPUTED_VALUE"""),"Yes")</f>
        <v>Yes</v>
      </c>
      <c r="H676" t="str">
        <f>IFERROR(__xludf.DUMMYFUNCTION("""COMPUTED_VALUE"""),"Yes")</f>
        <v>Yes</v>
      </c>
      <c r="I676" t="str">
        <f>IFERROR(__xludf.DUMMYFUNCTION("""COMPUTED_VALUE"""),"Rarely")</f>
        <v>Rarely</v>
      </c>
      <c r="J676" t="str">
        <f>IFERROR(__xludf.DUMMYFUNCTION("""COMPUTED_VALUE"""),"More than 1000")</f>
        <v>More than 1000</v>
      </c>
      <c r="K676" t="str">
        <f>IFERROR(__xludf.DUMMYFUNCTION("""COMPUTED_VALUE"""),"Yes")</f>
        <v>Yes</v>
      </c>
      <c r="L676" t="str">
        <f>IFERROR(__xludf.DUMMYFUNCTION("""COMPUTED_VALUE"""),"Yes")</f>
        <v>Yes</v>
      </c>
      <c r="M676" t="str">
        <f>IFERROR(__xludf.DUMMYFUNCTION("""COMPUTED_VALUE"""),"Yes")</f>
        <v>Yes</v>
      </c>
      <c r="N676" t="str">
        <f>IFERROR(__xludf.DUMMYFUNCTION("""COMPUTED_VALUE"""),"Yes")</f>
        <v>Yes</v>
      </c>
      <c r="O676" t="str">
        <f>IFERROR(__xludf.DUMMYFUNCTION("""COMPUTED_VALUE"""),"No")</f>
        <v>No</v>
      </c>
      <c r="P676" t="str">
        <f>IFERROR(__xludf.DUMMYFUNCTION("""COMPUTED_VALUE"""),"Yes")</f>
        <v>Yes</v>
      </c>
      <c r="Q676" t="str">
        <f>IFERROR(__xludf.DUMMYFUNCTION("""COMPUTED_VALUE"""),"Don't know")</f>
        <v>Don't know</v>
      </c>
      <c r="R676" t="str">
        <f>IFERROR(__xludf.DUMMYFUNCTION("""COMPUTED_VALUE"""),"Don't know")</f>
        <v>Don't know</v>
      </c>
      <c r="S676" t="str">
        <f>IFERROR(__xludf.DUMMYFUNCTION("""COMPUTED_VALUE"""),"No")</f>
        <v>No</v>
      </c>
      <c r="T676" t="str">
        <f>IFERROR(__xludf.DUMMYFUNCTION("""COMPUTED_VALUE"""),"No")</f>
        <v>No</v>
      </c>
      <c r="U676" t="str">
        <f>IFERROR(__xludf.DUMMYFUNCTION("""COMPUTED_VALUE"""),"Some of them")</f>
        <v>Some of them</v>
      </c>
      <c r="V676" t="str">
        <f>IFERROR(__xludf.DUMMYFUNCTION("""COMPUTED_VALUE"""),"Yes")</f>
        <v>Yes</v>
      </c>
      <c r="W676" t="str">
        <f>IFERROR(__xludf.DUMMYFUNCTION("""COMPUTED_VALUE"""),"No")</f>
        <v>No</v>
      </c>
      <c r="X676" t="str">
        <f>IFERROR(__xludf.DUMMYFUNCTION("""COMPUTED_VALUE"""),"No")</f>
        <v>No</v>
      </c>
      <c r="Y676" t="str">
        <f>IFERROR(__xludf.DUMMYFUNCTION("""COMPUTED_VALUE"""),"Don't know")</f>
        <v>Don't know</v>
      </c>
      <c r="Z676" t="str">
        <f>IFERROR(__xludf.DUMMYFUNCTION("""COMPUTED_VALUE"""),"No")</f>
        <v>No</v>
      </c>
    </row>
    <row r="677">
      <c r="A677" s="4">
        <f>IFERROR(__xludf.DUMMYFUNCTION("""COMPUTED_VALUE"""),42130.70553862268)</f>
        <v>42130.70554</v>
      </c>
      <c r="B677">
        <f>IFERROR(__xludf.DUMMYFUNCTION("""COMPUTED_VALUE"""),32.0)</f>
        <v>32</v>
      </c>
      <c r="C677" t="str">
        <f>IFERROR(__xludf.DUMMYFUNCTION("""COMPUTED_VALUE"""),"Male")</f>
        <v>Male</v>
      </c>
      <c r="D677" t="str">
        <f>IFERROR(__xludf.DUMMYFUNCTION("""COMPUTED_VALUE"""),"United States")</f>
        <v>United States</v>
      </c>
      <c r="E677" t="str">
        <f>IFERROR(__xludf.DUMMYFUNCTION("""COMPUTED_VALUE"""),"OR")</f>
        <v>OR</v>
      </c>
      <c r="F677" t="str">
        <f>IFERROR(__xludf.DUMMYFUNCTION("""COMPUTED_VALUE"""),"No")</f>
        <v>No</v>
      </c>
      <c r="G677" t="str">
        <f>IFERROR(__xludf.DUMMYFUNCTION("""COMPUTED_VALUE"""),"No")</f>
        <v>No</v>
      </c>
      <c r="H677" t="str">
        <f>IFERROR(__xludf.DUMMYFUNCTION("""COMPUTED_VALUE"""),"No")</f>
        <v>No</v>
      </c>
      <c r="I677" t="str">
        <f>IFERROR(__xludf.DUMMYFUNCTION("""COMPUTED_VALUE"""),"Never")</f>
        <v>Never</v>
      </c>
      <c r="J677" t="str">
        <f>IFERROR(__xludf.DUMMYFUNCTION("""COMPUTED_VALUE"""),"100-500")</f>
        <v>100-500</v>
      </c>
      <c r="K677" t="str">
        <f>IFERROR(__xludf.DUMMYFUNCTION("""COMPUTED_VALUE"""),"No")</f>
        <v>No</v>
      </c>
      <c r="L677" t="str">
        <f>IFERROR(__xludf.DUMMYFUNCTION("""COMPUTED_VALUE"""),"Yes")</f>
        <v>Yes</v>
      </c>
      <c r="M677" t="str">
        <f>IFERROR(__xludf.DUMMYFUNCTION("""COMPUTED_VALUE"""),"Yes")</f>
        <v>Yes</v>
      </c>
      <c r="N677" t="str">
        <f>IFERROR(__xludf.DUMMYFUNCTION("""COMPUTED_VALUE"""),"Not sure")</f>
        <v>Not sure</v>
      </c>
      <c r="O677" t="str">
        <f>IFERROR(__xludf.DUMMYFUNCTION("""COMPUTED_VALUE"""),"Don't know")</f>
        <v>Don't know</v>
      </c>
      <c r="P677" t="str">
        <f>IFERROR(__xludf.DUMMYFUNCTION("""COMPUTED_VALUE"""),"Yes")</f>
        <v>Yes</v>
      </c>
      <c r="Q677" t="str">
        <f>IFERROR(__xludf.DUMMYFUNCTION("""COMPUTED_VALUE"""),"Don't know")</f>
        <v>Don't know</v>
      </c>
      <c r="R677" t="str">
        <f>IFERROR(__xludf.DUMMYFUNCTION("""COMPUTED_VALUE"""),"Somewhat easy")</f>
        <v>Somewhat easy</v>
      </c>
      <c r="S677" t="str">
        <f>IFERROR(__xludf.DUMMYFUNCTION("""COMPUTED_VALUE"""),"No")</f>
        <v>No</v>
      </c>
      <c r="T677" t="str">
        <f>IFERROR(__xludf.DUMMYFUNCTION("""COMPUTED_VALUE"""),"No")</f>
        <v>No</v>
      </c>
      <c r="U677" t="str">
        <f>IFERROR(__xludf.DUMMYFUNCTION("""COMPUTED_VALUE"""),"No")</f>
        <v>No</v>
      </c>
      <c r="V677" t="str">
        <f>IFERROR(__xludf.DUMMYFUNCTION("""COMPUTED_VALUE"""),"Some of them")</f>
        <v>Some of them</v>
      </c>
      <c r="W677" t="str">
        <f>IFERROR(__xludf.DUMMYFUNCTION("""COMPUTED_VALUE"""),"Maybe")</f>
        <v>Maybe</v>
      </c>
      <c r="X677" t="str">
        <f>IFERROR(__xludf.DUMMYFUNCTION("""COMPUTED_VALUE"""),"Yes")</f>
        <v>Yes</v>
      </c>
      <c r="Y677" t="str">
        <f>IFERROR(__xludf.DUMMYFUNCTION("""COMPUTED_VALUE"""),"Don't know")</f>
        <v>Don't know</v>
      </c>
      <c r="Z677" t="str">
        <f>IFERROR(__xludf.DUMMYFUNCTION("""COMPUTED_VALUE"""),"No")</f>
        <v>No</v>
      </c>
    </row>
    <row r="678">
      <c r="A678" s="4">
        <f>IFERROR(__xludf.DUMMYFUNCTION("""COMPUTED_VALUE"""),42180.51703668982)</f>
        <v>42180.51704</v>
      </c>
      <c r="B678">
        <f>IFERROR(__xludf.DUMMYFUNCTION("""COMPUTED_VALUE"""),41.0)</f>
        <v>41</v>
      </c>
      <c r="C678" t="str">
        <f>IFERROR(__xludf.DUMMYFUNCTION("""COMPUTED_VALUE"""),"Female")</f>
        <v>Female</v>
      </c>
      <c r="D678" t="str">
        <f>IFERROR(__xludf.DUMMYFUNCTION("""COMPUTED_VALUE"""),"United States")</f>
        <v>United States</v>
      </c>
      <c r="E678" t="str">
        <f>IFERROR(__xludf.DUMMYFUNCTION("""COMPUTED_VALUE"""),"WA")</f>
        <v>WA</v>
      </c>
      <c r="F678" t="str">
        <f>IFERROR(__xludf.DUMMYFUNCTION("""COMPUTED_VALUE"""),"No")</f>
        <v>No</v>
      </c>
      <c r="G678" t="str">
        <f>IFERROR(__xludf.DUMMYFUNCTION("""COMPUTED_VALUE"""),"Yes")</f>
        <v>Yes</v>
      </c>
      <c r="H678" t="str">
        <f>IFERROR(__xludf.DUMMYFUNCTION("""COMPUTED_VALUE"""),"Yes")</f>
        <v>Yes</v>
      </c>
      <c r="I678" t="str">
        <f>IFERROR(__xludf.DUMMYFUNCTION("""COMPUTED_VALUE"""),"Sometimes")</f>
        <v>Sometimes</v>
      </c>
      <c r="J678" t="str">
        <f>IFERROR(__xludf.DUMMYFUNCTION("""COMPUTED_VALUE"""),"26-100")</f>
        <v>26-100</v>
      </c>
      <c r="K678" t="str">
        <f>IFERROR(__xludf.DUMMYFUNCTION("""COMPUTED_VALUE"""),"No")</f>
        <v>No</v>
      </c>
      <c r="L678" t="str">
        <f>IFERROR(__xludf.DUMMYFUNCTION("""COMPUTED_VALUE"""),"Yes")</f>
        <v>Yes</v>
      </c>
      <c r="M678" t="str">
        <f>IFERROR(__xludf.DUMMYFUNCTION("""COMPUTED_VALUE"""),"Yes")</f>
        <v>Yes</v>
      </c>
      <c r="N678" t="str">
        <f>IFERROR(__xludf.DUMMYFUNCTION("""COMPUTED_VALUE"""),"No")</f>
        <v>No</v>
      </c>
      <c r="O678" t="str">
        <f>IFERROR(__xludf.DUMMYFUNCTION("""COMPUTED_VALUE"""),"No")</f>
        <v>No</v>
      </c>
      <c r="P678" t="str">
        <f>IFERROR(__xludf.DUMMYFUNCTION("""COMPUTED_VALUE"""),"Don't know")</f>
        <v>Don't know</v>
      </c>
      <c r="Q678" t="str">
        <f>IFERROR(__xludf.DUMMYFUNCTION("""COMPUTED_VALUE"""),"Don't know")</f>
        <v>Don't know</v>
      </c>
      <c r="R678" t="str">
        <f>IFERROR(__xludf.DUMMYFUNCTION("""COMPUTED_VALUE"""),"Don't know")</f>
        <v>Don't know</v>
      </c>
      <c r="S678" t="str">
        <f>IFERROR(__xludf.DUMMYFUNCTION("""COMPUTED_VALUE"""),"Yes")</f>
        <v>Yes</v>
      </c>
      <c r="T678" t="str">
        <f>IFERROR(__xludf.DUMMYFUNCTION("""COMPUTED_VALUE"""),"Maybe")</f>
        <v>Maybe</v>
      </c>
      <c r="U678" t="str">
        <f>IFERROR(__xludf.DUMMYFUNCTION("""COMPUTED_VALUE"""),"No")</f>
        <v>No</v>
      </c>
      <c r="V678" t="str">
        <f>IFERROR(__xludf.DUMMYFUNCTION("""COMPUTED_VALUE"""),"No")</f>
        <v>No</v>
      </c>
      <c r="W678" t="str">
        <f>IFERROR(__xludf.DUMMYFUNCTION("""COMPUTED_VALUE"""),"No")</f>
        <v>No</v>
      </c>
      <c r="X678" t="str">
        <f>IFERROR(__xludf.DUMMYFUNCTION("""COMPUTED_VALUE"""),"No")</f>
        <v>No</v>
      </c>
      <c r="Y678" t="str">
        <f>IFERROR(__xludf.DUMMYFUNCTION("""COMPUTED_VALUE"""),"Don't know")</f>
        <v>Don't know</v>
      </c>
      <c r="Z678" t="str">
        <f>IFERROR(__xludf.DUMMYFUNCTION("""COMPUTED_VALUE"""),"No")</f>
        <v>No</v>
      </c>
    </row>
    <row r="679">
      <c r="A679" s="4">
        <f>IFERROR(__xludf.DUMMYFUNCTION("""COMPUTED_VALUE"""),42207.79021471064)</f>
        <v>42207.79021</v>
      </c>
      <c r="B679">
        <f>IFERROR(__xludf.DUMMYFUNCTION("""COMPUTED_VALUE"""),30.0)</f>
        <v>30</v>
      </c>
      <c r="C679" t="str">
        <f>IFERROR(__xludf.DUMMYFUNCTION("""COMPUTED_VALUE"""),"M")</f>
        <v>M</v>
      </c>
      <c r="D679" t="str">
        <f>IFERROR(__xludf.DUMMYFUNCTION("""COMPUTED_VALUE"""),"United States")</f>
        <v>United States</v>
      </c>
      <c r="E679" t="str">
        <f>IFERROR(__xludf.DUMMYFUNCTION("""COMPUTED_VALUE"""),"CA")</f>
        <v>CA</v>
      </c>
      <c r="F679" t="str">
        <f>IFERROR(__xludf.DUMMYFUNCTION("""COMPUTED_VALUE"""),"No")</f>
        <v>No</v>
      </c>
      <c r="G679" t="str">
        <f>IFERROR(__xludf.DUMMYFUNCTION("""COMPUTED_VALUE"""),"Yes")</f>
        <v>Yes</v>
      </c>
      <c r="H679" t="str">
        <f>IFERROR(__xludf.DUMMYFUNCTION("""COMPUTED_VALUE"""),"Yes")</f>
        <v>Yes</v>
      </c>
      <c r="I679" t="str">
        <f>IFERROR(__xludf.DUMMYFUNCTION("""COMPUTED_VALUE"""),"Sometimes")</f>
        <v>Sometimes</v>
      </c>
      <c r="J679" t="str">
        <f>IFERROR(__xludf.DUMMYFUNCTION("""COMPUTED_VALUE"""),"26-100")</f>
        <v>26-100</v>
      </c>
      <c r="K679" t="str">
        <f>IFERROR(__xludf.DUMMYFUNCTION("""COMPUTED_VALUE"""),"No")</f>
        <v>No</v>
      </c>
      <c r="L679" t="str">
        <f>IFERROR(__xludf.DUMMYFUNCTION("""COMPUTED_VALUE"""),"Yes")</f>
        <v>Yes</v>
      </c>
      <c r="M679" t="str">
        <f>IFERROR(__xludf.DUMMYFUNCTION("""COMPUTED_VALUE"""),"Yes")</f>
        <v>Yes</v>
      </c>
      <c r="N679" t="str">
        <f>IFERROR(__xludf.DUMMYFUNCTION("""COMPUTED_VALUE"""),"Yes")</f>
        <v>Yes</v>
      </c>
      <c r="O679" t="str">
        <f>IFERROR(__xludf.DUMMYFUNCTION("""COMPUTED_VALUE"""),"Don't know")</f>
        <v>Don't know</v>
      </c>
      <c r="P679" t="str">
        <f>IFERROR(__xludf.DUMMYFUNCTION("""COMPUTED_VALUE"""),"No")</f>
        <v>No</v>
      </c>
      <c r="Q679" t="str">
        <f>IFERROR(__xludf.DUMMYFUNCTION("""COMPUTED_VALUE"""),"Yes")</f>
        <v>Yes</v>
      </c>
      <c r="R679" t="str">
        <f>IFERROR(__xludf.DUMMYFUNCTION("""COMPUTED_VALUE"""),"Very easy")</f>
        <v>Very easy</v>
      </c>
      <c r="S679" t="str">
        <f>IFERROR(__xludf.DUMMYFUNCTION("""COMPUTED_VALUE"""),"No")</f>
        <v>No</v>
      </c>
      <c r="T679" t="str">
        <f>IFERROR(__xludf.DUMMYFUNCTION("""COMPUTED_VALUE"""),"No")</f>
        <v>No</v>
      </c>
      <c r="U679" t="str">
        <f>IFERROR(__xludf.DUMMYFUNCTION("""COMPUTED_VALUE"""),"Yes")</f>
        <v>Yes</v>
      </c>
      <c r="V679" t="str">
        <f>IFERROR(__xludf.DUMMYFUNCTION("""COMPUTED_VALUE"""),"Yes")</f>
        <v>Yes</v>
      </c>
      <c r="W679" t="str">
        <f>IFERROR(__xludf.DUMMYFUNCTION("""COMPUTED_VALUE"""),"Maybe")</f>
        <v>Maybe</v>
      </c>
      <c r="X679" t="str">
        <f>IFERROR(__xludf.DUMMYFUNCTION("""COMPUTED_VALUE"""),"Maybe")</f>
        <v>Maybe</v>
      </c>
      <c r="Y679" t="str">
        <f>IFERROR(__xludf.DUMMYFUNCTION("""COMPUTED_VALUE"""),"Yes")</f>
        <v>Yes</v>
      </c>
      <c r="Z679" t="str">
        <f>IFERROR(__xludf.DUMMYFUNCTION("""COMPUTED_VALUE"""),"No")</f>
        <v>No</v>
      </c>
    </row>
    <row r="680">
      <c r="A680" s="4">
        <f>IFERROR(__xludf.DUMMYFUNCTION("""COMPUTED_VALUE"""),42236.70289274306)</f>
        <v>42236.70289</v>
      </c>
      <c r="B680">
        <f>IFERROR(__xludf.DUMMYFUNCTION("""COMPUTED_VALUE"""),29.0)</f>
        <v>29</v>
      </c>
      <c r="C680" t="str">
        <f>IFERROR(__xludf.DUMMYFUNCTION("""COMPUTED_VALUE"""),"male")</f>
        <v>male</v>
      </c>
      <c r="D680" t="str">
        <f>IFERROR(__xludf.DUMMYFUNCTION("""COMPUTED_VALUE"""),"United States")</f>
        <v>United States</v>
      </c>
      <c r="E680" t="str">
        <f>IFERROR(__xludf.DUMMYFUNCTION("""COMPUTED_VALUE"""),"NC")</f>
        <v>NC</v>
      </c>
      <c r="F680" t="str">
        <f>IFERROR(__xludf.DUMMYFUNCTION("""COMPUTED_VALUE"""),"No")</f>
        <v>No</v>
      </c>
      <c r="G680" t="str">
        <f>IFERROR(__xludf.DUMMYFUNCTION("""COMPUTED_VALUE"""),"Yes")</f>
        <v>Yes</v>
      </c>
      <c r="H680" t="str">
        <f>IFERROR(__xludf.DUMMYFUNCTION("""COMPUTED_VALUE"""),"Yes")</f>
        <v>Yes</v>
      </c>
      <c r="I680" t="str">
        <f>IFERROR(__xludf.DUMMYFUNCTION("""COMPUTED_VALUE"""),"Sometimes")</f>
        <v>Sometimes</v>
      </c>
      <c r="J680" t="str">
        <f>IFERROR(__xludf.DUMMYFUNCTION("""COMPUTED_VALUE"""),"100-500")</f>
        <v>100-500</v>
      </c>
      <c r="K680" t="str">
        <f>IFERROR(__xludf.DUMMYFUNCTION("""COMPUTED_VALUE"""),"Yes")</f>
        <v>Yes</v>
      </c>
      <c r="L680" t="str">
        <f>IFERROR(__xludf.DUMMYFUNCTION("""COMPUTED_VALUE"""),"Yes")</f>
        <v>Yes</v>
      </c>
      <c r="M680" t="str">
        <f>IFERROR(__xludf.DUMMYFUNCTION("""COMPUTED_VALUE"""),"Yes")</f>
        <v>Yes</v>
      </c>
      <c r="N680" t="str">
        <f>IFERROR(__xludf.DUMMYFUNCTION("""COMPUTED_VALUE"""),"Yes")</f>
        <v>Yes</v>
      </c>
      <c r="O680" t="str">
        <f>IFERROR(__xludf.DUMMYFUNCTION("""COMPUTED_VALUE"""),"Yes")</f>
        <v>Yes</v>
      </c>
      <c r="P680" t="str">
        <f>IFERROR(__xludf.DUMMYFUNCTION("""COMPUTED_VALUE"""),"No")</f>
        <v>No</v>
      </c>
      <c r="Q680" t="str">
        <f>IFERROR(__xludf.DUMMYFUNCTION("""COMPUTED_VALUE"""),"Yes")</f>
        <v>Yes</v>
      </c>
      <c r="R680" t="str">
        <f>IFERROR(__xludf.DUMMYFUNCTION("""COMPUTED_VALUE"""),"Don't know")</f>
        <v>Don't know</v>
      </c>
      <c r="S680" t="str">
        <f>IFERROR(__xludf.DUMMYFUNCTION("""COMPUTED_VALUE"""),"Yes")</f>
        <v>Yes</v>
      </c>
      <c r="T680" t="str">
        <f>IFERROR(__xludf.DUMMYFUNCTION("""COMPUTED_VALUE"""),"No")</f>
        <v>No</v>
      </c>
      <c r="U680" t="str">
        <f>IFERROR(__xludf.DUMMYFUNCTION("""COMPUTED_VALUE"""),"Some of them")</f>
        <v>Some of them</v>
      </c>
      <c r="V680" t="str">
        <f>IFERROR(__xludf.DUMMYFUNCTION("""COMPUTED_VALUE"""),"No")</f>
        <v>No</v>
      </c>
      <c r="W680" t="str">
        <f>IFERROR(__xludf.DUMMYFUNCTION("""COMPUTED_VALUE"""),"No")</f>
        <v>No</v>
      </c>
      <c r="X680" t="str">
        <f>IFERROR(__xludf.DUMMYFUNCTION("""COMPUTED_VALUE"""),"Maybe")</f>
        <v>Maybe</v>
      </c>
      <c r="Y680" t="str">
        <f>IFERROR(__xludf.DUMMYFUNCTION("""COMPUTED_VALUE"""),"No")</f>
        <v>No</v>
      </c>
      <c r="Z680" t="str">
        <f>IFERROR(__xludf.DUMMYFUNCTION("""COMPUTED_VALUE"""),"No")</f>
        <v>No</v>
      </c>
    </row>
    <row r="681">
      <c r="A681" s="4">
        <f>IFERROR(__xludf.DUMMYFUNCTION("""COMPUTED_VALUE"""),42241.833084108795)</f>
        <v>42241.83308</v>
      </c>
      <c r="B681">
        <f>IFERROR(__xludf.DUMMYFUNCTION("""COMPUTED_VALUE"""),36.0)</f>
        <v>36</v>
      </c>
      <c r="C681" t="str">
        <f>IFERROR(__xludf.DUMMYFUNCTION("""COMPUTED_VALUE"""),"Male")</f>
        <v>Male</v>
      </c>
      <c r="D681" t="str">
        <f>IFERROR(__xludf.DUMMYFUNCTION("""COMPUTED_VALUE"""),"United States")</f>
        <v>United States</v>
      </c>
      <c r="E681" t="str">
        <f>IFERROR(__xludf.DUMMYFUNCTION("""COMPUTED_VALUE"""),"UT")</f>
        <v>UT</v>
      </c>
      <c r="F681" t="str">
        <f>IFERROR(__xludf.DUMMYFUNCTION("""COMPUTED_VALUE"""),"No")</f>
        <v>No</v>
      </c>
      <c r="G681" t="str">
        <f>IFERROR(__xludf.DUMMYFUNCTION("""COMPUTED_VALUE"""),"Yes")</f>
        <v>Yes</v>
      </c>
      <c r="H681" t="str">
        <f>IFERROR(__xludf.DUMMYFUNCTION("""COMPUTED_VALUE"""),"No")</f>
        <v>No</v>
      </c>
      <c r="I681" t="str">
        <f>IFERROR(__xludf.DUMMYFUNCTION("""COMPUTED_VALUE"""),"Rarely")</f>
        <v>Rarely</v>
      </c>
      <c r="J681" t="str">
        <f>IFERROR(__xludf.DUMMYFUNCTION("""COMPUTED_VALUE"""),"More than 1000")</f>
        <v>More than 1000</v>
      </c>
      <c r="K681" t="str">
        <f>IFERROR(__xludf.DUMMYFUNCTION("""COMPUTED_VALUE"""),"No")</f>
        <v>No</v>
      </c>
      <c r="L681" t="str">
        <f>IFERROR(__xludf.DUMMYFUNCTION("""COMPUTED_VALUE"""),"No")</f>
        <v>No</v>
      </c>
      <c r="M681" t="str">
        <f>IFERROR(__xludf.DUMMYFUNCTION("""COMPUTED_VALUE"""),"Don't know")</f>
        <v>Don't know</v>
      </c>
      <c r="N681" t="str">
        <f>IFERROR(__xludf.DUMMYFUNCTION("""COMPUTED_VALUE"""),"No")</f>
        <v>No</v>
      </c>
      <c r="O681" t="str">
        <f>IFERROR(__xludf.DUMMYFUNCTION("""COMPUTED_VALUE"""),"Yes")</f>
        <v>Yes</v>
      </c>
      <c r="P681" t="str">
        <f>IFERROR(__xludf.DUMMYFUNCTION("""COMPUTED_VALUE"""),"Yes")</f>
        <v>Yes</v>
      </c>
      <c r="Q681" t="str">
        <f>IFERROR(__xludf.DUMMYFUNCTION("""COMPUTED_VALUE"""),"Don't know")</f>
        <v>Don't know</v>
      </c>
      <c r="R681" t="str">
        <f>IFERROR(__xludf.DUMMYFUNCTION("""COMPUTED_VALUE"""),"Somewhat easy")</f>
        <v>Somewhat easy</v>
      </c>
      <c r="S681" t="str">
        <f>IFERROR(__xludf.DUMMYFUNCTION("""COMPUTED_VALUE"""),"Maybe")</f>
        <v>Maybe</v>
      </c>
      <c r="T681" t="str">
        <f>IFERROR(__xludf.DUMMYFUNCTION("""COMPUTED_VALUE"""),"Maybe")</f>
        <v>Maybe</v>
      </c>
      <c r="U681" t="str">
        <f>IFERROR(__xludf.DUMMYFUNCTION("""COMPUTED_VALUE"""),"Some of them")</f>
        <v>Some of them</v>
      </c>
      <c r="V681" t="str">
        <f>IFERROR(__xludf.DUMMYFUNCTION("""COMPUTED_VALUE"""),"Some of them")</f>
        <v>Some of them</v>
      </c>
      <c r="W681" t="str">
        <f>IFERROR(__xludf.DUMMYFUNCTION("""COMPUTED_VALUE"""),"No")</f>
        <v>No</v>
      </c>
      <c r="X681" t="str">
        <f>IFERROR(__xludf.DUMMYFUNCTION("""COMPUTED_VALUE"""),"No")</f>
        <v>No</v>
      </c>
      <c r="Y681" t="str">
        <f>IFERROR(__xludf.DUMMYFUNCTION("""COMPUTED_VALUE"""),"Don't know")</f>
        <v>Don't know</v>
      </c>
      <c r="Z681" t="str">
        <f>IFERROR(__xludf.DUMMYFUNCTION("""COMPUTED_VALUE"""),"No")</f>
        <v>No</v>
      </c>
    </row>
    <row r="682">
      <c r="A682" s="4">
        <f>IFERROR(__xludf.DUMMYFUNCTION("""COMPUTED_VALUE"""),42273.0469368287)</f>
        <v>42273.04694</v>
      </c>
      <c r="B682">
        <f>IFERROR(__xludf.DUMMYFUNCTION("""COMPUTED_VALUE"""),32.0)</f>
        <v>32</v>
      </c>
      <c r="C682" t="str">
        <f>IFERROR(__xludf.DUMMYFUNCTION("""COMPUTED_VALUE"""),"Male")</f>
        <v>Male</v>
      </c>
      <c r="D682" t="str">
        <f>IFERROR(__xludf.DUMMYFUNCTION("""COMPUTED_VALUE"""),"United States")</f>
        <v>United States</v>
      </c>
      <c r="E682" t="str">
        <f>IFERROR(__xludf.DUMMYFUNCTION("""COMPUTED_VALUE"""),"IL")</f>
        <v>IL</v>
      </c>
      <c r="F682" t="str">
        <f>IFERROR(__xludf.DUMMYFUNCTION("""COMPUTED_VALUE"""),"No")</f>
        <v>No</v>
      </c>
      <c r="G682" t="str">
        <f>IFERROR(__xludf.DUMMYFUNCTION("""COMPUTED_VALUE"""),"Yes")</f>
        <v>Yes</v>
      </c>
      <c r="H682" t="str">
        <f>IFERROR(__xludf.DUMMYFUNCTION("""COMPUTED_VALUE"""),"Yes")</f>
        <v>Yes</v>
      </c>
      <c r="I682" t="str">
        <f>IFERROR(__xludf.DUMMYFUNCTION("""COMPUTED_VALUE"""),"Often")</f>
        <v>Often</v>
      </c>
      <c r="J682" t="str">
        <f>IFERROR(__xludf.DUMMYFUNCTION("""COMPUTED_VALUE"""),"26-100")</f>
        <v>26-100</v>
      </c>
      <c r="K682" t="str">
        <f>IFERROR(__xludf.DUMMYFUNCTION("""COMPUTED_VALUE"""),"Yes")</f>
        <v>Yes</v>
      </c>
      <c r="L682" t="str">
        <f>IFERROR(__xludf.DUMMYFUNCTION("""COMPUTED_VALUE"""),"Yes")</f>
        <v>Yes</v>
      </c>
      <c r="M682" t="str">
        <f>IFERROR(__xludf.DUMMYFUNCTION("""COMPUTED_VALUE"""),"Yes")</f>
        <v>Yes</v>
      </c>
      <c r="N682" t="str">
        <f>IFERROR(__xludf.DUMMYFUNCTION("""COMPUTED_VALUE"""),"Yes")</f>
        <v>Yes</v>
      </c>
      <c r="O682" t="str">
        <f>IFERROR(__xludf.DUMMYFUNCTION("""COMPUTED_VALUE"""),"No")</f>
        <v>No</v>
      </c>
      <c r="P682" t="str">
        <f>IFERROR(__xludf.DUMMYFUNCTION("""COMPUTED_VALUE"""),"No")</f>
        <v>No</v>
      </c>
      <c r="Q682" t="str">
        <f>IFERROR(__xludf.DUMMYFUNCTION("""COMPUTED_VALUE"""),"Yes")</f>
        <v>Yes</v>
      </c>
      <c r="R682" t="str">
        <f>IFERROR(__xludf.DUMMYFUNCTION("""COMPUTED_VALUE"""),"Somewhat difficult")</f>
        <v>Somewhat difficult</v>
      </c>
      <c r="S682" t="str">
        <f>IFERROR(__xludf.DUMMYFUNCTION("""COMPUTED_VALUE"""),"No")</f>
        <v>No</v>
      </c>
      <c r="T682" t="str">
        <f>IFERROR(__xludf.DUMMYFUNCTION("""COMPUTED_VALUE"""),"No")</f>
        <v>No</v>
      </c>
      <c r="U682" t="str">
        <f>IFERROR(__xludf.DUMMYFUNCTION("""COMPUTED_VALUE"""),"Some of them")</f>
        <v>Some of them</v>
      </c>
      <c r="V682" t="str">
        <f>IFERROR(__xludf.DUMMYFUNCTION("""COMPUTED_VALUE"""),"Yes")</f>
        <v>Yes</v>
      </c>
      <c r="W682" t="str">
        <f>IFERROR(__xludf.DUMMYFUNCTION("""COMPUTED_VALUE"""),"No")</f>
        <v>No</v>
      </c>
      <c r="X682" t="str">
        <f>IFERROR(__xludf.DUMMYFUNCTION("""COMPUTED_VALUE"""),"No")</f>
        <v>No</v>
      </c>
      <c r="Y682" t="str">
        <f>IFERROR(__xludf.DUMMYFUNCTION("""COMPUTED_VALUE"""),"Yes")</f>
        <v>Yes</v>
      </c>
      <c r="Z682" t="str">
        <f>IFERROR(__xludf.DUMMYFUNCTION("""COMPUTED_VALUE"""),"No")</f>
        <v>No</v>
      </c>
    </row>
    <row r="683">
      <c r="A683" s="4">
        <f>IFERROR(__xludf.DUMMYFUNCTION("""COMPUTED_VALUE"""),42315.52567792824)</f>
        <v>42315.52568</v>
      </c>
      <c r="B683">
        <f>IFERROR(__xludf.DUMMYFUNCTION("""COMPUTED_VALUE"""),34.0)</f>
        <v>34</v>
      </c>
      <c r="C683" t="str">
        <f>IFERROR(__xludf.DUMMYFUNCTION("""COMPUTED_VALUE"""),"male")</f>
        <v>male</v>
      </c>
      <c r="D683" t="str">
        <f>IFERROR(__xludf.DUMMYFUNCTION("""COMPUTED_VALUE"""),"United States")</f>
        <v>United States</v>
      </c>
      <c r="E683" t="str">
        <f>IFERROR(__xludf.DUMMYFUNCTION("""COMPUTED_VALUE"""),"CA")</f>
        <v>CA</v>
      </c>
      <c r="F683" t="str">
        <f>IFERROR(__xludf.DUMMYFUNCTION("""COMPUTED_VALUE"""),"No")</f>
        <v>No</v>
      </c>
      <c r="G683" t="str">
        <f>IFERROR(__xludf.DUMMYFUNCTION("""COMPUTED_VALUE"""),"Yes")</f>
        <v>Yes</v>
      </c>
      <c r="H683" t="str">
        <f>IFERROR(__xludf.DUMMYFUNCTION("""COMPUTED_VALUE"""),"Yes")</f>
        <v>Yes</v>
      </c>
      <c r="I683" t="str">
        <f>IFERROR(__xludf.DUMMYFUNCTION("""COMPUTED_VALUE"""),"Sometimes")</f>
        <v>Sometimes</v>
      </c>
      <c r="J683" t="str">
        <f>IFERROR(__xludf.DUMMYFUNCTION("""COMPUTED_VALUE"""),"More than 1000")</f>
        <v>More than 1000</v>
      </c>
      <c r="K683" t="str">
        <f>IFERROR(__xludf.DUMMYFUNCTION("""COMPUTED_VALUE"""),"No")</f>
        <v>No</v>
      </c>
      <c r="L683" t="str">
        <f>IFERROR(__xludf.DUMMYFUNCTION("""COMPUTED_VALUE"""),"Yes")</f>
        <v>Yes</v>
      </c>
      <c r="M683" t="str">
        <f>IFERROR(__xludf.DUMMYFUNCTION("""COMPUTED_VALUE"""),"Yes")</f>
        <v>Yes</v>
      </c>
      <c r="N683" t="str">
        <f>IFERROR(__xludf.DUMMYFUNCTION("""COMPUTED_VALUE"""),"Yes")</f>
        <v>Yes</v>
      </c>
      <c r="O683" t="str">
        <f>IFERROR(__xludf.DUMMYFUNCTION("""COMPUTED_VALUE"""),"No")</f>
        <v>No</v>
      </c>
      <c r="P683" t="str">
        <f>IFERROR(__xludf.DUMMYFUNCTION("""COMPUTED_VALUE"""),"No")</f>
        <v>No</v>
      </c>
      <c r="Q683" t="str">
        <f>IFERROR(__xludf.DUMMYFUNCTION("""COMPUTED_VALUE"""),"Don't know")</f>
        <v>Don't know</v>
      </c>
      <c r="R683" t="str">
        <f>IFERROR(__xludf.DUMMYFUNCTION("""COMPUTED_VALUE"""),"Somewhat difficult")</f>
        <v>Somewhat difficult</v>
      </c>
      <c r="S683" t="str">
        <f>IFERROR(__xludf.DUMMYFUNCTION("""COMPUTED_VALUE"""),"Yes")</f>
        <v>Yes</v>
      </c>
      <c r="T683" t="str">
        <f>IFERROR(__xludf.DUMMYFUNCTION("""COMPUTED_VALUE"""),"Yes")</f>
        <v>Yes</v>
      </c>
      <c r="U683" t="str">
        <f>IFERROR(__xludf.DUMMYFUNCTION("""COMPUTED_VALUE"""),"No")</f>
        <v>No</v>
      </c>
      <c r="V683" t="str">
        <f>IFERROR(__xludf.DUMMYFUNCTION("""COMPUTED_VALUE"""),"No")</f>
        <v>No</v>
      </c>
      <c r="W683" t="str">
        <f>IFERROR(__xludf.DUMMYFUNCTION("""COMPUTED_VALUE"""),"No")</f>
        <v>No</v>
      </c>
      <c r="X683" t="str">
        <f>IFERROR(__xludf.DUMMYFUNCTION("""COMPUTED_VALUE"""),"No")</f>
        <v>No</v>
      </c>
      <c r="Y683" t="str">
        <f>IFERROR(__xludf.DUMMYFUNCTION("""COMPUTED_VALUE"""),"No")</f>
        <v>No</v>
      </c>
      <c r="Z683" t="str">
        <f>IFERROR(__xludf.DUMMYFUNCTION("""COMPUTED_VALUE"""),"No")</f>
        <v>No</v>
      </c>
    </row>
    <row r="684">
      <c r="A684" s="4">
        <f>IFERROR(__xludf.DUMMYFUNCTION("""COMPUTED_VALUE"""),42338.89243775463)</f>
        <v>42338.89244</v>
      </c>
      <c r="B684">
        <f>IFERROR(__xludf.DUMMYFUNCTION("""COMPUTED_VALUE"""),46.0)</f>
        <v>46</v>
      </c>
      <c r="C684" t="str">
        <f>IFERROR(__xludf.DUMMYFUNCTION("""COMPUTED_VALUE"""),"f")</f>
        <v>f</v>
      </c>
      <c r="D684" t="str">
        <f>IFERROR(__xludf.DUMMYFUNCTION("""COMPUTED_VALUE"""),"United States")</f>
        <v>United States</v>
      </c>
      <c r="E684" t="str">
        <f>IFERROR(__xludf.DUMMYFUNCTION("""COMPUTED_VALUE"""),"NC")</f>
        <v>NC</v>
      </c>
      <c r="F684" t="str">
        <f>IFERROR(__xludf.DUMMYFUNCTION("""COMPUTED_VALUE"""),"No")</f>
        <v>No</v>
      </c>
      <c r="G684" t="str">
        <f>IFERROR(__xludf.DUMMYFUNCTION("""COMPUTED_VALUE"""),"No")</f>
        <v>No</v>
      </c>
      <c r="H684" t="str">
        <f>IFERROR(__xludf.DUMMYFUNCTION("""COMPUTED_VALUE"""),"No")</f>
        <v>No</v>
      </c>
      <c r="J684" t="str">
        <f>IFERROR(__xludf.DUMMYFUNCTION("""COMPUTED_VALUE"""),"100-500")</f>
        <v>100-500</v>
      </c>
      <c r="K684" t="str">
        <f>IFERROR(__xludf.DUMMYFUNCTION("""COMPUTED_VALUE"""),"Yes")</f>
        <v>Yes</v>
      </c>
      <c r="L684" t="str">
        <f>IFERROR(__xludf.DUMMYFUNCTION("""COMPUTED_VALUE"""),"Yes")</f>
        <v>Yes</v>
      </c>
      <c r="M684" t="str">
        <f>IFERROR(__xludf.DUMMYFUNCTION("""COMPUTED_VALUE"""),"No")</f>
        <v>No</v>
      </c>
      <c r="N684" t="str">
        <f>IFERROR(__xludf.DUMMYFUNCTION("""COMPUTED_VALUE"""),"Yes")</f>
        <v>Yes</v>
      </c>
      <c r="O684" t="str">
        <f>IFERROR(__xludf.DUMMYFUNCTION("""COMPUTED_VALUE"""),"No")</f>
        <v>No</v>
      </c>
      <c r="P684" t="str">
        <f>IFERROR(__xludf.DUMMYFUNCTION("""COMPUTED_VALUE"""),"No")</f>
        <v>No</v>
      </c>
      <c r="Q684" t="str">
        <f>IFERROR(__xludf.DUMMYFUNCTION("""COMPUTED_VALUE"""),"Don't know")</f>
        <v>Don't know</v>
      </c>
      <c r="R684" t="str">
        <f>IFERROR(__xludf.DUMMYFUNCTION("""COMPUTED_VALUE"""),"Don't know")</f>
        <v>Don't know</v>
      </c>
      <c r="S684" t="str">
        <f>IFERROR(__xludf.DUMMYFUNCTION("""COMPUTED_VALUE"""),"Yes")</f>
        <v>Yes</v>
      </c>
      <c r="T684" t="str">
        <f>IFERROR(__xludf.DUMMYFUNCTION("""COMPUTED_VALUE"""),"No")</f>
        <v>No</v>
      </c>
      <c r="U684" t="str">
        <f>IFERROR(__xludf.DUMMYFUNCTION("""COMPUTED_VALUE"""),"No")</f>
        <v>No</v>
      </c>
      <c r="V684" t="str">
        <f>IFERROR(__xludf.DUMMYFUNCTION("""COMPUTED_VALUE"""),"No")</f>
        <v>No</v>
      </c>
      <c r="W684" t="str">
        <f>IFERROR(__xludf.DUMMYFUNCTION("""COMPUTED_VALUE"""),"No")</f>
        <v>No</v>
      </c>
      <c r="X684" t="str">
        <f>IFERROR(__xludf.DUMMYFUNCTION("""COMPUTED_VALUE"""),"No")</f>
        <v>No</v>
      </c>
      <c r="Y684" t="str">
        <f>IFERROR(__xludf.DUMMYFUNCTION("""COMPUTED_VALUE"""),"No")</f>
        <v>No</v>
      </c>
      <c r="Z684" t="str">
        <f>IFERROR(__xludf.DUMMYFUNCTION("""COMPUTED_VALUE"""),"No")</f>
        <v>No</v>
      </c>
    </row>
    <row r="685">
      <c r="A685" s="4">
        <f>IFERROR(__xludf.DUMMYFUNCTION("""COMPUTED_VALUE"""),42401.961471400464)</f>
        <v>42401.96147</v>
      </c>
      <c r="B685">
        <f>IFERROR(__xludf.DUMMYFUNCTION("""COMPUTED_VALUE"""),25.0)</f>
        <v>25</v>
      </c>
      <c r="C685" t="str">
        <f>IFERROR(__xludf.DUMMYFUNCTION("""COMPUTED_VALUE"""),"Male")</f>
        <v>Male</v>
      </c>
      <c r="D685" t="str">
        <f>IFERROR(__xludf.DUMMYFUNCTION("""COMPUTED_VALUE"""),"United States")</f>
        <v>United States</v>
      </c>
      <c r="E685" t="str">
        <f>IFERROR(__xludf.DUMMYFUNCTION("""COMPUTED_VALUE"""),"IL")</f>
        <v>IL</v>
      </c>
      <c r="F685" t="str">
        <f>IFERROR(__xludf.DUMMYFUNCTION("""COMPUTED_VALUE"""),"No")</f>
        <v>No</v>
      </c>
      <c r="G685" t="str">
        <f>IFERROR(__xludf.DUMMYFUNCTION("""COMPUTED_VALUE"""),"Yes")</f>
        <v>Yes</v>
      </c>
      <c r="H685" t="str">
        <f>IFERROR(__xludf.DUMMYFUNCTION("""COMPUTED_VALUE"""),"Yes")</f>
        <v>Yes</v>
      </c>
      <c r="I685" t="str">
        <f>IFERROR(__xludf.DUMMYFUNCTION("""COMPUTED_VALUE"""),"Sometimes")</f>
        <v>Sometimes</v>
      </c>
      <c r="J685" t="str">
        <f>IFERROR(__xludf.DUMMYFUNCTION("""COMPUTED_VALUE"""),"26-100")</f>
        <v>26-100</v>
      </c>
      <c r="K685" t="str">
        <f>IFERROR(__xludf.DUMMYFUNCTION("""COMPUTED_VALUE"""),"No")</f>
        <v>No</v>
      </c>
      <c r="L685" t="str">
        <f>IFERROR(__xludf.DUMMYFUNCTION("""COMPUTED_VALUE"""),"No")</f>
        <v>No</v>
      </c>
      <c r="M685" t="str">
        <f>IFERROR(__xludf.DUMMYFUNCTION("""COMPUTED_VALUE"""),"Yes")</f>
        <v>Yes</v>
      </c>
      <c r="N685" t="str">
        <f>IFERROR(__xludf.DUMMYFUNCTION("""COMPUTED_VALUE"""),"Yes")</f>
        <v>Yes</v>
      </c>
      <c r="O685" t="str">
        <f>IFERROR(__xludf.DUMMYFUNCTION("""COMPUTED_VALUE"""),"No")</f>
        <v>No</v>
      </c>
      <c r="P685" t="str">
        <f>IFERROR(__xludf.DUMMYFUNCTION("""COMPUTED_VALUE"""),"No")</f>
        <v>No</v>
      </c>
      <c r="Q685" t="str">
        <f>IFERROR(__xludf.DUMMYFUNCTION("""COMPUTED_VALUE"""),"Yes")</f>
        <v>Yes</v>
      </c>
      <c r="R685" t="str">
        <f>IFERROR(__xludf.DUMMYFUNCTION("""COMPUTED_VALUE"""),"Don't know")</f>
        <v>Don't know</v>
      </c>
      <c r="S685" t="str">
        <f>IFERROR(__xludf.DUMMYFUNCTION("""COMPUTED_VALUE"""),"Maybe")</f>
        <v>Maybe</v>
      </c>
      <c r="T685" t="str">
        <f>IFERROR(__xludf.DUMMYFUNCTION("""COMPUTED_VALUE"""),"No")</f>
        <v>No</v>
      </c>
      <c r="U685" t="str">
        <f>IFERROR(__xludf.DUMMYFUNCTION("""COMPUTED_VALUE"""),"Some of them")</f>
        <v>Some of them</v>
      </c>
      <c r="V685" t="str">
        <f>IFERROR(__xludf.DUMMYFUNCTION("""COMPUTED_VALUE"""),"No")</f>
        <v>No</v>
      </c>
      <c r="W685" t="str">
        <f>IFERROR(__xludf.DUMMYFUNCTION("""COMPUTED_VALUE"""),"No")</f>
        <v>No</v>
      </c>
      <c r="X685" t="str">
        <f>IFERROR(__xludf.DUMMYFUNCTION("""COMPUTED_VALUE"""),"No")</f>
        <v>No</v>
      </c>
      <c r="Y685" t="str">
        <f>IFERROR(__xludf.DUMMYFUNCTION("""COMPUTED_VALUE"""),"Don't know")</f>
        <v>Don't know</v>
      </c>
      <c r="Z685" t="str">
        <f>IFERROR(__xludf.DUMMYFUNCTION("""COMPUTED_VALUE"""),"No")</f>
        <v>No</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sheetData>
  <drawing r:id="rId2"/>
</worksheet>
</file>