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2" l="1"/>
  <c r="O3" i="2"/>
  <c r="N3" i="2"/>
  <c r="M3" i="2"/>
  <c r="L3" i="2"/>
  <c r="E15" i="2"/>
  <c r="D7" i="2"/>
  <c r="D8" i="2"/>
  <c r="D6" i="2"/>
  <c r="G3" i="2"/>
  <c r="H3" i="2" s="1"/>
  <c r="J3" i="2" l="1"/>
</calcChain>
</file>

<file path=xl/sharedStrings.xml><?xml version="1.0" encoding="utf-8"?>
<sst xmlns="http://schemas.openxmlformats.org/spreadsheetml/2006/main" count="29" uniqueCount="20">
  <si>
    <t>Population 1998</t>
  </si>
  <si>
    <t>H/H size 1998</t>
  </si>
  <si>
    <t>Total Housing units 1998</t>
  </si>
  <si>
    <t>Pacca units 1998</t>
  </si>
  <si>
    <t>Kacha units 1998</t>
  </si>
  <si>
    <t>Dwelling type propensity</t>
  </si>
  <si>
    <t>housing vacancies rate 1998</t>
  </si>
  <si>
    <t>free choice</t>
  </si>
  <si>
    <t>LAHORE DISTRICT'S HOUSING PARAMETERS</t>
  </si>
  <si>
    <t>Population 2014</t>
  </si>
  <si>
    <t>Housing Need 2014</t>
  </si>
  <si>
    <t>Housing Backlog 2014</t>
  </si>
  <si>
    <t>Semi Pacca units 1998</t>
  </si>
  <si>
    <t>Net Housing Need (demolition factor)</t>
  </si>
  <si>
    <t>Initial Demand</t>
  </si>
  <si>
    <t>Net Total Demand</t>
  </si>
  <si>
    <t>Low Income (3-5 Marla)</t>
  </si>
  <si>
    <t>Middle Income (7-10 Marla)</t>
  </si>
  <si>
    <t>High Income (&gt;15 Marla)</t>
  </si>
  <si>
    <t>1981- 98 AAGR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</si>
</sst>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 applyAlignmen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Border="1" applyAlignment="1">
      <alignment vertical="top" wrapText="1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1" fontId="1" fillId="0" borderId="0" xfId="0" applyNumberFormat="1" applyFont="1"/>
    <xf numFmtId="1" fontId="3" fillId="0" borderId="0" xfId="0" applyNumberFormat="1" applyFont="1"/>
    <xf numFmtId="0" fontId="1" fillId="0" borderId="0" xfId="0" applyFont="1"/>
    <xf numFmtId="0" fontId="4" fillId="0" borderId="0" xfId="0" applyFont="1"/>
    <xf numFmtId="1" fontId="4" fillId="0" borderId="0" xfId="0" applyNumberFormat="1" applyFont="1"/>
    <xf numFmtId="1" fontId="0" fillId="0" borderId="0" xfId="0" applyNumberFormat="1" applyBorder="1" applyAlignment="1">
      <alignment vertical="top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vertical="top"/>
    </xf>
    <xf numFmtId="0" fontId="5" fillId="0" borderId="1" xfId="0" applyFont="1" applyBorder="1"/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D19" sqref="D19"/>
    </sheetView>
  </sheetViews>
  <sheetFormatPr defaultRowHeight="15" x14ac:dyDescent="0.25"/>
  <cols>
    <col min="1" max="1" width="31.85546875" customWidth="1"/>
    <col min="2" max="2" width="20.42578125" bestFit="1" customWidth="1"/>
  </cols>
  <sheetData>
    <row r="2" spans="1:3" x14ac:dyDescent="0.25">
      <c r="A2" s="28" t="s">
        <v>8</v>
      </c>
      <c r="B2" s="28"/>
      <c r="C2" s="1"/>
    </row>
    <row r="3" spans="1:3" x14ac:dyDescent="0.25">
      <c r="A3" s="2" t="s">
        <v>0</v>
      </c>
      <c r="B3" s="3">
        <v>5209088</v>
      </c>
    </row>
    <row r="4" spans="1:3" x14ac:dyDescent="0.25">
      <c r="A4" s="2" t="s">
        <v>1</v>
      </c>
      <c r="B4" s="4">
        <v>7.1</v>
      </c>
    </row>
    <row r="5" spans="1:3" x14ac:dyDescent="0.25">
      <c r="A5" s="2" t="s">
        <v>2</v>
      </c>
      <c r="B5" s="3">
        <v>731348</v>
      </c>
    </row>
    <row r="6" spans="1:3" x14ac:dyDescent="0.25">
      <c r="A6" s="2" t="s">
        <v>3</v>
      </c>
      <c r="B6" s="3">
        <v>686593</v>
      </c>
    </row>
    <row r="7" spans="1:3" x14ac:dyDescent="0.25">
      <c r="A7" s="2" t="s">
        <v>12</v>
      </c>
      <c r="B7" s="3">
        <v>21340</v>
      </c>
    </row>
    <row r="8" spans="1:3" x14ac:dyDescent="0.25">
      <c r="A8" s="2" t="s">
        <v>4</v>
      </c>
      <c r="B8" s="3">
        <v>23415</v>
      </c>
    </row>
    <row r="9" spans="1:3" x14ac:dyDescent="0.25">
      <c r="A9" s="2" t="s">
        <v>6</v>
      </c>
      <c r="B9" s="5">
        <v>0.05</v>
      </c>
    </row>
    <row r="10" spans="1:3" x14ac:dyDescent="0.25">
      <c r="A10" s="2" t="s">
        <v>5</v>
      </c>
      <c r="B10" s="6" t="s">
        <v>7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zoomScaleNormal="100" workbookViewId="0">
      <selection activeCell="C13" sqref="C13"/>
    </sheetView>
  </sheetViews>
  <sheetFormatPr defaultRowHeight="15" x14ac:dyDescent="0.25"/>
  <cols>
    <col min="2" max="2" width="25.85546875" bestFit="1" customWidth="1"/>
    <col min="3" max="3" width="10.85546875" bestFit="1" customWidth="1"/>
    <col min="4" max="4" width="10.85546875" style="11" customWidth="1"/>
    <col min="5" max="5" width="9.42578125" bestFit="1" customWidth="1"/>
    <col min="6" max="6" width="17.42578125" bestFit="1" customWidth="1"/>
    <col min="7" max="7" width="15.28515625" style="10" bestFit="1" customWidth="1"/>
    <col min="8" max="8" width="18.140625" style="10" bestFit="1" customWidth="1"/>
    <col min="9" max="9" width="35.28515625" style="10" bestFit="1" customWidth="1"/>
    <col min="10" max="10" width="20" bestFit="1" customWidth="1"/>
    <col min="11" max="11" width="14.140625" bestFit="1" customWidth="1"/>
    <col min="12" max="12" width="17.28515625" style="10" bestFit="1" customWidth="1"/>
    <col min="13" max="13" width="22.140625" style="10" bestFit="1" customWidth="1"/>
    <col min="14" max="14" width="26.140625" style="10" bestFit="1" customWidth="1"/>
    <col min="15" max="15" width="22.85546875" style="10" bestFit="1" customWidth="1"/>
  </cols>
  <sheetData>
    <row r="2" spans="2:16" x14ac:dyDescent="0.25">
      <c r="C2">
        <v>1998</v>
      </c>
      <c r="E2" s="15">
        <v>1981</v>
      </c>
      <c r="F2" s="21" t="s">
        <v>19</v>
      </c>
      <c r="G2" s="13" t="s">
        <v>9</v>
      </c>
      <c r="H2" s="14" t="s">
        <v>10</v>
      </c>
      <c r="I2" s="14" t="s">
        <v>13</v>
      </c>
      <c r="J2" s="15" t="s">
        <v>11</v>
      </c>
      <c r="K2" s="16" t="s">
        <v>14</v>
      </c>
      <c r="L2" s="17" t="s">
        <v>15</v>
      </c>
      <c r="M2" s="17" t="s">
        <v>16</v>
      </c>
      <c r="N2" s="17" t="s">
        <v>17</v>
      </c>
      <c r="O2" s="17" t="s">
        <v>18</v>
      </c>
    </row>
    <row r="3" spans="2:16" x14ac:dyDescent="0.25">
      <c r="B3" s="25" t="s">
        <v>0</v>
      </c>
      <c r="C3" s="26">
        <v>5209088</v>
      </c>
      <c r="D3" s="12"/>
      <c r="E3" s="8">
        <v>3544942</v>
      </c>
      <c r="F3" s="7">
        <v>3.46</v>
      </c>
      <c r="G3" s="10">
        <f>C3*(1+F3/100)^16</f>
        <v>8976794.4207936637</v>
      </c>
      <c r="H3" s="14">
        <f>G3/C4</f>
        <v>1264337.2423653048</v>
      </c>
      <c r="I3" s="14">
        <f>(0.032*C5)+H3</f>
        <v>1287740.3783653048</v>
      </c>
      <c r="J3" s="13">
        <f>I3-C5</f>
        <v>556392.37836530479</v>
      </c>
      <c r="K3" s="16">
        <v>556392</v>
      </c>
      <c r="L3" s="17">
        <f>(0.05*K3)+K3</f>
        <v>584211.6</v>
      </c>
      <c r="M3" s="17">
        <f>0.75*L3</f>
        <v>438158.69999999995</v>
      </c>
      <c r="N3" s="17">
        <f>0.2*L3</f>
        <v>116842.32</v>
      </c>
      <c r="O3" s="17">
        <f>0.05*L3</f>
        <v>29210.58</v>
      </c>
      <c r="P3" s="10"/>
    </row>
    <row r="4" spans="2:16" x14ac:dyDescent="0.25">
      <c r="B4" s="25" t="s">
        <v>1</v>
      </c>
      <c r="C4" s="27">
        <v>7.1</v>
      </c>
      <c r="D4" s="12"/>
      <c r="F4" s="9"/>
    </row>
    <row r="5" spans="2:16" x14ac:dyDescent="0.25">
      <c r="B5" s="2" t="s">
        <v>2</v>
      </c>
      <c r="C5" s="3">
        <v>731348</v>
      </c>
      <c r="D5" s="12"/>
      <c r="F5" s="9"/>
    </row>
    <row r="6" spans="2:16" x14ac:dyDescent="0.25">
      <c r="B6" s="2" t="s">
        <v>3</v>
      </c>
      <c r="C6" s="3">
        <v>686593</v>
      </c>
      <c r="D6" s="12">
        <f>(C6/731348)*100</f>
        <v>93.880478240181148</v>
      </c>
    </row>
    <row r="7" spans="2:16" x14ac:dyDescent="0.25">
      <c r="B7" s="2" t="s">
        <v>12</v>
      </c>
      <c r="C7" s="3">
        <v>21340</v>
      </c>
      <c r="D7" s="12">
        <f t="shared" ref="D7:D8" si="0">(C7/731348)*100</f>
        <v>2.9178995498722906</v>
      </c>
    </row>
    <row r="8" spans="2:16" x14ac:dyDescent="0.25">
      <c r="B8" s="25" t="s">
        <v>4</v>
      </c>
      <c r="C8" s="26">
        <v>23415</v>
      </c>
      <c r="D8" s="12">
        <f t="shared" si="0"/>
        <v>3.2016222099465641</v>
      </c>
    </row>
    <row r="9" spans="2:16" x14ac:dyDescent="0.25">
      <c r="B9" s="22" t="s">
        <v>6</v>
      </c>
      <c r="C9" s="23">
        <v>0.05</v>
      </c>
      <c r="D9" s="12"/>
    </row>
    <row r="10" spans="2:16" x14ac:dyDescent="0.25">
      <c r="B10" s="22" t="s">
        <v>5</v>
      </c>
      <c r="C10" s="24" t="s">
        <v>7</v>
      </c>
      <c r="D10" s="12"/>
    </row>
    <row r="15" spans="2:16" x14ac:dyDescent="0.25">
      <c r="E15" s="10">
        <f>0.032*C5</f>
        <v>23403.136000000002</v>
      </c>
      <c r="L15" s="18"/>
      <c r="M15" s="18"/>
    </row>
    <row r="16" spans="2:16" x14ac:dyDescent="0.25">
      <c r="L16" s="18"/>
      <c r="M16" s="18"/>
    </row>
    <row r="17" spans="12:13" x14ac:dyDescent="0.25">
      <c r="L17" s="18"/>
      <c r="M17" s="18"/>
    </row>
    <row r="18" spans="12:13" x14ac:dyDescent="0.25">
      <c r="L18" s="18"/>
      <c r="M18" s="18"/>
    </row>
    <row r="19" spans="12:13" x14ac:dyDescent="0.25">
      <c r="L19" s="19"/>
      <c r="M19" s="19"/>
    </row>
    <row r="20" spans="12:13" x14ac:dyDescent="0.25">
      <c r="L20" s="20"/>
      <c r="M20" s="20"/>
    </row>
    <row r="21" spans="12:13" x14ac:dyDescent="0.25">
      <c r="L21" s="20"/>
      <c r="M21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 Mahmood Mayo</dc:creator>
  <cp:lastModifiedBy>Shakir Mahmood Mayo</cp:lastModifiedBy>
  <dcterms:created xsi:type="dcterms:W3CDTF">2014-03-26T15:57:16Z</dcterms:created>
  <dcterms:modified xsi:type="dcterms:W3CDTF">2014-03-31T16:21:25Z</dcterms:modified>
</cp:coreProperties>
</file>