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2455"/>
  </bookViews>
  <sheets>
    <sheet name="CHART OF ACCOUNTS" sheetId="17" r:id="rId1"/>
    <sheet name="TABLE" sheetId="2" r:id="rId2"/>
    <sheet name="PIVOT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<sst xmlns="http://schemas.openxmlformats.org/spreadsheetml/2006/main" count="5507" uniqueCount="2318">
  <si>
    <t>CHART OF ACCOUNTS</t>
  </si>
  <si>
    <t>VOUCHER TYPE</t>
  </si>
  <si>
    <t>ACCOUNT NAME</t>
  </si>
  <si>
    <t>ACCOUNT TYPE</t>
  </si>
  <si>
    <t>MAIN HEAD ACCOUNTS</t>
  </si>
  <si>
    <t>CPV</t>
  </si>
  <si>
    <t>HAMID BASHIR</t>
  </si>
  <si>
    <t>BOUNDRY WALL</t>
  </si>
  <si>
    <t>CONSTRUCTION EXP</t>
  </si>
  <si>
    <t>BPV</t>
  </si>
  <si>
    <t>RANA ABDUL WAHID</t>
  </si>
  <si>
    <t xml:space="preserve">KASHIF BASHIR </t>
  </si>
  <si>
    <t>CRV</t>
  </si>
  <si>
    <t>MAJEED SB</t>
  </si>
  <si>
    <t>ARCHITECTURE</t>
  </si>
  <si>
    <t>BRV</t>
  </si>
  <si>
    <t>SHOAIB SB</t>
  </si>
  <si>
    <t>JV</t>
  </si>
  <si>
    <t>MIAN ISHTIAQ</t>
  </si>
  <si>
    <t>GOVT DEPT FEE</t>
  </si>
  <si>
    <t>APPROVAL FEE GOVT. DEPT</t>
  </si>
  <si>
    <t>IRSHAD SB</t>
  </si>
  <si>
    <t>LAND ACQUSITION</t>
  </si>
  <si>
    <t>DEVELOPMENT</t>
  </si>
  <si>
    <t>SAIF CONSTRUCTION</t>
  </si>
  <si>
    <t>TRACTOR</t>
  </si>
  <si>
    <t>SHAHEEN SANITARY</t>
  </si>
  <si>
    <t>SANITARY</t>
  </si>
  <si>
    <t>RCC</t>
  </si>
  <si>
    <t>UMAR RCC PIPE FACTORY</t>
  </si>
  <si>
    <t>USMAN BRICKS</t>
  </si>
  <si>
    <t>CONSTRUCTION G.L</t>
  </si>
  <si>
    <t>GENERAL</t>
  </si>
  <si>
    <t>NEON SIGNS CO.</t>
  </si>
  <si>
    <t>BOARDS</t>
  </si>
  <si>
    <t>MACHINERY FUEL</t>
  </si>
  <si>
    <t>FUEL</t>
  </si>
  <si>
    <t xml:space="preserve">MACHINERY RENT </t>
  </si>
  <si>
    <t>MACHINERY RENT</t>
  </si>
  <si>
    <t>UNITED IRON STORE</t>
  </si>
  <si>
    <t>IRON</t>
  </si>
  <si>
    <t xml:space="preserve">SJ STEEL </t>
  </si>
  <si>
    <t>STEEL</t>
  </si>
  <si>
    <t>MUGHAL BROTHERS</t>
  </si>
  <si>
    <t>SAND</t>
  </si>
  <si>
    <t>MUGHAL BROTHERS.</t>
  </si>
  <si>
    <t>CEMENT</t>
  </si>
  <si>
    <t>MUGHAL BROTHERS,</t>
  </si>
  <si>
    <t>CRUSH</t>
  </si>
  <si>
    <t xml:space="preserve">IFTIKHAR AHMAD </t>
  </si>
  <si>
    <t>SHABAN BUILDERS &amp; Co.</t>
  </si>
  <si>
    <t>BRICK WALL</t>
  </si>
  <si>
    <t xml:space="preserve">MASONS ENGINEERS &amp; CONSTRUCTORS </t>
  </si>
  <si>
    <t>CONTRACTOR</t>
  </si>
  <si>
    <t xml:space="preserve">GHOUSIA NURSERY FARM </t>
  </si>
  <si>
    <t>HORTICULTURE</t>
  </si>
  <si>
    <t>MIAN MUHAMMAD IQBAL</t>
  </si>
  <si>
    <t xml:space="preserve">GARDENING </t>
  </si>
  <si>
    <t>GARDENING</t>
  </si>
  <si>
    <t>PAN POWER INTERNATIONAL</t>
  </si>
  <si>
    <t>ELECTRIFICATION</t>
  </si>
  <si>
    <t>WAPDA</t>
  </si>
  <si>
    <t>T WAPDA</t>
  </si>
  <si>
    <t xml:space="preserve">ALI HAJVERY </t>
  </si>
  <si>
    <t xml:space="preserve">ISLAM NAGAR BRICKS </t>
  </si>
  <si>
    <t>BRICKS</t>
  </si>
  <si>
    <t>MUJAHID ABBAS</t>
  </si>
  <si>
    <t>DEALERS</t>
  </si>
  <si>
    <t>COMMISSIONS</t>
  </si>
  <si>
    <t>MARKETING EXP</t>
  </si>
  <si>
    <t>COMMISSION AGENTS</t>
  </si>
  <si>
    <t>ASLAM MEDIA</t>
  </si>
  <si>
    <t>PRINTINGS</t>
  </si>
  <si>
    <t>FAMOUS CARDS</t>
  </si>
  <si>
    <t>CONTAINERS</t>
  </si>
  <si>
    <t>CONTAINERS MSS</t>
  </si>
  <si>
    <t>TVC</t>
  </si>
  <si>
    <t>ADS/ ADVERTISEMENT</t>
  </si>
  <si>
    <t>PRINT MEDIA</t>
  </si>
  <si>
    <t xml:space="preserve">ADS/ ADVERTISEMENT </t>
  </si>
  <si>
    <t>TMD HOSTING</t>
  </si>
  <si>
    <t>RENDER 360</t>
  </si>
  <si>
    <t>ZAMEEN</t>
  </si>
  <si>
    <t>DIGITAL ADV</t>
  </si>
  <si>
    <t>DIGITAL ADV (IMRAN)</t>
  </si>
  <si>
    <t>PAYPRO</t>
  </si>
  <si>
    <t>PAKISTAN TELE</t>
  </si>
  <si>
    <t>PROMO.COM</t>
  </si>
  <si>
    <t>ARIF BOARDS</t>
  </si>
  <si>
    <t>MARKETING G.L</t>
  </si>
  <si>
    <t>GENERNAL</t>
  </si>
  <si>
    <t>TS S/O</t>
  </si>
  <si>
    <t>T.S SITE OFFICE</t>
  </si>
  <si>
    <t>BAHRIA TOWN</t>
  </si>
  <si>
    <t xml:space="preserve">IEP </t>
  </si>
  <si>
    <t>I-E-P TOWN</t>
  </si>
  <si>
    <t>KBA</t>
  </si>
  <si>
    <t>KHAYABAN-E-AMIN</t>
  </si>
  <si>
    <t>VC S/O</t>
  </si>
  <si>
    <t>VC SITE OFFICE</t>
  </si>
  <si>
    <t xml:space="preserve">IEP+KBA </t>
  </si>
  <si>
    <t>IEP+KBA</t>
  </si>
  <si>
    <t xml:space="preserve">REVOLUTION MEDIA </t>
  </si>
  <si>
    <t>REVOLUTION MEDIA</t>
  </si>
  <si>
    <t xml:space="preserve">CHINAB </t>
  </si>
  <si>
    <t>CHINAB</t>
  </si>
  <si>
    <t>BALLOTING</t>
  </si>
  <si>
    <t>EVENT</t>
  </si>
  <si>
    <t>TAO BBQ</t>
  </si>
  <si>
    <t>HI TEA</t>
  </si>
  <si>
    <t>MHN COMMIUNICATION PVT LTD</t>
  </si>
  <si>
    <t xml:space="preserve">NAWAB PALACE  </t>
  </si>
  <si>
    <t xml:space="preserve">IRRIGATION </t>
  </si>
  <si>
    <t>IRRIGATION</t>
  </si>
  <si>
    <t>DMA CONSULTANTS</t>
  </si>
  <si>
    <t>IS LDA</t>
  </si>
  <si>
    <t>LDA</t>
  </si>
  <si>
    <t>WASA</t>
  </si>
  <si>
    <t>TEPA</t>
  </si>
  <si>
    <t>REVENUE</t>
  </si>
  <si>
    <t>REVENUE DEPT</t>
  </si>
  <si>
    <t>DMA</t>
  </si>
  <si>
    <t>HIGHWAY</t>
  </si>
  <si>
    <t xml:space="preserve">FORMS </t>
  </si>
  <si>
    <t>FORMS</t>
  </si>
  <si>
    <t>DMA CONSULTANTS G.L</t>
  </si>
  <si>
    <t>MATE</t>
  </si>
  <si>
    <t xml:space="preserve">IMTIYAZ </t>
  </si>
  <si>
    <t>PHA</t>
  </si>
  <si>
    <t>TAIMOOR</t>
  </si>
  <si>
    <t>BOLAN</t>
  </si>
  <si>
    <t>OPERATIONS EXPENSES</t>
  </si>
  <si>
    <t>11-F2 RENT</t>
  </si>
  <si>
    <t>RENTS</t>
  </si>
  <si>
    <t>BAHRIA RENT</t>
  </si>
  <si>
    <t>STATIONERY</t>
  </si>
  <si>
    <t>GROCERY</t>
  </si>
  <si>
    <t>SALARIES</t>
  </si>
  <si>
    <t>PIFFERS</t>
  </si>
  <si>
    <t>SPY</t>
  </si>
  <si>
    <t>MISCELLANOUS</t>
  </si>
  <si>
    <t>UTILITY</t>
  </si>
  <si>
    <t>IT SERVER</t>
  </si>
  <si>
    <t>IT AND SERVER</t>
  </si>
  <si>
    <t>HEAD OFFICE</t>
  </si>
  <si>
    <t>VC</t>
  </si>
  <si>
    <t xml:space="preserve">GENERATOR </t>
  </si>
  <si>
    <t>GENERATOR</t>
  </si>
  <si>
    <t xml:space="preserve">HONDA CITY </t>
  </si>
  <si>
    <t>HONDA CITY</t>
  </si>
  <si>
    <t xml:space="preserve">IT EXPENSE </t>
  </si>
  <si>
    <t>IT EXPENSE</t>
  </si>
  <si>
    <t>FUEL INCENTIVE</t>
  </si>
  <si>
    <t>VC REVISED</t>
  </si>
  <si>
    <t>LANDS</t>
  </si>
  <si>
    <t>LAND A</t>
  </si>
  <si>
    <t>LAND B</t>
  </si>
  <si>
    <t>LAND C</t>
  </si>
  <si>
    <t>LAND D</t>
  </si>
  <si>
    <t>LANDS G.L</t>
  </si>
  <si>
    <t>BAIG LAW</t>
  </si>
  <si>
    <t>BAIG LAW CONSULTANCY</t>
  </si>
  <si>
    <t>LEGAL EXPENSES</t>
  </si>
  <si>
    <t>TAX</t>
  </si>
  <si>
    <t>TAXES PAID</t>
  </si>
  <si>
    <t>LEGAL EXPENSES G.L</t>
  </si>
  <si>
    <t>FURNITURE AND FITTINGS</t>
  </si>
  <si>
    <t>ASSETS PURCHASED</t>
  </si>
  <si>
    <t>MACHINERY</t>
  </si>
  <si>
    <t>EQUIPMENT</t>
  </si>
  <si>
    <t>MIAN ISHTIAQ (A)</t>
  </si>
  <si>
    <t>COMM. PAID</t>
  </si>
  <si>
    <t>ASSETS PURCHASED G.L</t>
  </si>
  <si>
    <t xml:space="preserve">RE PURCHASED </t>
  </si>
  <si>
    <t>RE PURCHASED</t>
  </si>
  <si>
    <t>BUY BACK</t>
  </si>
  <si>
    <t>DISCOUNT VOUCHERS</t>
  </si>
  <si>
    <t>PROMOTIONS</t>
  </si>
  <si>
    <t xml:space="preserve">ADJUSTMENT VOUCHERS </t>
  </si>
  <si>
    <t>ADJUSTMENT VOUCHERS</t>
  </si>
  <si>
    <t>MERGE FILES CANCELLATION</t>
  </si>
  <si>
    <t>DATE</t>
  </si>
  <si>
    <t>FOLIO</t>
  </si>
  <si>
    <t>DESCRIPTION</t>
  </si>
  <si>
    <t>DEBIT</t>
  </si>
  <si>
    <t>CREDIT</t>
  </si>
  <si>
    <t>BALANCE</t>
  </si>
  <si>
    <t>DATE2</t>
  </si>
  <si>
    <t>DATE3</t>
  </si>
  <si>
    <t>Folio Detail</t>
  </si>
  <si>
    <t>FOLIO#</t>
  </si>
  <si>
    <t>LEDGER</t>
  </si>
  <si>
    <t>STAMP PAPER</t>
  </si>
  <si>
    <t>HIGHLIGHTER</t>
  </si>
  <si>
    <t>PRINT+SCANNING</t>
  </si>
  <si>
    <t>MAP COPY</t>
  </si>
  <si>
    <t>A3 GOOGLE MAP PRINT</t>
  </si>
  <si>
    <t>COLOR PRINT</t>
  </si>
  <si>
    <t>LARGE SIZE COPY</t>
  </si>
  <si>
    <t>MAJEED SB FOR MAP FEE</t>
  </si>
  <si>
    <t>PRINTING AND UD WING LDA</t>
  </si>
  <si>
    <t>DOMAIN REGISTRATION</t>
  </si>
  <si>
    <t>MIAN ISHTIAQ ( MAIN EXPENCE )</t>
  </si>
  <si>
    <t>LDA ( MAJEED SB )</t>
  </si>
  <si>
    <t>DMA TO REVENUE</t>
  </si>
  <si>
    <t>COMM. MUHAMMAD ISHTIAQ</t>
  </si>
  <si>
    <t>STAR LAPTOP AND COMPUTERS</t>
  </si>
  <si>
    <t>MAJEED SB APRIL-22 SALARY</t>
  </si>
  <si>
    <t>488 LAND PAYMENT</t>
  </si>
  <si>
    <t>171 LAND PAYMENT</t>
  </si>
  <si>
    <t>MIAN ISHTIAQ 2ND PAYMENT</t>
  </si>
  <si>
    <t>MISC. BILLS ( ILYAS SB )</t>
  </si>
  <si>
    <t>OFFICE PRINTER BILL REFERENCE OUT OF 
PETTY CASH # 2</t>
  </si>
  <si>
    <t>ADVERTISEMENT ( DAILY JUNG )</t>
  </si>
  <si>
    <t>DIGITAL MARKETING IN HOME</t>
  </si>
  <si>
    <t>FAMOUS CARD COLLECTION</t>
  </si>
  <si>
    <t>STAMP FOR REGISTER AND SECP STAMPS</t>
  </si>
  <si>
    <t>IRSHAD ( FOR VERIFICATION )</t>
  </si>
  <si>
    <t>11 F-2 (1 RENT+3MONTHS SECURITY+OFFICE DEALER
 COMM. VICTORIA TRANSFER)</t>
  </si>
  <si>
    <t>STAMP</t>
  </si>
  <si>
    <t>MISC. BILLS</t>
  </si>
  <si>
    <t>MISC. BILLS (TS+VS)</t>
  </si>
  <si>
    <t>4 C6022 BP</t>
  </si>
  <si>
    <t>PRINTING STAMPS &amp; FORMS</t>
  </si>
  <si>
    <t>FEE PAID FOR REGISTERY STAMP</t>
  </si>
  <si>
    <t>MIAN ISHTIAQ SB</t>
  </si>
  <si>
    <t>LHR TO KRC RETURN TICKET</t>
  </si>
  <si>
    <t>OFFICE FURNITURE</t>
  </si>
  <si>
    <t>MAJEED SB MAY-22 SALARY</t>
  </si>
  <si>
    <t>PAID TO EHSAN ALI</t>
  </si>
  <si>
    <t>PETTY CASH EXPENCE</t>
  </si>
  <si>
    <t>PETTY CASH EXPENCE (TSc+VS)</t>
  </si>
  <si>
    <t>REFRESHMENT</t>
  </si>
  <si>
    <t>REMAINING COMM.PAID TO DEALER</t>
  </si>
  <si>
    <t>CHALLAN</t>
  </si>
  <si>
    <t>T.S  S/O SALARY MAY-22</t>
  </si>
  <si>
    <t>T.S  H/O SALARY MAY-22</t>
  </si>
  <si>
    <t>MCL TLA CHALLAN</t>
  </si>
  <si>
    <t>FBR TAX</t>
  </si>
  <si>
    <t>PAID TO ISHTIAQ SB</t>
  </si>
  <si>
    <t>CHIEF ENGINEER TEPA</t>
  </si>
  <si>
    <t>UD WING LDA</t>
  </si>
  <si>
    <t>MASTER EXECUTIVE CHAIRS</t>
  </si>
  <si>
    <t>B.W HAMID BASHIR</t>
  </si>
  <si>
    <t>INTERWOOD FURNITURE BILLS</t>
  </si>
  <si>
    <t>B.W RANA AB WAHID ADVANCE</t>
  </si>
  <si>
    <t>ESECP ( CHALLAN )</t>
  </si>
  <si>
    <t>GROCERY+MISC EXP</t>
  </si>
  <si>
    <t>ARSHAD SB FOR STAMP PAPER</t>
  </si>
  <si>
    <t>FBR TAX ( 5/22 )</t>
  </si>
  <si>
    <t>CHALLAN VICTORIA LAND TOKEN RENT</t>
  </si>
  <si>
    <t>VICTORIA CITY CHALLAN</t>
  </si>
  <si>
    <t>STAMP ( ADVANCE PAID )</t>
  </si>
  <si>
    <t>M.ARSHAD ADV. FOR REG PAPER</t>
  </si>
  <si>
    <t xml:space="preserve">B.W RANA AB WAHID </t>
  </si>
  <si>
    <t>MISC. EXP</t>
  </si>
  <si>
    <t>PAINTING</t>
  </si>
  <si>
    <t>MOBILIZATION</t>
  </si>
  <si>
    <t>CONSULATION / SUPERVISION</t>
  </si>
  <si>
    <t>B.W MIAN ISHTIAQ SB</t>
  </si>
  <si>
    <t>PAYMENT FOR IRRIGATION N.O.C</t>
  </si>
  <si>
    <t>VICTORIA CITY</t>
  </si>
  <si>
    <t>B.W RANA AB WAHID</t>
  </si>
  <si>
    <t>PAKISTAN BATTERY TRADER</t>
  </si>
  <si>
    <t>WIFI ROUTER</t>
  </si>
  <si>
    <t>HAMZA ABBAS SALARY</t>
  </si>
  <si>
    <t>MOHSIN RAZA SALARY</t>
  </si>
  <si>
    <t>HAR ENTERPRISES</t>
  </si>
  <si>
    <t>ABID</t>
  </si>
  <si>
    <t>NAZISH</t>
  </si>
  <si>
    <t>MAHAM</t>
  </si>
  <si>
    <t>MUAAZ</t>
  </si>
  <si>
    <t>11 F-2 RENT</t>
  </si>
  <si>
    <t>MAJEED SB FOR COLOR PRINT</t>
  </si>
  <si>
    <t>GMH COLOR PRINTING</t>
  </si>
  <si>
    <t>AL AQSA NURSARY</t>
  </si>
  <si>
    <t>SUPPORT STAFF SALARY</t>
  </si>
  <si>
    <t>STAMPS</t>
  </si>
  <si>
    <t>VICTORIA CSR</t>
  </si>
  <si>
    <t>PRINTERS</t>
  </si>
  <si>
    <t>SALARIES ILYAS SB ( JUNE )</t>
  </si>
  <si>
    <t>LAPTOPS</t>
  </si>
  <si>
    <t>BAHRIA TOWN OFFICE RENT ( APRIL ) (TS+VC)</t>
  </si>
  <si>
    <t xml:space="preserve">MISC .BILL ( TS+ VC ) </t>
  </si>
  <si>
    <t>PTCL BILL ( TS+ VC )</t>
  </si>
  <si>
    <t>STATIONARY ( TS+ VC )</t>
  </si>
  <si>
    <t>PRINTER DRUM ( TS+ VC )</t>
  </si>
  <si>
    <t>TONER REFILL ( TS+ VC )</t>
  </si>
  <si>
    <t>ELECTRONIC SAFE ( TS+ VC )</t>
  </si>
  <si>
    <t>LENOVO ( TS+ VC )</t>
  </si>
  <si>
    <t xml:space="preserve">MISC. BILL ( TS+ VC ) </t>
  </si>
  <si>
    <t>MOB # PORTING ( TS+ VC )</t>
  </si>
  <si>
    <t>BAHRIA TOWN RENT ( TS+ VC )</t>
  </si>
  <si>
    <t>DIESEL ( TS+ VC )</t>
  </si>
  <si>
    <t>SUPPORT STAFF SALARY ( TS+ VC )</t>
  </si>
  <si>
    <t>BOOKS ( TS+ VC )</t>
  </si>
  <si>
    <t>WATER, E BILL ( TS+ VC )</t>
  </si>
  <si>
    <t>HEAD OFFICE 4TH FLOOR BILL ( TS+ VC )</t>
  </si>
  <si>
    <t>EXTENSION LINE REPAIR ( TS+ VC )</t>
  </si>
  <si>
    <t>UPS REPAIR ( TS+ VC )</t>
  </si>
  <si>
    <t>ELECTRIC ITEMS ( TS+ VC )</t>
  </si>
  <si>
    <t>CABLE ( TS+ VC )</t>
  </si>
  <si>
    <t>BOLAN CARRY DABBA ( TS+ VC )</t>
  </si>
  <si>
    <t>PETROL ( TS+ VC )</t>
  </si>
  <si>
    <t>CM-PAC  ( TS+ VC )</t>
  </si>
  <si>
    <t xml:space="preserve">SHERAWALA GROUP  GROCERY H/O </t>
  </si>
  <si>
    <t>A.R REVERSEL</t>
  </si>
  <si>
    <t xml:space="preserve">ELECTRICITY BILL JUNE </t>
  </si>
  <si>
    <t>ESCORT SECURITY</t>
  </si>
  <si>
    <t>PETTY CASH EXP MUMTAZ SB</t>
  </si>
  <si>
    <t>SHIFTING EXP</t>
  </si>
  <si>
    <t>TABLE SHIFTING</t>
  </si>
  <si>
    <t>GROCERY ITEMS</t>
  </si>
  <si>
    <t>MAZDA RENT</t>
  </si>
  <si>
    <t>CABINET BILLS</t>
  </si>
  <si>
    <t>DCP</t>
  </si>
  <si>
    <t>JAMAL PRINTERS</t>
  </si>
  <si>
    <t>DINNING TABLES</t>
  </si>
  <si>
    <t>SUPPORTING STAFF SALARY ( TS+ VC )</t>
  </si>
  <si>
    <t>MISS SHAISTA ( TS+ VC )</t>
  </si>
  <si>
    <t>BILAL TH ( TS+ VC )</t>
  </si>
  <si>
    <t>ESCORT SECURITY ( TS+ VC )</t>
  </si>
  <si>
    <t>CABINETS ( TS+ VC )</t>
  </si>
  <si>
    <t>SNGPL-HO ( TS+ VC )</t>
  </si>
  <si>
    <t>GROCERY ( TS+ VC )</t>
  </si>
  <si>
    <t>PHOTOCOPY+BOOKS ( TS+ VC )</t>
  </si>
  <si>
    <t>REFRESHMENT ( TS+ VC )</t>
  </si>
  <si>
    <t>SALARY JUNE ( TS+ VC )</t>
  </si>
  <si>
    <t>PTCL+DIESEL+GROCERY ( TS+ VC )</t>
  </si>
  <si>
    <t>BOOK DIARY ( TS+ VC ) ( TS+ VC )</t>
  </si>
  <si>
    <t>ADVANCE SALARY ( TS+ VC )</t>
  </si>
  <si>
    <t>GROCERY ITEMS ( TS+ VC )</t>
  </si>
  <si>
    <t>SNGPL ( TS+ VC )</t>
  </si>
  <si>
    <t>MAJEED SB DMA</t>
  </si>
  <si>
    <t>BAHRIA OFFICE RENT ( TS+ VC )</t>
  </si>
  <si>
    <t>BAHRIA E-BILL ( TS+ VC )</t>
  </si>
  <si>
    <t>BAHRIA MAINTENANCE ( TS+ VC )</t>
  </si>
  <si>
    <t>MOHKAM ELECTRONICS</t>
  </si>
  <si>
    <t>CCTV WORLD CAMERAS</t>
  </si>
  <si>
    <t>CCTV WORLD GLASS DOOR LOCK &amp; NUMPAD</t>
  </si>
  <si>
    <t>KHAN ELECTRONICS</t>
  </si>
  <si>
    <t>CH TRADERS</t>
  </si>
  <si>
    <t>SILICON TUBE FOR TABLES</t>
  </si>
  <si>
    <t>RIKSHAW FARE</t>
  </si>
  <si>
    <t>HARD DISK FOR CCTV</t>
  </si>
  <si>
    <t>UNITED ALUMINIUM &amp; GLASS HOUSE</t>
  </si>
  <si>
    <t>MOBILES</t>
  </si>
  <si>
    <t>LAPTOP CoL ANWAR SB</t>
  </si>
  <si>
    <t>SAJJAD SB 2ND FLOOR VICTORIA ESTATE</t>
  </si>
  <si>
    <t>TELEPHONE SETS &amp; LINES</t>
  </si>
  <si>
    <t>TMD HOSTING ( TS+ VC )</t>
  </si>
  <si>
    <t>E-BILL JULY 2022</t>
  </si>
  <si>
    <t>WASA BILL</t>
  </si>
  <si>
    <t>SNGPL</t>
  </si>
  <si>
    <t>DIESEL</t>
  </si>
  <si>
    <t>FAN</t>
  </si>
  <si>
    <t>E-BILL ( TS+ VC )</t>
  </si>
  <si>
    <t>ZONG BILLS ( TS+ VC )</t>
  </si>
  <si>
    <t>PETROL CARRY ( TS+ VC )</t>
  </si>
  <si>
    <t>SAMSUNG CHARGER ( TS+ VC )</t>
  </si>
  <si>
    <t>MISC. MISS SHAISTA ( TS+ VC )</t>
  </si>
  <si>
    <t>PETROL OFFICE BOY</t>
  </si>
  <si>
    <t>B.W MIAN ISHTIAQ SITE-B 172 K</t>
  </si>
  <si>
    <t>REGISTER BINDING</t>
  </si>
  <si>
    <t>STATIONARY</t>
  </si>
  <si>
    <t>DIGITAL MARKETING IN HOME ( TS+VC)</t>
  </si>
  <si>
    <t>SALARY JUL-22 ( TS+VC )</t>
  </si>
  <si>
    <t>SALARY JUL-22 CSC ( TS 1/4 +VC 3/1 )</t>
  </si>
  <si>
    <t>SALARY SUPPORT STAFF  JUL-22 ( TS+VC )</t>
  </si>
  <si>
    <t>SALARY SUPPORT STAFF  CSC JUL-22 ( TS+VC )</t>
  </si>
  <si>
    <t>SALARY SUPPORT STAFF BT JUL-22</t>
  </si>
  <si>
    <t>AZAM SB SALARY JUL-22</t>
  </si>
  <si>
    <t>SECURITY SALARY REVERSEL</t>
  </si>
  <si>
    <t>FRIENDS PHOTOCOPY &amp; STATIONERS</t>
  </si>
  <si>
    <t>ASLAM MEDIA ( TS+VC )</t>
  </si>
  <si>
    <t>BAHRIA TOWN RENT (TS+VS)</t>
  </si>
  <si>
    <t>STAMP FOR ARMS</t>
  </si>
  <si>
    <t>AL-ZABAN HARDWARE+CLOTH FOR NOTICE</t>
  </si>
  <si>
    <t>SOFT BOARD</t>
  </si>
  <si>
    <t>HAFIZ ACESSORIES</t>
  </si>
  <si>
    <t>A COM</t>
  </si>
  <si>
    <t>CCTV WORLD</t>
  </si>
  <si>
    <t>VC BALOONS BILL @ OPENING</t>
  </si>
  <si>
    <t>SECURITY VICTORIA</t>
  </si>
  <si>
    <t>TRADITION CLOTH</t>
  </si>
  <si>
    <t>AL-ZABAN HARDWARE (TS+VC)</t>
  </si>
  <si>
    <t>WOOD &amp; WOOD (TS+VC)</t>
  </si>
  <si>
    <t>HAFIZ PLYWOOD (TS+VC)</t>
  </si>
  <si>
    <t>HAFIZ ACESSORIES (TS+VC)</t>
  </si>
  <si>
    <t>A COM (TS+VC)</t>
  </si>
  <si>
    <t>AASHIQ FOR CABLE PULLING &amp; LYING (TS+VC)</t>
  </si>
  <si>
    <t>BOLAN FUEL ( TS+ VC )</t>
  </si>
  <si>
    <t>LASERJET COPIER (TS+VC)</t>
  </si>
  <si>
    <t>PALM</t>
  </si>
  <si>
    <t>CALCULATOR CELLS (TS+VC)</t>
  </si>
  <si>
    <t>DMA MAJEED SB</t>
  </si>
  <si>
    <t>AL-FATAH (TS+VC) 1/3. 2/3</t>
  </si>
  <si>
    <t>PARTIAL PAY SLIP FOR JUL-22 ILYAS SB</t>
  </si>
  <si>
    <t>PTCL BILL ( TS+ VC ) 8/4/22</t>
  </si>
  <si>
    <t>DECO PAINT+POLISH (TS+VC)</t>
  </si>
  <si>
    <t>SOFT BOARD FOR ONE TABLE+SHEET (TS+VC)</t>
  </si>
  <si>
    <t>FLAG (TS+VC)</t>
  </si>
  <si>
    <t>CABLE FOR MODEM INSTALLATION (TS+VC)</t>
  </si>
  <si>
    <t>SEPTIC TANK CLEANER+LABOUR (TS+VC)</t>
  </si>
  <si>
    <t>GHULAM MURTAZA POLISH WORK (TS+VC)</t>
  </si>
  <si>
    <t>ASLAM CARPENTER (TS+VC)</t>
  </si>
  <si>
    <t>ZAIN PLYWOOD (TS+VC)</t>
  </si>
  <si>
    <t>ASLAM MEDIA (TS+VC)</t>
  </si>
  <si>
    <t>14TH-AUG SANDWICH+CAKE+DRINK (TS+VC)</t>
  </si>
  <si>
    <t>BOLAN (TS+VC)</t>
  </si>
  <si>
    <t>-</t>
  </si>
  <si>
    <t>LAND PURCHASE SITE B</t>
  </si>
  <si>
    <t>ADVERTISEMENT (TS+VC)</t>
  </si>
  <si>
    <t>USB</t>
  </si>
  <si>
    <t>PADESTAL FAN (TS+VC)</t>
  </si>
  <si>
    <t>H.A STEEL (TS+VC)</t>
  </si>
  <si>
    <t>SHAHEEN SANITORY (TS+VC)</t>
  </si>
  <si>
    <t>ZONG BILL ( TS+ VC )</t>
  </si>
  <si>
    <t>ZONG BILL  ( TS+ VC )</t>
  </si>
  <si>
    <t>GROCERY  ( TS+ VC )</t>
  </si>
  <si>
    <t>MISC. EXP MUMTAZ SB (TS+VC)</t>
  </si>
  <si>
    <t>ENVELOP (TS+VC)</t>
  </si>
  <si>
    <t>11 F-2 LESCO (TS+VC)</t>
  </si>
  <si>
    <t>TELENOR BILL (TS+VC)</t>
  </si>
  <si>
    <t>SALARY VC STAFF AUG-22 (TS+VC)</t>
  </si>
  <si>
    <t>SALARY HEAD OFFICE STAFF AUG-22 (TS+VC)</t>
  </si>
  <si>
    <t>SALARY SUPPORT STAFF HEAD OFFICE AUG-22 (TS+VC)</t>
  </si>
  <si>
    <t>SALARY SUPPORT STAFF VC AUG-22 (TS+VC)</t>
  </si>
  <si>
    <t>SALARY SUPPORT STAFF BAHRIA TOWN AUG-22 (TS+VC)</t>
  </si>
  <si>
    <t>SALARY AZAM SB</t>
  </si>
  <si>
    <t>MISC. EXP H/O 94 BILLS (TS+VC)</t>
  </si>
  <si>
    <t>MAINTENANCE CHARGES (TS+VC)</t>
  </si>
  <si>
    <t>DIESEL FOR OFFICE GENERATOR (TS+VC)</t>
  </si>
  <si>
    <t>GUARDS BILL FOR 3 PERSON (TS+VC)</t>
  </si>
  <si>
    <t>PTCL BILL 042-111-228-228 (TS+VC)</t>
  </si>
  <si>
    <t>LESCO BILL OFFICE (TS+VC)</t>
  </si>
  <si>
    <t>SUI GAS BILL ADHOL (TS+VC)</t>
  </si>
  <si>
    <t>PTCL 35188301 (TS+VC)</t>
  </si>
  <si>
    <t>PTCL 35188302 (TS+VC)</t>
  </si>
  <si>
    <t>PTCL 35188303 (TS+VC)</t>
  </si>
  <si>
    <t>PTCL 35188304 (TS+VC)</t>
  </si>
  <si>
    <t>PTCL 35188305 (TS+VC)</t>
  </si>
  <si>
    <t>PTCL 35188306 (TS+VC)</t>
  </si>
  <si>
    <t>PTCL 35188307 (TS+VC)</t>
  </si>
  <si>
    <t>PTCL 35134115 (TS+VC)</t>
  </si>
  <si>
    <t>PTCL 35134003 (TS+VC)</t>
  </si>
  <si>
    <t>GROCERY OFFICE (TS+VC)</t>
  </si>
  <si>
    <t>UNIFORM 3 PERSON (TS+VC)</t>
  </si>
  <si>
    <t>LIFT MAINTENANCE (TS+VC)</t>
  </si>
  <si>
    <t>PROFESSIONAL TAX (TS+VC)</t>
  </si>
  <si>
    <t>MOHKAM (TS+VC)</t>
  </si>
  <si>
    <t>INTERWOOD</t>
  </si>
  <si>
    <t>TMD HOSTING ( TS.C+ VC )</t>
  </si>
  <si>
    <t>A CASH &amp; CARRY ( TS+VC )</t>
  </si>
  <si>
    <t>PTCL BILL ( TS+VC )</t>
  </si>
  <si>
    <t>LAND PURCHASE C</t>
  </si>
  <si>
    <t>SPY SECURITY SALARY (TS+VC)</t>
  </si>
  <si>
    <t>SHOAIB 18 D-2</t>
  </si>
  <si>
    <t xml:space="preserve">BAHRIA TOWN RENT  OCTOBER (TS+VS) </t>
  </si>
  <si>
    <t>11 F-2 RENT OCTOBER</t>
  </si>
  <si>
    <t>INSTA PAGE PROMOTION</t>
  </si>
  <si>
    <t xml:space="preserve">TMD HOSTING </t>
  </si>
  <si>
    <t>PAKISTAN TELE COMMUNICATION CO</t>
  </si>
  <si>
    <t>DOUBLE A RIM (TS+VC)</t>
  </si>
  <si>
    <t>STORM FIBER BILL OCT-22 (TS+VC)</t>
  </si>
  <si>
    <t>STORM FIBER PAYMENT FOR SPEED INCRESE (TS+VC)</t>
  </si>
  <si>
    <t>11 F-2 PTCL (TS+VC)</t>
  </si>
  <si>
    <t>STATIONARY (TS+VC)</t>
  </si>
  <si>
    <t>ELECTRIC KETTLE (TS+VC)</t>
  </si>
  <si>
    <t>SEPARATER (TS+VC)</t>
  </si>
  <si>
    <t>11 F-2 SNGPL (JUL-AUG-SEP) (TS+VC)</t>
  </si>
  <si>
    <t>BALANCE SABA</t>
  </si>
  <si>
    <t>BALANCE FARHAN</t>
  </si>
  <si>
    <t>BALANCE MASTER NUM</t>
  </si>
  <si>
    <t>BALANCE SAMAR</t>
  </si>
  <si>
    <t>BALANCE HAMZA</t>
  </si>
  <si>
    <t>BALANCE GHAZALA</t>
  </si>
  <si>
    <t xml:space="preserve">STATIONARY </t>
  </si>
  <si>
    <t>MISC. EXP (FARHAN SB) SEP+OCT</t>
  </si>
  <si>
    <t>HAMZA ASHRAF REMAINING SALARY (TS+VC)</t>
  </si>
  <si>
    <t>NEWSPAPER BILL (TS+VC)</t>
  </si>
  <si>
    <t>E-BILL SEP-22  (TS+VC)</t>
  </si>
  <si>
    <t>MISC. BAHRIA-C (TS+VC)</t>
  </si>
  <si>
    <t>A4 RIM (TS+VC)</t>
  </si>
  <si>
    <t>D-M-A</t>
  </si>
  <si>
    <t>11 F-2 WASA (JUL-AUG-SEP) (TS+VC)</t>
  </si>
  <si>
    <t>FAMOUS CARD COLLECTION BILL#543</t>
  </si>
  <si>
    <t>FAMOUS CARD COLLECTION BILL#544</t>
  </si>
  <si>
    <t>FAMOUS CARD COLLECTION BILL#536</t>
  </si>
  <si>
    <t>FAMOUS CARD COLLECTION BILL#541</t>
  </si>
  <si>
    <t xml:space="preserve">INTERWOOD </t>
  </si>
  <si>
    <t>BAHRIA TOWN SALARY  SEP-22 (TS+VC)</t>
  </si>
  <si>
    <t>HEAD OFFICE SALARY SEP-22 (TS+VC)</t>
  </si>
  <si>
    <t>VC SALARY SEP-22 (TS+VC)</t>
  </si>
  <si>
    <t>SUPPORT STAFF SALARY SEP-22 ( TS+ VC )</t>
  </si>
  <si>
    <t>VISIT ISB EXP (FOOD&amp;FUEL)</t>
  </si>
  <si>
    <t xml:space="preserve">BAHRIA TOWN RENT  NOV-22 (TS+VS) </t>
  </si>
  <si>
    <t>TITANIUM PKG (TS+VC)</t>
  </si>
  <si>
    <t>PROMO.COM (TS+VC)</t>
  </si>
  <si>
    <t xml:space="preserve"> HEAD OFFICE STAFF  SALARY OCT-22 (TS+VC)</t>
  </si>
  <si>
    <t xml:space="preserve"> VC STAFF SALARY OCT-22 (TS+VC)</t>
  </si>
  <si>
    <t>TIMES SQUARE S/O SALARY   OCT-22 (TS+VC)</t>
  </si>
  <si>
    <t>FARHAN TEAM SALARY  OCT-22 (TS+VC)</t>
  </si>
  <si>
    <t>BAHRIA TOWN SALARY  OCT-22 (TS+VC)</t>
  </si>
  <si>
    <t>SUPPORT STAFF SALARY  OCT-22 (TS+VC)</t>
  </si>
  <si>
    <t>PAYPRO BILL# VTA11102022</t>
  </si>
  <si>
    <t>GROCERY (NOV) (TS+VC)</t>
  </si>
  <si>
    <t>STATIONARY (NOV) (TS+VC)</t>
  </si>
  <si>
    <t>DEALERS COMM. IN HOUSE</t>
  </si>
  <si>
    <t>11 F-2 LESCO SEP+OCT (TS+VC)</t>
  </si>
  <si>
    <t>AL- KAREEM ELECTRIC STORE (TS+VC)</t>
  </si>
  <si>
    <t>BULK WATER (TS+VC)</t>
  </si>
  <si>
    <t>STATIONARY (OCT) (TS+VC)</t>
  </si>
  <si>
    <t>GROCERY (OCT) (TS+VC)</t>
  </si>
  <si>
    <t>GROCERY SECTO-C  (TS+VC)</t>
  </si>
  <si>
    <t>MISC. EXP BAHRIA OFFICE (TS+VC)</t>
  </si>
  <si>
    <t>SAIF CONTS.</t>
  </si>
  <si>
    <t>11 F-2 ZONG BILL NOV-22 (TS+VC)</t>
  </si>
  <si>
    <t>LEDGERS (TS+VC)</t>
  </si>
  <si>
    <t>MISC. BILLS SEP-22 ILYAS SB (6) (TS+VC)</t>
  </si>
  <si>
    <t>SNGPL H.O AUG-22 ( TS+ VC )</t>
  </si>
  <si>
    <t>SNGPL H.O SEP-22 ( TS+ VC )</t>
  </si>
  <si>
    <t>FUEL GENSET (TS+VC)</t>
  </si>
  <si>
    <t>E-BILL H.O AUG-22 (TS+VC)</t>
  </si>
  <si>
    <t>GENSET OIL (TS+VC)</t>
  </si>
  <si>
    <t>PTCL H.O AUG-22 (TS+VC)</t>
  </si>
  <si>
    <t>E-BILL H.O SEP-22 (TS+VC)</t>
  </si>
  <si>
    <t>ESCORT SECURITY AUG-22 ( TS+ VC )</t>
  </si>
  <si>
    <t>PROPERTY TAX H.O ( TS+ VC )</t>
  </si>
  <si>
    <t>GROCERY H.O ( TS+ VC )</t>
  </si>
  <si>
    <t>ESCORT SECURITY SEP-22 ( TS+ VC )</t>
  </si>
  <si>
    <t>FURQAN BLINDS ( TS+ VC )</t>
  </si>
  <si>
    <t>ESECP CHALLAN</t>
  </si>
  <si>
    <t>AC'S MATERIAL ( TS+ VC )</t>
  </si>
  <si>
    <t>ASIM COMPUTER</t>
  </si>
  <si>
    <t>PAINT</t>
  </si>
  <si>
    <t>CARPETS</t>
  </si>
  <si>
    <t>DIESEL FOR VC ( TS+ VC )</t>
  </si>
  <si>
    <t>BAHRIA PTCL ( TS+ VC )</t>
  </si>
  <si>
    <t>BOLAN TYRE CHANGE ( TS+ VC )</t>
  </si>
  <si>
    <t>EJAZ SHEESHA ADVANCE ( TS+ VC )</t>
  </si>
  <si>
    <t>EJAZ SHEESHA ( TS+ VC )</t>
  </si>
  <si>
    <t>PAY ORDER DG IPO</t>
  </si>
  <si>
    <t>SALARY ILYAS MALIK</t>
  </si>
  <si>
    <t>VC TRADEMARK PRINT</t>
  </si>
  <si>
    <t>AL-REHMAN SANITARY</t>
  </si>
  <si>
    <t>STAFF FOOD</t>
  </si>
  <si>
    <t>IRRIGATION PAPER COPY</t>
  </si>
  <si>
    <t>BALOON T.S S/O</t>
  </si>
  <si>
    <t>ABL VC DEPOSIT</t>
  </si>
  <si>
    <t>PLUMBER ( TS+ VC )</t>
  </si>
  <si>
    <t>ELECTRICAL EQUIPMENT+FOOD ( TS+ VC )</t>
  </si>
  <si>
    <t>SM ELECTRIC STORE ( TS+ VC )</t>
  </si>
  <si>
    <t>CAMERA INSTALLATION ( TS+ VC )</t>
  </si>
  <si>
    <t>3 AC GREE</t>
  </si>
  <si>
    <t>MODEM</t>
  </si>
  <si>
    <t>RIAZ STEEL WORK (TS+VC)</t>
  </si>
  <si>
    <t>OPPO MOBILE</t>
  </si>
  <si>
    <t>FILE RACK ( TS+ VC )</t>
  </si>
  <si>
    <t>ASIM COMPUTERS ( TS+ VC )</t>
  </si>
  <si>
    <t>FILE CABINET  ( TS+ VC )</t>
  </si>
  <si>
    <t>LED INSTALLATION ( TS+ VC )</t>
  </si>
  <si>
    <t>LAND-D  PURCHASE</t>
  </si>
  <si>
    <t>DMA LDA</t>
  </si>
  <si>
    <t>SALARIES SITE A &amp; B</t>
  </si>
  <si>
    <t>TMD HOSTING (TS+VC)</t>
  </si>
  <si>
    <t>METER AND TRANSFORMER REPAIR</t>
  </si>
  <si>
    <t>REGISTRY EXP</t>
  </si>
  <si>
    <t>CLEANING OF LAND</t>
  </si>
  <si>
    <t>BOLAN MAINTENANCE</t>
  </si>
  <si>
    <t>BOLAN TYRE POINT</t>
  </si>
  <si>
    <t>BOLAN ACCELERATOR</t>
  </si>
  <si>
    <t>VC ACC OPENING</t>
  </si>
  <si>
    <t>DIESEL GENSET</t>
  </si>
  <si>
    <t xml:space="preserve">BOLAN FUEL </t>
  </si>
  <si>
    <t>UNIFORM STAFF</t>
  </si>
  <si>
    <t>LOCKER</t>
  </si>
  <si>
    <t>JUNG NEWSPAPER</t>
  </si>
  <si>
    <t>ZONG POSTPAID BILL</t>
  </si>
  <si>
    <t>SEM LIKES FB</t>
  </si>
  <si>
    <t>SALARY HEAD OFFICE NOV-22 (TS+VC)</t>
  </si>
  <si>
    <t>SALARY VC OFFICE NOV-22 (TS+VC)</t>
  </si>
  <si>
    <t>SALARY FARHAN SUBHANI TEAM NOV-22 (TS+VC)</t>
  </si>
  <si>
    <t>SALARY TIME SQUARE S/O NOV-22 (TS+VC)</t>
  </si>
  <si>
    <t>SALARY BAHRIA TOWN NOV-22 (TS+VC)</t>
  </si>
  <si>
    <t>SALARY SUPPORT STAFF NOV-22 (TS+VC)</t>
  </si>
  <si>
    <t>SALARY SECURITY STAFF NOV-22 (TS+VC)</t>
  </si>
  <si>
    <t>FAMOUS CARD COLLECTION (TS+VC)</t>
  </si>
  <si>
    <t>AOUN KAZMI FOR DIGITAL MARKETING (TS+VC)</t>
  </si>
  <si>
    <t>BAHRIA TOWN RENT (TS+VC)</t>
  </si>
  <si>
    <t xml:space="preserve">PAYPRO BILL </t>
  </si>
  <si>
    <t>MIAN ISHTIAQ COMM.PAID</t>
  </si>
  <si>
    <t xml:space="preserve">INTERWOOD BILL </t>
  </si>
  <si>
    <t>ADNAN REMAINING SALARY (AUG-22)</t>
  </si>
  <si>
    <t>11-F2 RENT NOV-22</t>
  </si>
  <si>
    <t>11-F2 RENT DEC-22</t>
  </si>
  <si>
    <t>PANASONIC PHONE</t>
  </si>
  <si>
    <t>LAND STAR EXPO</t>
  </si>
  <si>
    <t>DMA (LDA)</t>
  </si>
  <si>
    <t>LDA PAY ORDER</t>
  </si>
  <si>
    <t>BAHRIA JAN-23 RENT</t>
  </si>
  <si>
    <t>DIGITAL MARKETING (TS+VC)</t>
  </si>
  <si>
    <t>SALARY HEAD OFFICE DEC-22 (TS+VC)</t>
  </si>
  <si>
    <t>SALARY VC OFFICE DEC-22 (TS+VC)</t>
  </si>
  <si>
    <t>SALARY VICTORIA S/O DEC-22 (TS+VC)</t>
  </si>
  <si>
    <t>SALARY FARHAN SUBHANI TEAM DEC-22 (TS+VC)</t>
  </si>
  <si>
    <t>SALARY TIME SQUARE S/O DEC-22(TS+VC)</t>
  </si>
  <si>
    <t>SALARY BAHRIA TOWN DEC-22 (TS+VC)</t>
  </si>
  <si>
    <t>SALARY SUPPORT STAFF DEC-22 (TS+VC)</t>
  </si>
  <si>
    <t>SALARY SECURITY STAFF DEC-22 (TS+VC)</t>
  </si>
  <si>
    <t>DMA REVENUE</t>
  </si>
  <si>
    <t>DMA FORMS</t>
  </si>
  <si>
    <t>LEGAL TAX</t>
  </si>
  <si>
    <t>PETROL CONSUMPTION</t>
  </si>
  <si>
    <t xml:space="preserve">USMAN BRICKS </t>
  </si>
  <si>
    <t>GAS  K-B-A (TS+VC)</t>
  </si>
  <si>
    <t>E- BILL OCT -22 K-B-A (TS+VC)</t>
  </si>
  <si>
    <t>NEWSPAPER K-B-A (TS+VC)</t>
  </si>
  <si>
    <t>GROCERY K-B-A (TS+VC)</t>
  </si>
  <si>
    <t>A.K CASH &amp; CARRY K-B-A (TS+VC)</t>
  </si>
  <si>
    <t>SALARY MAALI K-B-A (TS+VC)</t>
  </si>
  <si>
    <t>INTERNET BILL K-B-A (TS+VC)</t>
  </si>
  <si>
    <t>GROCERY I-E-P (TS+VC)</t>
  </si>
  <si>
    <t>CABLE BILL I-E-P (TS+VC)</t>
  </si>
  <si>
    <t>PTCL I-E-P (TS+VC)</t>
  </si>
  <si>
    <t>E-BILL OCT-22 I-E-P (TS+VC)</t>
  </si>
  <si>
    <t>VICTORIA S/O EXP (MUHAMMAD BAKSH)</t>
  </si>
  <si>
    <t>STAMPS (TS+VC)</t>
  </si>
  <si>
    <t>LEDGER (TS+VC)</t>
  </si>
  <si>
    <t>MISC. MUMTAZ SB  (TS+VC)</t>
  </si>
  <si>
    <t>TSC CANCELLATION NOTICE  (TS+VC)</t>
  </si>
  <si>
    <t>STATIONARY  (TS+VC)</t>
  </si>
  <si>
    <t>STORM FIBER  (TS+VC)</t>
  </si>
  <si>
    <t>WIFI ROUTER  (TS+VC)</t>
  </si>
  <si>
    <t>GROCERY BAHRIA (TS+VC)</t>
  </si>
  <si>
    <t>STATIONARY BAHRIA (TS+VC)</t>
  </si>
  <si>
    <t>NEWSPAPER (TS+VC)</t>
  </si>
  <si>
    <t>PTCL BAHRIA (TS+VC)</t>
  </si>
  <si>
    <t>SAVERAGE FRAME (TS+VC)</t>
  </si>
  <si>
    <t>MISC. BAHRIA  (TS+VC)</t>
  </si>
  <si>
    <t>GROCERY (TS+VC)</t>
  </si>
  <si>
    <t>MOBILE RECHARGE MISS MAHNOOR (TS+VC)</t>
  </si>
  <si>
    <t>PTCL (TS+VC)</t>
  </si>
  <si>
    <t>SEVARAGE COVER LABOUR (TS+VC)</t>
  </si>
  <si>
    <t>vc</t>
  </si>
  <si>
    <t>MISC. VC (TS+VC)</t>
  </si>
  <si>
    <t>3D SOLUTION  (TS+VC)</t>
  </si>
  <si>
    <t>PTCL 11 F2 (TS+VC)</t>
  </si>
  <si>
    <t>ADVERTIZMENT (TS+VC)</t>
  </si>
  <si>
    <t>SNGPL 11 F2 (TS+VC)</t>
  </si>
  <si>
    <t>STORM FIBER (TS+VC)</t>
  </si>
  <si>
    <t>LESCO 11 F2 (TS+VC)</t>
  </si>
  <si>
    <t>PIFFERS SECURITY SALARY (TS+VC)</t>
  </si>
  <si>
    <t>SPY SECURITY (TS+VC)</t>
  </si>
  <si>
    <t>STATONARY FOR RECORD ROOM (TS+VC)</t>
  </si>
  <si>
    <t>11 F2 STATIONARY (TS+VC)</t>
  </si>
  <si>
    <t>11 F2 GROCCERY (TS+VC)</t>
  </si>
  <si>
    <t>TCS NOTICE (TS+VC)</t>
  </si>
  <si>
    <t>RENT 11 F2 JAN 23</t>
  </si>
  <si>
    <t>NUM PLATE ESTATE</t>
  </si>
  <si>
    <t>POPULAR PIPES</t>
  </si>
  <si>
    <t>CHINA SALE CENTER LOACK</t>
  </si>
  <si>
    <t xml:space="preserve">IBRAHIM FILLING STATION </t>
  </si>
  <si>
    <t xml:space="preserve">MUJAHID WATER GHASSSO </t>
  </si>
  <si>
    <t>SHAHEEN SANITORY</t>
  </si>
  <si>
    <t>KASANA CABLE TRADER</t>
  </si>
  <si>
    <t>AMOUNT ADJUSTED AGAINST GENERATED INCOME</t>
  </si>
  <si>
    <t>BAHRIA TOWN REMAINING AMOUNT (TS+VC)</t>
  </si>
  <si>
    <t xml:space="preserve">FAMOUS CARDS COLLECTION </t>
  </si>
  <si>
    <t>I0I TECHNOLOGY</t>
  </si>
  <si>
    <t>BOARD BILLS LED</t>
  </si>
  <si>
    <t>LAMP AND LED BULB</t>
  </si>
  <si>
    <t>TABLE WALL CLOCK</t>
  </si>
  <si>
    <t>SOFA CHAIR</t>
  </si>
  <si>
    <t>MISC HEAD OFFICE OCT 22 (TS+VS)</t>
  </si>
  <si>
    <t>MAINTENANCE CHAIR REPAIR (TS+VC)</t>
  </si>
  <si>
    <t>SUI GAS BILL HEAD OFFICE (TS+VC)</t>
  </si>
  <si>
    <t>PTCL BILL (TS+VS)</t>
  </si>
  <si>
    <t>DIESEL HEAD OFFICE (TS+VS)</t>
  </si>
  <si>
    <t>MAINTAINANCE HEAD OFFICE (TS+VS)</t>
  </si>
  <si>
    <t>LESCO BILL (TS+VS)</t>
  </si>
  <si>
    <t>LIFT MAINTAINANCE HEAD OFFICE (TS+VS)</t>
  </si>
  <si>
    <t>PROFFESIONAL TAX (TS+VC)</t>
  </si>
  <si>
    <t>GROCERY HEAD OFFICE (TS+VC)</t>
  </si>
  <si>
    <t>LESCO BILL (TS+VC)</t>
  </si>
  <si>
    <t>CAMERAS PORTS (TS+VC)</t>
  </si>
  <si>
    <t>CHINAB ADVERTIZER CASH</t>
  </si>
  <si>
    <t>DIGITAL MARKETING TS + VC</t>
  </si>
  <si>
    <t>MISC HEAD OFFICE NOV 22 (TS+VS)</t>
  </si>
  <si>
    <t>MAINTAINANCE CHARGES NOV (TS+VS)</t>
  </si>
  <si>
    <t>UTILITY NOV HEAD OFFICE (TS+VC)</t>
  </si>
  <si>
    <t>MAINTAINANCE LIFT NOV (TS+VS)</t>
  </si>
  <si>
    <t>GROCERY NOV HEAD OFFICE (TS+VC)</t>
  </si>
  <si>
    <t>DIESEL NOV HEAD OFFICE (TS+VC)</t>
  </si>
  <si>
    <t>PROFFESIONAL TAX NOV (TS+VC)</t>
  </si>
  <si>
    <t>MISC HEAD OFFICE DEC 22 (TS+VS)</t>
  </si>
  <si>
    <t>MAINTAINANCE CHARGES DEC (TS+VS)</t>
  </si>
  <si>
    <t>UTILITY DEC HEAD OFFICE (TS+VC)</t>
  </si>
  <si>
    <t>MAINTAINANCE LIFT DEC (TS+VS)</t>
  </si>
  <si>
    <t>DIESEL DEC HEAD OFFICE (TS+VC)</t>
  </si>
  <si>
    <t>GROCERY DEC HEAD OFFICE (TS+VC)</t>
  </si>
  <si>
    <t>MAINTAINANCE CHARGES JAN (TS+VS)</t>
  </si>
  <si>
    <t>MISC HEAD OFFICE JAN 2023 (TS+VC)</t>
  </si>
  <si>
    <t>DIESEL JAN 2023 HEAD OFFICE (TS+VC)</t>
  </si>
  <si>
    <t>MAITENANCE LIFT JAN  (TS+VC)</t>
  </si>
  <si>
    <t>UTILITY JAN 2023 HEAD OFFFICE  (TS+VC)</t>
  </si>
  <si>
    <t>GROCERY JAN HEAD OFFICE  (TS+VC)</t>
  </si>
  <si>
    <t>BAHRIA RENT FARHAN ALI FEB 23</t>
  </si>
  <si>
    <t>PAYMENT TO ABID SHAH DEC 22 (TS+VC)</t>
  </si>
  <si>
    <t>PAYMENT TO ABID SHAH JAN 23  (TS+VC)</t>
  </si>
  <si>
    <t>HI TEA BILLS 7-8 JAN 2023 FARHAN SUBHANI</t>
  </si>
  <si>
    <t>ARSHAD PATWARI APPROVAL FEE</t>
  </si>
  <si>
    <t>MISC.FARHAN SUBHANI (TS+VC)</t>
  </si>
  <si>
    <t>MISC.VC 11F2 DEC TS+VC</t>
  </si>
  <si>
    <t>GAS BILL VC 11F2 DEC TS+VC</t>
  </si>
  <si>
    <t>PTCL BILL VC 11F2 DEC TS+VC</t>
  </si>
  <si>
    <t>HR PHONE CREDIT 11F2 DEC TS+VC</t>
  </si>
  <si>
    <t>CR TEAM PHONE CREDIT 11F2 DECTS+VC</t>
  </si>
  <si>
    <t>INCENTIVE PAID TO RECOVERY DEP TS+VC</t>
  </si>
  <si>
    <t>SALES TEAM PHONE CREDIT TS+VC</t>
  </si>
  <si>
    <t>GROCERY VC 11F2 DEC TS+VC</t>
  </si>
  <si>
    <t>STATIONERY 11F2 JAN TS+VC</t>
  </si>
  <si>
    <t>STORM FIBER 11F2 JAN TS+VC</t>
  </si>
  <si>
    <t>SALARIES VICTORIA SITE STAFF JAN</t>
  </si>
  <si>
    <t>SALARIES KBA STAFF JAN TS+VC</t>
  </si>
  <si>
    <t>SALARIES VC 11F2 JAN TS+VC</t>
  </si>
  <si>
    <t>SALARIES FARHAN SUBHANI JAN TS+VC</t>
  </si>
  <si>
    <t>SALARIES BAHRIA TOWN STAFF JAN TS+VC</t>
  </si>
  <si>
    <t>SALARIES HEAD OFFICE STAFF JAN TS+VC</t>
  </si>
  <si>
    <t>SALARIES VC SITE OFFICE JAN</t>
  </si>
  <si>
    <t>BILL NO 3847</t>
  </si>
  <si>
    <t>BILL NO 3849</t>
  </si>
  <si>
    <t xml:space="preserve">MISC.VC EXP OCT </t>
  </si>
  <si>
    <t xml:space="preserve">PIFFERS SECURITY SALARIES OCT TS+VC </t>
  </si>
  <si>
    <t>MALIK AZHAR IRRIGATION VC DMA</t>
  </si>
  <si>
    <t xml:space="preserve">MISC.HI TEA VC </t>
  </si>
  <si>
    <t>MUZAFFAR ROAD IRRIGATION VC DMA</t>
  </si>
  <si>
    <t>LAPTOPS MOBILES SIMS ASSETS</t>
  </si>
  <si>
    <t>TOKEN,KEYPAD,TICKET DISPENSER</t>
  </si>
  <si>
    <t xml:space="preserve">ROUTER AND CAMERAS </t>
  </si>
  <si>
    <t>BIKE PURCHASED</t>
  </si>
  <si>
    <t>VENDER CCTC LABOUR TS +VC</t>
  </si>
  <si>
    <t>MAULA JATT MOVIE TS +VC</t>
  </si>
  <si>
    <t>CONSTRUCTION GENERAL TS +VC</t>
  </si>
  <si>
    <t xml:space="preserve">SALES TEAM TABLES TS+VC  </t>
  </si>
  <si>
    <t>FURNITURE TS+VC</t>
  </si>
  <si>
    <t>ADVERTIZMENT IN NEWS PAPER (TS+VC)</t>
  </si>
  <si>
    <t>DIESEL OCT NOV TS+VC</t>
  </si>
  <si>
    <t>SANAULLAH SB SALARY SEP TS+VC</t>
  </si>
  <si>
    <t>BOLAN PETROL TS+VC</t>
  </si>
  <si>
    <t>MISC .H.A STEEL</t>
  </si>
  <si>
    <t xml:space="preserve">BOSS CHAIRS </t>
  </si>
  <si>
    <t xml:space="preserve">ASLAM MEDIA </t>
  </si>
  <si>
    <t>TRACTOR FUEL</t>
  </si>
  <si>
    <t>VC ALTAF ELECTRONICS</t>
  </si>
  <si>
    <t>MISC HARDWARE</t>
  </si>
  <si>
    <t>MISC PRINTER</t>
  </si>
  <si>
    <t>GREE AC</t>
  </si>
  <si>
    <t>FALL CEILING LIGHT</t>
  </si>
  <si>
    <t>OFFICE WORK</t>
  </si>
  <si>
    <t>RENT FOR LABOUR</t>
  </si>
  <si>
    <t>OFFICE DESK SET,DOCUMENTS CASE</t>
  </si>
  <si>
    <t>VICTORIA OFFICE</t>
  </si>
  <si>
    <t>MISC VC</t>
  </si>
  <si>
    <t>SALARIES ALYAS SB</t>
  </si>
  <si>
    <t>LAPTOP MOUSE KEYBOARD</t>
  </si>
  <si>
    <t>HP LASERJET</t>
  </si>
  <si>
    <t>FIRE COMPANY CHEMICAL</t>
  </si>
  <si>
    <t>E STAMP</t>
  </si>
  <si>
    <t xml:space="preserve">MAINTENANCE CHARGES </t>
  </si>
  <si>
    <t xml:space="preserve">AHMED YAR DRIVER SALARY </t>
  </si>
  <si>
    <t>GEEPAS FAN HEATER</t>
  </si>
  <si>
    <t>PAYMENT DIRECTOR IPO</t>
  </si>
  <si>
    <t>CASH MACHINE</t>
  </si>
  <si>
    <t>LABOUR FEE</t>
  </si>
  <si>
    <t>ILYAS SB SALARIES</t>
  </si>
  <si>
    <t>INTERWOOD MOBEL</t>
  </si>
  <si>
    <t>MISC TS+VC</t>
  </si>
  <si>
    <t>FURNITURE AND FITTING TS+VC</t>
  </si>
  <si>
    <t>SANAULLAH SB SALARY OCT TS+VC</t>
  </si>
  <si>
    <t>LEGAL FEE</t>
  </si>
  <si>
    <t>CONTAAINERS</t>
  </si>
  <si>
    <t>DMA WASA</t>
  </si>
  <si>
    <t xml:space="preserve">CONSTRUCTION GENERAL </t>
  </si>
  <si>
    <t>CONSTRUCTION ILYAS SB BILL</t>
  </si>
  <si>
    <t>NAWAB PALACE MARQUEE Hi tea</t>
  </si>
  <si>
    <t>Digital Marketing Spending</t>
  </si>
  <si>
    <t>PICTURES</t>
  </si>
  <si>
    <t>CARPET SILK</t>
  </si>
  <si>
    <t>TICKETS</t>
  </si>
  <si>
    <t>VICTORIA OFFICE PTCL BILL TS+VC</t>
  </si>
  <si>
    <t>VICTORIA OFFICE SUI GAS BILL TS+VC</t>
  </si>
  <si>
    <t>HEAD OFICE PTCL BILL TS+VC</t>
  </si>
  <si>
    <t>HEAD OFICE LESCO BILL TS+VC</t>
  </si>
  <si>
    <t>HEAD OFICE SUI GAS BILL TS+VC</t>
  </si>
  <si>
    <t>PIFFERS SECURITY TS+VC</t>
  </si>
  <si>
    <t>VELOCITY MARKETING BILL NO 5380</t>
  </si>
  <si>
    <t>Multinet Bill for Feb 2023</t>
  </si>
  <si>
    <t>11-F2 Rent for Feb 23</t>
  </si>
  <si>
    <t>REVOLUTION MEDIA bill paid</t>
  </si>
  <si>
    <t>PTCL BILL FOR HO TS+VC</t>
  </si>
  <si>
    <t>VELOCITY MARKETING BILL NO 5388</t>
  </si>
  <si>
    <t>MAG INVOICE # 173-2-23</t>
  </si>
  <si>
    <t xml:space="preserve">ZONG LOAD </t>
  </si>
  <si>
    <t>ESTAMP</t>
  </si>
  <si>
    <t>PRINTS AND BINDING</t>
  </si>
  <si>
    <t>Files Subimission Commission paid</t>
  </si>
  <si>
    <t>LESCO BILL FOR HO JAN TS+VC</t>
  </si>
  <si>
    <t>Velocity Marketing Bill No IP 02-2023/5393</t>
  </si>
  <si>
    <t>Chinab Inventory paid</t>
  </si>
  <si>
    <t>Paid for Digital Spending</t>
  </si>
  <si>
    <t>Jashn e Bahar Amount Paid</t>
  </si>
  <si>
    <t>LESCO BILL FOR March-23 BAHRIA OFFICE TS+VS</t>
  </si>
  <si>
    <t>Maintenance bill for Mar-23 Bahria Office TS+VC</t>
  </si>
  <si>
    <t>Storm Fiber bill Mar-23 VC, TS+VC</t>
  </si>
  <si>
    <t>Salaries for Head office Staff Feb-23 TS+VC</t>
  </si>
  <si>
    <t>Salaries for Victoria City Staff Feb-23 TS+VC</t>
  </si>
  <si>
    <t>Salaries for Team Farhan Subhani Feb-23 TS+VC</t>
  </si>
  <si>
    <t>Salaries for Victoria Site Office Feb-23</t>
  </si>
  <si>
    <t>Rent paid for Bahria office Mar-23</t>
  </si>
  <si>
    <t>paid for neon signs boards</t>
  </si>
  <si>
    <t>PTCL  HO BILL PAID FOR JAN - MAR-23 TS+VC</t>
  </si>
  <si>
    <t xml:space="preserve">SHAHEEN SANITORY BILL 3848 </t>
  </si>
  <si>
    <t>LESCO Bill for HO Feb-23 TS+VC</t>
  </si>
  <si>
    <t>PTCL Bill HO 8301 For Feb-23 TS+ VC</t>
  </si>
  <si>
    <t>PTCL Bill HO 8302 For Feb-23 TS+VC</t>
  </si>
  <si>
    <t>PTCL Bill HO 8303 For Feb-23 TS+VC</t>
  </si>
  <si>
    <t>PTCL Bill HO 8304 For Feb-23 TS+VC</t>
  </si>
  <si>
    <t>PTCL Bill HO 8305 For Feb-23 TS+VC</t>
  </si>
  <si>
    <t>PTCL Bill HO 8307 For Feb-23 TS +VC</t>
  </si>
  <si>
    <t>PTCL Bill HO 4115 For Feb-23 TS+VC</t>
  </si>
  <si>
    <t>PTCL Bill HO 4003 For Feb-23 TS+VC</t>
  </si>
  <si>
    <t>SNGPL Bill HO for Feb-23 TS+VC</t>
  </si>
  <si>
    <t>SNGPL Bill HO for Mar-23 TS+VC</t>
  </si>
  <si>
    <t>LESCO BILL VC FOR FEB-23 TS+VC</t>
  </si>
  <si>
    <t>SNGPL BILL VC FOR FEB-23 TS+VC</t>
  </si>
  <si>
    <t>PTCL BILL VC 142 FOR FEB-23 VC TS+VC</t>
  </si>
  <si>
    <t>PTCL BILL VC 300 FOR FEB-23 VC TS+VC</t>
  </si>
  <si>
    <t>PTCL BILL VC 301 FOR FEB-23 VC TS+VC</t>
  </si>
  <si>
    <t>Flage + Flex+ Hangers for VE</t>
  </si>
  <si>
    <t>Revolution Media Bill # (IE/6, IE/7, 32378, 32624) Cash Payment</t>
  </si>
  <si>
    <t>Tax on Salaries Paid</t>
  </si>
  <si>
    <t>Tax on Property Rent Paid</t>
  </si>
  <si>
    <t>SNGPL Bill paid for feb-23 TS+VC</t>
  </si>
  <si>
    <t>Piffers Salaried Paid</t>
  </si>
  <si>
    <t>FAMOUS CARDS COLLECTION Bill Paid</t>
  </si>
  <si>
    <t>MAG INVOICE # 412-02-23</t>
  </si>
  <si>
    <t>Aslam MEDIA Bill Paid</t>
  </si>
  <si>
    <t>DIGITAL MARKETING EXP (BILAL SB)</t>
  </si>
  <si>
    <t>Hi Tea Bills 24-03-2023</t>
  </si>
  <si>
    <t>Site Expense VC 24-03-2023</t>
  </si>
  <si>
    <t>Petty Cash Exp VC+TC</t>
  </si>
  <si>
    <t>op exp 18-1-2023 to 02-02-2023 TS+VC</t>
  </si>
  <si>
    <t>op exp  02-02-2023 to 21-03-2023 TS+VC</t>
  </si>
  <si>
    <t>Op Exp cash and carry 20-3-2023</t>
  </si>
  <si>
    <t>op exp repairs paid to Mr. Moeen</t>
  </si>
  <si>
    <t>PTCL bill march 2023 bahria town</t>
  </si>
  <si>
    <t>RS.50,000 PAID MISCELLANEOUS</t>
  </si>
  <si>
    <t>VC DIGITAL MARKETING 27-02-23</t>
  </si>
  <si>
    <t xml:space="preserve">5 FILES RE PURCHASED </t>
  </si>
  <si>
    <t>Multinet Bill for march 2023</t>
  </si>
  <si>
    <t>MAG print media march 2023</t>
  </si>
  <si>
    <t>Flex installation 24-03-2023</t>
  </si>
  <si>
    <t>LESCO ID 3244388 FOR 3/23 (TS+VC)</t>
  </si>
  <si>
    <t>LESCO ID 3244392 FOR 3/23 (TS+VC)</t>
  </si>
  <si>
    <t>LESCO ID 3244391 FOR 3/23 (TS+VC)</t>
  </si>
  <si>
    <t>LESCO ID 3244389 FOR 3/23 (TS+VC)</t>
  </si>
  <si>
    <t>PETTY CASH EXP  BAHRIA TOWN TS + VC</t>
  </si>
  <si>
    <t>VC SITE EXPENSE MARCH 2023</t>
  </si>
  <si>
    <t>M. BAKHS SAAB SITE EXP MARCH 2023</t>
  </si>
  <si>
    <t>SITE EXP (3390+13790+3791+95899)</t>
  </si>
  <si>
    <t xml:space="preserve">BAHRIA EXP TS + VC </t>
  </si>
  <si>
    <t>HO EXP TS + VC</t>
  </si>
  <si>
    <t>S.HTS EXP TS + VC</t>
  </si>
  <si>
    <t>CSR EXP TS + VC</t>
  </si>
  <si>
    <t>LESCO ID 10211690 BILL FOR MARCH 2023</t>
  </si>
  <si>
    <t>LESCO ID 3294654 BILL FOR MARCH 2023 TS + VC</t>
  </si>
  <si>
    <t>RED VELVET 2.5 LBS FOR HEAD OFFICE</t>
  </si>
  <si>
    <t>BATA  SLIPPERS AND BAGS</t>
  </si>
  <si>
    <t>VC BAGS AND PAYMENT PLAN CARDS</t>
  </si>
  <si>
    <t>DIGITAL SPENDING (TS +VC)</t>
  </si>
  <si>
    <t>marketing expense</t>
  </si>
  <si>
    <t>BAHRIA TOWN OFFICE STAFF SALARIES FEB 2023 TS + VC</t>
  </si>
  <si>
    <t>HEAD OFFICE SALARIES MARCH 2023 TS + VC</t>
  </si>
  <si>
    <t>VICTORIA CITY STAFF SALARIES MARCH 2023 TS + VC</t>
  </si>
  <si>
    <t>VICTORIA CITY SITE STAFF SALARIES MARCH 2023</t>
  </si>
  <si>
    <t>FARHAN SUBHAN TEAM SALARY MAR 2023 TS + VC</t>
  </si>
  <si>
    <t>BAHRIA TOWN OFFICE STAFF SALARIES MAR 2023 TS + VC</t>
  </si>
  <si>
    <t>SALARY PAID TO M. SIDIQUE (13 DAYS)</t>
  </si>
  <si>
    <t>REVOLUTION MEDIA MARKETING EXPENSE</t>
  </si>
  <si>
    <t>PAYMENT AGAINST CONYAINER BY MR. BASIT</t>
  </si>
  <si>
    <t>SHAHEEN SANITORY VCPRO-003</t>
  </si>
  <si>
    <t xml:space="preserve">SILK BANK ACCOUNT OPENING </t>
  </si>
  <si>
    <t xml:space="preserve">INTERWOOD SOFA AND MEETING TABLE </t>
  </si>
  <si>
    <t>PAID FOR FUEL</t>
  </si>
  <si>
    <t>PAID FOR CONTAINER</t>
  </si>
  <si>
    <t xml:space="preserve">PAID FOR MACHINERY RENT </t>
  </si>
  <si>
    <t>SA CONSULTANCY</t>
  </si>
  <si>
    <t xml:space="preserve">ASADULLAH </t>
  </si>
  <si>
    <t>HONDA CITY FUEL</t>
  </si>
  <si>
    <t>GENERATOR FUEL</t>
  </si>
  <si>
    <t>RENT FOR THE MONTH OF APRIL-23</t>
  </si>
  <si>
    <t>GLORIOUS MEDIA AND PRODUCTION PAYMENT H.O ILLYAS SAAB</t>
  </si>
  <si>
    <t>DMA EXPENSE BUNCH H.O ILLYAS SAAB</t>
  </si>
  <si>
    <t>CONSTRUCTION EXPENSE BUNCH HEAD OFFICE ILLYAS SAAB</t>
  </si>
  <si>
    <t>OPERATIONAL EXPENSE BUNCH H.O ILLYAS SAAB</t>
  </si>
  <si>
    <t>OPERATIONS EXP BUNCH (TS + VC) H.O ILLYAS SAAB</t>
  </si>
  <si>
    <t>LEGAL EXP BUNCH H.O ILLYAS SAAB</t>
  </si>
  <si>
    <t>ASSETS EXP BUNCH H.O ILLYAS SAAB</t>
  </si>
  <si>
    <t>SNGPL BILL OBAID UR REHMAN MARCH 2023 TS + VC</t>
  </si>
  <si>
    <t>PTCL BILL MARCH 2023  TS + VC</t>
  </si>
  <si>
    <t>STORM FIBER NAYAPAY BILL APRIL 2023 TS + VC</t>
  </si>
  <si>
    <t>PTCL H.O BILL MARCH 2023 TS + VC</t>
  </si>
  <si>
    <t>SNGPL M.RAMZAN BILL H.O APRIL 2023 TS+ VC</t>
  </si>
  <si>
    <t>SNGPL M.RAMZAN BILL H.O MARCH 2023 TS+ VC</t>
  </si>
  <si>
    <t>PTCL BILL H.O MARCH 2023 TS + VC</t>
  </si>
  <si>
    <t>LESCO BILL H.O MARCH 2023 TS + VC</t>
  </si>
  <si>
    <t>BAHRIA TOWN ELECTRICITY BILL MARCH 2023 TS + VC</t>
  </si>
  <si>
    <t>BAHRIA TOWN MAINTENANCE BILL MARCH 2023 TS + VC</t>
  </si>
  <si>
    <t>AMOUNT PAID VIA HO R</t>
  </si>
  <si>
    <t>ARMED SECURITY GUARD SALARY TS + VC</t>
  </si>
  <si>
    <t xml:space="preserve">VC MARKETING EXP APRL, MAY AND JUNE </t>
  </si>
  <si>
    <t>DEALERS COMMISION PAID FOR BALLOTING</t>
  </si>
  <si>
    <t>FAMOUS CARDS COLLECTION PAYMENT APR 2023</t>
  </si>
  <si>
    <t xml:space="preserve">LAND C PURCHASED </t>
  </si>
  <si>
    <t>VICTORIA CITY 11-F2 RENT CASH(515000)+CHEQUE(147750) (TS + VC)</t>
  </si>
  <si>
    <t>LAND-A PURCHASED BY M.YASIN. BANK OF PUNJAB CHALLAN FORM NO.32-A</t>
  </si>
  <si>
    <t>LESCO ID 3244388 FOR APR 2023 M.RAMZAN (TS + VC)</t>
  </si>
  <si>
    <t>LESCO ID 3244389 FOR APR 2023 M.NADIR HYAT (TS + VC)</t>
  </si>
  <si>
    <t>LESCO ID 3244391 FOR APR 2023 SAHABZADA SIKANDAR (TS + VC)</t>
  </si>
  <si>
    <t>LESCO ID 3244392 FOR APR 2023 AMJAD MEHMOOD (TS + VC)</t>
  </si>
  <si>
    <t>PTCL BILL BAHRIA TOWN FOR MAR-APR 2023 (TS + VC)</t>
  </si>
  <si>
    <t>EID GIVEN TO STAFF ON INSTRUCTION OF RAMZAN SHB</t>
  </si>
  <si>
    <t>LESCO BILL APR-2023 VICTORA CITY 11-F2 OBAID ALAM HUSSAIN (TS + VC)</t>
  </si>
  <si>
    <t>MULTINET INCOME TAX PAID 03/23 PSID-165394693</t>
  </si>
  <si>
    <t>LESCO BILL ID-10211690 APR-2023 VICTORIA CITY SITE BILL PAID</t>
  </si>
  <si>
    <t>REVERSAL OF FOLIO 1003, LESCO BILL MAR-23 TS + VC</t>
  </si>
  <si>
    <t>VICTORIA CITY 11-F2 RENT FOR MARCH-2023. TOTAL RENT:147750 (65% VC , 35% TS)</t>
  </si>
  <si>
    <t>DAGWOOD; COCKTAIL SANDWICH QTY:2, 29-04-2023</t>
  </si>
  <si>
    <t>JALAL SONS; FRUIT CAKES PAYMENT ON 04-30-23</t>
  </si>
  <si>
    <t>RF FOODS; 1 COCA COLA 500ML PAYMENT ON 28-04-2023</t>
  </si>
  <si>
    <t>LAYERS BAKE SHOP CAKE PAYMENT ON 29-04-2023</t>
  </si>
  <si>
    <t>BAHRIA TOWN ELECTRICITY BILL APR-23 HOUSE#20-A TOTAL:44265(0.65VC,0.35TS)</t>
  </si>
  <si>
    <t>BAHRIA TOWN MAINTENANCE BILL APR-23 HOUSE#20-A TOTAL:10600(0.65VC,0.35TS)</t>
  </si>
  <si>
    <t>PTCL BILL HEAD OFFICE APR-23. 042-35188301  TOTAL: 590(0.65VC,0.35TS)</t>
  </si>
  <si>
    <t>PTCL BILL HEAD OFFICE APR-23. 042-35188302 TOTAL: 2140(0.65VC,0.35TS)</t>
  </si>
  <si>
    <t>PTCL BILL HEAD OFFICE APR-23. 042-35188303 TOTAL: 680(0.65VC,0.35TS)</t>
  </si>
  <si>
    <t>PTCL BILL HEAD OFFICE APR-23. 042-35188304 TOTAL: 670(0.65VC,0.35TS)</t>
  </si>
  <si>
    <t>PTCL BILL HEAD OFFICE APR-23. 042-35188307 TOTAL: 560(0.65VC,0.35TS)</t>
  </si>
  <si>
    <t>PTCL BILL HEAD OFFICE APR-23. 042-35134115 TOTAL: 11850(0.65VC,0.35TS)</t>
  </si>
  <si>
    <t>PTCL BILL HEAD OFFICE APR-23. 042-35134003 TOTAL: 8290(0.65VC,0.35TS)</t>
  </si>
  <si>
    <t>PTCL BILL HEAD OFFICE APR-23. 042-35188305 TOTAL: 560(0.65VC,0.35TS)</t>
  </si>
  <si>
    <t xml:space="preserve">11-F2 WATER &amp; SEWERAGE BILL JAN-MAR-2023 TOTAL:5178(0.65VC,0.35TS) </t>
  </si>
  <si>
    <t>11-F2 PTCL BILL APR-23. 042-35210142 TOTAL:4710(0.65VC,0.35TS)</t>
  </si>
  <si>
    <t>11-F2 PTCL BILL APR-23. 042-35968300 TOTAL:780(0.65VC,0.35TS)</t>
  </si>
  <si>
    <t>11-F2 PTCL BILL APR-23. 042-35968301 TOTAL:790(0.65VC,0.35TS)</t>
  </si>
  <si>
    <t>HEAD OFFICE STAFF SALARIES APR-2023 TOTAL: 886,958 (65:35)</t>
  </si>
  <si>
    <t>VICTORIA CITY STAFF SALARIES APR-2023 TOTAL; 1,111,972 (65:35)</t>
  </si>
  <si>
    <t>VICTORIA CITY SITE STAFF SALARIES APRIL 2023</t>
  </si>
  <si>
    <t>FARHAN SUBHAN TEAM SALARY APR-23 TOTAL: 363,583(65:35)</t>
  </si>
  <si>
    <t>BAHRIA TOWN OFFICE STAFF SALARY APR-23 TOTAL: 143,858(65:35)</t>
  </si>
  <si>
    <t>11-F2 STORM FIBER BILL MAY-2023 TOTAL:15,674(65:35)</t>
  </si>
  <si>
    <t>BAHRIA TOWN RENT MAY-23 TOTAL: 357,000 (50:50) CHQ NO-67391666</t>
  </si>
  <si>
    <t>NAWAB PALACE EXPENSE FOR FIRST BALLOT EVENT FOR VICTORIA CITY 26-04-23</t>
  </si>
  <si>
    <t>COMMISION PAID TO AWAIS AFTAB ALVI AGAINST 4 RESIDENTIAL PLOTS. 9/5/23</t>
  </si>
  <si>
    <t>HEAD OFFICE GAS BILL APR-23 TOTAL: 1380(65:35) ID: 17635420007</t>
  </si>
  <si>
    <t>HEAD OFFICE GAS BILL MAY-23 TOTAL: 3000(65:35) ID: 17635420007</t>
  </si>
  <si>
    <t>HEAD OFFICE LESCO BILL APR-23 REF NO-44112724442400U TOTAL:92760(65:35)</t>
  </si>
  <si>
    <t>PIFFERS ARMED SECURITY GUARD UNIFORM APR-23 TOTAL:78,027(75:25)</t>
  </si>
  <si>
    <t>PIFFERS ARMED SECURITY GUARD SALARY APR-23</t>
  </si>
  <si>
    <t>BATOOL'S KITCHEN PAYMENT FOR COOKIES ( FOR BALLOT EVENT 02/05/23)</t>
  </si>
  <si>
    <t>LIFT GENERAL SERVICE APR-23 (FALAH ENGINEERING)</t>
  </si>
  <si>
    <t>FAMOUS CARDS PAYMENT 04-05-23 (BILL NO.585)</t>
  </si>
  <si>
    <t>BOUNDRY WALL EXPENSE VICTORIA CITY 05-05-23 CHQ# CA67391690</t>
  </si>
  <si>
    <t>PAYMENT AGAINST MUJAHID ABBAS FOR CONSTRUCTION MACHINERY VICTORIA CITY 03-05-23</t>
  </si>
  <si>
    <t>UNITED IRON STORE PAYMENT BILL NO.1743 17-04-2023 VC PRO.004</t>
  </si>
  <si>
    <t xml:space="preserve"> CASH PAYMENT TO ASLAM MEDIA  FOR FLEX PRINTING 04-05-23 (ABID SHAH SB)</t>
  </si>
  <si>
    <t>11-F2 RENT MAY-23 TOTAL: 662750(65:35) 04-05-23</t>
  </si>
  <si>
    <t>WTH TAX PAID. PSID#166294134 FOR APR-23</t>
  </si>
  <si>
    <t>WTH TAX PAID. PSID#166292736 FOR MAY-23</t>
  </si>
  <si>
    <t>WTH TAX PAID. PSID#166292835 FOR MAY-23</t>
  </si>
  <si>
    <t>MULTINET BILL PAYMENT MAY-23. CHQ# CA67391691 15/05/23</t>
  </si>
  <si>
    <t>11-F2 SNGPL BILL PAID FOR APR-23 TOTAL:190(65:35)</t>
  </si>
  <si>
    <t>BUY BACK 5 MARLA COMMERCIAL FILE. REGISTRATION NO.VC22553 VICTORIA CITY</t>
  </si>
  <si>
    <t>FAMOUS CARDS COLLECTION FOR 8 MARLA COMMERCIAL BOOKING FORM</t>
  </si>
  <si>
    <t>BALLY'S PRODUCTION PAYMENT FOR PHOTOGRAPHY IN BALLOTING EVENT VICTORIA CITY</t>
  </si>
  <si>
    <t>FAMOUS CARDS COLLECTION FOR MAPS VICTORIA CITY. BILL NO.585</t>
  </si>
  <si>
    <t>PTCL BILL APR-MAY 2023 BAHRIA 04237863000 TOTAL:4460(65:35)</t>
  </si>
  <si>
    <t>PTCL BILL APR-MAY 2023 BAHRIA 04237863100 TOTAL:780(65:35)</t>
  </si>
  <si>
    <t xml:space="preserve">PAYMENT TO ARIF BOARDS CHQ# CA67391698 15-5-23 </t>
  </si>
  <si>
    <t>COMMISSON PAID TO AZIZ UR REHMAN FOR BALLOT OF COMMERCIAL (ASIF MARKETING) BAHRIA</t>
  </si>
  <si>
    <t>PAYMENT AGAINST MUJAHID ABBAS FOR CONSTRUCTION MACHINERY VICTORIA CITY 17-05-23</t>
  </si>
  <si>
    <t>LESCO BILL PAID MAY 23 HEAD OFFICE  ID 3244392 TOTAL 4240(65:35)</t>
  </si>
  <si>
    <t>LESCO BILL PAID MAY 23 HEAD OFFICE ID 3244388 TOTAL 4250(65:35)</t>
  </si>
  <si>
    <t>LESCO BILL PAID MAY 23 HEAD OFFICE ID 3244389 TOTAL 3481 (65:35)</t>
  </si>
  <si>
    <t>LESCO BILL PAID MAY 23 HEAD OFFICE ID 3244391 TOTAL 221(65:35)</t>
  </si>
  <si>
    <t xml:space="preserve">PAYMENT FOR PURCHASE OF YOUTUBE CHANNEL DTG 1915492023 </t>
  </si>
  <si>
    <t>COMMISION PAID FOR ONE COMMERCIAL WITH REFERENCE TO BALLOTING</t>
  </si>
  <si>
    <t>DIGITAL ADVERTISMENT PAYMENT TOTAL: 3,00,000(50:50)</t>
  </si>
  <si>
    <t>PAYMENT ASALAM  MEDIA CHQ NO 67704544</t>
  </si>
  <si>
    <t>VICTORIA CITY STAFF SALARIES OF MAY 2023 TOTAL 1127533 65:35</t>
  </si>
  <si>
    <t>BAHRIA TOWN OFFICE STAFF SALARIES MAY 2023 TOTAL (145333) 65:35</t>
  </si>
  <si>
    <t>FARHAN SUBHANI TEAM SALARIES OF MAY 2023 TOTAL(3361667)65:35</t>
  </si>
  <si>
    <t>SHERANWALA DEVELOPERS HEAD OFFICE SALARIES OF MAY 2023 TOTAL(846092)65:35</t>
  </si>
  <si>
    <t>SHERANWALA DEVELOPERS VICTORIA CITY SITE SALARIES MAY 2023</t>
  </si>
  <si>
    <t>TAO BBQ EXPENSE VICTORIA CITY 21-05-23</t>
  </si>
  <si>
    <t>LEPOPARDS COURIER SERVICE APRIL 2023</t>
  </si>
  <si>
    <t>5 LAC PAID FOR LDA SUBMISSION OF SECTOR B</t>
  </si>
  <si>
    <t>3 LAC PAID FOR LDA SUBMISSION DRAWING OF SECTOR A</t>
  </si>
  <si>
    <t>SECURITY GUARD SALARY APR 23 TOTAL:139500(65:35)</t>
  </si>
  <si>
    <t xml:space="preserve">LESCO BILL PAID OF MAY 23 ID 10211690 </t>
  </si>
  <si>
    <t>LESCO BILL PAID FOR MAY 2023 ID 3294654 TOTAL(64409) 65:35</t>
  </si>
  <si>
    <t>BAHRIA TOWN ELECTRICITY BILL MAY-2023 TOTAL:74470(65:35)</t>
  </si>
  <si>
    <t>BAHRIA TOWN MAINTENANCE BILL MAY-23 TOTAL:10600(65:35)</t>
  </si>
  <si>
    <t>STORM FIBER BILL JUNE-23 TOTAL:15674(65:35)</t>
  </si>
  <si>
    <t>COMMISSION PAID FOR LAND C MEASURING 20 KANAL</t>
  </si>
  <si>
    <t>SITE B PURCHACE COMMISSION IN FORM OF INVENTORY</t>
  </si>
  <si>
    <t>BAHRIA RENT JUNE-23 TOTAL:357000(50:50)</t>
  </si>
  <si>
    <t>WTH TAX PAID APRIL-23 PSID#166395012</t>
  </si>
  <si>
    <t>WTH TAX PAID JUNE-23 PSID#166951648</t>
  </si>
  <si>
    <t>CONSTRUCTION MACHINERY RENT (MUJAHID ABBAS). 02-06-23</t>
  </si>
  <si>
    <t>TAO BBQ EXPENSE VICTORIA CITY 04-06-23</t>
  </si>
  <si>
    <t>ARMED SECURITY GUARD SALARY MAY-23 TOTAL:67947(75:25)</t>
  </si>
  <si>
    <t>REVOLUTION MEDIA PAYMENT DAILY JANG DATED 02-06-23</t>
  </si>
  <si>
    <t>REVOLUTION MEDIA PAYMENT DAILY JANG DATED 18-05-23</t>
  </si>
  <si>
    <t>REVOLUTION MEDIA PAYMENTDAILY JANG DATED 18-05-23</t>
  </si>
  <si>
    <t>SHABAN BUILDERS PAYMENT FOR BRICKS WORK SITE CONTAINER DATED 5-6-23</t>
  </si>
  <si>
    <t>SJ STEEL PAYMENT VCPRO-010 PO-002</t>
  </si>
  <si>
    <t>MUGHAL BROTHERS PAYMENT VCPRO-007 PO-002</t>
  </si>
  <si>
    <t>MUGHAL BROTHERS PAYMENT VCPRO-006</t>
  </si>
  <si>
    <t>MUGHAL BROTHERS PAYMENT VCPRO-005</t>
  </si>
  <si>
    <t>40 LAC PAID FOR SITE A  LAND PURCHACE AS A COMMISSION</t>
  </si>
  <si>
    <t>COMMISSION PAID FOR SITE B LAND PURCHACE</t>
  </si>
  <si>
    <t>MUGHAL BROTHERS PAYMENT VCPRO-008</t>
  </si>
  <si>
    <t>ADVANCE PAYMENT TO MASONS CHQ#66954753,54,55,56,57</t>
  </si>
  <si>
    <t>REVOLUTION MEDIA DAILY JANG PAYMENT  22-05-23</t>
  </si>
  <si>
    <t>REVOLUTION MEDIA DAILY JANG PAYMENT  18-05-23</t>
  </si>
  <si>
    <t>11-F2 PTCL BILL MAY-23 04235968300 TOTAL:780(65:35)</t>
  </si>
  <si>
    <t>11-F2 PTCL BILL MAY-23 04235210142 TOTAL:4720(65:35)</t>
  </si>
  <si>
    <t>11-F2 PTCL BILL MAY-23 04235968301 TOTAL:790(65:35)</t>
  </si>
  <si>
    <t>HEAD OFFICE PTCL BILL MAY-23 04235188301 TOTAL:570(65:35)</t>
  </si>
  <si>
    <t>HEAD OFFICE PTCL BILL MAY-23 04235188302 TOTAL:2090(65:35)</t>
  </si>
  <si>
    <t>HEAD OFFICE PTCL BILL MAY-23 04235188303 TOTAL:580(65:35)</t>
  </si>
  <si>
    <t>HEAD OFFICE PTCL BILL MAY-23 04235188304 TOTAL:660(65:35)</t>
  </si>
  <si>
    <t>HEAD OFFICE PTCL BILL MAY-23 04235188305 TOTAL:600(65:35)</t>
  </si>
  <si>
    <t>HEAD OFFICE PTCL BILL MAY-23 04235188307 TOTAL:550(65:35)</t>
  </si>
  <si>
    <t>HEAD OFFICE PTCL BILL MAY-23 04235134115 TOTAL:11850(65:35)</t>
  </si>
  <si>
    <t>HEAD OFFICE PTCL BILL MAY-23 04235134003 TOTAL:8280(65:35)</t>
  </si>
  <si>
    <t>HEAD OFFICE SNGPL BILL JUNE-23 ID-17635420007 TOTAL:5000(65:35)</t>
  </si>
  <si>
    <t>HEAD OFFICE SNGPL BILL MAY-23 ID-17635420007 TOTAL:9200(65:35)</t>
  </si>
  <si>
    <t>HEAD OFFICE LESCO BILL MAY-23 TOTAL:167213(65:35)</t>
  </si>
  <si>
    <t>11-F2 RENT JUNE-23 TOTAL:662750(65:35)</t>
  </si>
  <si>
    <t>BOLAN FUEL 05-04-23 TOTAL:7529(50:50)</t>
  </si>
  <si>
    <t>BOLAN FUEL 10-04-23 TOTAL:7612(50:50)</t>
  </si>
  <si>
    <t>BOLAN FUEL 30-03-23 TOTAL:300(50:50)</t>
  </si>
  <si>
    <t>BOLAN FUEL 28-03-23 TOTAL:3000(50:50)</t>
  </si>
  <si>
    <t>BOLAN FUEL 20-04-23 TOTAL:5800(50:50)</t>
  </si>
  <si>
    <t>BOLAN FUEL 04-04-23 TOTAL:7650(50:50)</t>
  </si>
  <si>
    <t>BOLAN FUEL 15-05-23 TOTAL:7455(50:50)</t>
  </si>
  <si>
    <t>BOLAN FUEL 15-05-23 TOTAL:7700(50:50)</t>
  </si>
  <si>
    <t>BOLAN FUEL 22-05-23 TOTAL:7900(50:50)</t>
  </si>
  <si>
    <t>BOLAN FUEL 27-05-23 TOTAL:7200(50:50)</t>
  </si>
  <si>
    <t>BOLAN FUEL 01-06-23 TOTAL:7620(50:50)</t>
  </si>
  <si>
    <t>BOLAN FUEL 07-06-23 TOTAL:6200(50:50)</t>
  </si>
  <si>
    <t>HONDA CITY BATTERY TOTAL:7000(50:50)</t>
  </si>
  <si>
    <t>HONDA CITY FUEL TOTAL:10,000(50:50)</t>
  </si>
  <si>
    <t>HONDA CITY FUEL TOTAL:9000(50:50)</t>
  </si>
  <si>
    <t>HONDA CITY FUEL TOTAL:9500(50:50)</t>
  </si>
  <si>
    <t>HONDA CITY FUEL TOTAL:10000(50:50)</t>
  </si>
  <si>
    <t>HONDA CITY FUEL TOTAL:8052(50:50)</t>
  </si>
  <si>
    <t>HONDA CITY FUEL TOTAL:9002(50:50)</t>
  </si>
  <si>
    <t>HONDA CITY FUEL TOTAL:7000(50:50)</t>
  </si>
  <si>
    <t>HONDA CITY FUEL TOTAL:9700(50:50)</t>
  </si>
  <si>
    <t>HONDA CITY FUEL TOTAL:8500(50:50)</t>
  </si>
  <si>
    <t>HONDA CITY FUEL TOTAL:8000(50:50)</t>
  </si>
  <si>
    <t>BOLAN FUEL 09-05-23 TOTAL:7636(50:50)</t>
  </si>
  <si>
    <t>BOLAN FUEL 15-05-23 TOTAL:7447(50:50)</t>
  </si>
  <si>
    <t>ILLYAS SABB PARTIAL SALARY MAR-23</t>
  </si>
  <si>
    <t>ILLYAS SABB PARTIAL SALARY MAY-23</t>
  </si>
  <si>
    <t>NOTE BOOK PURCHACE ILLYAS SB HEAD OFFICE</t>
  </si>
  <si>
    <t>BAKERY ITEMS</t>
  </si>
  <si>
    <t>ELECTRIC TAPE</t>
  </si>
  <si>
    <t>VICTORIA CITY DRAWING</t>
  </si>
  <si>
    <t>AL RAHIM MOTOR</t>
  </si>
  <si>
    <t>02 LEVEL BOOK</t>
  </si>
  <si>
    <t>AC CHANGING</t>
  </si>
  <si>
    <t>BIKE TUNNING</t>
  </si>
  <si>
    <t>CASH OPEN FROM GULBERG TO HMB</t>
  </si>
  <si>
    <t>PEDESTAL FAN SM ELECTRIC COMPANY</t>
  </si>
  <si>
    <t>YASIN ENTERPRICE.TOPOGRAPHIC SURVEY OF VICTORIA CITY</t>
  </si>
  <si>
    <t>CHART PAPER IQRA BOOK CENTER 18-05-23</t>
  </si>
  <si>
    <t>TECNOPART RIAZ AUTO 18-05-23</t>
  </si>
  <si>
    <t>FRIENDS PHOTOCOPY 25-05-23</t>
  </si>
  <si>
    <t>E STAMP(VICTORIA BIAN E HALFI)</t>
  </si>
  <si>
    <t>SHOAIB TRADERS BAR WENDING  WIRES</t>
  </si>
  <si>
    <t>AKRAM AND SONS PAYMENT 27-04-23</t>
  </si>
  <si>
    <t>TYRE WORKERS 27-04-23</t>
  </si>
  <si>
    <t>AHMED ENGENERING WORK 30-04-23</t>
  </si>
  <si>
    <t>BIKE RIDE FROM PLOT 407 TO WAPDA TOWN 20-05-23</t>
  </si>
  <si>
    <t>LAHORE RUBBER STORE 15-05-23</t>
  </si>
  <si>
    <t>MUJAHID ABAS CIVIL WORK 23-3-23</t>
  </si>
  <si>
    <t>EXCAVATOR FUEL 27-4-23</t>
  </si>
  <si>
    <t>ROLLER FUEL 27-4-23</t>
  </si>
  <si>
    <t>TRACTOR FUEL 27-04-23</t>
  </si>
  <si>
    <t>PAD ROLLER FUEL 27-04-23</t>
  </si>
  <si>
    <t>GRADER FUEL 27-04-23</t>
  </si>
  <si>
    <t>MACHINERY FUEL 5-5-23</t>
  </si>
  <si>
    <t>IBRAHEEM FILLING STATION FUEL 16-05-23</t>
  </si>
  <si>
    <t>GRADER FUEL 18-05-23</t>
  </si>
  <si>
    <t>TRACTOR FUEL 18-05-23</t>
  </si>
  <si>
    <t>EXCAVATOR FUEL 18-05-23</t>
  </si>
  <si>
    <t>RENTAL TRACTOR TROLLEY FUEL 18-05-23</t>
  </si>
  <si>
    <t>PAD FOOT ROLER FUEL 18-05-23</t>
  </si>
  <si>
    <t>TRACTOR FUEL 25-05-23</t>
  </si>
  <si>
    <t>RENTAL TRACTOR TROLLEY FUEL 24-05-23</t>
  </si>
  <si>
    <t>EXCAVATOR FUEL 24-05-23</t>
  </si>
  <si>
    <t>GRADER FUEL 24-05-23</t>
  </si>
  <si>
    <t>MACHINERY DIESEL 02-06-23</t>
  </si>
  <si>
    <t>MACHINERY DIESEL 1-6-23</t>
  </si>
  <si>
    <t>GRADER FUEL 12-04-23</t>
  </si>
  <si>
    <t>ROLLER FUEL 12-04-23</t>
  </si>
  <si>
    <t>EXCAVATOR FUEL 12-04-23</t>
  </si>
  <si>
    <t>TRACTOR FUEL 12-04-23</t>
  </si>
  <si>
    <t>MACHINERY DIESEL 08-06-23</t>
  </si>
  <si>
    <t>TRACTOR DIESEL 03-06-23</t>
  </si>
  <si>
    <t>PAYMENT TO MASON FOR EXCAVATION,P.C.C &amp; RAFT</t>
  </si>
  <si>
    <t>SHAHEEN SANITORY PAYMENT FOR VICTORIA OFFICE 04-06-23</t>
  </si>
  <si>
    <t>GHOUSIA NURSERY FARM 08-06-23</t>
  </si>
  <si>
    <t>FAMOUS CARDS PAYMENT 08-06-23 BILL NO-587</t>
  </si>
  <si>
    <t>DMA IRRIGATION (MATE) EXPENSE JUNE-1ST JULY</t>
  </si>
  <si>
    <t>VETTING OF NOZLI NOGSHA BY PATVARI</t>
  </si>
  <si>
    <t>W.PALACE HASH TAG MOVE</t>
  </si>
  <si>
    <t>SHAHEEN SANITORY BILL TSPRO-009 BILL NO-4041</t>
  </si>
  <si>
    <t>HEAD OFFICE SNGPL BILL JUN 23  ID-176354200072 TOTAL 5000 (65:35)</t>
  </si>
  <si>
    <t>HEAD OFFICE SNGPL BILL JUN 23 ID-176354200073 TOTAL 5000 (65:35)</t>
  </si>
  <si>
    <t>VICTORIA CITY SNGPL BILL MAY 23 TOTAL 180 (65:35)</t>
  </si>
  <si>
    <t>COMMISSION PAID FOR SITE A</t>
  </si>
  <si>
    <t>COMMISSION PAID  FOR SITE B</t>
  </si>
  <si>
    <t>WTH TAX PAID FOR LAND A PURCHACE. PSID-166544309</t>
  </si>
  <si>
    <t>WTH TAX PAID FOR LAND A SALE. PSID-166609262</t>
  </si>
  <si>
    <t>WTH TAX PAID FOR LAND A SALE. PSID-166609454</t>
  </si>
  <si>
    <t>WTH TAX PAID FOR LAND A SALE. PSID-166609635</t>
  </si>
  <si>
    <t>WTH TAX PAID FOR LAND A SALE. PSID-166609817</t>
  </si>
  <si>
    <t>STAMP,PLRA FEE,COMPARISON FEE FOR LAND A PURCHACE</t>
  </si>
  <si>
    <t>PAID FOR 20 KANAL LAND C</t>
  </si>
  <si>
    <t>WTH TAX PAID FOR LAND C PURCHACE PSID-167241938</t>
  </si>
  <si>
    <t>PAYMENT FOR EVENT;JASHAN E BAHARA FESTIVAL</t>
  </si>
  <si>
    <t>TAX PAID CHALLAN NO-2023-138508802</t>
  </si>
  <si>
    <t>TAX PAID CHALLAN NO-2023-48834702</t>
  </si>
  <si>
    <t>NAWAB PALACE EXPENSE 31-OCT-22</t>
  </si>
  <si>
    <t>NEW PTCL ID INSTALLATION EXPENSE ID-04235210142</t>
  </si>
  <si>
    <t>BAHRIA PTCL BILL ID-04237863100 MAY-JUNE TOTAL:780(65:35)</t>
  </si>
  <si>
    <t>BAHRIA PTCL BILL ID-04237863000 MAY-JUNE TOTAL:4460(65:35)</t>
  </si>
  <si>
    <t>HEAD OFFICE NEW AC FITTING CHARGES TOTAL:3000(50:50)</t>
  </si>
  <si>
    <t>HEAD OFFICE MAINTENANCE CHARGES TOTAL:15000(50:50)</t>
  </si>
  <si>
    <t>JALAL SON PAYMENT TOTAL:997(50:50)</t>
  </si>
  <si>
    <t>JALAL SONS PAYMENT TOTAL:1661(50:50)</t>
  </si>
  <si>
    <t>BULK WATER 19L TOTAL:151(50:50)</t>
  </si>
  <si>
    <t>TAO BBQ BILL 17-06-23</t>
  </si>
  <si>
    <t>SHAHEEN SANITORY BILL VCPRO-015 BILL NO-4052</t>
  </si>
  <si>
    <t>SHAHEEN SANITORY BILL VCPRO-014 BILL NO-4051</t>
  </si>
  <si>
    <t>LEOPARDS BILL MAY-23</t>
  </si>
  <si>
    <t>LEOPARDS BILL MARCH-23</t>
  </si>
  <si>
    <t>AL FATAH PAYMENT TOTAL:2195(50:50)</t>
  </si>
  <si>
    <t>GOURMET BILL TOTAL:261(50:50)</t>
  </si>
  <si>
    <t>NESTLE WATER 1.5LTR 12 BOTTLES TOTAL:1020(50:50)</t>
  </si>
  <si>
    <t>AL FATAH PAYMENT TOTAL:120(50:50)</t>
  </si>
  <si>
    <t>2 USB 16GB AND 32GB TOTAL:2200(50:50)</t>
  </si>
  <si>
    <t>PHOTOCOPY EXPENSE TOTAL:200(50:50)</t>
  </si>
  <si>
    <t>PHOTOCOPY EXPENSE TOTAL:40(50:50)</t>
  </si>
  <si>
    <t>2 CANS TOTAL:180(50:50)</t>
  </si>
  <si>
    <t>3 NANS TOTAL:90(50:50)</t>
  </si>
  <si>
    <t>NAN. TOTAL:250(50:50)</t>
  </si>
  <si>
    <t>VEGETABLES. TOTAL:180(50:50)</t>
  </si>
  <si>
    <t>BULK WATER. TOTAL:151(50:50)</t>
  </si>
  <si>
    <t>COMMISSION PAID FOR SITE A &amp; B</t>
  </si>
  <si>
    <t>HEAD OFFICE STAFF SALARIES JUNE-23. TOTAL:1022767(65:35)</t>
  </si>
  <si>
    <t>VICTORIA CITY STAFF SALARIES JUNE-23. TOTAL:1241978(65:35)</t>
  </si>
  <si>
    <t>VICTORIA CITY SITE STAFF SALARIES JUNE-23.</t>
  </si>
  <si>
    <t>FARHAN SUBHANI TEAM SALARIES JUNE-23. TOTAL:380000(65:35)</t>
  </si>
  <si>
    <t>BAHRIA TOWN OFFICE STAFF SALARIES JUNE-23. TOTAL:164400(65:35)</t>
  </si>
  <si>
    <t>IBRAHEEM TRADERS(CONTAINERS BILL) 13-06-23</t>
  </si>
  <si>
    <t>TAX ON SALARIES PAID DATED MAY 2023 PSID # 167194154</t>
  </si>
  <si>
    <t>TAX PAID ON PROPERTY RENT DATED JUNE 2023 PSID # 166951281</t>
  </si>
  <si>
    <t>PAYMENT TO REVOLUTION MEDIA FROM INVENTORY</t>
  </si>
  <si>
    <t>PAID FOR IT SERVICES. TOTAL:110,000(50:50)</t>
  </si>
  <si>
    <t>SHAHEEN SANITORY PAYMENT. TOTAL:5008(50:50)</t>
  </si>
  <si>
    <t>JALAL SONS PAYMENT. TOTAL:927(50:50)</t>
  </si>
  <si>
    <t>NESTLE WATER. TOTAL:961(50:50)</t>
  </si>
  <si>
    <t>GENERATOR SERVICE FEE.TOTAL:1500(50:50)</t>
  </si>
  <si>
    <t>QADRI ELECTRIC STORE.TOTAL:5720(50:50)</t>
  </si>
  <si>
    <t>SANITORY ITEM.TOTAL:100(50:50)</t>
  </si>
  <si>
    <t>HEAD OFFICE LESCO BILL JUNE-23 TOTAL:4976(65:35)</t>
  </si>
  <si>
    <t>HEAD OFFICE LESCO BILL JUNE-23 TOTAL:221(65:35)</t>
  </si>
  <si>
    <t>HEAD OFFICE LESCO BILL JUNE-23 TOTAL:4302(65:35)</t>
  </si>
  <si>
    <t>HEAD OFFICE LESCO BILL JUNE-23 TOTAL:4130(65:35)</t>
  </si>
  <si>
    <t>TONNER REFIL TOTAL:600(50:50)</t>
  </si>
  <si>
    <t>SUBWAY PAYMENT TOTAL:1252(50:50)</t>
  </si>
  <si>
    <t>SUBWAY PAYMENT TOTAL:600(50:50)</t>
  </si>
  <si>
    <t>6 ROTI.TOTAL:120(50:50)</t>
  </si>
  <si>
    <t>BULK WATER 19L. TOTAL:151(50:50)</t>
  </si>
  <si>
    <t>NESTLE 1000ML MILK.TOTAL:251(50:50)</t>
  </si>
  <si>
    <t>AL FATAH PAYMENT. TOTAL:9901(50:50)</t>
  </si>
  <si>
    <t>JALAL SO PAYMENT.TOTAL:665(50:50)</t>
  </si>
  <si>
    <t>1 KG DATES.TOTAL:600(50:50)</t>
  </si>
  <si>
    <t>ALAQSA NURSERY PAYMENT</t>
  </si>
  <si>
    <t>DISMENTLING OF OLD ROOMS AND BOUNDRY WALL</t>
  </si>
  <si>
    <t>TAOO BBQ EXPENSE 24-06-23</t>
  </si>
  <si>
    <t>MULTINET BILL JUNE-23</t>
  </si>
  <si>
    <t>MULTINET BILL APRIL-23</t>
  </si>
  <si>
    <t>STORM FIBER BILL JULY-23. TOTAL:15674(50:50)</t>
  </si>
  <si>
    <t>11-F2 LESCO BILL JUNE-23.TOTAL:68,358(64:35)</t>
  </si>
  <si>
    <t>VICTORIA CITY SITE LESCO BILL JUNE-23.  ID-10211690</t>
  </si>
  <si>
    <t>SOAP DISH.TOTAL:190(50:50)</t>
  </si>
  <si>
    <t>LIFT MAINTENANCE.TOTAL:5000(50:50)</t>
  </si>
  <si>
    <t>PEMRA 1000ML MILK.TOTAL:261(50:50)</t>
  </si>
  <si>
    <t>BULK WATER.TOTAL:300(50:50)</t>
  </si>
  <si>
    <t>BULK WATER.TOTAL:150(50:50)</t>
  </si>
  <si>
    <t>JALAL SON PAYMENT.TOTAL:972(50:50)</t>
  </si>
  <si>
    <t>RANA ABDUL WAHID BOUNDARY WORK 22-06-23</t>
  </si>
  <si>
    <t>MUGHAL BROTHERS VCPRO-016 BILL NO-378</t>
  </si>
  <si>
    <t>SUBWAY PAYMENT.TOTAL:1401(50:50)</t>
  </si>
  <si>
    <t>PEREMA MILK.TOAL:261(50:50)</t>
  </si>
  <si>
    <t>DATES.TOTAL:466(50:50)</t>
  </si>
  <si>
    <t>BULK WATER.TOTAL:301(50:50)</t>
  </si>
  <si>
    <t>BULK WATER.TOTAL:151(50:50)</t>
  </si>
  <si>
    <t>CHICKEN ROAST.TOTAL:3760(50:50)</t>
  </si>
  <si>
    <t>COCA COLA.TOTAL:151(550:50)</t>
  </si>
  <si>
    <t>JALAL SON PAYMENT.TOTAL:1053(50:50)</t>
  </si>
  <si>
    <t>NESTLE WATER.TOTAL:961(50:50)</t>
  </si>
  <si>
    <t>PREMA MILK.TOTAL:261(50:50)</t>
  </si>
  <si>
    <t>SUBWAY PAYMENT.TOTAL:1501(50:50)</t>
  </si>
  <si>
    <t>POMEGRANATE JUICE.TOTAL:1650(50:50)</t>
  </si>
  <si>
    <t>AL FATAH PAYMENT.TOTAL:3195(50:50)</t>
  </si>
  <si>
    <t>3 BALL PENS.TOTAL:100(50:50)</t>
  </si>
  <si>
    <t>2 CANE.TOTAL:200(50:50)</t>
  </si>
  <si>
    <t>NAN+CHICKEN.TOTAL:2320(50:50)</t>
  </si>
  <si>
    <t>JALAL SON PAYMENT.TOTAL:2989(50:50)</t>
  </si>
  <si>
    <t>JALAL SONS PAYMENT.TOTAL:225(50:50)</t>
  </si>
  <si>
    <t>RED VELVET.TOTAL:1500(50:50)</t>
  </si>
  <si>
    <t>PREMA MILK.TOTAL:521(50:50)</t>
  </si>
  <si>
    <t>OLPHERS MILK.TOTAL:251(50:50)</t>
  </si>
  <si>
    <t>MIX BISCUITS.TOTAL:500(50:50)</t>
  </si>
  <si>
    <t>NESTLE WATER.TOTAL:481(50:50)</t>
  </si>
  <si>
    <t>1 TELEPHONE BOX.TOTAL:90(50:50)</t>
  </si>
  <si>
    <t>PHOTOCOPY.TOTAL:80(50:50)</t>
  </si>
  <si>
    <t>JALAL SON PAYMENT.TOTAL:1845(50:50)</t>
  </si>
  <si>
    <t>DIESEL.TOTAL:32923(50:50) 1-5-23</t>
  </si>
  <si>
    <t>CARPET.TOTAL:500(50:50)</t>
  </si>
  <si>
    <t>MIX BISCUITS.TOTAL:451(50:50)</t>
  </si>
  <si>
    <t>FRI-CHICKS PAYMENT.TOTAL:1198(50:50)</t>
  </si>
  <si>
    <t>KFC PAYMENT.TOTAL:2340(50:50)</t>
  </si>
  <si>
    <t>ROTI.TOTAL:90(50:50)</t>
  </si>
  <si>
    <t>LED PENCIL.TOTAL:200(50:50)</t>
  </si>
  <si>
    <t>APPLE+BANNANA SHAKE.TOTAL:520(50:50)</t>
  </si>
  <si>
    <t>ROTI.TOTAL:130(50:50)</t>
  </si>
  <si>
    <t>NEWS PAPER.TOTAL:640(50:50)</t>
  </si>
  <si>
    <t>FRUIT CAKE.TOTAL:514(50:50)</t>
  </si>
  <si>
    <t>PHOTOCOPY.TOTAL:100(50:50)</t>
  </si>
  <si>
    <t>ROTI.TOTAL:60(50:50)</t>
  </si>
  <si>
    <t>JALAL SON PAYMENT.TOTAL:816(50:50)</t>
  </si>
  <si>
    <t>JALAL SON PAYMENT.TOTAL:1397(50:50)</t>
  </si>
  <si>
    <t>PHOTOCOPY.TOTAL:30(50:50)</t>
  </si>
  <si>
    <t>HEAD OFFICE STAFF SALARIES JUNE 23 TOTAL 110333 (65:35)</t>
  </si>
  <si>
    <t>VICTORIA CITY STAFF SALARIES JUNE 23 TOTAL 90000(65:35)</t>
  </si>
  <si>
    <t>VICTORIA CITY SITE STAFF SALARIES JUNE 23</t>
  </si>
  <si>
    <t>JALAL SONS PAYMENT.TOTAL:997(50:50)</t>
  </si>
  <si>
    <t>19L WATER.TOTAL:150(50:50)</t>
  </si>
  <si>
    <t>NEWSPAPER.TOTAL:550(50:50)</t>
  </si>
  <si>
    <t>CAMERA REPAIR.TOTAL:1500(50:50)</t>
  </si>
  <si>
    <t>TAX PAYMENT.TOTAL:1500(50:50)</t>
  </si>
  <si>
    <t>WELDING+PAINT BRUSH.TOTAL:3500(50:50)</t>
  </si>
  <si>
    <t>CARD HOLDER.TOTAL:370(50:50)</t>
  </si>
  <si>
    <t>METROPOLITAN FEE.TOTAL:1500(50:50)</t>
  </si>
  <si>
    <t>NESTLE WATER.TOTAL:841(50:50)</t>
  </si>
  <si>
    <t>COLOR PRINT.TOTAL:100(50:50)</t>
  </si>
  <si>
    <t>PHOTOCOPY.TOTAL:300(50:50)</t>
  </si>
  <si>
    <t>REGISTER.TOTAL:570(50:50)</t>
  </si>
  <si>
    <t>JALALA SON PAYMENT.TOTAL:840(50:50)</t>
  </si>
  <si>
    <t>LOCK.TOTAL:490(50:50)</t>
  </si>
  <si>
    <t>COPY.TOTAL:20(50:50)</t>
  </si>
  <si>
    <t>MAINTENANCE CHARGES.TOTAL:15000.(50:50)</t>
  </si>
  <si>
    <t>JALAL SONS. TOTAL:1447(50:50)</t>
  </si>
  <si>
    <t>SWEETS.TOTAL:1159(50:50)</t>
  </si>
  <si>
    <t>SHAHEEN SANITORY VCPRO-017 PO NO-4053</t>
  </si>
  <si>
    <t>SHAHEEN SANITORY VCPRO-018 PO NO-4054</t>
  </si>
  <si>
    <t>FAMOUS CARDS BILL 05-06-23 PAYMENT</t>
  </si>
  <si>
    <t>MULTINET BILL JULY-23</t>
  </si>
  <si>
    <t>H.O PTCL 04235188301 BILL JUNE 23 TOTAL 650 (65:35)</t>
  </si>
  <si>
    <t>H.O PTCL 04235188302 BILL JUNE 23 TOTAL 2340 (65:35)</t>
  </si>
  <si>
    <t>H.O PTCL 04235188303 BILL JUNE 23 TOTAL 600 (65:35)</t>
  </si>
  <si>
    <t>H.O PTCL 04235188304 BILL JUNE 23 TOTAL 720 (65:35)</t>
  </si>
  <si>
    <t>H.O PTCL 04235188305 BILL JUNE 23 TOTAL 700 (65:35)</t>
  </si>
  <si>
    <t>H.O PTCL 04235188307 BILL JUNE 23 TOTAL 630(65:35)</t>
  </si>
  <si>
    <t>H.O PTCL 04235134115 BILL JUNE 23 TOTAL 11840 (65:35)</t>
  </si>
  <si>
    <t>H.O PTCL 04235134003 BILL JUNE 23 TOTAL 8290 (65:35)</t>
  </si>
  <si>
    <t>H.O SNGPL BILL ID 176060722770 JUNE 23 TOTAL 7400(65:35)</t>
  </si>
  <si>
    <t>H.O SNGPL BILL ID 176354200071 JUNE 23 TOTAL 6000(65:35)</t>
  </si>
  <si>
    <t>V.C PTCL 042-35210142 BILL JUNE 23 TOTAL 9840 (65:35)</t>
  </si>
  <si>
    <t>V.C PTCL 042-35968300 BILL JUNE 23 TOTAL 890 (65:35)</t>
  </si>
  <si>
    <t>V.C PTCL 042-35968301 BILL JUNE 23 TOTAL 900 (65:35)</t>
  </si>
  <si>
    <t>BAHRIA TOWN ELECTRICITY BILL JUNE 23 TOTAL 75850 (65:35)</t>
  </si>
  <si>
    <t>BAHRIA TOWN MAINTANCE BILL JUNE 23 TOTAL 10600 (65:35)</t>
  </si>
  <si>
    <t xml:space="preserve">20 MILLION PAID </t>
  </si>
  <si>
    <t>10 MILLION PAID (BY EID)</t>
  </si>
  <si>
    <t>V.C SNGPL BILL ID 254873375158 JUNE 23 TOTAL 190 (65:35)</t>
  </si>
  <si>
    <t>H.O SNGPL BILL ID 176354200072 JULY 23 TOTAL 6000(65:35)</t>
  </si>
  <si>
    <t>H.O LESCO JUNE 23 BILL ID 3005755 TOTAL 176843 (65:35)</t>
  </si>
  <si>
    <t xml:space="preserve">DISCOUNT VOUCHER 3-MARLA RESIDENTIAL </t>
  </si>
  <si>
    <t xml:space="preserve">DISCOUNT VOUCHER 5-MARLA RESIDENTIAL </t>
  </si>
  <si>
    <t xml:space="preserve">DISCOUNT VOUCHER 10-MARLA RESIDENTIAL </t>
  </si>
  <si>
    <t xml:space="preserve">DISCOUNT VOUCHER 2-MARLA COMMERCIAL </t>
  </si>
  <si>
    <t xml:space="preserve">DISCOUNT VOUCHER 5-MARLA COMMERCIAL </t>
  </si>
  <si>
    <t xml:space="preserve"> PAYMENT AGAINEST MUJAHID ABBAS MACHINERY RENT DATE 3-7-23</t>
  </si>
  <si>
    <t>NEON SIGN PAYMENT (EVERLIGHT) 11-5-23</t>
  </si>
  <si>
    <t>BAHRIA RENT JULY 23 CA 68638999 TOTAL 357000 (50:50)</t>
  </si>
  <si>
    <t>SAUDIA ARABIA PACKAGE EXPENSE TOTAL 1350000 WE PAID 600000 THIS AMOUNT IS DIVIDED INTO TS+VC (50:50)</t>
  </si>
  <si>
    <t>H.O SNGPL BILL ID 176354200073  JULY 23 TOTAL6000( 65:35)</t>
  </si>
  <si>
    <t xml:space="preserve"> PAYMENT TO MUGHAL BROTHER VCPRO-020 DATE 20- 7- 23</t>
  </si>
  <si>
    <t xml:space="preserve"> PAYMENT TO MUGHAL BROTHER VCPRO-019 DATE 20- 7- 23</t>
  </si>
  <si>
    <t>PIFFER ARMED SEURITY GUARD UNIFORM JUNE 23 TOTAL 70840 (75:25)</t>
  </si>
  <si>
    <t>BAHRIA TOWN PTCL BILL JUN TO JULY 23 PTCL NTN:0801599-6 TOTAL 910 (65:35)</t>
  </si>
  <si>
    <t>BAHRIA TOWN PTCL BILL JUN TO JULY 23 PTCL NTN:0801599-6 TOTAL 890 (65:35)</t>
  </si>
  <si>
    <t>BALLOTYING COMMISION PAID TO HAMZA IMRAN SUFIAN ch# 68639018,6863019,68639020</t>
  </si>
  <si>
    <t>PAID TO MUGHAL BROTHERS  CEMENT BILL NO 346 VCPRO# 011</t>
  </si>
  <si>
    <t>PAID TO ASLAM MEDIA DATE 20-6-23</t>
  </si>
  <si>
    <t xml:space="preserve">VC SITE OFFICE GROCERY JUNE 23 </t>
  </si>
  <si>
    <t xml:space="preserve">VC SITE OFFICE  GROCERY JUNE 23 </t>
  </si>
  <si>
    <t xml:space="preserve">ALL OFFICES GROCERY JUNE 23 TOTAL 152483  (65:35)         </t>
  </si>
  <si>
    <t xml:space="preserve">ALL OFFICES GROCERY JUNE 23 TOTAL 82475 (65:35)                   </t>
  </si>
  <si>
    <t xml:space="preserve">ALL OFFICES GROCERY JUNE 23 TOTAL4651 (65:35)                    </t>
  </si>
  <si>
    <t xml:space="preserve">ALL OFFICES GROCERY JUNE 23 TOTAL 9893 (65:35)               </t>
  </si>
  <si>
    <t xml:space="preserve">ALL OFFICES STATIONORY JUNE 23 TOTAL 700 (65:35)                    </t>
  </si>
  <si>
    <t xml:space="preserve">ALL OFFICES STATIONORY JUNE 23 TOTAL 44940 (65:35)                    </t>
  </si>
  <si>
    <t xml:space="preserve">ALL OFFICES STATIONORY JULY 23 TOTAL 5220 (65:35)                    </t>
  </si>
  <si>
    <t xml:space="preserve">ALL OFFICES STATIONORY JULY 23 TOTAL 132180 (65:35)                    </t>
  </si>
  <si>
    <t xml:space="preserve">ALL OFFICES STATIONORY JULY 23 TOTAL 204295(65:35)                    </t>
  </si>
  <si>
    <t>HI TEA EXPENSE JUNE 23</t>
  </si>
  <si>
    <t xml:space="preserve"> LAHORE CENTER   CHROME HAIRLINE INVOICE # 004612 DATE 3-6-23 TOTAL 80000 (50:50)</t>
  </si>
  <si>
    <t xml:space="preserve">LAHORE CENTER SIGNATURE INV INVOICE # 004899  20- 6- 23 </t>
  </si>
  <si>
    <t xml:space="preserve">LAHORE CENTER IZN STABLIZER INVOICE# 004899 DATE 20-6-23 </t>
  </si>
  <si>
    <t>MOPE TOWN 2PCS (BAHRIA TOWN) TOTAL 800 (50:50)</t>
  </si>
  <si>
    <t>KITCHEN CELL FOR KITCHEN ,KINGTOX SOPE (BAHRIA TOWN) TOTAL 710 (50:50)</t>
  </si>
  <si>
    <t xml:space="preserve"> PATTY CASH FOR VICTORIA OFFICE HANGING ROUTER  MARCH 23 TOATAL 180 (65:35)</t>
  </si>
  <si>
    <t>PETTY CASH FOR VICTORIA OFFICE MOUSE MARCH 23 TOATAL 700 (65:35)</t>
  </si>
  <si>
    <t>PETTY CASH FOR VICTORIA OFFICE PETROL MARCH 23 TOATAL 300 (65:35)</t>
  </si>
  <si>
    <t>PETTY CASH FOR VICTORIA OFFICE CLEANING ITEMS 3 APRIL23 TOATAL 3520 (65:35)</t>
  </si>
  <si>
    <t>PETTY CASH FOR VICTORIA OFFICE BAH OFFICE MAINTENANCE 3 APRIL 23 TOATAL 4225 (65:35)</t>
  </si>
  <si>
    <t>PETTY CASH FOR VICTORIA OFFICE BREAKER  3 APRIL 23 TOATAL 750 (65:35)</t>
  </si>
  <si>
    <t>PETTY CASH FOR VICTORIA OFFICE MOBILE RECHARGE 3 APRIL 23 TOATAL 9000 (65:35)</t>
  </si>
  <si>
    <t>PETTY CASH FOR VICTORIA OFFICE BIKE SERVICE 4 APRIL 23 TOATAL 200 (65:35)</t>
  </si>
  <si>
    <t>PETTY CASH FOR VICTORIA OFFICE PRINTER REPAIRING 4 APRIL 23 TOATAL 8550 (65:35)</t>
  </si>
  <si>
    <t>PETTY CASH FOR VICTORIA OFFICE FRAME REPAIRING 4 APRIL 23 TOATAL 200 (65:35)</t>
  </si>
  <si>
    <t>PETTY CASH FOR VICTORIA OFFICE LEDGER FOR RECOURD ROOM 5 APRIL 23 TOATAL 1640 (65:35)</t>
  </si>
  <si>
    <t>PETTY CASH FOR VICTORIA OFFICE NEEDALS  5 APRIL 23 TOATAL 50 (65:35)</t>
  </si>
  <si>
    <t>PETTY CASH FOR VICTORIA OFFICE BIKE PETROL 5 APRIL 23 TOATAL 1000 (65:35)</t>
  </si>
  <si>
    <t>PETTY CASH FOR VICTORIA OFFICE PIC DEVELOPMENT FEE 5 APRIL 23 TOATAL 500 (65:35)</t>
  </si>
  <si>
    <t>PETTY CASH FOR VICTORIA OFFICE FILES SEPERATOR 5 APRIL 23 TOATAL 130 (65:35)</t>
  </si>
  <si>
    <t>PETTY CASH FOR VICTORIA OFFICE SOCKET 7 APRIL 23 TOATAL 180 (65:35)</t>
  </si>
  <si>
    <t>PETTY CASH FOR VICTORIA OFFICE ELECTRIC SHOE  7 APRIL 23 TOATAL 150 (65:35)</t>
  </si>
  <si>
    <t>PETTY CASH FOR VICTORIA OFFICE BAHRIA AC REAPAIRING 11-4-23 TOTAL 3600 (65:35)</t>
  </si>
  <si>
    <t>PETTY CASH FOR VICTORIA OFFICE TONER REFILL (MAHAM) 11-4-23 TOTAL 2350 (65:35)</t>
  </si>
  <si>
    <t>PETTY CASH FOR VICTORIA OFFICE T.S TONER REFIL 11-4-23 TOTAL 1350 (65:35)</t>
  </si>
  <si>
    <t>PETTY CASH FOR VICTORIA OFFICE TONER REFIL (HINA)11-4-23 TOTAL 850 (65:35)</t>
  </si>
  <si>
    <t>PETTY CASH FOR VICTORIA OFFICE CR LAPTOP REPAIRING 11-4-23 TOTAL 6700 (65:35)</t>
  </si>
  <si>
    <t>PETTY CASH FOR VICTORIA OFFICE FLOOR CLEANER+SURF 11-4-23 TOTAL 1056 (65:35)</t>
  </si>
  <si>
    <t>PETTY CASH FOR VICTORIA OFFICE AIR FRESHNER 13-4-23 TOTAL 1006 (65:35)</t>
  </si>
  <si>
    <t>PETTY CASH FOR VICTORIA OFFICE BALL POINT 13-4-23 TOTAL 120 (65:35)</t>
  </si>
  <si>
    <t>PETTY CASH FOR VICTORIA OFFICE DRINKING WATER (MARCH BILL) 13-4-23 TOTAL 3870  (65:35)</t>
  </si>
  <si>
    <t>PETTY CASH FOR VICTORIA OFFICE SADQAH APRIL 13-4-23 TOTAL 5000 (65:35)</t>
  </si>
  <si>
    <t>PETTY CASH FOR VICTORIA OFFICE BIKE PETROL  15-4-23 TOTAL 1000 (65:35)</t>
  </si>
  <si>
    <t>PETTY CASH FOR VICTORIA OFFICE HINGE OF KITCHN DOOR  15-4-23 TOTAL 1225  (65:35)</t>
  </si>
  <si>
    <t>PETTY CASH FOR VICTORIA OFFICE BALL POINT BOX  17-4-23 TOTAL 180 (65:35)</t>
  </si>
  <si>
    <t>PETTY CASH FOR VICTORIA OFFICE UBER RENT (NAEEM SAAB)  17-4-23 TOTAL 900 (65:35)</t>
  </si>
  <si>
    <t>PETTY CASH FOR VICTORIA OFFICE STEEL WEIGING CHARGES  17-4-23 TOTAL 930 (65:35)</t>
  </si>
  <si>
    <t>PETTY CASH FOR VICTORIA OFFICE HEAD OFFICE SOAP  26-4-23 TOTAL 590 (65:35)</t>
  </si>
  <si>
    <t>PETTY CASH FOR VICTORIA OFFICE HEAD OFFICE MILK  26-4-23 TOTAL 2902 (65:35)</t>
  </si>
  <si>
    <t>PETTY CASH FOR VICTORIA OFFICE MILK VICTORIA CITY  26-4-23 TOTAL 4061 (65:35)</t>
  </si>
  <si>
    <t>PETTY CASH FOR VICTORIA OFFICE  WRENCH NAILS NUTS  26-4-23 TOTAL 980 (65:35)</t>
  </si>
  <si>
    <t>PETTY CASH FOR VICTORIA OFFICE  NEWSPAPER BILL  26-4-23 TOTAL 1850 (65:35)</t>
  </si>
  <si>
    <t>PETTY CASH FOR VICTORIA OFFICE  LAPTOP REPAIR 26-4-23 TOTAL 500 (65:35)</t>
  </si>
  <si>
    <t>PETTY CASH FOR VICTORIA OFFICE  MILK FOR OFFICE 28-4-23 TOTAL 460 (65:35)</t>
  </si>
  <si>
    <t>PETTY CASH FOR VICTORIA OFFICE  PETROL BIKE 28-4-23 TOTAL 1000 (65:35)</t>
  </si>
  <si>
    <t>PETTY CASH FOR VICTORIA OFFICE  MILK FOR VC OFFICE CSC 28-4-23 TOTAL 1450 (65:35)</t>
  </si>
  <si>
    <t>PETTY CASH FOR VICTORIA OFFICE AC REPAIR  29-4-23 TOTAL 3300 (65:35)</t>
  </si>
  <si>
    <t>PETTY CASH FOR VICTORIA OFFCE CLIP BOARDS BALLOTING  01-5-23 TOTAL 1250 (65:35)</t>
  </si>
  <si>
    <t xml:space="preserve"> 60 LITER DIESEL FOR VC CSC GENERATOR TOTAL 17328 (65:35) 02-5-23</t>
  </si>
  <si>
    <t>PETTY CASH VICTORIA CITY OFFICE DRINKING WATER BILL (APRIL) 4-5-23 TOTAL 1710 (65:35)</t>
  </si>
  <si>
    <t>PETTY CASH VICTORIA CITY OFFICE VC BIKE MAINTENANCE 4-5-23 TOTAL 1350 (65:35)</t>
  </si>
  <si>
    <t>PETTY CASH VICTORIA CITY OFFICE BAHRIA AC REPAIRING 4-5-23 TOTAL 11500 (65:35)</t>
  </si>
  <si>
    <t>PETTY CASH VICTORIA CITY OFFICE  CAKE+SANDVICH FOR COO,S  4-5-23 TOTAL 3852 (65:35)</t>
  </si>
  <si>
    <t>PETTY CASH VICTORIA CITY OFFICE SADQA 4-5-23 TOTAL 5000 (65:35)</t>
  </si>
  <si>
    <t>VICTORIA CITY WATER AND SEWERAGE BILL 1-4-23 TO 30-6-23 TOTAL 5178 (65:35)</t>
  </si>
  <si>
    <t>H.O LESCO BILL JULY 23 ID 3244391 TOTAL 222 (65:35)</t>
  </si>
  <si>
    <t>H.O LESCO BILL JULY 23 ID 3244389 TOTAL 18221 (65:35)</t>
  </si>
  <si>
    <t>H.O LESCO BILL JULY 23 ID 3244392 TOTAL 4922 (65:35)</t>
  </si>
  <si>
    <t>H.O LESCO BILL JULY 23 ID 3244388 TOTAL 5108 (65:35)</t>
  </si>
  <si>
    <t>11F2 RENT JULY 23 TOTAL 662750  (65:35)</t>
  </si>
  <si>
    <t>PATTY CASH FOR VICTORIA OFFICE PRINTER DRUM +VISIT CHARGES 29-4-23 TOTAL 3300 (65:35)</t>
  </si>
  <si>
    <t>PATTY CASH FOR VICTORIA OFFICE CAKE FOR DEALER 5-5-23 TOTAL 2000 (65:35)</t>
  </si>
  <si>
    <t>PATTY CASH FOR VICTORIA OFFICE CELLS FOR VC CSC  5-5-23 TOTAL 160 (65:35)</t>
  </si>
  <si>
    <t>PATTY CASH FOR VICTORIA OFFICE AC INSTALLATION 5-5-23 TOTAL 7610 (65:35)</t>
  </si>
  <si>
    <t>PATTY CASH FOR VICTORIA OFFICE GARBAGE LIFTING FEE 8-5-23 TOTAL 1000 (65:35)</t>
  </si>
  <si>
    <t>PATTY CASH FOR VICTORIA OFFICE CSR BATHROOM EXHAUST 9-5-23 TOTAL 3300 (65:35)</t>
  </si>
  <si>
    <t>PATTY CASH FOR VICTORIA OFFICE ENVELOPS 9-5-23 TOTAL 350 (65:35)</t>
  </si>
  <si>
    <t>PATTY CASH FOR VICTORIA OFFICE CELLS FOR CEO ROOM 10-5-23 TOTAL 120 (65:35)</t>
  </si>
  <si>
    <t>PATTY CASH FOR VICTORIA OFFICE BELL FOR ADMINISTRATOR OFFICE 10-5-23 TOTAL 1180 (65:35)</t>
  </si>
  <si>
    <t>PATTY CASH FOR VICTORIA OFFICE CAKE FOR DEALER11-5-23 TOTAL 1500 (65:35)</t>
  </si>
  <si>
    <t>PATTY CASH FOR VICTORIA OFFICE WATER PIPE OFFICE 11-5-23 TOTAL 1500 (65:35)</t>
  </si>
  <si>
    <t>PATTY CASH FOR VICTORIA OFFICE JUICE FOR CLINT 11-5-23 TOTAL 80 (65:35)</t>
  </si>
  <si>
    <t>PATTY CASH FOR VICTORIA OFFICE BIKE PETROL; 12-5-23 TOTAL 1000 (65:35)</t>
  </si>
  <si>
    <t>PATTY CASH FOR VICTORIA OFFICE SANDWICH+BISCUIT 12-5-23 TOTAL 2335 (65:35)</t>
  </si>
  <si>
    <t>PATTY CASH FOR VICTORIA OFFICE LEDGER FOR ACCOUNTS 16-5-23 TOTAL 950 (65:35)</t>
  </si>
  <si>
    <t>PATTY CASH FOR VICTORIA OFFICE PETROL +TAPE 16-5-23 TOTAL 650 (65:35)</t>
  </si>
  <si>
    <t>PATTY CASH FOR VICTORIA OFFICE BIKE REPAIRING+ SANITORY+DETTOL  17-5-23 TOTAL 2226 (65:35)</t>
  </si>
  <si>
    <t>PATTY CASH FOR VICTORIA OFFICE BULBS+MISC+EXAUST+AC REPAIRING 17-5-23 TOTAL 6300 (65:35)</t>
  </si>
  <si>
    <t>PATTY CASH FOR VICTORIA OFFICE NEWSPAPER BILL (APRIL)18-5-23 TOTAL 2070 (65:35)</t>
  </si>
  <si>
    <t>PATTY CASH FOR VICTORIA OFFICE METER VC BIKE 18-5-23 TOTAL 250 (65:35)</t>
  </si>
  <si>
    <t>PATTY CASH FOR VICTORIA OFFICE MAM ANMOL WEDDING GIFT  19-5-23 TOTAL 10000 (65:35)</t>
  </si>
  <si>
    <t>PATTY CASH FOR VICTORIA OFFICE EXAUST REPAIRING +PETROL  19-5-23 TOTAL 400 (65:35)</t>
  </si>
  <si>
    <t>PATTY CASH FOR VICTORIA OFFICE EVERYDAY+FAYNLE+FLOOR BOLISH  20-5-23 TOTAL 3741 (65:35)</t>
  </si>
  <si>
    <t>PATTY CASH FOR VICTORIA OFFICE 2 USB 32 GB  20-5-23 TOTAL 2000 (65:35)</t>
  </si>
  <si>
    <t>PATTY CASH FOR VICTORIA OFFICE VC BIKE PETROL  20-5-23 TOTAL 1000 (65:35)</t>
  </si>
  <si>
    <t>PATTY CASH FOR VICTORIA OFFICE PICS DEVELOPING 22-5-23 TOTAL 400 (65:35)</t>
  </si>
  <si>
    <t>PATTY CASH FOR VICTORIA OFFICE SHOWER FOR PLANTS 22-5-23 TOTAL 800 (65:35)</t>
  </si>
  <si>
    <t>PATTY CASH FOR VICTORIA OFFICE GRNS THROUGH BYKEA 23-5-23 TOTAL 410 (65:35)</t>
  </si>
  <si>
    <t>PATTY CASH FOR VICTORIA OFFICE SITE STATIONERY +TRUNKS +CHAAR Pai +locks raks 23-5-23 TOTAL 69160 (65:35)</t>
  </si>
  <si>
    <t>PATTY CASH FOR VICTORIA OFFICE CAKE FOR DEALER 23-5-23 TOTAL 7500 (65:35)</t>
  </si>
  <si>
    <t>PATTY CASH FOR VICTORIA OFFICE DERA SECTOR B MOTOR REWINDING 24-5-23 TOTAL 3000 (65:35)</t>
  </si>
  <si>
    <t>PATTY CASH FOR VICTORIA OFFICE 80 KG FLOUR FOR VC SITE 24-5-23 TOTAL 12000 (65:35)</t>
  </si>
  <si>
    <t>PATTY CASH FOR VICTORIA OFFICE EVERY DAY FOR OFFICE 24-5-23 TOTAL 4350 (65:35)</t>
  </si>
  <si>
    <t>11F2 LESCO BILL JULY 23 TOTAL 83325 (65:35)</t>
  </si>
  <si>
    <t>PATTY CASH FOR BAHRIA TOWN OFFICE 19 L WATER GOURMET 27-5-23 TOTAL 1000 (65:35)</t>
  </si>
  <si>
    <t>PATTY CASH FOR BAHRIA TOWN OFFICE LAYERS BAKERY PAYMENT 27-5-23 TOTAL 5600 (65:35)</t>
  </si>
  <si>
    <t>PATTY CASH FOR BAHRIA TOWN OFFICE LAYERS BAKERY PAYMENT 27-5-23 TOTAL 1400 (65:35)</t>
  </si>
  <si>
    <t>PATTY CASH FOR BAHRIA TOWN OFFICE MAIN DOOR LOCK 27-5-23 TOTAL 3750 (65:35)</t>
  </si>
  <si>
    <t>PATTY CASH FOR BAHRIA TOWN OFFICE LAYERS BAKERY PAYMENT 27-5-23 TOTAL 4500 (65:35)</t>
  </si>
  <si>
    <t>PATTY CASH FOR BAHRIA TOWN OFFICE LAYERS BAKERY PAYMENT 27-5-23 TOTAL 2800 (65:35)</t>
  </si>
  <si>
    <t>PATTY CASH FOR BAHRIA TOWN OFFICE LAYERS BAKERY PAYMENT 27-5-23 TOTAL 3000 (65:35)</t>
  </si>
  <si>
    <t>PATTY CASH FOR BAHRIA TOWN OFFICE NEWSPAPER 27-5-23 TOTAL 750 (65:35)</t>
  </si>
  <si>
    <t>PATTY CASH FOR BAHRIA TOWN OFFICE BUNDU KHAN PAYMENT 27-5-23 TOTAL 990 (65:35)</t>
  </si>
  <si>
    <t>PATTY CASH FOR BAHRIA TOWN OFFICE GOURMAT WATER 27-5-23 TOTAL 1950 (65:35)</t>
  </si>
  <si>
    <t>PATTY CASH FOR BAHRIA TOWN OFFICE GOURMAT WATER 27-5-23 TOTAL 300 (65:35)</t>
  </si>
  <si>
    <t>PATTY CASH FOR BAHRIA TOWN OFFICE BUNDU KHAN PAYMENT 27-5-23 TOTAL 260 (65:35)</t>
  </si>
  <si>
    <t>PATTY CASH FOR BAHRIA TOWN OFFICE GOURMET WATER 27-5-23 TOTAL 300 (65:35)</t>
  </si>
  <si>
    <t>PATTY CASH FOR BAHRIA TOWN OFFICE GOURMET WATER 27-5-23 TOTAL 450 (65:35)</t>
  </si>
  <si>
    <t>PATTY CASH FOR BAHRIA TOWN OFFICE BUNDU KHAN PAYMENT 27-5-23 TOTAL 3035 (65:35)</t>
  </si>
  <si>
    <t>PATTY CASH FOR BAHRIA TOWN OFFICE GOURMET WATER 27-5-23 TOTAL 1200 (65:35)</t>
  </si>
  <si>
    <t>PATTY CASH FOR BAHRIA TOWN OFFICE GOURMET WATER 27-5-23 TOTAL 150 (65:35)</t>
  </si>
  <si>
    <t>PATTY CASH FOR TIME SQUARE SITE INDOOR PLANTS GARDENER SALERY 25-5-23 TOTAL 3750 (65:35)</t>
  </si>
  <si>
    <t>PATTY CASH FOR TIME SQUARE SITE  WATER 25-5-23 TOTAL 150 (65:35)</t>
  </si>
  <si>
    <t>PATTY CASH FOR TIME SQUARE SITE  WATER 25-5-23 TOTAL 240 (65:35)</t>
  </si>
  <si>
    <t>PATTY CASH FOR TIME SQUARE SITE  WATER 25-5-23 TOTAL 120 (65:35)</t>
  </si>
  <si>
    <t>PATTY CASH FOR TIME SQUARE SITE  WATER 25-5-23 TOTAL 220 (65:35)</t>
  </si>
  <si>
    <t>PATTY CASH FOR TIME SQUARE SITE  WATER 25-5-23 TOTAL 360 (65:35)</t>
  </si>
  <si>
    <t>PATTY CASH FOR TIME SQUARE SITE  WATER+GARDNER SALERY 25-5-23 TOTAL 2360 (65:35)</t>
  </si>
  <si>
    <t>PATTY CASH FOR TIME SQUARE SITE  BATTERY CHARGING 25-5-23 TOTAL 500 (65:35)</t>
  </si>
  <si>
    <t xml:space="preserve">VICTORIA CITY SITE STAFF SALARIES JUNE 23 </t>
  </si>
  <si>
    <t>PAID TO MUGHAL BROTHERS VCPRO# 022</t>
  </si>
  <si>
    <t>PAID TO MUGHAL BROTHERS VCPRO# 023</t>
  </si>
  <si>
    <t>PAID TO MIAN IQBAL VCPRO# 024</t>
  </si>
  <si>
    <t>LESCO BILL 10211690 PAID VC SITE JULY 23</t>
  </si>
  <si>
    <t>PAID TO SHAHEEN SANITORY VCPRO# 021</t>
  </si>
  <si>
    <t>PAID TO TMD HOSTING TOTAL 99359 (65:35)</t>
  </si>
  <si>
    <t xml:space="preserve"> DANIYAL FOR REGISTRY PERMISSION FEE FOR 327 KANAL LAND </t>
  </si>
  <si>
    <t xml:space="preserve">LOCAL COMMISSION FEE PERMISSION FEE FOR 327 LAND CANAL </t>
  </si>
  <si>
    <t>CHALLAN OF CASH PAID TO GOVERNMENT CHALLAN #395945</t>
  </si>
  <si>
    <t xml:space="preserve">PROCESSING FEE FOR 327 KANAL REGISTERY TMA VICTORIA CITY </t>
  </si>
  <si>
    <t xml:space="preserve">CHALLAN PAID E STAMP </t>
  </si>
  <si>
    <t xml:space="preserve">CHALLAN OF CASH TRANSFER CLEAR PAID INTO THE MODEL TOWN LAHORE </t>
  </si>
  <si>
    <t>CHALLAN OF CASH PAID TO GOVERNMENT CHALLAN # 362506</t>
  </si>
  <si>
    <t xml:space="preserve">PAID TO E STAM FOR AGREEMENT </t>
  </si>
  <si>
    <t>VICTORIA  OFFICE PTCL BILL JULY 23 ACCOUNT ID 100005499877 TOTAL 4850 (65:35)</t>
  </si>
  <si>
    <t>VICTORIA  OFFICE PTCL BILL JULY 23 ACCOUNT ID 100005887513 TOTAL 900 (65:35)</t>
  </si>
  <si>
    <t>VICTORIA  OFFICE PTCL BILL JULY 23 ACCOUNT ID 100005887512 TOTAL 950 (65:35)</t>
  </si>
  <si>
    <t>VICTORIA OFFICE STORM FIBER INTERNAT BILL AUGUEST 23 TOTAL 15674 (65:35)</t>
  </si>
  <si>
    <t>H.O LESCO BILL JULY 23 TOTAL 226463 (65:35)</t>
  </si>
  <si>
    <t>H.0 PTCL BILL JULY 23 ACCOUNT ID 1425188301 TOTAL 630 (65:35)</t>
  </si>
  <si>
    <t>H.0 PTCL BILL JULY 23 ACCOUNT ID 1425188302 TOTAL 1640 (65:35)</t>
  </si>
  <si>
    <t>H.0 PTCL BILL JULY 23 ACCOUNT ID 1425188303 TOTAL 610 (65:35)</t>
  </si>
  <si>
    <t>H.0 PTCL BILL JULY 23 ACCOUNT ID 1425188304 TOTAL 740 (65:35)</t>
  </si>
  <si>
    <t>H.0 PTCL BILL JULY 23 ACCOUNT ID 1425188305 TOTAL 670 (65:35)</t>
  </si>
  <si>
    <t>H.0 PTCL BILL JULY 23 ACCOUNT ID 1425188307 TOTAL 610 (65:35)</t>
  </si>
  <si>
    <t>H.0 PTCL BILL JULY 23 ACCOUNT ID 100004701006 TOTAL 12610 (65:35)</t>
  </si>
  <si>
    <t>H.O SNGPL BILL JULY 23 ACCOUNT ID 17635420007 TOTAL 26320 (65:35)</t>
  </si>
  <si>
    <t xml:space="preserve">PAYMENT FOR MASHINERY RENT AGANST MUJAHID ABBAS </t>
  </si>
  <si>
    <t xml:space="preserve">PAYMENT TO FAMOUS CARDS </t>
  </si>
  <si>
    <t>CEMENT FOR VICTORIA CITY 18-5-23</t>
  </si>
  <si>
    <t>SHOPPING BAGS 18-5-23</t>
  </si>
  <si>
    <t>FERTLIZER KHAAD</t>
  </si>
  <si>
    <t>PESTICIDE SPRAY +SPRAY TANK</t>
  </si>
  <si>
    <t>STEEL+BENDING WIRE 17-6-23</t>
  </si>
  <si>
    <t>EXCEUATOR DIESEL 21-6-23</t>
  </si>
  <si>
    <t xml:space="preserve"> RENTAL TRACTOR TROLLY FUEL 21-6-23</t>
  </si>
  <si>
    <t>RENTAL TRECTOR FUEL 21-6-23</t>
  </si>
  <si>
    <t>PAD FOOT ROLLAR FUEL 21-6-23</t>
  </si>
  <si>
    <t>COMPANY TRACTOR FUEL 21-6-23</t>
  </si>
  <si>
    <t>GRADER FUEL 21-6-23</t>
  </si>
  <si>
    <t>PHOTOCOPY LASER BLACK PRINT +BINDING</t>
  </si>
  <si>
    <t>BIKE MAINTENCE 7-7-23</t>
  </si>
  <si>
    <t>NOUMAN SOIL INVESTIGATION 14-7-23</t>
  </si>
  <si>
    <t xml:space="preserve">RENTAL TROLLY (7336) 14-7-23 DIESEL </t>
  </si>
  <si>
    <t>COMPANY TRACTOR DIESEL 14-7-23</t>
  </si>
  <si>
    <t>EXCEUATOR DIESEL 14-7-23</t>
  </si>
  <si>
    <t>GRADER DIESEL 14-7-23</t>
  </si>
  <si>
    <t>PAD FOOT ROLLAR DIESEL 21-6-23</t>
  </si>
  <si>
    <t>RENTAL TROLLY (1750 )14-7-23</t>
  </si>
  <si>
    <t>EJAZ SHEESHA AND ALUMINUN CENTER CONSTRUCTION IN VICTORIA OFFICE WAPDA TOWN</t>
  </si>
  <si>
    <t>TAX PAID TO FBR 32 CANAL SECTOR( A ) CHALLAN # 167690085</t>
  </si>
  <si>
    <t>TAX PAID TO FBR 32 CANAL SECTOR( A ) CHALLAN # 167670999</t>
  </si>
  <si>
    <t xml:space="preserve">VICTORIA SITE LESCO BILL MAY 23 </t>
  </si>
  <si>
    <t>PAY FOR BILL COUNTS MASHINE 12-7-23</t>
  </si>
  <si>
    <t>PASSING FEE FOR 327 CANAL LAND FOR REGISTERY</t>
  </si>
  <si>
    <t>9000 RUPEES PAID FOR TMA PERMISSION</t>
  </si>
  <si>
    <t>PAID TO PHA ABDUL WAHEED VICTORIA CITY( FEE)</t>
  </si>
  <si>
    <t>PAID TO WAHEED SB (PHA) 12-7-23  (CASH JULY)</t>
  </si>
  <si>
    <t>CASH PAID TO IMTIAZ CANAL MATE 14-7-23</t>
  </si>
  <si>
    <t>H.O SNGPL BILL AUG 23 BILL ID 176354200071 TOTAL 11000 (65:35)</t>
  </si>
  <si>
    <t>VC OFFICE SNGPL BILL JULY 23 BILL ID 254458611014 TOTAL 210 (65:35)</t>
  </si>
  <si>
    <t xml:space="preserve">IBRAHIM TRADERS OFFICE CONTAINERS </t>
  </si>
  <si>
    <t>RENT PAID OF BAHRIA TOWN AUGUEST 23 TOTAL 357000 (50:50)</t>
  </si>
  <si>
    <t xml:space="preserve">IEP TOWN  TAX PAID TOTAL 10336 (50:50) </t>
  </si>
  <si>
    <t>CONSULTANCY FEE</t>
  </si>
  <si>
    <t>BAHRIA TOWN MAINTNSE BILL JULY 23 TOTAL 10600 (65:35)</t>
  </si>
  <si>
    <t>BAHRIA TOWN ELECTRICITY BILL JULY 23 TOTAL 85100 (65:35)</t>
  </si>
  <si>
    <t>H.O SNGPL BILL AUG 23 ID 176354200072 TOTAL 11000 (65:35)</t>
  </si>
  <si>
    <t>IEP TOWN TAX PAID TOTAL 6236 (50:50)</t>
  </si>
  <si>
    <t>IEP TOWN TAX PAID TOTAL 4622(50:50)</t>
  </si>
  <si>
    <t>IEP TOWN TAX PAID TOTAL 8622 (50:50)</t>
  </si>
  <si>
    <t>HONDA CITY FUEL TOTAL 8000 (50:50)</t>
  </si>
  <si>
    <t>HONDA CITY WIPER TOTAL 800 (50:50)</t>
  </si>
  <si>
    <t>HONDA CITY FUEL TOTAL 8500 (50:50)</t>
  </si>
  <si>
    <t>HONDA CITY MAINTENSE TOTAL 8051 (50:50)</t>
  </si>
  <si>
    <t>HONDA CITY FUEL TOTAL 10000 (50:50)</t>
  </si>
  <si>
    <t>HONDA CITY FUEL TOTAL 9000 (50:50)</t>
  </si>
  <si>
    <t>BOLAN MAINTENANCE TOTAL 2946 (50:50)</t>
  </si>
  <si>
    <t>BOLAN FUEL TOTAL 6960 (50:50)</t>
  </si>
  <si>
    <t>BOLAN MAINTANSE TOTAL 150 (50:50)</t>
  </si>
  <si>
    <t>BOLAN FUEL TOTAL 6700 (50:50)</t>
  </si>
  <si>
    <t>BOLAN FUEL TOTAL 6919 (50:50)</t>
  </si>
  <si>
    <t>BOLAN FUEL TOTAL 7626 (50:50)</t>
  </si>
  <si>
    <t>BOLAN FUEL TOTAL 7166 (50:50)</t>
  </si>
  <si>
    <t>BOLAN MAINTENSE TOTAL 500 (50:50)</t>
  </si>
  <si>
    <t>BOLAN FUEL TOTAL 7400 (50:50)</t>
  </si>
  <si>
    <t>ILLYAS MAILK JUNE 23 SALARIES TOTAL 87940 (50:50) (POSTING VICTORIA CITY)</t>
  </si>
  <si>
    <t>ILLYAS MAILK JUNE 23 SALARIES TOTAL 87940 (50:50) (POSTING TIMES SQUARE)</t>
  </si>
  <si>
    <t>ILLYAS MAILK JUNE 23 SALARIES TOTAL 87940 (50:50) (POSTING SHERANWALA HEIGHTS)</t>
  </si>
  <si>
    <t>CASH TRANSFER FOR DIGITAL (TS+VC)</t>
  </si>
  <si>
    <t>CHQ ISSUED TO MHN CHQ# 68680241 (TS+VC)</t>
  </si>
  <si>
    <t>CHQ ISSUED TO MHN CHQ# 68680240 (TS+VC)</t>
  </si>
  <si>
    <t>DISCOUNT VOUCHER 25K TOTAL 1112 FOR VICTORIA CITY</t>
  </si>
  <si>
    <t>DISCOUNT VOUCHER 100K TOTAL 776 FOR VICTORIA CITY</t>
  </si>
  <si>
    <t>BAHRIA TOWN PTCL BILL JULY 23 04237863000 TOTAL 4090 (65:35)</t>
  </si>
  <si>
    <t>BAHRIA TOWN PTCL BILL JULY TO AUG 23 04237863100 TOTAL 950 (65:35)</t>
  </si>
  <si>
    <t>SHERANWALA HEAD OFFICE PATTY CASH JUNE 23 ROTIYA TOTAL 150 (50:50)</t>
  </si>
  <si>
    <t>SHERANWALA HEAD OFFICE PATTY CASH JUNE 23 FRI CHICKS 8-6-23 COKE 1.5 LITER TOTAL 180 (50:50)</t>
  </si>
  <si>
    <t>SHERANWALA HEAD OFFICE PATTY CASH JUNE 23 MIX BISCUITS 8-6-23 TOTAL 583 (50:50)</t>
  </si>
  <si>
    <t>SHERANWALA HEAD OFFICE PATTY CASH JUNE 23 BALL PEN 8-6-23 TOTAL 100 (50:50)</t>
  </si>
  <si>
    <t>SHERANWALA HEAD OFFICE PATTY CASH JUNE 23 GOURMET BULK WATER TOTAL 301 (50:50)9-6-23</t>
  </si>
  <si>
    <t>SHERANWALA HEAD OFFICE PATTY CASH JUNE 23 GOURMET BULK WATER TOTAL 150 (50:50)9-6-23</t>
  </si>
  <si>
    <t>SHERANWALA HEAD OFFICE PATTY CASH JUNE 23 FRI CHICKS 7-6-23 TOTAL 1198 (50:50)</t>
  </si>
  <si>
    <t>SHERANWALA HEAD OFFICE PATTY CASH JUNE 23 IRFAN ELECTRITION BIKE FUEL TOTAL 200 (50:50)</t>
  </si>
  <si>
    <t>SHERANWALA HEAD OFFICE PATTY CASH JUNE 23 PHONE BATTERY TOTAL 1000 (50:50)</t>
  </si>
  <si>
    <t>SHERANWALA HEAD OFFICE PATTY CASH JUNE 23 GOURMET WATER 151 (50:50) 8-6-23</t>
  </si>
  <si>
    <t>SHERANWALA HEAD OFFICE PATTY CASH JUNE 23 GOURMET WATER 151 (50:50) 6-6-23</t>
  </si>
  <si>
    <t>SHERANWALA HEAD OFFICE PATTY CASH JUNE 23 GOURMET WATER 151 (50:50) 7-6-23</t>
  </si>
  <si>
    <t>SHERANWALA HEAD OFFICE PATTY CASH JUNE 23 SERVICE CHARGES  TOTAL 15000 (50:50)</t>
  </si>
  <si>
    <t>SHERANWALA HEAD OFFICE PATTY CASH JUNE 23 FRI CHICKS TOTAL 1050 5-6-23 (50:50)</t>
  </si>
  <si>
    <t>SHERANWALA HEAD OFFICE PATTY CASH JUNE 23 FRI CHICKS TOTAL 90 5-6-23 (50:50)</t>
  </si>
  <si>
    <t>SHERANWALA HEAD OFFICE PATTY CASH JUNE 23 SHEZAN BAKERS MIX BISCUITS TOTAL 501 (50:50)5-6-23</t>
  </si>
  <si>
    <t xml:space="preserve">SHERANWALA HEAD OFFICE PATTY CASH JUNE 23 JALAL SONS TOTAL 1595 (50:50) </t>
  </si>
  <si>
    <t>SHERANWALA HEAD OFFICE PATTY CASH JUNE 23 GOURMET OLPERS MILK TOTAL 260 (50:50)</t>
  </si>
  <si>
    <t>SHERANWALA HEAD OFFICE PATTY CASH JUNE 23 YORO STORE NESTLE WATER TOTAL 960 (50:50)</t>
  </si>
  <si>
    <t>SHERANWALA HEAD OFFICE PATTY CASH JUNE 23 DATES 1 KG TOTAL 600(50:50) 6-6-23</t>
  </si>
  <si>
    <t>SHERANWALA HEAD OFFICE PATTY CASH JUNE 23 SCAPPING 5-6-23 TOTAL 2650 (50:50)</t>
  </si>
  <si>
    <t>SHERANWALA HEAD OFFICE PATTY CASH JUNE 23 FRIENDS PHOTOCOPY STAMP PAD TOTAL 100 (50:50) 5-6-23</t>
  </si>
  <si>
    <t>SHERANWALA HEAD OFFICE PATTY CASH JUNE 23 DAGWOOD COCK TAIL SANDWICHTOTAL 1338 (50:50)</t>
  </si>
  <si>
    <t>SHERANWALA HEAD OFFICE PATTY CASH JUNE 23 FRI CHICKS DRINKING REGULAR COKE TOTAL 180 (50:50)</t>
  </si>
  <si>
    <t>SHERANWALA HEAD OFFICE PATTY CASH JUNE 23 BULK WATER 19L TOTAL 150 (50:50) 3-6-23</t>
  </si>
  <si>
    <t>SHERANWALA HEAD OFFICE PATTY CASH JUNE 23 OLPERS MILK TOTAL 260 (50:50) 30-6-23</t>
  </si>
  <si>
    <t xml:space="preserve">SHERANWALA HEAD OFFICE PATTY CASH JUNE 23 FRIENDS PHOTO COPY TOTAL 190 (50:50) </t>
  </si>
  <si>
    <t xml:space="preserve">SHERANWALA HEAD OFFICE PATTY CASH JUNE 23 FRIENDS PHOTO COPY TOTAL 100 (50:50) </t>
  </si>
  <si>
    <t>SHERANWALA HEAD OFFICE PATTY CASH JUNE 23 GOURMET WATER 19L TOTAL 150 (50:50)</t>
  </si>
  <si>
    <t>SHERANWALA HEAD OFFICE PATTY CASH JUNE 23 FRI CHICKS BURGER+FRIES+COKE TOTAL 1347 (50:50) 1-6-23</t>
  </si>
  <si>
    <t>SHERANWALA HEAD OFFICE PATTY CASH JUNE 23 DAG WOOD COKE TAIL SANDWICH TOTAL 1338(50:50)</t>
  </si>
  <si>
    <t>SHERANWALA HEAD OFFICE PATTY CASH JUNE 23 KFC  TOTAL 2190 (50:50) 6-1-23</t>
  </si>
  <si>
    <t>SHERANWALA HEAD OFFICE PATTY CASH JUNE 23 GOURMET OLPER MILK TOTAL 260 (50:50)</t>
  </si>
  <si>
    <t>SHERANWALA HEAD OFFICE PATTY CASH JUNE 23 OLPERS MILK TOTAL 260 (50:50) 01-6-23</t>
  </si>
  <si>
    <t>SHERANWALA HEAD OFFICE PATTY CASH JUNE 23 FALSA JUICE TOTAL 400 (50:50)</t>
  </si>
  <si>
    <t>SHERANWALA HEAD OFFICE PATTY CASH JUNE 23 FRI CHICKS COKE TOTAL 270 (50:50) 10-6-23</t>
  </si>
  <si>
    <t>SHERANWALA HEAD OFFICE PATTY CASH JUNE 23 FRI CHICKS DIET SPRITE  TOTAL 360 (50:50) 10-6-23</t>
  </si>
  <si>
    <t>SHERANWALA HEAD OFFICE PATTY CASH JUNE 23 DAG WOOD COCK TAIL SANDWICH TOTAL 1338 (50:50)</t>
  </si>
  <si>
    <t>SHERANWALA HEAD OFFICE PATTY CASH JUNE 23 FRI CHICKS TOTAL 560 (50:50)</t>
  </si>
  <si>
    <t>SHERANWALA HEAD OFFICE PATTY CASH JUNE 23 DAG WOOD COCK TAIL SANDWICH TOTAL 2007 (50:50)</t>
  </si>
  <si>
    <t>SHERANWALA HEAD OFFICE PATTY CASH JUNE 2LIFT MAINTENSE CHARGES TOTAL 5000 (50:50)</t>
  </si>
  <si>
    <t>SHERANWALA HEAD OFFICE PATTY CASH JUNE 23 DATES 1KG TOTAL 600(50:50)</t>
  </si>
  <si>
    <t>SHERANWALA HEAD OFFICE PATTY CASH JUNE 23 XP DIETER PRINT TOTAL 299 (50:50)</t>
  </si>
  <si>
    <t xml:space="preserve">SHERANWALA HEAD OFFICE PATTY CASH JUNE 23 XP DIETER PRINT TOTAL 1880 (50:50) CHICKEN BROAST </t>
  </si>
  <si>
    <t>SHERANWALA HEAD OFFICE PATTY CASH JUNE 23 OLPERS MILK TOTAL 260 (50:50)</t>
  </si>
  <si>
    <t>SHERANWALA HEAD OFFICE PATTY CASH JUNE 23 STAAM DRIVER TOTAL 300 (50:50)</t>
  </si>
  <si>
    <t>SHERANWALA HEAD OFFICE PATTY CASH JUNE 23 GENERATOR DIESEL TOTAL 23095 (50:50)</t>
  </si>
  <si>
    <t>SHERANWALA HEAD OFFICE PATTY CASH JUNE 23 WATER TOTAL 150 (50:50)</t>
  </si>
  <si>
    <t>SHERANWALA HEAD OFFICE PATTY CASH JUNE 23 MCL GENERATOR TOTAL 1500 (50:50)</t>
  </si>
  <si>
    <t xml:space="preserve">SHERANWALA HEAD OFFICE PATTY CASH JUNE 23 FRIENDS PHOTOCOPY PLASTIC COVER TOTAL 80 (50:50) </t>
  </si>
  <si>
    <t>SHERANWALA HEAD OFFICE PATTY CASH JUNE 23 HITECH MOUSE TOTAL 1200 (50:50)</t>
  </si>
  <si>
    <t>SHERANWALA HEAD OFFICE PATTY CASH JUNE 23 FALSA JUICES TOTAL 200 (50:50)</t>
  </si>
  <si>
    <t>SHERANWALA HEAD OFFICE PATTY CASH JUNE 23 ROOTIYA TOTAL 100 (50:50)</t>
  </si>
  <si>
    <t>SHERANWALA HEAD OFFICE PATTY CASH JUNE 23 FALSA JUICE TOTAL 200 (50:50)</t>
  </si>
  <si>
    <t>SHERANWALA HEAD OFFICE PATTY CASH JUNE 23 JALAL SONS SANDWICH TOTAL 499 (50:50)</t>
  </si>
  <si>
    <t>SHERANWALA HEAD OFFICE PATTY CASH JUNE 23 GROUND FLOOR WASHROOM LOCK TOTAL 1000 (50:50)</t>
  </si>
  <si>
    <t>SHERANWALA HEAD OFFICE PATTY CASH JUNE 23 FRIENDS PHOTOCOPY TOTAL 750 (50:50)</t>
  </si>
  <si>
    <t>SHERANWALA HEAD OFFICE PATTY CASH JUNE 23 SHEZAN BAKERS MIX BISCUITS TOTAL 606 (50:50)</t>
  </si>
  <si>
    <t>SHERANWALA HEAD OFFICE PATTY CASH JUNE 23 LEMON TOTAL 50 (50:50)</t>
  </si>
  <si>
    <t>SHERANWALA HEAD OFFICE PATTY CASH JUNE 23 JALAL SONS SANDWICH TOTAL 1495 (50:50)</t>
  </si>
  <si>
    <t>SHERANWALA HEAD OFFICE PATTY CASH JUNE 23 WATER TOTAL 300 (50:50)</t>
  </si>
  <si>
    <t>SHERANWALA HEAD OFFICE PATTY CASH JUNE 23 SHEZAN BAKERS MIX BISCUITS TOTAL 500 (50:50)</t>
  </si>
  <si>
    <t>SHERANWALA HEAD OFFICE PATTY CASH JUNE 23 JALA SONS TOTAL 1595 (50:50)</t>
  </si>
  <si>
    <t>SHERANWALA HEAD OFFICE PATTY CASH JUNE 23 WATER 19L TOTAL 150 (50:50)</t>
  </si>
  <si>
    <t>SHERANWALA HEAD OFFICE PATTY CASH JUNE 23 EURO STORE NESTLE WATER TOTAL 960 (50:50)</t>
  </si>
  <si>
    <t>SHERANWALA HEAD OFFICE PATTY CASH JUNE 23 DATES 2 KG TOTAL 1200 (50:50)</t>
  </si>
  <si>
    <t>SHERANWALA HEAD OFFICE PATTY CASH JUNE 23 BISCUIT 1 KG TOTAL 500 (50:50)</t>
  </si>
  <si>
    <t>SHERANWALA HEAD OFFICE PATTY CASH JUNE 23 WATER 19L TOTAL 300 (50:50)</t>
  </si>
  <si>
    <t>SHERANWALA HEAD OFFICE PATTY CASH JUNE 23 SHEZAN BAKERS 576 (50:50)</t>
  </si>
  <si>
    <t>SHERANWALA HEAD OFFICE PATTY CASH JUNE 23 SANITARY SAMAAN TOTAL 1600 (50:50)</t>
  </si>
  <si>
    <t>SHERANWALA HEAD OFFICE PATTY CASH JUNE 23 SHEZAN BAKERS MIX BISCUITS TOTAL 585 (50:50)</t>
  </si>
  <si>
    <t>SHERANWALA HEAD OFFICE PATTY CASH JUNE 23 GOURMET TOTAL 4555 (50:50)</t>
  </si>
  <si>
    <t>SHERANWALA HEAD OFFICE PATTY CASH JUNE 23 FRIENDS PHOTOCOPY TOTAL 720 (50:50)</t>
  </si>
  <si>
    <t>SHERANWALA HEAD OFFICE PATTY CASH JUNE 23 IRFAN BOOKS TOTAL 1000 (50:50)</t>
  </si>
  <si>
    <t>SHERANWALA HEAD OFFICE PATTY CASH JUNE 23 NEWS TOTAL 830 (50:50)</t>
  </si>
  <si>
    <t>SHERANWALA HEAD OFFICE PATTY CASH JUNE 23 FRI CHICKS TOTAL 90 (50:50)</t>
  </si>
  <si>
    <t>SHERANWALA HEAD OFFICE PATTY CASH JUNE 23 FRI CHIKS TOTAL 280(50:50)</t>
  </si>
  <si>
    <t>SHERANWALA HEAD OFFICE PATTY CASH JUNE 23 GOURMET WATER TOTAL 300 (50:50)</t>
  </si>
  <si>
    <t>SHERANWALA HEAD OFFICE PATTY CASH JUNE 23 OLPERS MILK 1500ML  TOTAL 366 (50:50)</t>
  </si>
  <si>
    <t>SHERANWALA HEAD OFFICE PATTY CASH JUNE 23 GENERATOR DIESEL TOTAL 20248 (50:50)</t>
  </si>
  <si>
    <t>SHERANWALA HEAD OFFICE PATTY CASH JUNE 23 FRI CHICKS TOTAL 680 (50:50)</t>
  </si>
  <si>
    <t>SHERANWALA HEAD OFFICE PATTY CASH JUNE 23 GOURMET OLPER MILK TOTAL 365 (50:50)</t>
  </si>
  <si>
    <t>SHERANWALA HEAD OFFICE PATTY CASH JUNE 23 SHEZAN BAKERS MIX BISCUITS TOTAL 600 (50:50)</t>
  </si>
  <si>
    <t>SHERANWALA HEAD OFFICE PATTY CASH JUNE 23 MANGO SHAKE TOTAL 350 (50:50)</t>
  </si>
  <si>
    <t>SHERANWALA HEAD OFFICE PATTY CASH JUNE 23 ROTIYA TOTAL 100 (50:50)</t>
  </si>
  <si>
    <t>SHERANWALA HEAD OFFICE PATTY CASH JUNE 23 RF FOODS TOTAL 221 (50:50)</t>
  </si>
  <si>
    <t>SHERANWALA HEAD OFFICE PATTY CASH JUNE 23 PRINTER TONNER REFIL TOTAL 800 (50:50)</t>
  </si>
  <si>
    <t>SHERANWALA HEAD OFFICE PATTY CASH JUNE 23 TONNER REFIL TOTAL 600 (50:50)</t>
  </si>
  <si>
    <t>SHERANWALA HEAD OFFICE PATTY CASH JUNE 23 CAIN TOTAL 300 (50:50)</t>
  </si>
  <si>
    <t>SHERANWALA HEAD OFFICE PATTY CASH JUNE 23 EMPORIUM MALL TOTAL 4525(50:50)</t>
  </si>
  <si>
    <t>SHERANWALA HEAD OFFICE PATTY CASH JUNE 23 WATER TOTAL 720 (50"50)</t>
  </si>
  <si>
    <t>SHERANWALA HEAD OFFICE PATTY CASH JUNE 23 FAROOQ FIBER 10000 (50:50)</t>
  </si>
  <si>
    <t>SHERANWALA HEAD OFFICE PATTY CASH JUNE 23 NATIONAL DRY CLINER TOTAL 3520(50:50)</t>
  </si>
  <si>
    <t>4 FILES ADJUSTED AS AN INSTALLMENT TO TIMES SQUARE. VC FORM# 187288,187360,187350,187402 TO TIMES SQUARE UNIT# F-23, G-6</t>
  </si>
  <si>
    <t xml:space="preserve">BALLOTING COMMISION AGAINST FARHAN SUBHANI </t>
  </si>
  <si>
    <t>H.O SALERY PAID TO AOUN KAZMI JUNE 23 TOTAL  66000 (65:35)</t>
  </si>
  <si>
    <t xml:space="preserve"> WATER BORE WITH MOTOR FOR CONTAINER PURPOSE 21-8-23</t>
  </si>
  <si>
    <t>LEOPARDS COURIER BILL JULLY 23 31-7-23</t>
  </si>
  <si>
    <t xml:space="preserve">GHOUSIA NURSERY FARM LABOUR FOR GRASS CUTTING </t>
  </si>
  <si>
    <t>H.O PTCL BILL JULLY TO SEP 23 TOTAL 123069 (65:35)</t>
  </si>
  <si>
    <t>11F2 RENT AUGUEST 23 TOTAL 662750 (65:35)</t>
  </si>
  <si>
    <t>PAID FOR DIGITAL MARKETING FROM MUHAMMAD IMRAN  REF#177868 TOTAL 300000 (65:35)</t>
  </si>
  <si>
    <t>PAID FOR DIGITAL MARKETING TMD HOTING 8-8-23 TOTAL 102000 (65:35)</t>
  </si>
  <si>
    <t>PAID TO PIFFER FOR ARMED SECURITY GUARD UNIFORM JULLY 23 TOTAL 74573 (75:25)</t>
  </si>
  <si>
    <t xml:space="preserve">BALLOTING COMMISON AGAINST IFTIKHAR BUKHARI </t>
  </si>
  <si>
    <t>H.O LESCO BILL AUGUEST 23 REF# 07112721017800U TOTAL 2226 (65:35)</t>
  </si>
  <si>
    <t>H.O LESCO BILL AUGUEST 23 REF# 07112721018000U TOTAL 223 (65:35)</t>
  </si>
  <si>
    <t>H.O LESCO BILL AUGUEST 23 REF# 07112721018100U TOTAL 5963 (65:35)</t>
  </si>
  <si>
    <t>H.O LESCO BILL AUGUEST 23 REF# 07112721017700U TOTAL 6592 (65:35)</t>
  </si>
  <si>
    <t>H.O PTCL BILL JULLY 23 04235134003 TOTAL 8700 (65:35)</t>
  </si>
  <si>
    <t>HEAD OFFICE STAFF SALARIES JULLY 23 TOTAL 903275 (65:35)</t>
  </si>
  <si>
    <t>VICTORIA CITY STAFF SALARIES JULLY 23 TOTAL 1413661 (65:35)</t>
  </si>
  <si>
    <t>BAHRIA TOWN OFFICE STAFF SALARIES JULLY 23 TOTAL 155000 (65:35)</t>
  </si>
  <si>
    <t>FARHAN SUBHANI TEAM SALARIES JULLY-23. TOTAL:375333 (65:35)</t>
  </si>
  <si>
    <t>VICTORIA CITY SITE STAFF SALARIES JULLY 23</t>
  </si>
  <si>
    <t>H.O SNGPL BILL AUGUEST 23 BILL ID 176354200073 TOTAL 11000 (65:35)</t>
  </si>
  <si>
    <t>PAID TO FAMOUS CARDS BILL NO 592</t>
  </si>
  <si>
    <t>PAID TO MUGHAL BROTHERS VCPRO# 035 BILL NO 470</t>
  </si>
  <si>
    <t>11F2 ELECTRICITY BILL AUGUEST 23 TOTAL 100823 (65:35)</t>
  </si>
  <si>
    <t>LAND A (24x4)+ PAYORDER (2+2+1+2.87)</t>
  </si>
  <si>
    <t>PAID TO RENDER 360 FOR VICTORIA CITY COMMERICAL VIEWS &amp; ANIMATIONS NTN # 4848213-8</t>
  </si>
  <si>
    <t>VICTORIA CITY SITE OFFICE LESCO BILL AUGUEST 23 BILL ID 10211690</t>
  </si>
  <si>
    <t>VICTORIA CITY STAFF SALARIES AUG 23 TOTAL 1201745 (65:35)</t>
  </si>
  <si>
    <t>VICTORIA CITY SITE STAFF SALARIES AUG 23</t>
  </si>
  <si>
    <t>BAHRIA TOWN STAFF SALARIES AUG 23 TOTAL 185000 (65:35)</t>
  </si>
  <si>
    <t>HEAD OFFICE STAFF SALARIES AUG 23 TOTAL 919817 (65:35)</t>
  </si>
  <si>
    <t>PAID TO MULTINET AUG 23 INVOICE# 2929137</t>
  </si>
  <si>
    <t xml:space="preserve">PAID TO LABOUR OF 5 COUNTAINER FRONT WALL  M SHAHID MASSON </t>
  </si>
  <si>
    <t>PAID TO SHAHEEN SANITORY VCPRO# 033 BILL NO 4081</t>
  </si>
  <si>
    <t>PAID TO SHAHEEN SANITORY VCPRO# 032 BILL NO 4080</t>
  </si>
  <si>
    <t>PAID TO SHAHEEN SANITORY VCPRO# 028 BILL NO 4079</t>
  </si>
  <si>
    <t>PAID TO SHAHEEN SANITORY VCPRO# 029 BILL NO 4073</t>
  </si>
  <si>
    <t>PAID TO SHAHEEN SANITORY VCPRO# 030 BILL NO 4074</t>
  </si>
  <si>
    <t>PAID FOR DIGITAL MARKETING FROM MUHAMMAD IMRAN  REF# 277548 TOTAL 300000 (65:35) DATE 2-9-23</t>
  </si>
  <si>
    <t>37-D2 SALARIES OF AUG 23 TOTAL 83700 (65:35)</t>
  </si>
  <si>
    <t>18-D2 SALARIES OF AUG 23 TOTAL 60300 (65:35)</t>
  </si>
  <si>
    <t>PAID TO STORM FIBER SEP 23 TOTAL 15674 (65:35)</t>
  </si>
  <si>
    <t>HEAD OFFICE SNGPL BILL AUG 23 TOTAL 47640 (65:35)</t>
  </si>
  <si>
    <t>BAHRIA TOWN ELECTRICTY BILL AUG 23 TOTAL 96860 (65:35)</t>
  </si>
  <si>
    <t>BAHRIA TOWN MAINTENANCE BILL AUG 23 TOTAL 10600 (65:35)</t>
  </si>
  <si>
    <t>BAHRIA TOWN RENT SEP 23 TOTAL 357000 (50:50)</t>
  </si>
  <si>
    <t>11-F2 RENT OF SEP 23 TOTAL 662750 (65:35)</t>
  </si>
  <si>
    <t>H.O LESCO BILL AUG 23 TOTAL 442039 (65:35)</t>
  </si>
  <si>
    <t xml:space="preserve">PAID TO GHOUSIA NURSERY FARM BILL NO 661 VCPRO # 037 </t>
  </si>
  <si>
    <t>PAID TO BASIT,  ASAD,GUFFRAN MARCH SALARIES</t>
  </si>
  <si>
    <t>PAID TO RAMISH,GUFFRAN,BASIT,ASAD,APRIL 23</t>
  </si>
  <si>
    <t>PAID TO RAMISH ,GUFFRAN,BASIT,ASAD,FEB 23</t>
  </si>
  <si>
    <t>PAID TO ASAD SALERY JUNE 23</t>
  </si>
  <si>
    <t>TAX PAID TO FBR SALARIES MONTH OF AUGUEST 23</t>
  </si>
  <si>
    <t>TAX PAID TO FBR FOR SERVICES MULTINET</t>
  </si>
  <si>
    <t>TAX PAID FOR RENT OF PROPERTY</t>
  </si>
  <si>
    <t xml:space="preserve">VC BALLOT EVENT NAAT KHAWAN PAYMENT </t>
  </si>
  <si>
    <t>VALANCIA TOWN BILL BOARDS ADVERTISMENT 20-2-23</t>
  </si>
  <si>
    <t>BAHRIA SCREEN ADVERTISMENT SCREEN COST (1 MONTH) 20-2-23</t>
  </si>
  <si>
    <t xml:space="preserve">PAID TO DMP FOR CONSULTARY ON TECHNICAL APPROVEL </t>
  </si>
  <si>
    <t>PAID TO IFTIKHAR AHMAD VCPRO# 036 DATE 6-9-23</t>
  </si>
  <si>
    <t>PAID FOR ADVERTISEMENT VALANCIA BOARDS FOR (3 MONTHS)</t>
  </si>
  <si>
    <t>PAID FOR SEVERAL PRINTING MATERIAL ABID SHAH +VALANCIA BOAN +EVENT</t>
  </si>
  <si>
    <t>PAID TO RANA ABDUL WAHID (PATIALA CONCRETE )DATE 7-9-23</t>
  </si>
  <si>
    <t>PAID TO REVOULUTION MEDIA DATE 31-8-23</t>
  </si>
  <si>
    <t xml:space="preserve">PAID TO MUJAHID ABBAS MASHINERY RENT 4-9-23 </t>
  </si>
  <si>
    <t>H.O PTCL BILL AUG 23 042-35188301 TOTAL 640 (65:35)</t>
  </si>
  <si>
    <t>H.O PTCL BILL AUG 23 042-35188302 TOTAL 1880 (65:35)</t>
  </si>
  <si>
    <t>H.O PTCL BILL AUG 23 042-35188303 TOTAL 600 (65:35)</t>
  </si>
  <si>
    <t>H.O PTCL BILL AUG 23 042-35188304 TOTAL 720 (65:35)</t>
  </si>
  <si>
    <t>H.O PTCL BILL AUG 23 042-35188305 TOTAL 650 (65:35)</t>
  </si>
  <si>
    <t>H.O PTCL BILL AUG 23 042-35188307 TOTAL 660 (65:35)</t>
  </si>
  <si>
    <t>H.O PTCL BILL AUG 23 042-35134115 TOTAL 12600 (65:35)</t>
  </si>
  <si>
    <t>H.O PTCL BILL AUG 23 042-35134003 TOTAL 8290 (65:35)</t>
  </si>
  <si>
    <t>H.O PTCL BILL AUG 23 042-37881257 TOTAL 2960 (65:35)</t>
  </si>
  <si>
    <t>BAHRIA TOWN PTCL BILL AUG 23 042-37863000 TOTAL 4030 (65:35)</t>
  </si>
  <si>
    <t>VICTORIA CITY OFFICE SNGPL BILL AUG 23 TOTAL 190 (65:35)</t>
  </si>
  <si>
    <t>VC OFFICE PTCL BILL AUG 23 042-35210142 TOTAL 4840 (65:35)</t>
  </si>
  <si>
    <t>VC OFFICE PTCL BILL AUG 23 042-35968300 TOTAL 900 (65:35)</t>
  </si>
  <si>
    <t>VC OFFICE PTCL BILL AUG 23 042-35968301 TOTAL 900 (65:35)</t>
  </si>
  <si>
    <t>H.O SNGPL BILL SEP 23 TOTAL 14000 (65:35)</t>
  </si>
  <si>
    <t xml:space="preserve">PAID TO FALAH ENGINERING LIFT  SERVICES AND MAINTENANCE JUNE,JULY,AUG,SEP 23 </t>
  </si>
  <si>
    <t>PAID TO MASONS ENGINERINGS FOR COLUMNS AND WALL UP TOSLAB</t>
  </si>
  <si>
    <t>PAID TO SHAHEEN SANITORY VCPRO#034 BILL NO 4069</t>
  </si>
  <si>
    <t>VICTORIA SITE OFFICE LESCO BILL AUG 23 REF# 45112250635400R</t>
  </si>
  <si>
    <t>PAID TO FAMOUS CARDS BILL NO 593</t>
  </si>
  <si>
    <t>VICTORIA CITY OFFICE PATTY CASH JULY , AUG 23 EURO STORE SAMAAN TOTAL 11341 (65:35)</t>
  </si>
  <si>
    <t>VICTORIA CITY OFFICE PATTY CASH JULY , AUG 23 POINTERS TOTAL 360 (65:35)</t>
  </si>
  <si>
    <t>VICTORIA CITY OFFICE PATTY CASH JULY , AUG 23 COFFE BEATER CELL TOTAL 140 (65:35)</t>
  </si>
  <si>
    <t>VICTORIA CITY OFFICE PATTY CASH JULY , AUG 23 MILK AND BISCUITS FOR YASEEN SB TOTAL 1255 (65:35)</t>
  </si>
  <si>
    <t>VICTORIA CITY OFFICE PATTY CASH JULY , AUG 23 CELLS FOR MOUSE BATTERYS TOTAL 210 (65:35)</t>
  </si>
  <si>
    <t>VICTORIA CITY OFFICE PATTY CASH JULY , AUG 23 PENADOL FOR FIRST AID TOTAL 130 (65:35)</t>
  </si>
  <si>
    <t>VICTORIA CITY OFFICE PATTY CASH JULY , AUG 23 MOBILE PACKAGE TO SAJAWAL TOTAL 1000 (65:35)</t>
  </si>
  <si>
    <t>VICTORIA CITY OFFICE PATTY CASH JULY , AUG 23  POWER SUPPLY WORK AT VC CSS +PETROL TOTAL 2900 (65:35)</t>
  </si>
  <si>
    <t>VICTORIA CITY OFFICE PATTY CASH JULY , AUG 23 IRFAN ELECTRITION BIKE REPAIR TOTAL 500 (65:35)</t>
  </si>
  <si>
    <t>VICTORIA CITY OFFICE PATTY CASH JULY , AUG 23 HAND FREE +PRINTER WIRE TOTAL 850 (65:35)</t>
  </si>
  <si>
    <t>VICTORIA CITY OFFICE PATTY CASH JULY , AUG 23 49 BOTTLES OF WATER FOR WORK WENDER IN DIFFERENT DATES TOTAL 4410 (65:35)</t>
  </si>
  <si>
    <t>VICTORIA CITY OFFICE PATTY CASH JULY , AUG 23 RECHARGE MANAGER CR,HELPLINE,RECOVERY TS TOTAL 9000 (65:35)</t>
  </si>
  <si>
    <t>VICTORIA CITY OFFICE PATTY CASH JULY , AUG 23 SOFTISE FOR WASHROOM USE TOTAL 900 (65:35)</t>
  </si>
  <si>
    <t>VICTORIA CITY OFFICE PATTY CASH JULY , AUG 23 VC CSC PRINTER REPAIR TOTAL 5050 (65:35)</t>
  </si>
  <si>
    <t>VICTORIA CITY OFFICE PATTY CASH JULY , AUG 23 VC CSC BIKE PETROL TOTAL 1000 (65:35)</t>
  </si>
  <si>
    <t>VICTORIA CITY OFFICE PATTY CASH JULY , AUG 23 GARBAGE COLLACTION FEE 2 MONTHS TOTAL 1000 (65:35)</t>
  </si>
  <si>
    <t>VICTORIA CITY OFFICE PATTY CASH JULY , AUG 23 DRINKING WATER 4 BOTTLES TOTAL 360 (65:35)</t>
  </si>
  <si>
    <t>VICTORIA CITY OFFICE PATTY CASH JULY , AUG 23 MAM ANMOL AFFIDAVIT FOR EX-EMPLOYS TOTAL 4000 (65:35)</t>
  </si>
  <si>
    <t>VICTORIA CITY OFFICE PATTY CASH JULY , AUG 23 REPAIR OF TS BIKE TOTAL 16500 (65:35)</t>
  </si>
  <si>
    <t>VICTORIA CITY OFFICE PATTY CASH JULY , AUG 23 VC BIKE METER READING CABLE TOTAL 550 (65:35)</t>
  </si>
  <si>
    <t>VICTORIA CITY OFFICE PATTY CASH JULY , AUG 23 SANDVICHES +BISCUITS +SWEETS FOR YASEEN SAB TOTAL 4988 (65:35)</t>
  </si>
  <si>
    <t>VICTORIA CITY OFFICE PATTY CASH JULY , AUG 23 SJAWAL BIKE FUEL TOTAL 1000 (65:35)</t>
  </si>
  <si>
    <t>VICTORIA CITY OFFICE PATTY CASH JULY , AUG 23 HEAD OFFICE GROCERRY (SHAFIQ BHI) TOTAL 2290 (65:35)</t>
  </si>
  <si>
    <t>VICTORIA CITY OFFICE PATTY CASH JULY , AUG 23 WINDOW ENVELOPS FOR CANCELLATION LETTERS TOTAL 1500 (65:35)</t>
  </si>
  <si>
    <t>VICTORIA CITY OFFICE PATTY CASH JULY , AUG 23 PLANTS DELIVERY NURSERY TO VC CSC TOTAL 300 (65:35)</t>
  </si>
  <si>
    <t>VICTORIA CITY OFFICE PATTY CASH JULY , AUG 23 AIR FRESHNER+HANDWASH+MOSKITO ETC… TOTAL 4814 (65:35)</t>
  </si>
  <si>
    <t>VICTORIA CITY OFFICE PATTY CASH JULY , AUG 23 CHECKING DUTY AT TS BIKE PETROL TOTAL 280 (65:35)</t>
  </si>
  <si>
    <t>VICTORIA CITY OFFICE PATTY CASH JULY , AUG 23 ADVANCED FOR RACKS (VC CSC) TOTAL 5000 (65:35)</t>
  </si>
  <si>
    <t>VICTORIA CITY OFFICE PATTY CASH JULY , AUG 23 VC CSC GENERATOR DIESL (SHAFIQ BHI) TOTAL 10145 (65:35)</t>
  </si>
  <si>
    <t>VICTORIA CITY OFFICE PATTY CASH JULY , AUG 23 DINNING HALL CAPASITOR TOTAL 2000 (65:35)</t>
  </si>
  <si>
    <t>VICTORIA CITY OFFICE PATTY CASH JULY , AUG 23 MILK FOR YASEEN SB TOTAL 280 (65:35)</t>
  </si>
  <si>
    <t>VICTORIA CITY OFFICE PATTY CASH JULY , AUG 23 COFEE +MILK FOR SIR BILAL TOTAL 2755 (65:35)</t>
  </si>
  <si>
    <t>VICTORIA CITY OFFICE PATTY CASH JULY , AUG 23 BIKE VC CSC TOTAL 1000 (65:35)</t>
  </si>
  <si>
    <t>VICTORIA CITY OFFICE PATTY CASH JULY , AUG 23 BISCUITS FOR YASEEN SB TOTAL 995 (65:35)</t>
  </si>
  <si>
    <t>VICTORIA CITY OFFICE PATTY CASH JULY , AUG 23 BISCUITS FOR YASEEN SAB DATE 5TH AUG 23 TOTAL 1000 (65:35)</t>
  </si>
  <si>
    <t>VICTORIA CITY SITE  OFFICE PATTY CASH JULY,AUG 23 CHAAR PAI AND CHAIRS TOTAL 10900 (65:35)</t>
  </si>
  <si>
    <t>VICTORIA CITY SITE OFFICE PATTY CASH JULY,AUG 23 CHAAR PAI AND PEDESTAL FAN TOTAL 51900 (65:35)</t>
  </si>
  <si>
    <t>VICTORIA CITY SITE OFFICE PATTY CASH JULY,AUG 23 TELENOR BILL TOTAL 61641 (65:35)</t>
  </si>
  <si>
    <t>VICTORIA CITY SITE OFFICE PATTY CASH JULY,AUG 23 GROCEREY TOTAL 245641 (65:35)</t>
  </si>
  <si>
    <t>VICTORIA CITY SITE OFFICE PATTY CASH JULY,AUG 23 14TH AUGUEST 23 EXPENSE TOTAL 63772 (65:35)</t>
  </si>
  <si>
    <t>VICTORIA CITY SITE OFFICE PATTY CASH JULY,AUG 23 RACKS FOR STORE ROOM TOTAL 86800 (65:35)</t>
  </si>
  <si>
    <t xml:space="preserve">VICTORIA CITY OFFICE PATTY CASH MAY,JUNE,JULY 23 PRINTER REPAIR TONNER REFIL (CSR,CASHIER,ACCOUNTS) TOTAL 7050 (65:35) </t>
  </si>
  <si>
    <t xml:space="preserve">VICTORIA CITY OFFICE PATTY CASH MAY,JUNE,JULY 23 STAMP FOR VC 46025 TOTAL 1200 (65:35) </t>
  </si>
  <si>
    <t>VICTORIA CITY OFFICE PATTY CASH MAY,JUNE,JULY 23 SADQA TOTAL 5000 (65:35)</t>
  </si>
  <si>
    <t>VICTORIA CITY OFFICE PATTY CASH MAY,JUNE,JULY 23 CAKES FOR DEALERS TOTAL 10500 (65:35)</t>
  </si>
  <si>
    <t>VICTORIA CITY OFFICE PATTY CASH MAY,JUNE,JULY 23 ENVELOPS FOR OFFICE USE TOTAL 1200 (65:35)</t>
  </si>
  <si>
    <t>VICTORIA CITY OFFICE PATTY CASH MAY,JUNE,JULY 23 STATIONERY AND GAS STOVE STOVE PIPE TOTAL 5080 (65:35)</t>
  </si>
  <si>
    <t>VICTORIA CITY OFFICE PATTY CASH MAY,JUNE,JULY 23 COO'S ROOM SANITORY WORK TOTAL 10530 (65:35)</t>
  </si>
  <si>
    <t>VICTORIA CITY OFFICE PATTY CASH MAY,JUNE,JULY 23 BISCUITS AND SWEETS FOR 3RD FLOOR TOTAL 1935 (65:35)</t>
  </si>
  <si>
    <t>VICTORIA CITY OFFICE PATTY CASH MAY,JUNE,JULY 23 2 PENCIL BOX FOR HEAD OFFICE TOTAL 400 (65:35)</t>
  </si>
  <si>
    <t>VICTORIA CITY OFFICE PATTY CASH MAY,JUNE,JULY 23 4 BROOMS ,2 RIM A4 PAPER TOTAL 3660 (65:35)</t>
  </si>
  <si>
    <t>VICTORIA CITY OFFICE PATTY CASH MAY,JUNE,JULY 23 PLUMBING WORK IN VC CSC TOTAL 950 (65:35)</t>
  </si>
  <si>
    <t>VICTORIA CITY OFFICE PATTY CASH MAY,JUNE,JULY 23 WHITE ENVELOPS FOR SALARIES TOTAL 300 (65:35)</t>
  </si>
  <si>
    <t>VICTORIA CITY OFFICE PATTY CASH MAY,JUNE,JULY 23 BIKE PETROL+ROAD SAFETY CONE +PLANTS TOTAL 9900 (65:35)</t>
  </si>
  <si>
    <t>VICTORIA CITY OFFICE PATTY CASH MAY,JUNE,JULY 23 DRINKING WATER BILL MAY 23 TOTAL 4680 (65:35)</t>
  </si>
  <si>
    <t>VICTORIA CITY OFFICE PATTY CASH MAY,JUNE,JULY 23 BIKE PETROL TOTAL 1000 (65:35)</t>
  </si>
  <si>
    <t>VICTORIA CITY OFFICE PATTY CASH MAY,JUNE,JULY 23 WATER BOTTELS AND BOTTELS FOR OPEN HOUSE EVENT TOTAL 12000 (65:35)</t>
  </si>
  <si>
    <t>VICTORIA CITY OFFICE PATTY CASH MAY,JUNE,JULY 23 SWEETS FOR THIRD FLOOR TOTAL 2613 (65:35)</t>
  </si>
  <si>
    <t>VICTORIA CITY OFFICE PATTY CASH MAY,JUNE,JULY 23 SALES ASSOCIATE YASIR EIDI TOTAL 3000 (65:35)</t>
  </si>
  <si>
    <t>VICTORIA CITY OFFICE PATTY CASH MAY,JUNE,JULY 23 OPEN HOME EVENT TOTAL 16630 (65:35)</t>
  </si>
  <si>
    <t>VICTORIA CITY OFFICE PATTY CASH MAY,JUNE,JULY 23 EXTENSION FOR LIVING ROOM TOTAL 700 (65:35)</t>
  </si>
  <si>
    <t>VICTORIA CITY OFFICE PATTY CASH MAY,JUNE,JULY 23 LABOUR CHARGES AT VC SITE TOTAL 700 (65:35)</t>
  </si>
  <si>
    <t>VICTORIA CITY OFFICE PATTY CASH MAY,JUNE,JULY 23 SAJAWAL MOBILE PACKAGE TOTAL 1000 (65:35)</t>
  </si>
  <si>
    <t>VICTORIA CITY OFFICE PATTY CASH MAY,JUNE,JULY 23 GRNS THROUGH BYKEA TOTAL 400 (65:35)</t>
  </si>
  <si>
    <t>VICTORIA CITY OFFICE PATTY CASH MAY,JUNE,JULY 23 ENVELOPS FOR VC OFFICE TOTAL 500 (65:35)</t>
  </si>
  <si>
    <t>VICTORIA CITY OFFICE PATTY CASH MAY,JUNE,JULY 23 DOOR REPAIR TOTAL 5800 (65:35)</t>
  </si>
  <si>
    <t>VICTORIA CITY OFFICE PATTY CASH MAY,JUNE,JULY 23 LIGHTER FOR GAS TOTAL 100 (65:35)</t>
  </si>
  <si>
    <t>VICTORIA CITY OFFICE PATTY CASH MAY,JUNE,JULY 23 YASEEN SB KEYS DELIVER THROUGH BYKEA TOTAL 242(65:35)</t>
  </si>
  <si>
    <t>VICTORIA CITY OFFICE PATTY CASH MAY,JUNE,JULY 23 COFEE+TEA+TISSUES+CELLS FOR 3RD FLOOR TOTAL 7884 (65:35)</t>
  </si>
  <si>
    <t>VICTORIA CITY OFFICE PATTY CASH MAY,JUNE,JULY 23 GARBAGE COLLECTION TOTAL 500(65:35)</t>
  </si>
  <si>
    <t>VICTORIA CITY OFFICE PATTY CASH MAY,JUNE,JULY 23 BIKE PETROL TOYTAL 1000 (65:35)</t>
  </si>
  <si>
    <t>VICTORIA CITY OFFICE PATTY CASH MAY,JUNE,JULY 23 FOR YASEEN SB LUNCH TOTAL 10050 (65:35)</t>
  </si>
  <si>
    <t>VICTORIA CITY OFFICE PATTY CASH MAY,JUNE,JULY 23 10 KG CEMENT FOR REPAIR OF PARKING AREA TOTAL 400 (65:35)</t>
  </si>
  <si>
    <t>VICTORIA CITY OFFICE PATTY CASH MAY,JUNE,JULY 23 ABID BIKE PETROL TOTAL 60 (65:35)</t>
  </si>
  <si>
    <t>VICTORIA CITY OFFICE PATTY CASH MAY,JUNE,JULY 23 LABOUR FOR CSC PARKING TOTAL 1200(65:35)</t>
  </si>
  <si>
    <t>VICTORIA CITY OFFICE PATTY CASH MAY,JUNE,JULY 23 VC OFFICE DIESEL TOTAL 14466 (65:35)</t>
  </si>
  <si>
    <t>VICTORIA CITY OFFICE PATTY CASH MAY,JUNE,JULY 23 UNIFORM MAKER ADVANCED TOTAL 10000 (65:35)</t>
  </si>
  <si>
    <t>VICTORIA CITY OFFICE PATTY CASH MAY,JUNE,JULY 23 HI TEA EXPENSE TOTAL 18480(65:35)</t>
  </si>
  <si>
    <t>VICTORIA CITY OFFICE PATTY CASH MAY,JUNE,JULY 23 BISCUITS AND TEA FOR 3RD FLOOR TOTAL 1792(65:35)</t>
  </si>
  <si>
    <t>VICTORIA CITY OFFICE PATTY CASH MAY,JUNE,JULY 23 VC CSC DOOR LOCK AND REPAIR TOTAL 5300(65:35)</t>
  </si>
  <si>
    <t>VICTORIA CITY OFFICE PATTY CASH MAY,JUNE,JULY 23 3RD FLOOR SAMAAN TOTAL 800 (65:35)</t>
  </si>
  <si>
    <t>VICTORIA CITY OFFICE PATTY CASH MAY,JUNE,JULY 23 MILK FOR 3RD FLOOR TOTAL 540 (65:35)</t>
  </si>
  <si>
    <t>VICTORIA CITY OFFICE PATTY CASH MAY,JUNE,JULY 23 3RD FLOOR FRIDGRE DELIVEY TOTAL 850(65:35)</t>
  </si>
  <si>
    <t>VICTORIA CITY OFFICE PATTY CASH MAY,JUNE,JULY 23 VC BIKE MAINTENANCE TOTAL 2120(65:35)</t>
  </si>
  <si>
    <t>VICTORIA CITY OFFICE PATTY CASH MAY,JUNE,JULY 23 MILK FOR 3RD FLOOR TOTAL 270(65:35)</t>
  </si>
  <si>
    <t>VICTORIA CITY OFFICE PATTY CASH MAY,JUNE,JULY 23 PAID TO IRFAN ELECTRITION TOTAL 1070 (65:35)</t>
  </si>
  <si>
    <t>VICTORIA CITY OFFICE PATTY CASH MAY,JUNE,JULY 23 PETROL FOR MISC VISITS TOTAL 1400 (65:35)</t>
  </si>
  <si>
    <t>VICTORIA CITY OFFICE PATTY CASH MAY,JUNE,JULY 23 STAPPLERS PIN LARGE BOX TOTAL 3600(65:35)</t>
  </si>
  <si>
    <t>VICTORIA CITY OFFICE PATTY CASH MAY,JUNE,JULY 23 MOPE+CLEARING BRUSH TOTAL 1000 (65:35)</t>
  </si>
  <si>
    <t>VICTORIA CITY OFFICE PATTY CASH MAY,JUNE,JULY 23 SWEETS FOR THIRD FLOOR TOTAL 2128 (65:35)</t>
  </si>
  <si>
    <t>VICTORIA CITY OFFICE PATTY CASH MAY,JUNE,JULY 23 LUNCH FOR YASEEN SB TOTAL 10340 (65:35)</t>
  </si>
  <si>
    <t>VICTORIA CITY OFFICE PATTY CASH MAY,JUNE,JULY 23 EXUAST FAN REPARING TOTAL 7190 (65:35)</t>
  </si>
  <si>
    <t>VICTORIA CITY OFFICE PATTY CASH MAY,JUNE,JULY 23 COLLERS TOTAL 3000 (65:35)</t>
  </si>
  <si>
    <t>VICTORIA CITY OFFICE PATTY CASH MAY,JUNE,JULY 23 FLY KILLER SPRAY TOTAL 76 (65:35)</t>
  </si>
  <si>
    <t>VICTORIA CITY OFFICE PATTY CASH MAY,JUNE,JULY 23 SUGAR FOR OFFICE VC CSC TOTAL 260 (65:35)</t>
  </si>
  <si>
    <t>VICTORIA CITY OFFICE PATTY CASH MAY,JUNE,JULY 23 SUGAR FOR OFFICE HEAD OFFICE TOTAL 500 (65:35)</t>
  </si>
  <si>
    <t>VICTORIA CITY OFFICE PATTY CASH MAY,JUNE,JULY 23 COOLER FOR HEAD OFFICE TOTAL 1450(65:35)</t>
  </si>
  <si>
    <t>VICTORIA CITY OFFICE PATTY CASH MAY,JUNE,JULY 23 EXAUST FAN FITTING AND VISIT EXPENSE TOTAL 1890 (65:35)</t>
  </si>
  <si>
    <t>VICTORIA CITY OFFICE PATTY CASH MAY,JUNE,JULY 23 MILK AND BISCUITS FOR 3RD FLOOR TOTAL 540(65:35)</t>
  </si>
  <si>
    <t>VICTORIA CITY OFFICE PATTY CASH MAY,JUNE,JULY 23 NEWSPAPER BILL MAY 23 TOTAL 2720(65:35)</t>
  </si>
  <si>
    <t>VICTORIA CITY OFFICE PATTY CASH MAY,JUNE,JULY 23 THROUGH RECEIPT TO CLINT FROM INDRIVE TOTAL 270 (65:35)</t>
  </si>
  <si>
    <t>VICTORIA CITY OFFICE PATTY CASH MAY,JUNE,JULY 23 SECURITY SUPER VISER BIKE PETROL TOITAL 2100 (65:35)</t>
  </si>
  <si>
    <t>VICTORIA CITY OFFICE PATTY CASH MAY,JUNE,JULY 23 PRINTER REPAIR CASHIER TONNER REFIL TOTAL 2650 (65:35)</t>
  </si>
  <si>
    <t>VICTORIA CITY OFFICE PATTY CASH MAY,JUNE,JULY 23 TS OFFICE PRINTER REPAIR TOTAL 1300 (65:35)</t>
  </si>
  <si>
    <t>VICTORIA CITY OFFICE PATTY CASH MAY,JUNE,JULY 23 MOBILE PACKAGE TO SAJAWAL TOTAL 1000 (65:35)</t>
  </si>
  <si>
    <t>VICTORIA CITY OFFICE PATTY CASH MAY,JUNE,JULY 23 CHAARGES FOR SALEES ABEER FATIME TOTAL 1000 (65:35)</t>
  </si>
  <si>
    <t>VICTORIA CITY OFFICE PATTY CASH MAY,JUNE,JULY 23 MILK FOR THIRD FLOOR TOTAL 270 (65:35)</t>
  </si>
  <si>
    <t>VICTORIA CITY OFFICE PATTY CASH MAY,JUNE,JULY 23 SANDWICH FOR 3RD FLOOR TOTAL 1097 (65:35)</t>
  </si>
  <si>
    <t>VICTORIA CITY OFFICE PATTY CASH MAY,JUNE,JULY 23 FUEL TO IRFAN ELECTRITION TOTAL 770 (65:35)</t>
  </si>
  <si>
    <t>VICTORIA CITY OFFICE PATTY CASH MAY,JUNE,JULY 23 SANDWICH FOR HOS GUEST TOTAL 1753 (65:35)</t>
  </si>
  <si>
    <t>VICTORIA CITY OFFICE PATTY CASH MAY,JUNE,JULY 23 BIKE PETROL SAJAWAL TOTAL 1000 (65:35)</t>
  </si>
  <si>
    <t>VICTORIA CITY OFFICE PATTY CASH MAY,JUNE,JULY 23 TERMITE KILLER SPRAY TOTAL 350 (65:35)</t>
  </si>
  <si>
    <t>VICTORIA CITY OFFICE PATTY CASH MAY,JUNE,JULY 23 LAPTOP REPAIR TOATL 4000 (65:35)</t>
  </si>
  <si>
    <t>VICTORIA CITY OFFICE PATTY CASH MAY,JUNE,JULY 23 DRINKING WATER BILL 53 BOTTLES IN JUNE TOTAL 4770(65:35)</t>
  </si>
  <si>
    <t>VICTORIA CITY OFFICE PATTY CASH MAY,JUNE,JULY 23 VC CSC DOOR REPAIR TOTAL 2500 (65:35)</t>
  </si>
  <si>
    <t>VICTORIA CITY OFFICE PATTY CASH MAY,JUNE,JULY 23 WHEELS FOR BROKEN CHAIRS TOTAL 1700 (65:35)</t>
  </si>
  <si>
    <t>VICTORIA CITY OFFICE PATTY CASH MAY,JUNE,JULY 23 VC CSC GENERATOR FUEL +STATIONERY TOTAL 23782</t>
  </si>
  <si>
    <t>VICTORIA CITY OFFICE PATTY CASH MAY,JUNE,JULY 23 MILK BISCUITS FOR THIRD FLOOR TOTAL 1552 (65:35)</t>
  </si>
  <si>
    <t>VICTORIA CITY OFFICE PATTY CASH MAY,JUNE,JULY 23 ABID VISIT BANK AND HEAD OFFICE TOTAL 263(65:35)</t>
  </si>
  <si>
    <t>VICTORIA CITY OFFICE PATTY CASH MAY,JUNE,JULY 23 MILK FOR TEA TOTAL 270 (65:35)</t>
  </si>
  <si>
    <t>VICTORIA CITY OFFICE PATTY CASH MAY,JUNE,JULY 23 BELL FOR ADMINISTRATION ROOM TOTAL 1500 (65:35)</t>
  </si>
  <si>
    <t>VICTORIA CITY OFFICE PATTY CASH MAY,JUNE,JULY 23 CCTV CAMERAS REPAIR +PETROL TOTAL 3270(65:35)</t>
  </si>
  <si>
    <t>VICTORIA CITY OFFICE PATTY CASH MAY,JUNE,JULY 23 BIKE PETROL +FOOTREST REPAIR SECURITY STAFF TOTAL 650 (65:35)</t>
  </si>
  <si>
    <t>VICTORIA CITY OFFICE PATTY CASH MAY,JUNE,JULY 23 VC CSC BIKE MAINTENANCE TOTAL 1330 (65:35)</t>
  </si>
  <si>
    <t>VICTORIA CITY OFFICE PATTY CASH MAY,JUNE,JULY 23 HR MAM ANMOL TOTAL 500 (65:35)</t>
  </si>
  <si>
    <t>VICTORIA CITY OFFICE PATTY CASH MAY,JUNE,JULY 23 MOBILE PACKAGE OF HOTSPOT TOTAL 1500 (65:35)</t>
  </si>
  <si>
    <t>VICTORIA CITY OFFICE PATTY CASH MAY,JUNE,JULY 23 SAJAWAL BIKE PETROL TOTAL 1000 (65:35)</t>
  </si>
  <si>
    <t>VICTORIA CITY OFFICE PATTY CASH MAY,JUNE,JULY 23 DRINKIUNG WATER GLASS+BIKE COVER TOTAL 2180 (65:35)</t>
  </si>
  <si>
    <t>VICTORIA CITY OFFICE PATTY CASH MAY,JUNE,JULY 23 CCTV CAMERA REPAIR TOTAL 1470 (65:35)</t>
  </si>
  <si>
    <t>VICTORIA CITY OFFICE PATTY CASH MAY,JUNE,JULY 23 HIGHLIGHTERS TOTAL 480 (65:35)</t>
  </si>
  <si>
    <t>VICTORIA CITY OFFICE PATTY CASH MAY,JUNE,JULY 23 SEPRATER TOTAL 450 (65:35)</t>
  </si>
  <si>
    <t>VICTORIA CITY OFFICE PATTY CASH MAY,JUNE,JULY 23 MILK +BISCUITS FOR COS TOTAL 637(65:35)</t>
  </si>
  <si>
    <t>VICTORIA CITY OFFICE PATTY CASH MAY,JUNE,JULY 23 EVERDAY MILK+SHUGAR+TEA BAGS TOTAL 3626 (65:35)</t>
  </si>
  <si>
    <t>VICTORIA CITY OFFICE PATTY CASH MAY,JUNE,JULY 23 BIKE PETROL +SERVICE TOTAL 1150(65:35)</t>
  </si>
  <si>
    <t>BAHRIA TOWN PTCL BILL 042-37863100 TOTAL 900 (65:35)</t>
  </si>
  <si>
    <t>BAHRIA TOWN RENT SEP 23 REMAINING AMOUNT INCREASE RENT 10% TOTAL 35700 (50:50)</t>
  </si>
  <si>
    <t>PAID TO MUGHAL BROTHERS VCPRO# 039 BILL NO 487</t>
  </si>
  <si>
    <t>PAID TO MUGHAL BROTHERS VCPRO# 038 BILL NO 490</t>
  </si>
  <si>
    <t>PAID TO GHOUSIA NURSERY FARM BILL NO 664 VCPRO # 044</t>
  </si>
  <si>
    <t>11F-2 RENT PAID OCT 23 10% INCREASE TO THIS MONTH TOTAL 727250 (65:35)</t>
  </si>
  <si>
    <t xml:space="preserve">PURCHASED FURNITURE FOR VICTOTRIA CITY SITE </t>
  </si>
  <si>
    <t>H.O SNGPL BILL OCT 23 ID 17635420007 TOTAL 11000 (65:35)</t>
  </si>
  <si>
    <t>H.O LESCO BILL SEP 23 ID# 3244392 TOTAL 5715 (65:35)</t>
  </si>
  <si>
    <t>H.O LESCO BILL SEP 23 ID# 3244388 TOTAL 431 (65:35)</t>
  </si>
  <si>
    <t>H.O LESCO BILL SEP 23 ID# 3244389 TOTAL 993 (65:35)</t>
  </si>
  <si>
    <t>H.O LESCO BILL SEP 23 ID# 3244378 TOTAL 292 (65:35)</t>
  </si>
  <si>
    <t>BAHRIA TOWN MAINTENANCE BILL SEP 23 TOTAL 10600 (65:35)</t>
  </si>
  <si>
    <t>BAHRIA TOWN ELECTRICITY BILL SEP 23 TOTAL 86720 (65:35)</t>
  </si>
  <si>
    <t>VICTORIA CITY OFFICE LESCO BILL SEP 23 TOTAL 66706 (65:35)</t>
  </si>
  <si>
    <t>VICTORIA CITY STORM FIBER BILL OCT 23 TOTAL 16175 (65:35)</t>
  </si>
  <si>
    <t xml:space="preserve">VICTORIA CITY SITE OFFICE BILL SEP 23 </t>
  </si>
  <si>
    <t>VICTORIA CITY PTCL BILL SEP 23 042-210142 TOTAL 4890 (65:35)</t>
  </si>
  <si>
    <t>VICTORIA CITY PTCL BILL SEP 23 042-35968300 TOTAL 890 (65:35)</t>
  </si>
  <si>
    <t>VICTORIA CITY PTCL BILL SEP 23 042-35968301 TOTAL 900 (65:35)</t>
  </si>
  <si>
    <t>H.O PTCL BILL SEP 23 042-35188301 TOTAL 630 (65:35)</t>
  </si>
  <si>
    <t>H.O PTCL BILL SEP 23 042-35188302 TOTAL 2240 (65:35)</t>
  </si>
  <si>
    <t>H.O PTCL BILL SEP 23 042-35188303 TOTAL 600 (65:35)</t>
  </si>
  <si>
    <t>H.O PTCL BILL SEP 23 042-35188304 TOTAL 730 (65:35)</t>
  </si>
  <si>
    <t>H.O PTCL BILL SEP 23 042-35188305 TOTAL 750 (65:35)</t>
  </si>
  <si>
    <t>H.O PTCL BILL SEP 23 042-35188307 TOTAL 610 (65:35)</t>
  </si>
  <si>
    <t>H.O PTCL BILL SEP 23 042-35134115 TOTAL 13650 (65:35)</t>
  </si>
  <si>
    <t>H.O PTCL BILL SEP 23 042-35134003 TOTAL 8990 (65:35)</t>
  </si>
  <si>
    <t>BAHRIA TOWN PTCL BILL SEP 23 042-37863000 TOTAL 3980 (65:35)</t>
  </si>
  <si>
    <t>BAHRIA TOWN PTCL BILL SEP 23 042-37863100 TOTAL 440 (65:35)</t>
  </si>
  <si>
    <t>H.O LESCO BILL SEP 23 REF# 2400U TOTAL 47516 (65:35)</t>
  </si>
  <si>
    <t xml:space="preserve">PAID TO MUGHAL BROTHERS VCPRO#045 BILL NO 29 </t>
  </si>
  <si>
    <t xml:space="preserve">PAID TO SHAHEEN SANITORY VCPRO# 026 BILL NO 4077 </t>
  </si>
  <si>
    <t>PAID TO SHAHEEN SANITORY VCPRO# 031 BILL NO 4063</t>
  </si>
  <si>
    <t>PAID TO SHAHEEN SANITORY VCPRO# 025 BILL NO 4072</t>
  </si>
  <si>
    <t>PAID TO SHAHEEN SANITORY VCPRO# 027 BILL NO 4075 (WORKING OF CONTAINER 2)</t>
  </si>
  <si>
    <t>PAID TO PIFFERS ARMED SECURITY GUARD UNIFORM AUG 23 TOTAL 78773 (75:25)</t>
  </si>
  <si>
    <t>H.O  BILL SNGPL OCT 23 ID 17635420007 TOTAL 11000 (65:35)</t>
  </si>
  <si>
    <t>11F2 SNGPL BILL SEP 23 ID 25485420001 TOTAL 390 (65:35)</t>
  </si>
  <si>
    <t>MONTHY PAYMENT TO AXIS CODING SOLUTION NOVEMBER 22</t>
  </si>
  <si>
    <t>MONTHY PAYMENT TO AXIS CODING SOLUTION DECEMBER  22</t>
  </si>
  <si>
    <t>MONTHY PAYMENT TO AXIS CODING SOLUTION JANUARY 23</t>
  </si>
  <si>
    <t>MONTHY PAYMENT TO AXIS CODING SOLUTION FEBRUARY 23</t>
  </si>
  <si>
    <t>MONTHY PAYMENT TO AXIS CODING SOLUTION MARCH 23</t>
  </si>
  <si>
    <t>MONTHY PAYMENT TO AXIS CODING SOLUTION APRIL 23</t>
  </si>
  <si>
    <t>MONTHY PAYMENT TO AXIS CODING SOLUTION MAY 23</t>
  </si>
  <si>
    <t>MONTHY PAYMENT TO AXIS CODING SOLUTION JUNE 23</t>
  </si>
  <si>
    <t>MONTHY PAYMENT TO AXIS CODING SOLUTION JULY 23</t>
  </si>
  <si>
    <t>MONTHY PAYMENT TO AXIS CODING SOLUTION AUGUEST 23</t>
  </si>
  <si>
    <t>MONTHY PAYMENT TO AXIS CODING SOLUTION SEP 23</t>
  </si>
  <si>
    <t>HEAD OFFICE SALARIES SEP 23 TOTAL 808700 (65:35)</t>
  </si>
  <si>
    <t>VICTORIA CITY STAFF SALARIES SEP 23 TOTAL 1161779 (65:35)</t>
  </si>
  <si>
    <t>VICTORIA CITY SITE STAFF SALARIES SEP 23</t>
  </si>
  <si>
    <t>BAHRIA TOWN OFFICE STAFF SALARIES SEP 23 TOTAL 202250 (65:35)</t>
  </si>
  <si>
    <t>TELENOR BILL AUG AND SEP 23 TOTAL 113424 (65:35)</t>
  </si>
  <si>
    <t>PAID TO PAN POWER ELECTRIFICATION 20-9-23</t>
  </si>
  <si>
    <t>PAID TO PAN POWER ELECTRIFICATION 20-10-23</t>
  </si>
  <si>
    <t>PAID TO UNITED IRON STORE VCPRO# 054 BILL NO 1755</t>
  </si>
  <si>
    <t>PAID TO MUGHAL BROTHERS VCPRO # 046 BILL NO 58</t>
  </si>
  <si>
    <t>PAID TO MUGHAL BROTHERS VCPRO # 047 BILL NO 60</t>
  </si>
  <si>
    <t>PAID TO MUGHAL BROTHERS VCPRO # 048 BILL NO 59</t>
  </si>
  <si>
    <t>PAID TO MUGHAL BROTHERS VCPRO # 055 BILL NO 73</t>
  </si>
  <si>
    <t>PAID TO SHAHEEN SANITORY VCPRO# 040 (6990), 041 (7050), 042 (81284+32363+3500),043 (8040+6914)</t>
  </si>
  <si>
    <t>PAID TO SHAHEEN SANITORY VCPRO# 052 BILL NO 5116</t>
  </si>
  <si>
    <t>PAID TO GHOUSIA NURSERY FARM VCPRO# 049 BILL NO 203</t>
  </si>
  <si>
    <t>PAID TO MUJAHID ABBAS MASHINERY RENT 11-10-23</t>
  </si>
  <si>
    <t xml:space="preserve">PAID TO IMAP FOR MAP PRINTING </t>
  </si>
  <si>
    <t xml:space="preserve">PAID TO FAMOUS CARDS AGAINST BILL NO 597,598 </t>
  </si>
  <si>
    <t>PAID TO LEOPARDS AUG 23</t>
  </si>
  <si>
    <t>TELENOR BILL OCT 23 TOTAL 39116 (65:35)</t>
  </si>
  <si>
    <t>PAID TO PIFFERS ARMED SECURITY GUARD UNIFORM SEP 23  TOTAL 77840 (75:25)</t>
  </si>
  <si>
    <t>PAID TO LEOPARDS SEP 23</t>
  </si>
  <si>
    <t xml:space="preserve">PAID TO MULTINET FOR CONNECTION FEE CHARGE SEP23 </t>
  </si>
  <si>
    <t xml:space="preserve">PAID TO MULTINET BILL OF SEP 23 </t>
  </si>
  <si>
    <t>PAID TO MULTINET BILL OF OCT 23</t>
  </si>
  <si>
    <t xml:space="preserve">PAID TO REVOLUTION MEDIA FOR NEWS ADVERTISEMENT </t>
  </si>
  <si>
    <t>VICTORIA SITE BILL LESCO OCT 23 (HALF BILL PAID)</t>
  </si>
  <si>
    <t>PAID TO BAHRIA RENT OCT 23 TOTAL 324800 (50:50)</t>
  </si>
  <si>
    <t>PAID TO BAHRIA RENT NOV 23 TOTAL 357500 (50:50)</t>
  </si>
  <si>
    <t>MAHER BAKSH SAAB PATTY CASH VC SITE DATE 3-APR-23</t>
  </si>
  <si>
    <t>MAHER BAKSH SAAB PATTY CASH VC SITE DATE 8-APR-23</t>
  </si>
  <si>
    <t>MAHER BAKSH SAAB PATTY CASH VC SITE DATE 15-APR-23</t>
  </si>
  <si>
    <t>MAHER BAKSH SAAB PATTY CASH VC SITE DATE 20-APR-23</t>
  </si>
  <si>
    <t>MAHER BAKSH SAAB PATTY CASH VC SITE DATE 02-MAY-23</t>
  </si>
  <si>
    <t>MAHER BAKSH SAAB PATTY CASH VC SITE DATE 08-MAY-23</t>
  </si>
  <si>
    <t>MAHER BAKSH SAAB PATTY CASH VC SITE DATE 12-MAY-23</t>
  </si>
  <si>
    <t>MAHER BAKSH SAAB PATTY CASH VC SITE DATE 20-MAY-23</t>
  </si>
  <si>
    <t>MAHER BAKSH SAAB PATTY CASH VC SITE DATE 31-MAY-23</t>
  </si>
  <si>
    <t>MAHER BAKSH SAAB PATTY CASH VC SITE DATE 05-JUNE-23</t>
  </si>
  <si>
    <t>MAHER BAKSH SAAB PATTY CASH VC SITE DATE 09-JUNE-23</t>
  </si>
  <si>
    <t>MAHER BAKSH SAAB PATTY CASH VC SITE DATE 16-JUNE-23</t>
  </si>
  <si>
    <t>MAHER BAKSH SAAB PATTY CASH VC SITE DATE 23-JUNE-23</t>
  </si>
  <si>
    <t>MAHER BAKSH SAAB PATTY CASH VC SITE DATE 27-JUNE-23</t>
  </si>
  <si>
    <t>MAHER BAKSH SAAB PATTY CASH VC SITE DATE 15-JULY-23</t>
  </si>
  <si>
    <t>MAHER BAKSH SAAB PATTY CASH VC SITE DATE 22-JULY-23</t>
  </si>
  <si>
    <t>MAHER BAKSH SAAB PATTY CASH VC SITE DATE 02-AUG-23</t>
  </si>
  <si>
    <t>MAHER BAKSH SAAB PATTY CASH VC SITE DATE 19-AUG-23</t>
  </si>
  <si>
    <t>MAHER BAKSH SAAB PATTY CASH VC SITE DATE 02-SEP-23</t>
  </si>
  <si>
    <t>MAHER BAKSH SAAB PATTY CASH VC SITE DATE 04-SEP-23</t>
  </si>
  <si>
    <t>MAHER BAKSH SAAB PATTY CASH VC SITE DATE 15-AUG-23</t>
  </si>
  <si>
    <t>MAHER BAKSH SAAB PATTY CASH VC SITE DATE 18-SEP-23</t>
  </si>
  <si>
    <t>H.O,VICTORIA OFFICE VC SITE OFFICE GROCERY SEP 23 TOTAL 160151+TISSUES 7192+BROOMS 1471 (65:35)</t>
  </si>
  <si>
    <t>H.O,VICTORIA OFFICE VC SITE OFFICE STATIONERY SEP 23 TOTAL 2300+25630 (65:35)</t>
  </si>
  <si>
    <t>VICTORIA CITY PATTY CASH 25-5-23 TO 30-5-23 TOTAL 60918 (65:35)</t>
  </si>
  <si>
    <t>VICTORIA CITY PATTY CASH 25-5-23 TO 30-5-23 TOTAL 36686 (65:35)</t>
  </si>
  <si>
    <t>VICTORIA CITY PATTY CASH 11-8-23 TO 30-8-23 TOTAL 32452 (65:35)</t>
  </si>
  <si>
    <t>VICTORIA CITY PATTY CASH 1-9-23 TO 11-9-23 TOTAL 62505 (65:35)</t>
  </si>
  <si>
    <t>BAHRIA OFFICE PATTY CASH 27-7-23 TOTAL 50037 (65:35)</t>
  </si>
  <si>
    <t>BAHRIA OFFICE PATTY CASH 24-8-23 TO 29=8-23 TOTAL 16414 (65:35)</t>
  </si>
  <si>
    <t>BAHRIA OFFICE PATTY CASH 30-8-23 (26-6-23 TO 27-8-23) TOTAL 19828 (65:35)</t>
  </si>
  <si>
    <t>H.O LESCO BILL REF# 8000U OCT 23 TOTAL 207 (65:35)</t>
  </si>
  <si>
    <t>H.O LESCO BILL REF# 800U OCT 23 TOTAL 4712 (65:35)</t>
  </si>
  <si>
    <t>H.O LESCO BILL REF# 300U OCT 23 TOTAL 292 (65:35)</t>
  </si>
  <si>
    <t>H.O LESCO BILL REF# 700U OCT 23 TOTAL 26189 (65:35)</t>
  </si>
  <si>
    <t>H.O LESCO BILL REF# 100U OCT 23 TOTAL 4868 (65:35)</t>
  </si>
  <si>
    <t>ENVELOPS FOR OFFICE TOTAL 500 (65:35)</t>
  </si>
  <si>
    <t>LEDGERS FOR ZEESHAN SAAB TOTAL 2790 (65:35)</t>
  </si>
  <si>
    <t>FLOOR POLISH AND UNIFORM TOTAL 17600 (65:35)</t>
  </si>
  <si>
    <t>REPAIR OF KITCHEN CONTAINTS, KITCHEN DOOR, DOORS OF OTHER FLOOR TOTAL 5000 (65:35)</t>
  </si>
  <si>
    <t>GROCERY OF MONTH MAY 23 TOTAL 165285+10333+23459 (65:35)</t>
  </si>
  <si>
    <t>STATIONERY OF MAY 23 TOTAL 7300+25800 (65:35)</t>
  </si>
  <si>
    <t>GROCERY OF MAY 23  FOR H.O TOTAL 10141 (65:35)</t>
  </si>
  <si>
    <t>PAID TO FAIZ REMAINING SALERY TOTAL 5130 (65:35)</t>
  </si>
  <si>
    <t xml:space="preserve">VCCSC GENERATOR DIESEL  TOTAL 39908  (65:35) 14/6/23 </t>
  </si>
  <si>
    <t>JUICE H.O TOTAL 450 (65:35)</t>
  </si>
  <si>
    <t>VC SAMAN 16-6-23 TOTAL 750+4000 (65:35)</t>
  </si>
  <si>
    <t>4 TORCH FOR VC TOTAL 4400 (65:35)</t>
  </si>
  <si>
    <t>VC SAMAAN 15/6/23  CHAIRS (20500), EMBRELLA (3400), VC SITE (2000)  TOTAL 25900 (65:35)</t>
  </si>
  <si>
    <t>LUNCH OF SAJAWAL +DRIVER+SHABAAN TOTAL 870 (65:35)</t>
  </si>
  <si>
    <t xml:space="preserve"> BAHRIA TOWN SANITORY WORK TOTAL 24750 (65:35)</t>
  </si>
  <si>
    <t>BAHRI TOWN UNIFORM TOTAL 43000 (65:35)</t>
  </si>
  <si>
    <t>HI TEA EXPENSE 13-5-23 TOTAL 22509 (65:35)</t>
  </si>
  <si>
    <t xml:space="preserve"> TELENOR BILL PAID MONTH OF MAY TOTAL 62800 (65:35)</t>
  </si>
  <si>
    <t>OPEN HOUSE EVENT 22-5-23 TOTAL 28227 (65:35)</t>
  </si>
  <si>
    <t xml:space="preserve">PAID TO AF STEEL VCPRO# 056 DATE `17-10-23 </t>
  </si>
  <si>
    <t>PAID TO 37-D2 SALARIES MONTH OF SEP 23  TOTAL 83700 (65:35)</t>
  </si>
  <si>
    <t>PAID TO 18-D2 SALARIES MONTH OF SEP 23 TOTAL 54000 (65:35)</t>
  </si>
  <si>
    <t>FUEL EXPENSE ON INSTRUCTION OF RAMZAN SB COL AMIR 25000, COL ANWAR 25000 TOTAL 50000 (65:35)</t>
  </si>
  <si>
    <t xml:space="preserve">VC SITE OFFICE LESCO BILL OCT 23 REF# 519R </t>
  </si>
  <si>
    <t>VC LESCO BILL OCT 23 TOTAL 34556 (65:35)</t>
  </si>
  <si>
    <t>11-F2 WATER AND SEWERAGE BILL 1-7-23 TO 30-9-23 TOTAL 5178 (65:35)</t>
  </si>
  <si>
    <t>11-F2 STORM FIBER BILL NOV-2023 TOTAL:16175 (65:35)</t>
  </si>
  <si>
    <t xml:space="preserve">PAID FOR LAND A THROUGH 5 (FIVE) PAY ORDERS CHEQUES </t>
  </si>
  <si>
    <t>PAID TO RANA ABDUL WAHID SERIAL 432 DATE 15-7-23</t>
  </si>
  <si>
    <t>PAID TO RANA ABDUL WAHID (PATIALA CONCRETE) SERIAL# 421 DATE 4-9-23</t>
  </si>
  <si>
    <t>PAID TO RANA ABDUL WAHID (PATIALA CONCRETE) SERIAL# 423 DATE 6-9-23</t>
  </si>
  <si>
    <t>PAID TO RANA ABDUL WAHID (PATIALA CONCRETE) SERIAL# 431 DATE 11-10-23</t>
  </si>
  <si>
    <t>PATTY CASH OF HEAD OFFICE JULY 23 TOTAL 99583 (65:35)</t>
  </si>
  <si>
    <t>H.O SNGPL BILL NOV 23 ID 20007 TOTAL 4000 (65:35)</t>
  </si>
  <si>
    <t>BAHRIA TOWN MAINTENANCE BILL OCT 23 TOTAL 10600 (65:35)</t>
  </si>
  <si>
    <t>PAID IRRIGATION FEE TO DMA 28-8-23</t>
  </si>
  <si>
    <t xml:space="preserve">PURCHASED 7 CONTAINERS  FOR VC SITE </t>
  </si>
  <si>
    <t>2 PRINTS</t>
  </si>
  <si>
    <t>1 PRINT (24*34)</t>
  </si>
  <si>
    <t xml:space="preserve">2 LEDGER </t>
  </si>
  <si>
    <t xml:space="preserve">A3 PRINTS </t>
  </si>
  <si>
    <t>NURSERY PRODUCTS</t>
  </si>
  <si>
    <t>GRASS KI KATAI KI LABOUR BILL#353</t>
  </si>
  <si>
    <t>CONTAINERS K KAREEB GRASS CUTTING LABOUR BILL# 346</t>
  </si>
  <si>
    <t xml:space="preserve">FEE PAID WAHEED SB PHA AUGUEST 23 </t>
  </si>
  <si>
    <t>FEE PAID TO IMTIAZ MATE AUGUEST 23</t>
  </si>
  <si>
    <t xml:space="preserve">2 PIPE FROM UMER RCC </t>
  </si>
  <si>
    <t xml:space="preserve">PAID TO BAIG LAW CONSULTANCY SERVICES </t>
  </si>
  <si>
    <t>IRRIGATION AGREEMENT STAMP PAPER</t>
  </si>
  <si>
    <t>KICK OF 1000ML</t>
  </si>
  <si>
    <t xml:space="preserve">4 PIECE OF 15'' PIPE UNIVERSEL RCC </t>
  </si>
  <si>
    <t>COMPANY TRACTOR REPAIR 22-8-23</t>
  </si>
  <si>
    <t>AC ,WATER DISPENSER,REFRIGERATOR,MICROWAVE OVEN FOR VC SITE</t>
  </si>
  <si>
    <t xml:space="preserve">LESCO ACTIVITES FEE </t>
  </si>
  <si>
    <t>2 NEW  CONNECTIONS OF LESCO REF# 69,68</t>
  </si>
  <si>
    <t>HORTICULTURE SAMAAN,LASERBLANK PRINT,LARGE SIZE PRINTIUNG</t>
  </si>
  <si>
    <t>WEB CAM 27-7-23</t>
  </si>
  <si>
    <t>PAID TO IRSHAD SB FOR FARD RECORD +REGISTETRY</t>
  </si>
  <si>
    <t>PAID TO IRSHAD SB FOR PASSING INTEQAL,CONSELLING FEE,PATWARI ACTIVITY FEE</t>
  </si>
  <si>
    <t>PAID FUEL FOR ILYAS SAB  JULY 23 TOTAL 30100 (65:35)</t>
  </si>
  <si>
    <t>HOND CITY REPAIR TOTAL 8710 (50:50)</t>
  </si>
  <si>
    <t>HOND CITY FUEL 21-8-23 TOTAL 10000 (50:50)</t>
  </si>
  <si>
    <t>HOND CITY FUEL 10-8-23 TOTAL 7196 (50:50)</t>
  </si>
  <si>
    <t>HOND CITY FUEL 16-8-23TOTAL 11000 (50:50)</t>
  </si>
  <si>
    <t>HOND CITY FUEL 8-8-23 TOTAL 10000 (50:50)</t>
  </si>
  <si>
    <t>HOND CITY FUEL 3-8-23 TOTAL 10500 (50:50)</t>
  </si>
  <si>
    <t>HOND CITY FUEL 27-7-23 TOTAL 8999 (50:50)</t>
  </si>
  <si>
    <t>HOND CITY FUEL 12-8-23 TOTAL 9000 (50:50)</t>
  </si>
  <si>
    <t>HONDA CITY MAINTENSE TOTAL 20000 1-8-23 (50:50)</t>
  </si>
  <si>
    <t>BOLAN FUEL 4-8-23 TOTAL 5600 (50:50)</t>
  </si>
  <si>
    <t>BOLAN FUEL 24-7-23 TOTAL 6959 (50:50)</t>
  </si>
  <si>
    <t>BOLAN FUEL 18-7-23 TOTAL 7098 (50:50)</t>
  </si>
  <si>
    <t>BOLAN PUCTURE 5-8-23 TOTAL 600 (50:50)</t>
  </si>
  <si>
    <t>BOLAN MAINTENANCE AND FUEL 1-8-23 TOTAL 11388 (50:50)</t>
  </si>
  <si>
    <t>MASHINERY FUEL 16-8-23 COMPANY TRECTOR 34 LITER</t>
  </si>
  <si>
    <t>MASHINERY FUEL 16-8-23 RENTAL TRECTOR TROLLY(1750) 34 LITER</t>
  </si>
  <si>
    <t xml:space="preserve">MASHINERY FUEL 16-8-23 EXCAUTER 147 LITER </t>
  </si>
  <si>
    <t xml:space="preserve">MASHINERY FUEL 16-8-23 GRADER 336 LITER </t>
  </si>
  <si>
    <t xml:space="preserve">MASHINERY FUEL 16-8-23 RENTAL TRECTOR TROLLY (7336)  52 LITER </t>
  </si>
  <si>
    <t xml:space="preserve">MASHINERY FUEL 16-8-23 PLAIN ROLLER 170 LITER </t>
  </si>
  <si>
    <t>MASHINERY FUEL 20-7-23 PLAIN ROLLER 186 LITER</t>
  </si>
  <si>
    <t>MASHINERY FUEL 20-7-23 RENTAL T.TROLLY (1750) 105 LITER</t>
  </si>
  <si>
    <t>MASHINERY FUEL 20-7-23 GRADER  349 LITER</t>
  </si>
  <si>
    <t>MASHINERY FUEL 20-7-23 EXUATER  228 LITER</t>
  </si>
  <si>
    <t>MASHINERY FUEL 20-7-23 COMPANY TRACTOR 92 LITER</t>
  </si>
  <si>
    <t>MASHINERY FUEL 20-7-23 RENTAL TRECTOR TROLLY (7336) 80 LITER</t>
  </si>
  <si>
    <t>MASHINERY FUEL 8-8-23 EXUATER 236 LITER</t>
  </si>
  <si>
    <t>MASHINERY FUEL 8-8-23 GRADER 371  LITER</t>
  </si>
  <si>
    <t>MASHINERY FUEL 8-8-23 PLAIN ROLLER 210 LITER</t>
  </si>
  <si>
    <t>MASHINERY FUEL 8-8-23 RENTAL TRECTOR TROLLY (7336) 106 LITER</t>
  </si>
  <si>
    <t>MASHINERY FUEL 8-8-23 COMPANY TRECTOR 93 LITER</t>
  </si>
  <si>
    <t>MASHINERY FUEL 8-8-23 RENTAL TRECTOR TROLLY (1750) 103 LITER</t>
  </si>
  <si>
    <t>MASHINERY FUEL 12-8-23 EXCECUTER 230 L,PLAIN ROLLER 128 L,RENTAL T.TROLLY 80 L,COMPANY TRECTOR 62 L,RENTAL T.TROLLY 85 L TOTAL 585 LTR*274.14</t>
  </si>
  <si>
    <t>11-F2 RENT OF NOV 23 TOTAL 727250 (65:35)</t>
  </si>
  <si>
    <t xml:space="preserve">PAID TO MUJAHID ABBAS MASHINERY RENT 1-11-23 </t>
  </si>
  <si>
    <t>PAID TO RANA ABDUL WAHID (PATIALA CONCRETE ) DATE 11-10-23 SR# 430</t>
  </si>
  <si>
    <t>H.O LESCO BILL OCT 23 REF# 2400U TOTAL 75947 (65:35)</t>
  </si>
  <si>
    <t>BAHRIA TOWN ELECTRICITY BILL OCT 23 REF#2096 TOTAL 69120 (65:35)</t>
  </si>
  <si>
    <t>PAID TO SHAHEEN SANITORY VCPRO# 053 BILL NO 5117</t>
  </si>
  <si>
    <t>PAID TO SHAHEEN SANITORY VCPRO# 057 BILL NO 5124</t>
  </si>
  <si>
    <t>PAID TO SHAHEEN SANITORY VCPRO# 058 BILL NO 5133</t>
  </si>
  <si>
    <t>PAID TO SHAHEEN SANITORY VCPRO# 059 BILL NO 5134</t>
  </si>
  <si>
    <t>H.O SALARIES OF MONTH OCT 23 TOTAL 557925 (65:35)</t>
  </si>
  <si>
    <t>VC OFFICE SALARIES OF MONTH OCT 23 TOTAL 1275537 (65:35)</t>
  </si>
  <si>
    <t xml:space="preserve">VC SITE STAFF SALARIES OF MONTH OCT 23 </t>
  </si>
  <si>
    <t>BAHRIA TOWN STAFF SALARIES OCT 23 TOTAL 227667 (65:35)</t>
  </si>
  <si>
    <t>37-D2 SALARIES OF OCT 23 TOTAL 81900 (65:35)</t>
  </si>
  <si>
    <t>18-D2 SALARIES OF OCT 23 TOTAL 56700 (65:35)</t>
  </si>
  <si>
    <t>VC SITE LESCO BILL OCT 23 REF# 5400R</t>
  </si>
  <si>
    <t>PURCHASED BACK (VC111056),(VC121057),(VC121058),(VC121740)</t>
  </si>
  <si>
    <t>DISCOUNT VOUCHER 25K TOTAL 268 VOUCHERS &amp; 100K TOTAL 241 VOUCHERS FOR VICTORIA CITY</t>
  </si>
  <si>
    <t>VC PTCL BILL OCT 23 (04235210142) TOTAL 4840 (65:35)</t>
  </si>
  <si>
    <t>VC PTCL BILL OCT 23 (04235968300) TOTAL 900 (65:35)</t>
  </si>
  <si>
    <t>VC PTCL BILL OCT 23 (04235968301) TOTAL 900 (65:35)</t>
  </si>
  <si>
    <t>H.O PTCL BILL OCT 23 (04235188301) TOTAL 630 (65:35)</t>
  </si>
  <si>
    <t>H.O PTCL BILL OCT 23 (04235188302) TOTAL 2070 (65:35)</t>
  </si>
  <si>
    <t>H.O PTCL BILL OCT 23 (04235188303) TOTAL 610 (65:35)</t>
  </si>
  <si>
    <t>H.O PTCL BILL OCT 23 (04235188304) TOTAL 720 (65:35)</t>
  </si>
  <si>
    <t>H.O PTCL BILL OCT 23 (04235188305) TOTAL 780 (65:35)</t>
  </si>
  <si>
    <t>H.O PTCL BILL OCT 23 (04235188307) TOTAL 610 (65:35)</t>
  </si>
  <si>
    <t>H.O PTCL BILL OCT 23 (04235134115) TOTAL 13650 (65:35)</t>
  </si>
  <si>
    <t>H.O PTCL BILL OCT 23 (04235134003) TOTAL 8990 (65:35)</t>
  </si>
  <si>
    <t>BAHRIA TOWN PTCL BILL OCT 23 (04237863000) TOTAL 3990 (65:35)</t>
  </si>
  <si>
    <t>BAHRIA TOWN PTCL BILL OCT 23 (04237863100) TOTAL 900 (65:35)</t>
  </si>
  <si>
    <t>FUEL ALLAWANCE OF OCTUBER 23 TOTAL 50000 (50:50)</t>
  </si>
  <si>
    <t>PAID TO MUGHAL BROTHERS VCPRO# 060 BILL NO# 153</t>
  </si>
  <si>
    <t>PAID TO MUGHAL BROTHERS VCPRO# 061 BILL NO# 152</t>
  </si>
  <si>
    <t>PAID TO PIFFERS AREMED SECURITY GUARD UNIFORM  OCT 23 TOTAL 81107 (75:25)</t>
  </si>
  <si>
    <t>VC SNGPL BILL OCT 23 ID 20001 TOTAL 190 (65:35)</t>
  </si>
  <si>
    <t>H.O SNGPL BILL OCT 23 ID 20007  TOTAL 4000 (65:35)</t>
  </si>
  <si>
    <t>TELENOR BILL NOV 23 TOTAL 28187 (65:35)</t>
  </si>
  <si>
    <t>BAHRIA RENT FOR DEC 23 TOTAL  357500 (50:50)</t>
  </si>
  <si>
    <t>PAID TO QAZZAFI PHOTOS  SR NO 5665</t>
  </si>
  <si>
    <t xml:space="preserve">PAID TO AL HAFEEZ PHOTO CENTRE SR NO 549 </t>
  </si>
  <si>
    <t>PAID TO SUPERPOTOS  27-10-23 SR NO 18466</t>
  </si>
  <si>
    <t xml:space="preserve">PAID TO MIAN WOOD WORKS FOR KITCHEN CABNET 30-10-23 </t>
  </si>
  <si>
    <t>H.O LESCO BILL NOV 23 ID 7300U TOTAL 292 (65:35)</t>
  </si>
  <si>
    <t>H.O LESCO BILL NOV 23 ID 8100U TOTAL 4080 (65:35)</t>
  </si>
  <si>
    <t>H.O LESCO BILL NOV 23 ID 7700U TOTAL 8613 (65:35)</t>
  </si>
  <si>
    <t>H.O LESCO BILL NOV 23 ID 7800U TOTAL 223 (65:35)</t>
  </si>
  <si>
    <t>H.O LESCO BILL NOV 23 ID 8000U TOTAL 223 (65:35)</t>
  </si>
  <si>
    <t>VC LESCO BILL NOV 23 ID 1300U TOTAL 10438 (65:35)</t>
  </si>
  <si>
    <t>VC SITE OFFICE LESCO BILL NOV 23 ID 519R</t>
  </si>
  <si>
    <t>BAHRIA TOWN MAINTNENANCE BILL NOV 23 TOTAL 10600 (65:35)</t>
  </si>
  <si>
    <t>STORM FIBER BILL 11 F2  NOV 23 TOTAL 16175 (65:35)</t>
  </si>
  <si>
    <t>H.O SNGPL BILL DEC 23 ID 20007 TOTAL 3000 (65:35)</t>
  </si>
  <si>
    <t>BAHRIA TOWN LESCO BILL NOV 23 ID 2096 TOTAL 39310 (65:35)</t>
  </si>
  <si>
    <t>PAID TO REVOLUTION MEDIA FOR NEWS ADVERTISEMENT 19-10-23</t>
  </si>
  <si>
    <t xml:space="preserve">VC SITE OFFICE LESCO BILL NOV 23 ID 5400R </t>
  </si>
  <si>
    <t>H.O LESCO BILL NOV 23 ID 2400U TOTAL 82404 (65:35)</t>
  </si>
  <si>
    <t>BAHRIA TOWN PTCL BILL NOV 23 PH (3100) TOTAL 900 (65:35)</t>
  </si>
  <si>
    <t>BAHRIA TOWN PTCL BILL NOV 23 PH (3000) TOTAL 3980 (65:35)</t>
  </si>
  <si>
    <t>H.O PTCL BILL NOV 23 PH (4003) TOTAL 8990 (65:35)</t>
  </si>
  <si>
    <t>H.O PTCL BILL NOV 23 PH (115) TOTAL 13700 (65:35)</t>
  </si>
  <si>
    <t>H.O PTCL BILL NOV 23 PH (307) TOTAL 610 (65:35)</t>
  </si>
  <si>
    <t>H.O PTCL BILL NOV 23 PH (305) TOTAL 740 (65:35)</t>
  </si>
  <si>
    <t>H.O PTCL BILL NOV 23 PH (304) TOTAL 720 (65:35)</t>
  </si>
  <si>
    <t>H.O PTCL BILL NOV 23 PH (303) TOTAL 600 (65:35)</t>
  </si>
  <si>
    <t>H.O PTCL BILL NOV 23 PH (302) TOTAL 1870 (65:35)</t>
  </si>
  <si>
    <t>H.O PTCL BILL NOV 23 PH (301) TOTAL 640 (65:35)</t>
  </si>
  <si>
    <t>VC PTCL BILL NOV 23 PH (301) TOTAL 920 (65:35)</t>
  </si>
  <si>
    <t>VC PTCL BILL NOV 23 PH (300) TOTAL 890 (65:35)</t>
  </si>
  <si>
    <t>VC PTCL BILL NOV 23 PH (142) TOTAL 4850 (65:35)</t>
  </si>
  <si>
    <t>PAID TO UD WING LDA PAY ORDER 5-12-23</t>
  </si>
  <si>
    <t xml:space="preserve">PAID TO RANA ABDUL WAHID (PATIALA CONCRETE ) 27-11-23 </t>
  </si>
  <si>
    <t>PAID TO MUGHAL BROTHER VCPRO# 063 BILL NO 222</t>
  </si>
  <si>
    <t>PAID TO MUGHAL BROTHER VCPRO# 062 BILL NO 221</t>
  </si>
  <si>
    <t>PAID TO ALI HAJVERY VCPRO# 071</t>
  </si>
  <si>
    <t xml:space="preserve">PAID TO ISLAM NAGAR BRICKS VCPRO# 065 </t>
  </si>
  <si>
    <t>PAID TO REVOLUTION MEDIA 8-12-23</t>
  </si>
  <si>
    <t>PAID FOR ASSETS FOR VC</t>
  </si>
  <si>
    <t>PAID TO MASTER OFFISYS SHOWROOM 19-10-23</t>
  </si>
  <si>
    <t>FUEL INSENTIVE PAID TO COL ANWAR MEHMOOD NOV 23  TOTAL 25000 (50:50)</t>
  </si>
  <si>
    <t>H.O SALARIES OF MONTH NOV 23 TOTAL 667798 (65:35)</t>
  </si>
  <si>
    <t>VC STAFF SALARIES NOV 23 TOTAL 1357545 (65:35)</t>
  </si>
  <si>
    <t xml:space="preserve">VC SITE  OFFICE STAFF SALARIES NOV 23 </t>
  </si>
  <si>
    <t>BAHRIA TOWN STAFF SALARIES NOV 23 TOTAL 242208 (65:35)</t>
  </si>
  <si>
    <t>37-D2 SALARIES OF NOV 23 TOTAL 86400 (65:35)</t>
  </si>
  <si>
    <t>18-D2 SALARIES OF NOV 23 TOTAL 54900 (65:35)</t>
  </si>
  <si>
    <t>VC SITE LESCO BILL REF# 715R HALF PAY BILL NOV 23</t>
  </si>
  <si>
    <t>PAID FOR DIGITAL MARKETING FROM (IMRAN ) TOTAL 700000 (50:50)</t>
  </si>
  <si>
    <t>TELENOR BILL DECEMBER 23 TOTAL 25014 (65:35)</t>
  </si>
  <si>
    <t>VC OFFICE SNGPL BILL NOV 23 ID 20001 TOTAL 670 (65:35)</t>
  </si>
  <si>
    <t>PAID TO MUJAHID ABBAS FOR GHASSU BILL NO 1 (113 DHAMPER ) DATE 5-11-23</t>
  </si>
  <si>
    <t>PAID TO MUJAHID ABBAS FOR GHASSU BILL NO 2 (46 DHAMPER )DATE 11-11-23</t>
  </si>
  <si>
    <t>PAID TO MUJAHID ABBAS MASHINERY RENT 2-12-23</t>
  </si>
  <si>
    <t xml:space="preserve">PAID TO KASHIF BASHIR FOR BOWNERY WALL CONSTRUCTION BILL 1 </t>
  </si>
  <si>
    <t>PAID TO (PATIALA CONCRETE INDUSTRY) SR NO 491 DATE 17-7-23</t>
  </si>
  <si>
    <t>PAID TO (PATIALA CONCRETE INDUSTRY) SR NO 489 DATE 20-7-23</t>
  </si>
  <si>
    <t>PAID TO (PATIALA CONCRETE INDUSTRY) SR NO 488 DATE 20-7-23</t>
  </si>
  <si>
    <t>PAID TO (PATIALA CONCRETE INDUSTRY) SR NO 426 DATE 10-9-23</t>
  </si>
  <si>
    <t>PAID TO (PATIALA CONCRETE INDUSTRY) SR NO 493 DATE 25-7-23</t>
  </si>
  <si>
    <t>PAID TO (PATIALA CONCRETE INDUSTRY) SR NO 495 DATE 22-6-23</t>
  </si>
  <si>
    <t>PAID TO (PATIALA CONCRETE INDUSTRY) SR NO 487 DATE 20-7-23</t>
  </si>
  <si>
    <t>11 F2 RENT PAID DEC 23 TOTAL 727250 (65:35)</t>
  </si>
  <si>
    <t>PAID TO MUGHAL BROTHERS VCPRO# 068 BILL #244</t>
  </si>
  <si>
    <t>PAID TO MUGHAL BROTHERS VCPRO# 067 BILL#242</t>
  </si>
  <si>
    <t>PAID TO MUGHAL BROTHERS VCPRO# 066 BILL#243</t>
  </si>
  <si>
    <t xml:space="preserve">PAID TO GHOSIA NURSERY FORM VCPRO# 064 BILL NO # 683 </t>
  </si>
  <si>
    <t xml:space="preserve">ADJUSTMENT VOUCHERS 3,5,10 MARLA RESIDECIAL AND 5,2 MARLA COMMERICIAL </t>
  </si>
  <si>
    <t xml:space="preserve">ADJUSTMENT VOUCHERS 3 MARLA RESIDENCIAL 5 MARLA RESIDENSIAL </t>
  </si>
  <si>
    <t>ADJUSTMENT VOUCHERS 5 MARLA RESIDENCIAL 5 MARLA COMMERIACAL 2 MARLA COMM 3 MARLA RESIDE</t>
  </si>
  <si>
    <t xml:space="preserve">ADJUSTMENT VOUCHERS 3 MARLA RES 5 MARLA RES 5 MARLA COMM 2 MARLA COMM </t>
  </si>
  <si>
    <t xml:space="preserve">ADJUSTMENT VOUCHERS 5 MARLA COMM 3 MARLA RES 5 MARLA RES </t>
  </si>
  <si>
    <t>ADJUSTMENT VOUCHERS 5 MARLA COMM 3 MARLA RES 2 MARLA COMM</t>
  </si>
  <si>
    <t>ADJUSTMENT VOUCHERS 5 MARLA COMM 5 MARLA RES</t>
  </si>
  <si>
    <t>DISCOUNT VOUCHERS 25K(254), 100K(174)</t>
  </si>
  <si>
    <t>DISCOUNT VOUCHERS 25K(267), 100K(233)</t>
  </si>
  <si>
    <t>DISCOUNT VOUCHERS 25K(134)</t>
  </si>
  <si>
    <t>DISCOUNT VOUCHERS 100K(141)</t>
  </si>
  <si>
    <t>DISCOUNT VOUCHERS 25K(4)</t>
  </si>
  <si>
    <t>DISCOUNT VOUCHERS 100K(37)</t>
  </si>
  <si>
    <t>PAID TO MULTINET DEC 23 INVOICE # 3140127</t>
  </si>
  <si>
    <t xml:space="preserve">PAID MASHINERY RENT TO (ARIF ZAMAN CONST COMPANY) 3 DAYS WORK 12,13,14 DEC </t>
  </si>
  <si>
    <t>FUEL (LEA 3738) 25-8-23 TOTAL 10000 (50:50)</t>
  </si>
  <si>
    <t>FUEL (LEA 3738) 8-8-23 TOTAL 2000 (50:50)</t>
  </si>
  <si>
    <t>(FAZAL -E- RABBI ENGINEERING) ELECTRIC WATER COLOUR 24-8-23</t>
  </si>
  <si>
    <t xml:space="preserve">UBER EXPENSE </t>
  </si>
  <si>
    <t xml:space="preserve">IRFAN ELECTRITION FUEL EXPENSE H.O TO SHERANWALA HEIGHTS AND GO TO VICTORIA SITE </t>
  </si>
  <si>
    <t xml:space="preserve">IRFAN ELECTRITION WORK AT VICTORIA CITY </t>
  </si>
  <si>
    <t>INTERNET ROUTER TENDA 24-8-23</t>
  </si>
  <si>
    <t xml:space="preserve">WATER COLLER DELIVER RENT </t>
  </si>
  <si>
    <t>MASHINERY FUEL 24-8-23 EXCAVATOR 216 LITER</t>
  </si>
  <si>
    <t>MASHINERY FUEL 24-8-23 GRADER 337.45 LITER</t>
  </si>
  <si>
    <t>MASHINERY FUEL 24-8-23 PLAIN ROLLER 179 LITER</t>
  </si>
  <si>
    <t>MASHINERY FUEL 24-8-23 COMPANY TRECTOR 111 LITER</t>
  </si>
  <si>
    <t>MASHINERY FUEL 24-8-23 RENTAL TRECTOR TROLLY (1750) 101 LITER</t>
  </si>
  <si>
    <t>MASHINERY FUEL 24-8-23 RENTAL TRECTOR TROLLY (7336) 61 LITER</t>
  </si>
  <si>
    <t xml:space="preserve">UBER EXPENSE VICTORIA SITE TO H.O </t>
  </si>
  <si>
    <t>UBER EXPENSE H.O TO VC SITE FOR WORK</t>
  </si>
  <si>
    <t xml:space="preserve">3 DOORS AND 4 WINDOWS FOR VC SITE </t>
  </si>
  <si>
    <t xml:space="preserve">MERGE FILES CANCELLATION </t>
  </si>
  <si>
    <t xml:space="preserve">VC SITE LESCO BILL 519R DEC 23 </t>
  </si>
  <si>
    <t>VC LESCO BILL DEC 23 ID 1300U TOTAL 13019 (65:35)</t>
  </si>
  <si>
    <t>VC SITE LESCO BILL 715R DEC 23 HALF PAY</t>
  </si>
  <si>
    <t>H.O LESCO BILL DEC 23 ID 7300U TOTAL 292 (65:35)</t>
  </si>
  <si>
    <t>H.O LESCO BILL DEC 23 ID 7800U TOTAL 565 (65:35)</t>
  </si>
  <si>
    <t>H.O LESCO BILL DEC 23 ID 8000U TOTAL 223 (65:35)</t>
  </si>
  <si>
    <t>H.O LESCO BILL DEC 23 ID 8100U TOTAL 2355 (65:35)</t>
  </si>
  <si>
    <t>H.O LESCO BILL DEC 23 ID 7700U TOTAL 12316 (65:35)</t>
  </si>
  <si>
    <t>STORM FIBER BILL 11 F2  DEC 23 TOTAL 16175 (65:35)</t>
  </si>
  <si>
    <t>PAID TO ISLAM NAGAR BRICKS VCPRO# 075 BILL 820</t>
  </si>
  <si>
    <t>PAID TO MUGHAL BROTHERS VCPRO# 073 BILL NO 276</t>
  </si>
  <si>
    <t>PAID TO MUGHAL BROTHERS VCPRO# 074 BILL NO 277</t>
  </si>
  <si>
    <t xml:space="preserve">ADJUSTMENT VOUCHERS 5 MARLA COMMERICAL </t>
  </si>
  <si>
    <t>DISCOUNT VOUCHERS 100K TOTAL 1</t>
  </si>
  <si>
    <t>PAID TO BATOOLS KITCHEN 12-8-23</t>
  </si>
  <si>
    <t>PAID TO ASLAM MEDIA DATE 28-12-23</t>
  </si>
  <si>
    <t>PAID TO MUJAHID ABBAS MASHINERY RENT BILL NO 10</t>
  </si>
  <si>
    <t>SALARIES OF HEAD OFFICE DEC 23 TOTAL 711105 (65:35)</t>
  </si>
  <si>
    <t>SALARIES OF VICTORIA CITY DEC 23 TOTAL 1287662 (65:35)</t>
  </si>
  <si>
    <t xml:space="preserve">SALARIES OF VICTORIA CITY SITE OFFICE  DEC 23 </t>
  </si>
  <si>
    <t xml:space="preserve">SALARIES OF VC SITE SALES STAFF DEC 23 </t>
  </si>
  <si>
    <t>SALARIES OF BAHRIA TOWN STAFF DEC 23 TOTAL 254042 (65:35)</t>
  </si>
  <si>
    <t xml:space="preserve">37-D2 SALARIES OF DEC 23 TOTAL 83700 (65:35) </t>
  </si>
  <si>
    <t>18-D2 SALARIES OF DEC 23 TOTAL 57600 (65:35)</t>
  </si>
  <si>
    <t>FUEL INSENTIVE PAID TO COL ANWAR 25000,COL AMIR 25000 TOTAL 50000 (50:50)</t>
  </si>
  <si>
    <t>BAHRIA OFFICE RENT JAN 24 TOTAL 357500 (50:50)</t>
  </si>
  <si>
    <t>H.O SNGPL BILL JAN 24 ID 20007 TOTAL 5000 (65:35)</t>
  </si>
  <si>
    <t>BAHRIA TOWN LESCO BILL DEC 23 ID 2096 TOTAL 40220  (65:35)</t>
  </si>
  <si>
    <t>BAHRIA TOWN MAINTENANCE BILL DEC 23 ID 3671 TOTAL 10600  (65:35)</t>
  </si>
  <si>
    <t>FUEL INSENTIVE PAY TO COL AMIR NOV 23 TOTAL 25000 (50:50)</t>
  </si>
  <si>
    <t xml:space="preserve">PAID TO GHOSIA NURSERY FORM VCPRO# 072 BILL NO # 689 </t>
  </si>
  <si>
    <t>PAID TO MUJAHID ABBAS RAVI SAND VCPRO# 082  DATE 9-1-24</t>
  </si>
  <si>
    <t>PAID TO ISLAM NAGAR BRICKS VCPRO# 079 BILL NO 822</t>
  </si>
  <si>
    <t>PAID TO MUGHAL BROTHERS VCPRO# 076 BILL NO 297</t>
  </si>
  <si>
    <t>PAID TO MUGHAL BROTHERS VCPRO# 078 BILL NO 439</t>
  </si>
  <si>
    <t xml:space="preserve">LEOPARDS COURIER BILL OCT 23 </t>
  </si>
  <si>
    <t>E STAMP PRINT 20-9-23</t>
  </si>
  <si>
    <t xml:space="preserve">DAG WOOD COCKTAIL SANDWICH </t>
  </si>
  <si>
    <t>VC SITE GROCERY MONTH OF 9TH</t>
  </si>
  <si>
    <t>MASONS GATE CONSTRUCTION BILL 7-12-23</t>
  </si>
  <si>
    <t>MAHER BAKSH SAAB PATTY CASH VC SITE DATE 25-SEP-23</t>
  </si>
  <si>
    <t>MAHER BAKSH SAAB PATTY CASH VC SITE DATE 3-OCT-23</t>
  </si>
  <si>
    <t>MAHER BAKSH SAAB PATTY CASH VC SITE DATE 3-OCT-23 SAME DATE 2 DIFFERNT BILLS</t>
  </si>
  <si>
    <t>MAHER BAKSH SAAB PATTY CASH VC SITE DATE 7-OCT-23</t>
  </si>
  <si>
    <t>MAHER BAKSH SAAB PATTY CASH VC SITE DATE 14-OCT-23</t>
  </si>
  <si>
    <t>MAHER BAKSH SAAB PATTY CASH VC SITE DATE 30-OCT-23</t>
  </si>
  <si>
    <t>MAHER BAKSH SAAB PATTY CASH VC SITE DATE 17-NOV-23</t>
  </si>
  <si>
    <t>MAHER BAKSH SAAB PATTY CASH VC SITE DATE 17-NOV-23 SAME DATE 2 DIFFERENT BILLS</t>
  </si>
  <si>
    <t>MAHER BAKSH SAAB PATTY CASH VC SITE DATE 18-NOV-23</t>
  </si>
  <si>
    <t>MAHER BAKSH SAAB PATTY CASH VC SITE DATE 29-NOV-23</t>
  </si>
  <si>
    <t>MAHER BAKSH SAAB PATTY CASH VC SITE DATE 04-DEC-23</t>
  </si>
  <si>
    <t>PAID TO MULTINET BILL NOV 23 INOICE NUMBER 3077483</t>
  </si>
  <si>
    <t>PAID TO PIFFERS FOR UNIFORM NOV 23 TOTAL 85587 (75:25)</t>
  </si>
  <si>
    <t>11-F2 RENT PAID JAN 24 TOTAL 727250 (65:35)</t>
  </si>
  <si>
    <t>STATIONERY SAMAAN 2-9-23 TOTAL 8250 (50:50)</t>
  </si>
  <si>
    <t>A4 PAPER RIM AND STATIONERY 27-10-23 TOTAL 43010 (50:50)</t>
  </si>
  <si>
    <t>OPTICS ITEM EXPENSE TOTAL 5120 (50:50)</t>
  </si>
  <si>
    <t>VC SITE A4 RIMS TOTAL 5100 (50:50)</t>
  </si>
  <si>
    <t>AL-FATEH PURCHASED GROCERY TOTAL 985 (50:50)</t>
  </si>
  <si>
    <t>AL-FATEH PURCHASED GROCERY TOTAL 2975 (50:50)</t>
  </si>
  <si>
    <t>FUEL EXPENSE BIKE TOTAL 500</t>
  </si>
  <si>
    <t>EURO STORE EVERY DAY TOTAL 1686 (50:50)</t>
  </si>
  <si>
    <t>BUNDU KHAN BAKERY ITEMS TOTAL 1281 (50:50)</t>
  </si>
  <si>
    <t>GROCERY TOTAL 9581 (50:50)</t>
  </si>
  <si>
    <t>ALL OFFICES GROCERY OF THE MONTH OF OCT 23 TOTAL 347123 (50:50)</t>
  </si>
  <si>
    <t>ALL OFFICES GROCERY OF THE MONTH OF DEC 23 TOTAL 331357 (50:50)</t>
  </si>
  <si>
    <t>BAHRIA TOWN EXPENSE SEP AND OCT 23 TOTAL 21838 (50:50)</t>
  </si>
  <si>
    <t>H.O EXPENSE COL AMIR AUG AND SEP 23 TOTAL 3160 (50:50)</t>
  </si>
  <si>
    <t>H.O EXPENSE COL AMIR AUG 23 TOTAL 2486 (50:50)</t>
  </si>
  <si>
    <t>H.O EXPENSE COL AMIR OCT 23 TOTAL 1560 (50:50)</t>
  </si>
  <si>
    <t>H.O EXPENSE COL AMIR OCT 23 TOTAL 1500 (50:50)</t>
  </si>
  <si>
    <t>H.O EXPENSE COL AMIR NOV 23 TOTAL 2300 (50:50)</t>
  </si>
  <si>
    <t>VC OFFICE PATTY CASH NOV AND DEC 23 TOTAL 69440 (50:50)</t>
  </si>
  <si>
    <t>VC OFFICE PATTY CASH OCT 23 TOTAL 101733 (50:50)</t>
  </si>
  <si>
    <t>VC OFFICE PATTY CASH OCT AND NOV 23 TOTAL 89606 (50:50)</t>
  </si>
  <si>
    <t>VC OFFICE PATTY CASH SEP 23TOTAL 35604 (50:50)</t>
  </si>
  <si>
    <t>TELENOR BILL  JAN 24 TOTAL 31367 (65:35)</t>
  </si>
  <si>
    <t>VC SITE LESCO BILL 715R JAN 24 HALF BILL 1/4</t>
  </si>
  <si>
    <t>PAID REVOLUTION MEDIA 24-12-23</t>
  </si>
  <si>
    <t>PAID REVOLUTION MEDIA 06-1-24</t>
  </si>
  <si>
    <t>PAID TO MUJAHID ABBAS FOR GHASSU VCPRO# 081 BILL NO 3</t>
  </si>
  <si>
    <t xml:space="preserve">PAID REMAINING AMOUNT FOLIO 2404 </t>
  </si>
  <si>
    <t>PAID REMAINING AMOUNT FOLIO 2484</t>
  </si>
  <si>
    <t>DISCOUNT VOUCHERS 25K (4)</t>
  </si>
  <si>
    <t>DISCOUNT VOUCHERS 100K (97)</t>
  </si>
  <si>
    <t>DISCOUNT VOUCHERS 25K (2)</t>
  </si>
  <si>
    <t>DISCOUNT VOUCHERS 100K (25)</t>
  </si>
  <si>
    <t>H.O PAID FOR PTCL UAN NUMBER JAN TO MAR 24 TOTAL 83460 (65:35)</t>
  </si>
  <si>
    <t>FAMOUS CARDS BILL NO 628 DATE 15-1-24</t>
  </si>
  <si>
    <t>FAMOUS CARDS BILL NO 622 DATE 16-12-23</t>
  </si>
  <si>
    <t>FAMOUS CARDS BILL NO 614 DATE 30-11-23</t>
  </si>
  <si>
    <t>FAMOUS CARDS BILL NO 610 DATE 22-11-23</t>
  </si>
  <si>
    <t>VC PRINTER REPAIR HP LASER JET 15-01-24 TOTAL 22000 (65:35)</t>
  </si>
  <si>
    <t xml:space="preserve">LEOPARDS BILL DEC 23 </t>
  </si>
  <si>
    <t>DS</t>
  </si>
  <si>
    <t>VICTORIA CITY EXPENSE DETAIL</t>
  </si>
  <si>
    <t>Row Labels</t>
  </si>
  <si>
    <t>Sum of DEBIT</t>
  </si>
  <si>
    <t>Sum of CREDIT</t>
  </si>
  <si>
    <t xml:space="preserve">GENERNAL </t>
  </si>
  <si>
    <t xml:space="preserve">BUY BACK </t>
  </si>
  <si>
    <t>Grand Total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</si>
</sst>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43" formatCode="_(* #,##0.00_);_(* \(#,##0.00\);_(* &quot;-&quot;??_);_(@_)"/>
    <numFmt numFmtId="177" formatCode="_(* #,##0_);_(* \(#,##0\);_(* &quot;-&quot;??_);_(@_)"/>
    <numFmt numFmtId="178" formatCode="[$-409]d\-mmm\-yy;@"/>
    <numFmt numFmtId="179" formatCode="00000\-0000"/>
    <numFmt numFmtId="180" formatCode="_-* #,##0_-;\-* #,##0_-;_-* &quot;-&quot;??_-;_-@_-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6"/>
      <color theme="1"/>
      <name val="Arial Black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8"/>
      <color theme="1"/>
      <name val="Arial Black"/>
      <charset val="134"/>
    </font>
    <font>
      <b/>
      <sz val="16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21" borderId="9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25" borderId="7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0" borderId="13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</cellStyleXfs>
  <cellXfs count="121">
    <xf numFmtId="0" fontId="0" fillId="0" borderId="0" xfId="0"/>
    <xf numFmtId="177" fontId="0" fillId="0" borderId="0" xfId="2" applyNumberFormat="1" applyFont="1"/>
    <xf numFmtId="0" fontId="1" fillId="0" borderId="0" xfId="0" applyFont="1" applyAlignment="1">
      <alignment horizontal="center"/>
    </xf>
    <xf numFmtId="58" fontId="1" fillId="0" borderId="0" xfId="0" applyNumberFormat="1" applyFont="1" applyAlignment="1">
      <alignment horizontal="center"/>
    </xf>
    <xf numFmtId="177" fontId="0" fillId="0" borderId="0" xfId="0" applyNumberFormat="1"/>
    <xf numFmtId="0" fontId="0" fillId="0" borderId="0" xfId="0" applyAlignment="1">
      <alignment horizontal="left"/>
    </xf>
    <xf numFmtId="177" fontId="0" fillId="0" borderId="0" xfId="0" applyNumberFormat="1" applyFill="1"/>
    <xf numFmtId="0" fontId="0" fillId="0" borderId="0" xfId="0" applyAlignment="1">
      <alignment horizontal="left" indent="1"/>
    </xf>
    <xf numFmtId="43" fontId="0" fillId="0" borderId="0" xfId="2" applyFont="1"/>
    <xf numFmtId="0" fontId="2" fillId="0" borderId="0" xfId="0" applyFont="1"/>
    <xf numFmtId="0" fontId="0" fillId="0" borderId="0" xfId="0" applyAlignment="1">
      <alignment vertical="center"/>
    </xf>
    <xf numFmtId="178" fontId="0" fillId="0" borderId="0" xfId="0" applyNumberFormat="1"/>
    <xf numFmtId="0" fontId="1" fillId="0" borderId="0" xfId="0" applyFont="1"/>
    <xf numFmtId="17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7" fontId="2" fillId="0" borderId="0" xfId="2" applyNumberFormat="1" applyFont="1"/>
    <xf numFmtId="178" fontId="3" fillId="0" borderId="1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3" fillId="2" borderId="2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177" fontId="6" fillId="8" borderId="1" xfId="2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7" fontId="0" fillId="0" borderId="0" xfId="2" applyNumberFormat="1" applyFont="1" applyBorder="1" applyAlignment="1">
      <alignment horizontal="left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78" fontId="7" fillId="0" borderId="0" xfId="0" applyNumberFormat="1" applyFont="1" applyAlignment="1">
      <alignment horizontal="center" vertical="center"/>
    </xf>
    <xf numFmtId="177" fontId="6" fillId="8" borderId="2" xfId="2" applyNumberFormat="1" applyFont="1" applyFill="1" applyBorder="1" applyAlignment="1">
      <alignment horizontal="center" vertical="center"/>
    </xf>
    <xf numFmtId="177" fontId="1" fillId="0" borderId="0" xfId="2" applyNumberFormat="1" applyFont="1"/>
    <xf numFmtId="0" fontId="0" fillId="0" borderId="0" xfId="0" applyAlignment="1">
      <alignment horizontal="left"/>
    </xf>
    <xf numFmtId="0" fontId="0" fillId="0" borderId="5" xfId="0" applyBorder="1"/>
    <xf numFmtId="177" fontId="0" fillId="0" borderId="0" xfId="2" applyNumberFormat="1" applyFont="1" applyAlignment="1">
      <alignment horizontal="left" vertical="center"/>
    </xf>
    <xf numFmtId="0" fontId="8" fillId="0" borderId="0" xfId="0" applyFont="1"/>
    <xf numFmtId="0" fontId="0" fillId="0" borderId="0" xfId="0" applyAlignment="1">
      <alignment horizontal="center"/>
    </xf>
    <xf numFmtId="179" fontId="8" fillId="0" borderId="0" xfId="0" applyNumberFormat="1" applyFont="1"/>
    <xf numFmtId="179" fontId="8" fillId="0" borderId="0" xfId="0" applyNumberFormat="1" applyFont="1" applyAlignment="1">
      <alignment horizontal="left"/>
    </xf>
    <xf numFmtId="177" fontId="9" fillId="0" borderId="0" xfId="2" applyNumberFormat="1" applyFont="1" applyBorder="1" applyAlignment="1">
      <alignment horizontal="left" vertical="center"/>
    </xf>
    <xf numFmtId="178" fontId="1" fillId="0" borderId="0" xfId="2" applyNumberFormat="1" applyFont="1" applyAlignment="1">
      <alignment horizontal="center" vertical="top"/>
    </xf>
    <xf numFmtId="177" fontId="1" fillId="0" borderId="0" xfId="2" applyNumberFormat="1" applyFont="1" applyAlignment="1">
      <alignment horizontal="left" vertical="center"/>
    </xf>
    <xf numFmtId="0" fontId="8" fillId="0" borderId="0" xfId="0" applyFont="1" applyAlignment="1">
      <alignment horizontal="left"/>
    </xf>
    <xf numFmtId="177" fontId="0" fillId="0" borderId="0" xfId="2" applyNumberFormat="1" applyFont="1" applyFill="1" applyBorder="1" applyAlignment="1">
      <alignment horizontal="right"/>
    </xf>
    <xf numFmtId="177" fontId="0" fillId="0" borderId="0" xfId="2" applyNumberFormat="1" applyFont="1" applyFill="1" applyAlignment="1">
      <alignment horizontal="left" vertical="center"/>
    </xf>
    <xf numFmtId="0" fontId="8" fillId="9" borderId="0" xfId="0" applyFont="1" applyFill="1" applyAlignment="1">
      <alignment horizontal="left"/>
    </xf>
    <xf numFmtId="0" fontId="0" fillId="0" borderId="0" xfId="0" applyFont="1" applyAlignment="1">
      <alignment horizontal="right" vertical="center"/>
    </xf>
    <xf numFmtId="0" fontId="0" fillId="9" borderId="0" xfId="0" applyFill="1" applyAlignment="1">
      <alignment horizontal="left"/>
    </xf>
    <xf numFmtId="178" fontId="10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center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177" fontId="10" fillId="0" borderId="0" xfId="2" applyNumberFormat="1" applyFont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178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0" borderId="0" xfId="0" applyFont="1" applyFill="1"/>
    <xf numFmtId="0" fontId="0" fillId="10" borderId="0" xfId="0" applyFill="1"/>
    <xf numFmtId="0" fontId="0" fillId="10" borderId="0" xfId="0" applyFill="1" applyAlignment="1">
      <alignment horizontal="left"/>
    </xf>
    <xf numFmtId="177" fontId="0" fillId="10" borderId="0" xfId="2" applyNumberFormat="1" applyFont="1" applyFill="1" applyAlignment="1">
      <alignment horizontal="left" vertical="center"/>
    </xf>
    <xf numFmtId="177" fontId="0" fillId="0" borderId="0" xfId="2" applyNumberFormat="1" applyFont="1" applyFill="1"/>
    <xf numFmtId="178" fontId="0" fillId="10" borderId="0" xfId="0" applyNumberFormat="1" applyFill="1" applyAlignment="1">
      <alignment horizontal="center" vertical="top"/>
    </xf>
    <xf numFmtId="177" fontId="12" fillId="0" borderId="0" xfId="2" applyNumberFormat="1" applyFont="1" applyFill="1" applyBorder="1" applyAlignment="1">
      <alignment horizontal="right"/>
    </xf>
    <xf numFmtId="177" fontId="12" fillId="0" borderId="0" xfId="2" applyNumberFormat="1" applyFont="1" applyBorder="1" applyAlignment="1">
      <alignment horizontal="right"/>
    </xf>
    <xf numFmtId="177" fontId="12" fillId="0" borderId="0" xfId="2" applyNumberFormat="1" applyFont="1" applyAlignment="1">
      <alignment horizontal="right"/>
    </xf>
    <xf numFmtId="178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9" borderId="0" xfId="0" applyFont="1" applyFill="1"/>
    <xf numFmtId="0" fontId="0" fillId="9" borderId="0" xfId="0" applyFill="1"/>
    <xf numFmtId="177" fontId="0" fillId="9" borderId="0" xfId="2" applyNumberFormat="1" applyFont="1" applyFill="1" applyAlignment="1">
      <alignment horizontal="left" vertical="center"/>
    </xf>
    <xf numFmtId="178" fontId="0" fillId="9" borderId="0" xfId="0" applyNumberFormat="1" applyFill="1" applyAlignment="1">
      <alignment horizontal="center" vertical="top"/>
    </xf>
    <xf numFmtId="178" fontId="0" fillId="11" borderId="0" xfId="0" applyNumberFormat="1" applyFill="1" applyAlignment="1">
      <alignment horizontal="center" vertical="top"/>
    </xf>
    <xf numFmtId="0" fontId="0" fillId="11" borderId="0" xfId="0" applyFill="1" applyAlignment="1">
      <alignment horizontal="center"/>
    </xf>
    <xf numFmtId="0" fontId="1" fillId="11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177" fontId="0" fillId="11" borderId="0" xfId="2" applyNumberFormat="1" applyFont="1" applyFill="1" applyAlignment="1">
      <alignment horizontal="left" vertical="center"/>
    </xf>
    <xf numFmtId="0" fontId="0" fillId="0" borderId="0" xfId="0" applyAlignment="1">
      <alignment horizontal="center" vertical="top"/>
    </xf>
    <xf numFmtId="178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77" fontId="12" fillId="0" borderId="0" xfId="2" applyNumberFormat="1" applyFont="1" applyFill="1" applyAlignment="1">
      <alignment horizontal="right"/>
    </xf>
    <xf numFmtId="0" fontId="1" fillId="9" borderId="0" xfId="0" applyFont="1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9" borderId="0" xfId="0" applyFill="1" applyAlignment="1">
      <alignment horizontal="center" vertical="top"/>
    </xf>
    <xf numFmtId="178" fontId="0" fillId="9" borderId="0" xfId="0" applyNumberForma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78" fontId="1" fillId="0" borderId="0" xfId="2" applyNumberFormat="1" applyFont="1" applyFill="1" applyAlignment="1">
      <alignment horizontal="center" vertical="top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center"/>
    </xf>
    <xf numFmtId="177" fontId="0" fillId="0" borderId="0" xfId="2" applyNumberFormat="1" applyFont="1" applyFill="1" applyBorder="1" applyAlignment="1">
      <alignment horizontal="left" vertical="center"/>
    </xf>
    <xf numFmtId="178" fontId="0" fillId="12" borderId="0" xfId="0" applyNumberFormat="1" applyFill="1" applyAlignment="1">
      <alignment horizontal="center" vertical="top"/>
    </xf>
    <xf numFmtId="0" fontId="0" fillId="12" borderId="0" xfId="0" applyFill="1"/>
    <xf numFmtId="0" fontId="1" fillId="12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177" fontId="0" fillId="12" borderId="0" xfId="2" applyNumberFormat="1" applyFont="1" applyFill="1" applyAlignment="1">
      <alignment horizontal="left" vertical="center"/>
    </xf>
    <xf numFmtId="178" fontId="1" fillId="0" borderId="0" xfId="2" applyNumberFormat="1" applyFont="1" applyFill="1" applyAlignment="1">
      <alignment horizontal="center" vertical="center"/>
    </xf>
    <xf numFmtId="177" fontId="0" fillId="0" borderId="0" xfId="2" applyNumberFormat="1" applyFont="1" applyAlignment="1">
      <alignment vertical="center"/>
    </xf>
    <xf numFmtId="177" fontId="1" fillId="0" borderId="0" xfId="2" applyNumberFormat="1" applyFont="1" applyFill="1"/>
    <xf numFmtId="177" fontId="1" fillId="12" borderId="0" xfId="2" applyNumberFormat="1" applyFont="1" applyFill="1"/>
    <xf numFmtId="178" fontId="1" fillId="13" borderId="0" xfId="2" applyNumberFormat="1" applyFont="1" applyFill="1" applyAlignment="1">
      <alignment horizontal="center" vertical="top"/>
    </xf>
    <xf numFmtId="177" fontId="0" fillId="13" borderId="0" xfId="2" applyNumberFormat="1" applyFont="1" applyFill="1"/>
    <xf numFmtId="0" fontId="0" fillId="0" borderId="0" xfId="2" applyNumberFormat="1" applyFont="1" applyFill="1" applyAlignment="1">
      <alignment horizontal="left" vertical="center"/>
    </xf>
    <xf numFmtId="180" fontId="0" fillId="0" borderId="0" xfId="0" applyNumberFormat="1"/>
    <xf numFmtId="178" fontId="0" fillId="13" borderId="0" xfId="0" applyNumberFormat="1" applyFill="1" applyAlignment="1">
      <alignment horizontal="center" vertical="top"/>
    </xf>
    <xf numFmtId="0" fontId="1" fillId="13" borderId="0" xfId="0" applyFont="1" applyFill="1" applyAlignment="1">
      <alignment horizontal="left"/>
    </xf>
    <xf numFmtId="0" fontId="0" fillId="13" borderId="0" xfId="0" applyFill="1" applyAlignment="1">
      <alignment horizontal="left"/>
    </xf>
    <xf numFmtId="0" fontId="0" fillId="13" borderId="0" xfId="0" applyFill="1"/>
    <xf numFmtId="177" fontId="0" fillId="13" borderId="0" xfId="2" applyNumberFormat="1" applyFont="1" applyFill="1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1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0">
    <dxf>
      <numFmt numFmtId="181" formatCode="_(* #,##0.0_);_(* \(#,##0.0\);_(* &quot;-&quot;??_);_(@_)"/>
    </dxf>
    <dxf>
      <numFmt numFmtId="182" formatCode="_(* #,##0.0_);_(* \(#,##0.0\);_(* &quot;-&quot;??_);_(@_)"/>
    </dxf>
    <dxf>
      <numFmt numFmtId="177" formatCode="_(* #,##0_);_(* \(#,##0\);_(* &quot;-&quot;??_);_(@_)"/>
    </dxf>
    <dxf>
      <numFmt numFmtId="177" formatCode="_(* #,##0_);_(* \(#,##0\);_(* &quot;-&quot;??_);_(@_)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FF00"/>
        </patternFill>
      </fill>
    </dxf>
    <dxf>
      <fill>
        <patternFill patternType="none"/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178" formatCode="[$-409]d\-mmm\-yy;@"/>
      <alignment horizontal="center" vertical="top"/>
    </dxf>
    <dxf>
      <numFmt numFmtId="0" formatCode="General"/>
    </dxf>
    <dxf>
      <font>
        <b val="1"/>
      </font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font>
        <name val="Calibri"/>
        <scheme val="none"/>
        <b val="0"/>
        <i val="0"/>
        <strike val="0"/>
        <u val="none"/>
        <sz val="11"/>
        <color theme="1"/>
      </font>
      <numFmt numFmtId="177" formatCode="_(* #,##0_);_(* \(#,##0\);_(* &quot;-&quot;??_);_(@_)"/>
      <alignment horizontal="left" vertical="center"/>
    </dxf>
    <dxf>
      <font>
        <name val="Calibri"/>
        <scheme val="none"/>
        <b val="0"/>
        <i val="0"/>
        <strike val="0"/>
        <u val="none"/>
        <sz val="11"/>
        <color theme="1"/>
      </font>
      <numFmt numFmtId="177" formatCode="_(* #,##0_);_(* \(#,##0\);_(* &quot;-&quot;??_);_(@_)"/>
      <alignment horizontal="left" vertical="center"/>
    </dxf>
    <dxf>
      <font>
        <b val="1"/>
      </font>
      <numFmt numFmtId="177" formatCode="_(* #,##0_);_(* \(#,##0\);_(* &quot;-&quot;??_);_(@_)"/>
      <alignment horizontal="left" vertical="center"/>
    </dxf>
    <dxf>
      <font>
        <b val="1"/>
      </font>
      <numFmt numFmtId="178" formatCode="[$-409]d\-mmm\-yy;@"/>
      <alignment horizontal="center" vertical="top"/>
    </dxf>
    <dxf>
      <font>
        <name val="Calibri"/>
        <scheme val="none"/>
        <b val="0"/>
        <i val="0"/>
        <strike val="0"/>
        <u val="none"/>
        <sz val="11"/>
        <color theme="1"/>
      </font>
      <numFmt numFmtId="177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317.7366065972" refreshedBy="Author" recordCount="2653">
  <cacheSource type="worksheet">
    <worksheetSource name="Table1"/>
  </cacheSource>
  <cacheFields count="12">
    <cacheField name="DATE" numFmtId="0"/>
    <cacheField name="FOLIO#" numFmtId="0"/>
    <cacheField name="ACCOUNT TYPE" numFmtId="0">
      <sharedItems containsBlank="1" count="79">
        <s v="MISCELLANOUS"/>
        <s v="STATIONERY"/>
        <s v="ARCHITECTURE"/>
        <s v="LDA"/>
        <s v="ADS/ ADVERTISEMENT "/>
        <s v="REVENUE DEPT"/>
        <s v="EQUIPMENT"/>
        <s v="LAND A"/>
        <s v="LAND B"/>
        <s v="PRINTINGS"/>
        <s v="LAND ACQUSITION"/>
        <s v="RENTS"/>
        <s v="BAIG LAW CONSULTANCY"/>
        <s v="FURNITURE AND FITTINGS"/>
        <s v="COMMISSIONS"/>
        <s v="SALARIES"/>
        <s v="TEPA"/>
        <s v="BOUNDRY WALL"/>
        <s v="IRRIGATION "/>
        <s v="UTILITY"/>
        <s v="BOLAN"/>
        <s v="GROCERY"/>
        <s v="-"/>
        <s v="DMA"/>
        <s v="SANITARY"/>
        <s v="LAND C"/>
        <s v="GENERAL "/>
        <s v="DEVELOPMENT"/>
        <s v="GENERNAL "/>
        <s v="LAND D"/>
        <s v="COMM. PAID"/>
        <s v="UMAR RCC PIPE FACTORY"/>
        <s v="TAXES PAID"/>
        <s v="USMAN BRICKS"/>
        <s v="VC SITE OFFICE"/>
        <s v="VC"/>
        <s v="BAHRIA TOWN"/>
        <s v="IEP+KBA "/>
        <s v="HEAD OFFICE"/>
        <s v="APPROVAL FEE GOVT. DEPT"/>
        <s v="FUEL"/>
        <s v="CONTAINERS MSS"/>
        <s v="REVOLUTION MEDIA "/>
        <s v="RE PURCHASED "/>
        <s v="MACHINERY RENT "/>
        <s v="HONDA CITY "/>
        <s v="GENERATOR "/>
        <s v="EVENT"/>
        <s v="IRON"/>
        <s v="HI TEA"/>
        <s v="BRICK WALL"/>
        <s v="STEEL"/>
        <s v="SAND"/>
        <s v="CONTRACTOR "/>
        <s v="HORTICULTURE"/>
        <s v="DISCOUNT VOUCHERS"/>
        <s v="MHN COMMIUNICATION PVT LTD"/>
        <s v="GARDENING "/>
        <s v="PHA"/>
        <s v="I-E-P TOWN"/>
        <s v="WASA"/>
        <s v="ADJUSTMENT VOUCHERS "/>
        <s v="CEMENT"/>
        <s v="CRUSH"/>
        <s v="IT EXPENSE"/>
        <s v="ELECTRIFICATION "/>
        <s v="WAPDA"/>
        <s v="T WAPDA"/>
        <s v="CEMENT "/>
        <s v="BRICKS"/>
        <s v="MERGE FILES CANCELLATION"/>
        <m u="1"/>
        <e v="#REF!" u="1"/>
        <s v="MIAN ISHTIAQ" u="1"/>
        <s v="CONST. GENERAL " u="1"/>
        <s v="BOARDS" u="1"/>
        <s v="TAO BBQ" u="1"/>
        <s v="KHAYABAN-E-AMIN" u="1"/>
        <s v="DIGITAL MARKETING" u="1"/>
      </sharedItems>
    </cacheField>
    <cacheField name="ACCOUNT NAME" numFmtId="0">
      <sharedItems containsBlank="1" count="109">
        <s v="MISCELLANOUS"/>
        <s v="STATIONERY"/>
        <s v="MAJEED SB"/>
        <s v="LDA"/>
        <s v="TMD HOSTING"/>
        <s v="MIAN ISHTIAQ"/>
        <s v="REVENUE"/>
        <s v="EQUIPMENT"/>
        <s v="LAND A"/>
        <s v="LAND B"/>
        <s v="PRINT MEDIA"/>
        <s v="FAMOUS CARDS"/>
        <s v="IRSHAD SB"/>
        <s v="11-F2 RENT"/>
        <s v="BAIG LAW"/>
        <s v="FURNITURE AND FITTINGS"/>
        <s v="PROMO.COM"/>
        <s v="DEALERS"/>
        <s v="SALARIES"/>
        <s v="TEPA"/>
        <s v="HAMID BASHIR"/>
        <s v="RANA ABDUL WAHID"/>
        <s v="IRRIGATION "/>
        <s v="BAHRIA RENT"/>
        <s v="ASLAM MEDIA"/>
        <s v="UTILITY"/>
        <s v="BOLAN"/>
        <s v="GROCERY"/>
        <s v="RENDER 360"/>
        <m/>
        <s v="DMA"/>
        <s v="SHAHEEN SANITARY"/>
        <s v="LAND C"/>
        <s v="SHOAIB SB"/>
        <s v="PAKISTAN TELE"/>
        <s v="GENERAL"/>
        <s v="ZAMEEN"/>
        <s v="SAIF CONSTRUCTION"/>
        <s v="CONSTRUCTION G.L"/>
        <s v="MARKETING G.L"/>
        <s v="LAND D"/>
        <s v="DIGITAL ADV"/>
        <s v="PAYPRO"/>
        <s v="MIAN ISHTIAQ (A)"/>
        <s v="ARIF BOARDS"/>
        <s v="RCC"/>
        <s v="TAX"/>
        <s v="USMAN BRICKS"/>
        <s v="VC S/O"/>
        <s v="VC"/>
        <s v="BAHRIA TOWN"/>
        <s v="PIFFERS"/>
        <s v="SPY"/>
        <s v="IEP+KBA "/>
        <s v="HEAD OFFICE"/>
        <s v="GOVT DEPT FEE"/>
        <s v="MACHINERY FUEL"/>
        <s v="CONTAINERS"/>
        <s v="REVOLUTION MEDIA "/>
        <s v="DEVELOPMENT"/>
        <s v="RE PURCHASED "/>
        <s v="MACHINERY RENT "/>
        <s v="HONDA CITY "/>
        <s v="GENERATOR "/>
        <s v="DMA CONSULTANTS G.L"/>
        <s v="LEGAL EXPENSES G.L"/>
        <s v="ASSETS PURCHASED G.L"/>
        <s v="IS LDA"/>
        <s v="BALLOTING"/>
        <s v="UNITED IRON STORE"/>
        <s v="TAO BBQ"/>
        <s v="SHABAN BUILDERS &amp; Co."/>
        <s v="SJ STEEL "/>
        <s v="MUGHAL BROTHERS"/>
        <s v="MASONS ENGINEERS &amp; CONSTRUCTORS "/>
        <s v="GHOUSIA NURSERY FARM "/>
        <s v="MATE"/>
        <s v="DISCOUNT VOUCHERS"/>
        <s v="MHN COMMIUNICATION PVT LTD"/>
        <s v="MIAN MUHAMMAD IQBAL"/>
        <s v="LANDS G.L"/>
        <s v="GARDENING "/>
        <s v="PHA"/>
        <s v="IMTIYAZ "/>
        <s v="IEP "/>
        <s v="WASA"/>
        <s v="DIGITAL ADV (IMRAN)"/>
        <s v="ADJUSTMENT VOUCHERS "/>
        <s v="MUGHAL BROTHERS."/>
        <s v="IFTIKHAR AHMAD "/>
        <s v="IT EXPENSE "/>
        <s v="PAN POWER INTERNATIONAL"/>
        <s v="MUGHAL BROTHERS,"/>
        <s v="FUEL INCENTIVE"/>
        <s v="TRACTOR"/>
        <s v="TAIMOOR"/>
        <s v="WAPDA"/>
        <s v="ALI HAJVERY "/>
        <s v="ISLAM NAGAR BRICKS "/>
        <s v="KASHIF BASHIR "/>
        <s v="MERGE FILES CANCELLATION"/>
        <s v="MUJAHID ABBAS"/>
        <s v="OPERATIONS G.L" u="1"/>
        <s v="AF STEEL " u="1"/>
        <s v="KBA" u="1"/>
        <s v="COMMISSION AGENTS" u="1"/>
        <s v="NEON SIGNS CO." u="1"/>
        <s v="TRACTOR FUEL" u="1"/>
        <s v="FUEL" u="1"/>
      </sharedItems>
    </cacheField>
    <cacheField name="MAIN HEAD ACCOUNTS" numFmtId="0">
      <sharedItems containsBlank="1" count="11">
        <s v="OPERATIONS EXPENSES"/>
        <s v="CONSTRUCTION EXP"/>
        <s v="DMA CONSULTANTS"/>
        <s v="MARKETING EXP"/>
        <s v="ASSETS PURCHASED"/>
        <s v="LANDS"/>
        <s v="LEGAL EXPENSES"/>
        <s v="-"/>
        <s v="BUY BACK "/>
        <s v="PROMOTIONS"/>
        <m u="1"/>
      </sharedItems>
    </cacheField>
    <cacheField name="DESCRIPTION" numFmtId="0"/>
    <cacheField name="DEBIT" numFmtId="0">
      <sharedItems containsString="0" containsBlank="1" containsNumber="1" minValue="-8772" maxValue="1058710000" count="1620">
        <n v="230"/>
        <n v="1025"/>
        <n v="300"/>
        <n v="1200"/>
        <n v="200"/>
        <n v="70"/>
        <n v="160"/>
        <n v="170"/>
        <n v="500000"/>
        <n v="1600"/>
        <n v="2600"/>
        <n v="1500000"/>
        <n v="200000"/>
        <n v="80000"/>
        <n v="4000000"/>
        <n v="389330"/>
        <n v="549000000"/>
        <n v="1000000"/>
        <n v="2000000"/>
        <n v="302049"/>
        <n v="63000"/>
        <n v="10440"/>
        <n v="43964"/>
        <n v="150000"/>
        <n v="400000"/>
        <n v="902600"/>
        <n v="10000"/>
        <n v="3010000"/>
        <n v="700"/>
        <n v="650000"/>
        <n v="23240"/>
        <n v="41506"/>
        <n v="138296"/>
        <n v="55228"/>
        <n v="24875"/>
        <n v="8153"/>
        <n v="3800"/>
        <n v="157600"/>
        <n v="1263000"/>
        <n v="42500"/>
        <n v="138000"/>
        <n v="1491580"/>
        <n v="93000"/>
        <n v="54404"/>
        <n v="179909"/>
        <n v="2500"/>
        <n v="147500"/>
        <n v="11520"/>
        <n v="5100"/>
        <n v="1000"/>
        <n v="502694"/>
        <n v="573140"/>
        <n v="1260000"/>
        <n v="283322"/>
        <n v="976680"/>
        <n v="305000"/>
        <n v="60000"/>
        <n v="74100"/>
        <n v="271960"/>
        <n v="697080"/>
        <n v="2060"/>
        <n v="220913"/>
        <n v="892000"/>
        <n v="350000"/>
        <n v="1440"/>
        <n v="172000"/>
        <n v="176469"/>
        <n v="0"/>
        <n v="37405"/>
        <n v="75000"/>
        <n v="25000"/>
        <n v="580000"/>
        <n v="1240"/>
        <n v="126000"/>
        <n v="30000"/>
        <n v="235"/>
        <n v="11334"/>
        <n v="415000"/>
        <n v="5000"/>
        <n v="675000"/>
        <n v="7500"/>
        <n v="37000"/>
        <n v="40000"/>
        <n v="11613"/>
        <n v="20000"/>
        <n v="3000"/>
        <n v="6868138"/>
        <n v="101500"/>
        <n v="34387"/>
        <n v="597500"/>
        <n v="255500"/>
        <n v="162500"/>
        <n v="493842"/>
        <n v="141680"/>
        <n v="54037"/>
        <n v="4555"/>
        <n v="31904"/>
        <n v="4759"/>
        <n v="13185"/>
        <n v="225"/>
        <n v="600"/>
        <n v="3250"/>
        <n v="8484"/>
        <n v="250"/>
        <n v="145750"/>
        <n v="81539"/>
        <n v="13674"/>
        <n v="5496"/>
        <n v="72045"/>
        <n v="15978"/>
        <n v="55387"/>
        <n v="17855"/>
        <n v="5274"/>
        <n v="1760"/>
        <n v="15753"/>
        <n v="1442"/>
        <n v="777649"/>
        <n v="750"/>
        <n v="1500"/>
        <n v="13546"/>
        <n v="85563"/>
        <n v="15045"/>
        <n v="2502"/>
        <n v="117"/>
        <n v="2116"/>
        <n v="3002"/>
        <n v="13333"/>
        <n v="300000"/>
        <m/>
        <n v="37334"/>
        <n v="39200"/>
        <n v="4000"/>
        <n v="6571"/>
        <n v="12140"/>
        <n v="7000"/>
        <n v="106500"/>
        <n v="8450"/>
        <n v="62500"/>
        <n v="130335"/>
        <n v="530"/>
        <n v="24000"/>
        <n v="8500"/>
        <n v="40250"/>
        <n v="4580"/>
        <n v="9216"/>
        <n v="14150"/>
        <n v="2661"/>
        <n v="315417"/>
        <n v="331000"/>
        <n v="281021"/>
        <n v="31168"/>
        <n v="350"/>
        <n v="4452"/>
        <n v="7719"/>
        <n v="14340"/>
        <n v="3810"/>
        <n v="40017"/>
        <n v="3195"/>
        <n v="69137"/>
        <n v="597000"/>
        <n v="91000"/>
        <n v="51500"/>
        <n v="8200"/>
        <n v="16600"/>
        <n v="5840"/>
        <n v="500"/>
        <n v="400"/>
        <n v="39500"/>
        <n v="27750"/>
        <n v="71997"/>
        <n v="5230"/>
        <n v="62000"/>
        <n v="6100"/>
        <n v="253700"/>
        <n v="13380"/>
        <n v="10987"/>
        <n v="1821"/>
        <n v="875000"/>
        <n v="95310"/>
        <n v="3984"/>
        <n v="520"/>
        <n v="22249"/>
        <n v="12875"/>
        <n v="650"/>
        <n v="129"/>
        <n v="6231"/>
        <n v="1778"/>
        <n v="138"/>
        <n v="9950"/>
        <n v="6649"/>
        <n v="1744"/>
        <n v="2440"/>
        <n v="100"/>
        <n v="2555"/>
        <n v="2760"/>
        <n v="43576"/>
        <n v="110"/>
        <n v="49405"/>
        <n v="250000"/>
        <n v="194452"/>
        <n v="887831"/>
        <n v="49742"/>
        <n v="66290"/>
        <n v="19033"/>
        <n v="75005"/>
        <n v="100000"/>
        <n v="210"/>
        <n v="43310"/>
        <n v="3760"/>
        <n v="800"/>
        <n v="1360"/>
        <n v="36000"/>
        <n v="6500"/>
        <n v="8000"/>
        <n v="4500"/>
        <n v="44000"/>
        <n v="925"/>
        <n v="1650"/>
        <n v="17800"/>
        <n v="2900"/>
        <n v="8145"/>
        <n v="1400"/>
        <n v="2000"/>
        <n v="87250"/>
        <n v="2535"/>
        <n v="31000"/>
        <n v="2571"/>
        <n v="600000"/>
        <n v="864000"/>
        <n v="550"/>
        <n v="840"/>
        <n v="1050000"/>
        <n v="50133"/>
        <n v="34675"/>
        <n v="993"/>
        <n v="7413"/>
        <n v="18000"/>
        <n v="15573"/>
        <n v="12540"/>
        <n v="1386"/>
        <n v="5020"/>
        <n v="19466"/>
        <n v="5200"/>
        <n v="9933"/>
        <n v="5512"/>
        <n v="35322"/>
        <n v="429000000"/>
        <n v="7200"/>
        <n v="6000"/>
        <n v="27833"/>
        <n v="12726"/>
        <n v="10417"/>
        <n v="178750"/>
        <n v="9380"/>
        <n v="2390"/>
        <n v="5895"/>
        <n v="22100"/>
        <n v="9112"/>
        <n v="1520"/>
        <n v="4370"/>
        <n v="65"/>
        <n v="61198"/>
        <n v="15458"/>
        <n v="597172"/>
        <n v="326789"/>
        <n v="51355"/>
        <n v="38871"/>
        <n v="38710"/>
        <n v="1375"/>
        <n v="17779"/>
        <n v="15257"/>
        <n v="28400"/>
        <n v="19001"/>
        <n v="78849"/>
        <n v="365"/>
        <n v="255"/>
        <n v="915"/>
        <n v="315"/>
        <n v="330"/>
        <n v="185"/>
        <n v="245"/>
        <n v="5600"/>
        <n v="3780"/>
        <n v="16485"/>
        <n v="4875"/>
        <n v="325"/>
        <n v="702"/>
        <n v="13976"/>
        <n v="5574"/>
        <n v="143"/>
        <n v="5114"/>
        <n v="183493"/>
        <n v="19350"/>
        <n v="10786"/>
        <n v="275"/>
        <n v="1880"/>
        <n v="2156"/>
        <n v="4681"/>
        <n v="37500000"/>
        <n v="700000"/>
        <n v="800000"/>
        <n v="26000"/>
        <n v="29963"/>
        <n v="110000"/>
        <n v="8850"/>
        <n v="33247"/>
        <n v="179250"/>
        <n v="3375"/>
        <n v="15000"/>
        <n v="12906"/>
        <n v="7833"/>
        <n v="2005"/>
        <n v="340"/>
        <n v="4380"/>
        <n v="1615"/>
        <n v="1900"/>
        <n v="2100"/>
        <n v="2117"/>
        <n v="2118"/>
        <n v="3691"/>
        <n v="2150"/>
        <n v="5120"/>
        <n v="141792"/>
        <n v="62250"/>
        <n v="24085"/>
        <n v="3500"/>
        <n v="2500000"/>
        <n v="1992"/>
        <n v="28000"/>
        <n v="588000"/>
        <n v="30500"/>
        <n v="120000"/>
        <n v="45398"/>
        <n v="3554"/>
        <n v="13207"/>
        <n v="1647678"/>
        <n v="70000"/>
        <n v="305500"/>
        <n v="602014"/>
        <n v="152997"/>
        <n v="50000"/>
        <n v="980000"/>
        <n v="41777"/>
        <n v="8666"/>
        <n v="435760"/>
        <n v="789035"/>
        <n v="167004"/>
        <n v="195720"/>
        <n v="111000"/>
        <n v="174480"/>
        <n v="49468"/>
        <n v="29645"/>
        <n v="1100000"/>
        <n v="89343"/>
        <n v="280"/>
        <n v="6480"/>
        <n v="37580"/>
        <n v="4688"/>
        <n v="4787"/>
        <n v="10939500"/>
        <n v="4780"/>
        <n v="2900000"/>
        <n v="157578"/>
        <n v="790"/>
        <n v="19856"/>
        <n v="110610"/>
        <n v="260"/>
        <n v="1195"/>
        <n v="375"/>
        <n v="5880"/>
        <n v="3912"/>
        <n v="141"/>
        <n v="16133"/>
        <n v="1906"/>
        <n v="31087"/>
        <n v="7937"/>
        <n v="21333"/>
        <n v="585"/>
        <n v="1290"/>
        <n v="33666"/>
        <n v="3600"/>
        <n v="20290"/>
        <n v="30700"/>
        <n v="65777"/>
        <n v="29313"/>
        <n v="3495"/>
        <n v="2590"/>
        <n v="18466"/>
        <n v="513333"/>
        <n v="36250"/>
        <n v="36125"/>
        <n v="310"/>
        <n v="8750"/>
        <n v="2035"/>
        <n v="35275"/>
        <n v="28519"/>
        <n v="339000"/>
        <n v="3870"/>
        <n v="35500"/>
        <n v="27999"/>
        <n v="27000"/>
        <n v="25875"/>
        <n v="93750"/>
        <n v="61275"/>
        <n v="31250"/>
        <n v="4506390"/>
        <n v="5000000"/>
        <n v="191350"/>
        <n v="31684"/>
        <n v="315000"/>
        <n v="6106"/>
        <n v="27953"/>
        <n v="5650"/>
        <n v="6380"/>
        <n v="11500"/>
        <n v="6150"/>
        <n v="102500"/>
        <n v="10500"/>
        <n v="29160"/>
        <n v="526880"/>
        <n v="15752"/>
        <n v="510900"/>
        <n v="694687"/>
        <n v="348000"/>
        <n v="186300"/>
        <n v="123000"/>
        <n v="185200"/>
        <n v="186420"/>
        <n v="58100"/>
        <n v="55000"/>
        <n v="9000000"/>
        <n v="11000"/>
        <n v="180000"/>
        <n v="1200000"/>
        <n v="550000"/>
        <n v="1745238"/>
        <n v="9677"/>
        <n v="12000"/>
        <n v="2300000"/>
        <n v="237500"/>
        <n v="1905000"/>
        <n v="30000000"/>
        <n v="497500"/>
        <n v="608661"/>
        <n v="706009"/>
        <n v="109113"/>
        <n v="345871"/>
        <n v="186735"/>
        <n v="143516"/>
        <n v="23613"/>
        <n v="286006"/>
        <n v="3500000"/>
        <n v="1300000"/>
        <n v="1420000"/>
        <n v="1270000"/>
        <n v="39331"/>
        <n v="720"/>
        <n v="210000"/>
        <n v="10950"/>
        <n v="3124"/>
        <n v="370"/>
        <n v="1350"/>
        <n v="2230"/>
        <n v="1725"/>
        <n v="345"/>
        <n v="7205"/>
        <n v="2870"/>
        <n v="75480"/>
        <n v="44740"/>
        <n v="455"/>
        <n v="9408"/>
        <n v="6792"/>
        <n v="4020"/>
        <n v="10188"/>
        <n v="1989"/>
        <n v="2775"/>
        <n v="357"/>
        <n v="162"/>
        <n v="4153"/>
        <n v="442"/>
        <n v="3282"/>
        <n v="3965"/>
        <n v="7945"/>
        <n v="8210"/>
        <n v="2958"/>
        <n v="6728"/>
        <n v="923"/>
        <n v="4154"/>
        <n v="52979"/>
        <n v="1560"/>
        <n v="22095"/>
        <n v="1950"/>
        <n v="449"/>
        <n v="7020"/>
        <n v="169"/>
        <n v="14216"/>
        <n v="163"/>
        <n v="30507"/>
        <n v="20808"/>
        <n v="38306"/>
        <n v="13910"/>
        <n v="20306"/>
        <n v="63457"/>
        <n v="1482"/>
        <n v="96000"/>
        <n v="463550"/>
        <n v="11647"/>
        <n v="441500"/>
        <n v="90700"/>
        <n v="784000"/>
        <n v="22000"/>
        <n v="36500"/>
        <n v="104525"/>
        <n v="25524"/>
        <n v="2950"/>
        <n v="1260"/>
        <n v="305"/>
        <n v="265"/>
        <n v="3890"/>
        <n v="5740"/>
        <n v="11569"/>
        <n v="105392"/>
        <n v="2250"/>
        <n v="1820"/>
        <n v="19955"/>
        <n v="2020"/>
        <n v="510"/>
        <n v="346"/>
        <n v="3135"/>
        <n v="2700"/>
        <n v="16097500"/>
        <n v="2350000"/>
        <n v="55882"/>
        <n v="114818"/>
        <n v="27298"/>
        <n v="12985"/>
        <n v="35623"/>
        <n v="63973"/>
        <n v="27811"/>
        <n v="23898"/>
        <n v="7161"/>
        <n v="15316"/>
        <n v="68120"/>
        <n v="19907"/>
        <n v="2275"/>
        <n v="52237"/>
        <n v="44554"/>
        <n v="78585"/>
        <n v="47758"/>
        <n v="2594"/>
        <n v="5850"/>
        <n v="108092"/>
        <n v="3900"/>
        <n v="56885"/>
        <n v="1885"/>
        <n v="10292"/>
        <n v="31997"/>
        <n v="52535"/>
        <n v="12025"/>
        <n v="380629"/>
        <n v="19355"/>
        <n v="751698"/>
        <n v="251822"/>
        <n v="130734"/>
        <n v="542231"/>
        <n v="8667"/>
        <n v="16099"/>
        <n v="3228"/>
        <n v="23665"/>
        <n v="5481"/>
        <n v="725480"/>
        <n v="62307"/>
        <n v="1473928"/>
        <n v="85500"/>
        <n v="21000"/>
        <n v="192000"/>
        <n v="32800"/>
        <n v="199087"/>
        <n v="37700"/>
        <n v="52626"/>
        <n v="5810"/>
        <n v="6747"/>
        <n v="23120"/>
        <n v="14000"/>
        <n v="25566"/>
        <n v="1100"/>
        <n v="194480"/>
        <n v="42653"/>
        <n v="24400"/>
        <n v="8100"/>
        <n v="670"/>
        <n v="160000"/>
        <n v="2075"/>
        <n v="900"/>
        <n v="99850"/>
        <n v="148300"/>
        <n v="40769"/>
        <n v="81000"/>
        <n v="155000"/>
        <n v="39000"/>
        <n v="72000"/>
        <n v="13800"/>
        <n v="18500"/>
        <n v="35502"/>
        <n v="248400"/>
        <n v="14750"/>
        <n v="7740"/>
        <n v="850"/>
        <n v="12566"/>
        <n v="118900"/>
        <n v="10010"/>
        <n v="504000"/>
        <n v="28950"/>
        <n v="29200"/>
        <n v="705110"/>
        <n v="507500"/>
        <n v="13000"/>
        <n v="94000"/>
        <n v="3068"/>
        <n v="507"/>
        <n v="910"/>
        <n v="168"/>
        <n v="637"/>
        <n v="774"/>
        <n v="566"/>
        <n v="7468"/>
        <n v="5064"/>
        <n v="71706"/>
        <n v="42271"/>
        <n v="625000"/>
        <n v="28859"/>
        <n v="429"/>
        <n v="430788"/>
        <n v="145200"/>
        <n v="3718"/>
        <n v="157000"/>
        <n v="2821"/>
        <n v="54000"/>
        <n v="1315"/>
        <n v="894000"/>
        <n v="664"/>
        <n v="142"/>
        <n v="1057"/>
        <n v="72"/>
        <n v="754000"/>
        <n v="15705000"/>
        <n v="24460"/>
        <n v="591446"/>
        <n v="695590"/>
        <n v="223170"/>
        <n v="323133"/>
        <n v="2090960"/>
        <n v="19044"/>
        <n v="19225"/>
        <n v="46472"/>
        <n v="1014"/>
        <n v="591"/>
        <n v="513"/>
        <n v="7702"/>
        <n v="5063"/>
        <n v="6393"/>
        <n v="156"/>
        <n v="3061"/>
        <n v="526"/>
        <n v="319800"/>
        <n v="470115"/>
        <n v="1060200"/>
        <n v="26875"/>
        <n v="12250"/>
        <n v="14775"/>
        <n v="45080"/>
        <n v="111200"/>
        <n v="9200"/>
        <n v="82219"/>
        <n v="49775"/>
        <n v="298070"/>
        <n v="49930"/>
        <n v="86205"/>
        <n v="53662.5"/>
        <n v="215328.75"/>
        <n v="666470.35"/>
        <n v="9872"/>
        <n v="2899"/>
        <n v="565.5"/>
        <n v="205000"/>
        <n v="26768"/>
        <n v="51720"/>
        <n v="2787.85"/>
        <n v="1967.55"/>
        <n v="143.65"/>
        <n v="996.45"/>
        <n v="10662.5"/>
        <n v="13900"/>
        <n v="6145"/>
        <n v="28070"/>
        <n v="116870"/>
        <n v="3870.75"/>
        <n v="14377.35"/>
        <n v="2210"/>
        <n v="37141.65"/>
        <n v="212"/>
        <n v="8771.75"/>
        <n v="1501"/>
        <n v="4129"/>
        <n v="362000"/>
        <n v="275000"/>
        <n v="105000"/>
        <n v="74750"/>
        <n v="558718.55"/>
        <n v="717941.25"/>
        <n v="450467"/>
        <n v="229233.55"/>
        <n v="89862.5"/>
        <n v="11700"/>
        <n v="455000"/>
        <n v="636272"/>
        <n v="226325"/>
        <n v="980500"/>
        <n v="20000000"/>
        <n v="14501"/>
        <n v="38303"/>
        <n v="178500"/>
        <n v="346210"/>
        <n v="1887274"/>
        <n v="916225"/>
        <n v="443308"/>
        <n v="30596.8"/>
        <n v="483101.5"/>
        <n v="16225"/>
        <n v="2392260"/>
        <n v="19.5"/>
        <n v="3217.5"/>
        <n v="552.5"/>
        <n v="10188.1"/>
        <n v="227.5"/>
        <n v="5362.5"/>
        <n v="8131.5"/>
        <n v="7702.5"/>
        <n v="383.5"/>
        <n v="1774.5"/>
        <n v="56516.2"/>
        <n v="23780.25"/>
        <n v="6890"/>
        <n v="51801"/>
        <n v="890000"/>
        <n v="18050000"/>
        <n v="7500000"/>
        <n v="430787.5"/>
        <n v="2930260"/>
        <n v="3707.6"/>
        <n v="832"/>
        <n v="1953.9"/>
        <n v="2905.5"/>
        <n v="500.5"/>
        <n v="177500"/>
        <n v="12277.2"/>
        <n v="825"/>
        <n v="-8772"/>
        <n v="51712.5"/>
        <n v="1338"/>
        <n v="4397"/>
        <n v="81"/>
        <n v="28772.25"/>
        <n v="1391"/>
        <n v="435.5"/>
        <n v="364"/>
        <n v="5388.5"/>
        <n v="3365.7"/>
        <n v="3061.5"/>
        <n v="513.5"/>
        <n v="576522.7"/>
        <n v="722781.8"/>
        <n v="487733"/>
        <n v="236328.95"/>
        <n v="93507.7"/>
        <n v="3647549"/>
        <n v="897"/>
        <n v="60294"/>
        <n v="58520"/>
        <n v="71000"/>
        <n v="455600"/>
        <n v="40800"/>
        <n v="811091"/>
        <n v="341000"/>
        <n v="280200"/>
        <n v="32122"/>
        <n v="124"/>
        <n v="90000"/>
        <n v="55500"/>
        <n v="150757"/>
        <n v="2756"/>
        <n v="2762"/>
        <n v="2262"/>
        <n v="58000"/>
        <n v="46800"/>
        <n v="732896"/>
        <n v="94466"/>
        <n v="235083"/>
        <n v="549959"/>
        <n v="446200"/>
        <n v="88000"/>
        <n v="18697"/>
        <n v="90675"/>
        <n v="40890"/>
        <n v="41866"/>
        <n v="48406"/>
        <n v="1450000"/>
        <n v="2766500"/>
        <n v="1004"/>
        <n v="860"/>
        <n v="1030029"/>
        <n v="77200"/>
        <n v="50960"/>
        <n v="10800"/>
        <n v="108536"/>
        <n v="5800"/>
        <n v="41020"/>
        <n v="3986330"/>
        <n v="99750"/>
        <n v="56500"/>
        <n v="111600"/>
        <n v="3000000"/>
        <n v="340200"/>
        <n v="227500"/>
        <n v="514"/>
        <n v="371"/>
        <n v="377"/>
        <n v="390"/>
        <n v="358"/>
        <n v="7703"/>
        <n v="5382"/>
        <n v="5980"/>
        <n v="108689"/>
        <n v="3765"/>
        <n v="3806"/>
        <n v="150"/>
        <n v="3825"/>
        <n v="3728"/>
        <n v="3850"/>
        <n v="3950"/>
        <n v="3100"/>
        <n v="4750"/>
        <n v="4026"/>
        <n v="4501"/>
        <n v="4850"/>
        <n v="4250"/>
        <n v="3818"/>
        <n v="3724"/>
        <n v="63750"/>
        <n v="88667"/>
        <n v="83324"/>
        <n v="660"/>
        <n v="5342"/>
        <n v="360"/>
        <n v="1140"/>
        <n v="45000"/>
        <n v="23400"/>
        <n v="90"/>
        <n v="9320"/>
        <n v="848"/>
        <n v="38000"/>
        <n v="3200"/>
        <n v="1220"/>
        <n v="109"/>
        <n v="31640"/>
        <n v="58192"/>
        <n v="61131"/>
        <n v="31303"/>
        <n v="44085"/>
        <n v="107126"/>
        <n v="100791"/>
        <n v="2888"/>
        <n v="70265"/>
        <n v="19866"/>
        <n v="30087"/>
        <n v="26500"/>
        <n v="84919"/>
        <n v="2848"/>
        <n v="61100"/>
        <n v="27702"/>
        <n v="31586"/>
        <n v="10874"/>
        <n v="8544"/>
        <n v="53230"/>
        <n v="98058"/>
        <n v="152026"/>
        <n v="60912"/>
        <n v="46192"/>
        <n v="12436"/>
        <n v="17512"/>
        <n v="14974"/>
        <n v="102242"/>
        <n v="23210"/>
        <n v="69337"/>
        <n v="19390"/>
        <n v="27030"/>
        <n v="58882"/>
        <n v="59643"/>
        <n v="15482"/>
        <n v="17004"/>
        <n v="7360"/>
        <n v="15228"/>
        <n v="25370"/>
        <n v="78500"/>
        <n v="306880"/>
        <n v="17000"/>
        <n v="392800"/>
        <n v="74624"/>
        <n v="5858520"/>
        <n v="1475307"/>
        <n v="1432614"/>
        <n v="1475299"/>
        <n v="294300"/>
        <n v="98374640"/>
        <n v="375360"/>
        <n v="13225"/>
        <n v="13500"/>
        <n v="185250"/>
        <n v="499"/>
        <n v="831"/>
        <n v="76"/>
        <n v="75400"/>
        <n v="80137"/>
        <n v="11200"/>
        <n v="17490"/>
        <n v="63410"/>
        <n v="1098"/>
        <n v="131"/>
        <n v="60"/>
        <n v="20"/>
        <n v="45"/>
        <n v="125"/>
        <n v="96"/>
        <n v="9892900"/>
        <n v="664799"/>
        <n v="807286"/>
        <n v="299500"/>
        <n v="247000"/>
        <n v="106860"/>
        <n v="122500"/>
        <n v="2504"/>
        <n v="434"/>
        <n v="481"/>
        <n v="2860"/>
        <n v="50"/>
        <n v="3234"/>
        <n v="144"/>
        <n v="2796"/>
        <n v="2685"/>
        <n v="626"/>
        <n v="4951"/>
        <n v="333"/>
        <n v="57680"/>
        <n v="185000"/>
        <n v="60500"/>
        <n v="37475"/>
        <n v="44433"/>
        <n v="8964"/>
        <n v="95"/>
        <n v="75"/>
        <n v="486"/>
        <n v="1610000"/>
        <n v="162800"/>
        <n v="116000"/>
        <n v="701"/>
        <n v="132"/>
        <n v="151"/>
        <n v="527"/>
        <n v="751"/>
        <n v="1598"/>
        <n v="1160"/>
        <n v="1495"/>
        <n v="113"/>
        <n v="261"/>
        <n v="126"/>
        <n v="241"/>
        <n v="40"/>
        <n v="16462"/>
        <n v="226"/>
        <n v="599"/>
        <n v="1170"/>
        <n v="320"/>
        <n v="257"/>
        <n v="30"/>
        <n v="408"/>
        <n v="699"/>
        <n v="15"/>
        <n v="71716"/>
        <n v="58500"/>
        <n v="139000"/>
        <n v="1750"/>
        <n v="421"/>
        <n v="285"/>
        <n v="420"/>
        <n v="10"/>
        <n v="724"/>
        <n v="580"/>
        <n v="6300"/>
        <n v="8840"/>
        <n v="122000"/>
        <n v="422"/>
        <n v="1521"/>
        <n v="468"/>
        <n v="410"/>
        <n v="7696"/>
        <n v="5389"/>
        <n v="4810"/>
        <n v="6396"/>
        <n v="579"/>
        <n v="49303"/>
        <n v="10000000"/>
        <n v="123"/>
        <n v="114947"/>
        <n v="1020000"/>
        <n v="2240000"/>
        <n v="280000"/>
        <n v="824457"/>
        <n v="976110"/>
        <n v="46200"/>
        <n v="53130"/>
        <n v="592"/>
        <n v="578"/>
        <n v="464000"/>
        <n v="7400"/>
        <n v="110071"/>
        <n v="99114"/>
        <n v="53608"/>
        <n v="3023"/>
        <n v="6430"/>
        <n v="29211"/>
        <n v="3393"/>
        <n v="85917"/>
        <n v="132791"/>
        <n v="7471"/>
        <n v="6456"/>
        <n v="1201"/>
        <n v="12141"/>
        <n v="13721"/>
        <n v="355"/>
        <n v="195"/>
        <n v="2288"/>
        <n v="2746"/>
        <n v="488"/>
        <n v="130"/>
        <n v="5558"/>
        <n v="1066"/>
        <n v="33"/>
        <n v="85"/>
        <n v="98"/>
        <n v="2340"/>
        <n v="1527"/>
        <n v="878"/>
        <n v="553"/>
        <n v="4355"/>
        <n v="686"/>
        <n v="653"/>
        <n v="78"/>
        <n v="2516"/>
        <n v="796"/>
        <n v="604"/>
        <n v="384"/>
        <n v="1886"/>
        <n v="2639"/>
        <n v="1202"/>
        <n v="299"/>
        <n v="942"/>
        <n v="2145"/>
        <n v="813"/>
        <n v="11263"/>
        <n v="1111"/>
        <n v="7475"/>
        <n v="2503"/>
        <n v="3365"/>
        <n v="11843"/>
        <n v="3199"/>
        <n v="3320"/>
        <n v="1300"/>
        <n v="104"/>
        <n v="4947"/>
        <n v="228"/>
        <n v="767"/>
        <n v="975"/>
        <n v="52"/>
        <n v="1517"/>
        <n v="618"/>
        <n v="423"/>
        <n v="1446"/>
        <n v="4095"/>
        <n v="1344"/>
        <n v="2431"/>
        <n v="267"/>
        <n v="44955"/>
        <n v="7800"/>
        <n v="2828"/>
        <n v="54161"/>
        <n v="3640"/>
        <n v="2438"/>
        <n v="2925"/>
        <n v="643"/>
        <n v="1268"/>
        <n v="293"/>
        <n v="1972"/>
        <n v="780"/>
        <n v="234"/>
        <n v="1534"/>
        <n v="27500"/>
        <n v="119000"/>
        <n v="69600"/>
        <n v="130000"/>
        <n v="14677"/>
        <n v="25820"/>
        <n v="64583"/>
        <n v="2929260"/>
        <n v="188680"/>
        <n v="287100"/>
        <n v="2400"/>
        <n v="3153"/>
        <n v="617"/>
        <n v="147200"/>
        <n v="397"/>
        <n v="436"/>
        <n v="8196"/>
        <n v="17108"/>
        <n v="598704"/>
        <n v="22600"/>
        <n v="12850"/>
        <n v="9800"/>
        <n v="358500"/>
        <n v="54819"/>
        <n v="13197"/>
        <n v="21318"/>
        <n v="37180"/>
        <n v="15354"/>
        <n v="86035"/>
        <n v="590"/>
        <n v="370000"/>
        <n v="24038"/>
        <n v="25867"/>
        <n v="60096"/>
        <n v="96416"/>
        <n v="56438"/>
        <n v="15677"/>
        <n v="195000"/>
        <n v="574200"/>
        <n v="125000"/>
        <n v="24500"/>
        <n v="9000"/>
        <n v="35000"/>
        <n v="7150"/>
        <n v="137"/>
        <n v="1900000"/>
        <n v="5168"/>
        <n v="55315"/>
        <n v="3118"/>
        <n v="2311"/>
        <n v="4311"/>
        <n v="4025"/>
        <n v="1473"/>
        <n v="3480"/>
        <n v="3350"/>
        <n v="3459"/>
        <n v="3813"/>
        <n v="3583"/>
        <n v="3700"/>
        <n v="43970"/>
        <n v="187500"/>
        <n v="27800000"/>
        <n v="77600000"/>
        <n v="2658"/>
        <n v="291"/>
        <n v="525"/>
        <n v="797"/>
        <n v="480"/>
        <n v="1325"/>
        <n v="669"/>
        <n v="673"/>
        <n v="1095"/>
        <n v="135"/>
        <n v="180"/>
        <n v="1003"/>
        <n v="940"/>
        <n v="11548"/>
        <n v="303"/>
        <n v="25"/>
        <n v="747"/>
        <n v="798"/>
        <n v="288"/>
        <n v="2277"/>
        <n v="415"/>
        <n v="140"/>
        <n v="183"/>
        <n v="10124"/>
        <n v="182"/>
        <n v="175"/>
        <n v="111"/>
        <n v="2263"/>
        <n v="5200000"/>
        <n v="124000"/>
        <n v="42900"/>
        <n v="74000"/>
        <n v="72172"/>
        <n v="79995"/>
        <n v="430787"/>
        <n v="66300"/>
        <n v="55930"/>
        <n v="1447"/>
        <n v="145"/>
        <n v="3876"/>
        <n v="4285"/>
        <n v="5655"/>
        <n v="587128"/>
        <n v="918879"/>
        <n v="100750"/>
        <n v="243966"/>
        <n v="560333"/>
        <n v="71400"/>
        <n v="65534"/>
        <n v="1058710000"/>
        <n v="23138"/>
        <n v="781134"/>
        <n v="738500"/>
        <n v="120250"/>
        <n v="597881"/>
        <n v="31835"/>
        <n v="54482"/>
        <n v="14825"/>
        <n v="16646"/>
        <n v="27506"/>
        <n v="109424"/>
        <n v="43946"/>
        <n v="54405"/>
        <n v="39195"/>
        <n v="30966"/>
        <n v="62959"/>
        <n v="287325"/>
        <n v="32188"/>
        <n v="1147"/>
        <n v="254000"/>
        <n v="380000"/>
        <n v="450000"/>
        <n v="360000"/>
        <n v="1018946"/>
        <n v="416"/>
        <n v="1222"/>
        <n v="8190"/>
        <n v="5388"/>
        <n v="1924"/>
        <n v="2620"/>
        <n v="3146"/>
        <n v="9100"/>
        <n v="14500"/>
        <n v="580250"/>
        <n v="85400"/>
        <n v="7371"/>
        <n v="91"/>
        <n v="815"/>
        <n v="136"/>
        <n v="2866"/>
        <n v="3283"/>
        <n v="10725"/>
        <n v="3242"/>
        <n v="1485"/>
        <n v="3129"/>
        <n v="6594"/>
        <n v="1790"/>
        <n v="646"/>
        <n v="7085"/>
        <n v="33735"/>
        <n v="40066"/>
        <n v="159666"/>
        <n v="41451"/>
        <n v="56420"/>
        <n v="4582"/>
        <n v="6825"/>
        <n v="3302"/>
        <n v="6844"/>
        <n v="1257"/>
        <n v="2379"/>
        <n v="6435"/>
        <n v="3042"/>
        <n v="1698"/>
        <n v="10809"/>
        <n v="3770"/>
        <n v="157"/>
        <n v="5124"/>
        <n v="6533"/>
        <n v="39"/>
        <n v="9402"/>
        <n v="12012"/>
        <n v="1164"/>
        <n v="3445"/>
        <n v="351"/>
        <n v="1378"/>
        <n v="176"/>
        <n v="696"/>
        <n v="1383"/>
        <n v="6721"/>
        <n v="4674"/>
        <n v="943"/>
        <n v="1228"/>
        <n v="1768"/>
        <n v="1365"/>
        <n v="1723"/>
        <n v="845"/>
        <n v="713"/>
        <n v="1139"/>
        <n v="1625"/>
        <n v="1105"/>
        <n v="1008"/>
        <n v="2125"/>
        <n v="864"/>
        <n v="1417"/>
        <n v="956"/>
        <n v="312"/>
        <n v="2356"/>
        <n v="748"/>
        <n v="17850"/>
        <n v="472712"/>
        <n v="916268"/>
        <n v="3714"/>
        <n v="645"/>
        <n v="190"/>
        <n v="56368"/>
        <n v="43358"/>
        <n v="10513"/>
        <n v="25355"/>
        <n v="101211"/>
        <n v="3178"/>
        <n v="1456"/>
        <n v="475"/>
        <n v="396"/>
        <n v="8872"/>
        <n v="5844"/>
        <n v="2587"/>
        <n v="286"/>
        <n v="16630"/>
        <n v="98800"/>
        <n v="1960"/>
        <n v="5470"/>
        <n v="13424"/>
        <n v="59079"/>
        <n v="253"/>
        <n v="525655"/>
        <n v="755156"/>
        <n v="765333"/>
        <n v="131462"/>
        <n v="73725"/>
        <n v="9500"/>
        <n v="104139"/>
        <n v="61750"/>
        <n v="56000"/>
        <n v="146141"/>
        <n v="4504"/>
        <n v="77490"/>
        <n v="911068"/>
        <n v="99497"/>
        <n v="25424"/>
        <n v="50596"/>
        <n v="86027"/>
        <n v="167040"/>
        <n v="20339"/>
        <n v="26529"/>
        <n v="11040"/>
        <n v="11767"/>
        <n v="162400"/>
        <n v="7725"/>
        <n v="17600"/>
        <n v="8885"/>
        <n v="4180"/>
        <n v="16575"/>
        <n v="7460"/>
        <n v="6670"/>
        <n v="12420"/>
        <n v="8550"/>
        <n v="12380"/>
        <n v="7260"/>
        <n v="6860"/>
        <n v="6270"/>
        <n v="19160"/>
        <n v="16075"/>
        <n v="12690"/>
        <n v="21490"/>
        <n v="15310"/>
        <n v="27740"/>
        <n v="24715"/>
        <n v="22240"/>
        <n v="109729"/>
        <n v="18154"/>
        <n v="39596"/>
        <n v="23846"/>
        <n v="21093"/>
        <n v="40628"/>
        <n v="32524"/>
        <n v="10669"/>
        <n v="12888"/>
        <n v="3062"/>
        <n v="189"/>
        <n v="17022"/>
        <n v="3164"/>
        <n v="1813"/>
        <n v="11440"/>
        <n v="129400"/>
        <n v="21515"/>
        <n v="6591"/>
        <n v="3334"/>
        <n v="25940"/>
        <n v="3008"/>
        <n v="16835"/>
        <n v="565"/>
        <n v="16087"/>
        <n v="27950"/>
        <n v="14630"/>
        <n v="40820"/>
        <n v="18347"/>
        <n v="3286000"/>
        <n v="35100"/>
        <n v="32500"/>
        <n v="7430"/>
        <n v="22461"/>
        <n v="3366"/>
        <n v="41049000"/>
        <n v="15220"/>
        <n v="2650"/>
        <n v="4200"/>
        <n v="8348"/>
        <n v="64728"/>
        <n v="1750000"/>
        <n v="6600"/>
        <n v="6400"/>
        <n v="8300"/>
        <n v="428000"/>
        <n v="6670000"/>
        <n v="17590"/>
        <n v="325000"/>
        <n v="19565"/>
        <n v="3598"/>
        <n v="5500"/>
        <n v="5250"/>
        <n v="4499"/>
        <n v="2800"/>
        <n v="3479"/>
        <n v="3549"/>
        <n v="5694"/>
        <n v="10003"/>
        <n v="43250"/>
        <n v="99046"/>
        <n v="15481"/>
        <n v="50017"/>
        <n v="47300"/>
        <n v="26701"/>
        <n v="88750"/>
        <n v="57980"/>
        <n v="23395"/>
        <n v="20344"/>
        <n v="64708"/>
        <n v="101724"/>
        <n v="57579"/>
        <n v="29064"/>
        <n v="25499"/>
        <n v="28241"/>
        <n v="160371"/>
        <n v="472713"/>
        <n v="938025"/>
        <n v="87960"/>
        <n v="49366"/>
        <n v="44928"/>
        <n v="10830"/>
        <n v="6892"/>
        <n v="24445"/>
        <n v="960"/>
        <n v="362652"/>
        <n v="829099"/>
        <n v="797500"/>
        <n v="147987"/>
        <n v="53235"/>
        <n v="36855"/>
        <n v="304863"/>
        <n v="1075000"/>
        <n v="30800000"/>
        <n v="1346"/>
        <n v="8873"/>
        <n v="189360"/>
        <n v="70092"/>
        <n v="60830"/>
        <n v="18321"/>
        <n v="51600"/>
        <n v="2652"/>
        <n v="5598"/>
        <n v="6784"/>
        <n v="894"/>
        <n v="25551"/>
        <n v="9660"/>
        <n v="295293"/>
        <n v="53562"/>
        <n v="8905"/>
        <n v="1216"/>
        <n v="598"/>
        <n v="3152"/>
        <n v="30625"/>
        <n v="17500"/>
        <n v="728000"/>
        <n v="605500"/>
        <n v="61260"/>
        <n v="481691"/>
        <n v="147800"/>
        <n v="12500"/>
        <n v="434068"/>
        <n v="882404"/>
        <n v="775833"/>
        <n v="157435"/>
        <n v="56160"/>
        <n v="35685"/>
        <n v="16259"/>
        <n v="1937950"/>
        <n v="788900"/>
        <n v="1009952"/>
        <n v="195272"/>
        <n v="182100"/>
        <n v="26540"/>
        <n v="12440"/>
        <n v="267600"/>
        <n v="494400"/>
        <n v="16000"/>
        <n v="74040"/>
        <n v="51350"/>
        <n v="99187"/>
        <n v="68500"/>
        <n v="110000000"/>
        <n v="7350000"/>
        <n v="83125000"/>
        <n v="205800000"/>
        <n v="10875000"/>
        <n v="8850000"/>
        <n v="9100000"/>
        <n v="23750000"/>
        <n v="29975000"/>
        <n v="3350000"/>
        <n v="14100000"/>
        <n v="3700000"/>
        <n v="42000"/>
        <n v="214"/>
        <n v="63551"/>
        <n v="99284"/>
        <n v="52665"/>
        <n v="32658"/>
        <n v="29716"/>
        <n v="17947"/>
        <n v="541"/>
        <n v="560"/>
        <n v="20627500"/>
        <n v="693"/>
        <n v="8463"/>
        <n v="8701"/>
        <n v="368"/>
        <n v="1530"/>
        <n v="8006"/>
        <n v="234500"/>
        <n v="34250"/>
        <n v="43800"/>
        <n v="11104"/>
        <n v="462219"/>
        <n v="836980"/>
        <n v="692917"/>
        <n v="18917"/>
        <n v="165127"/>
        <n v="37440"/>
        <n v="26143"/>
        <n v="41700"/>
        <n v="798000"/>
        <n v="901460"/>
        <n v="78212"/>
        <n v="1518"/>
        <n v="130804"/>
        <n v="10675"/>
        <n v="9730"/>
        <n v="8040"/>
        <n v="9090"/>
        <n v="17960"/>
        <n v="21850"/>
        <n v="15210"/>
        <n v="6330"/>
        <n v="25980"/>
        <n v="27108"/>
        <n v="49984"/>
        <n v="17165"/>
        <n v="64190"/>
        <n v="4125"/>
        <n v="21505"/>
        <n v="2560"/>
        <n v="2550"/>
        <n v="493"/>
        <n v="1488"/>
        <n v="843"/>
        <n v="640"/>
        <n v="4790"/>
        <n v="173561"/>
        <n v="165678"/>
        <n v="10919"/>
        <n v="1580"/>
        <n v="1243"/>
        <n v="1150"/>
        <n v="34720"/>
        <n v="50866"/>
        <n v="44803"/>
        <n v="17802"/>
        <n v="20388"/>
        <n v="4757"/>
        <n v="77500"/>
        <n v="120003"/>
        <n v="85750"/>
        <n v="13062"/>
        <n v="9700000"/>
        <n v="54249"/>
        <n v="77000"/>
        <n v="64000"/>
        <n v="1599500"/>
        <n v="14300"/>
        <n v="95767"/>
        <n v="507222500" u="1"/>
        <n v="473038" u="1"/>
      </sharedItems>
    </cacheField>
    <cacheField name="CREDIT" numFmtId="177"/>
    <cacheField name="BALANCE" numFmtId="177"/>
    <cacheField name="DATE2" numFmtId="0"/>
    <cacheField name="DATE3" numFmtId="177"/>
    <cacheField name="BALANCE2" numFmtId="0" formula="DEBIT-CREDIT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53">
  <r>
    <d v="2022-02-22T00:00:00"/>
    <n v="1"/>
    <x v="0"/>
    <x v="0"/>
    <x v="0"/>
    <s v="LEDGER"/>
    <x v="0"/>
    <m/>
    <n v="230"/>
    <d v="2022-02-22T00:00:00"/>
    <m/>
  </r>
  <r>
    <d v="2022-02-22T00:00:00"/>
    <n v="2"/>
    <x v="1"/>
    <x v="1"/>
    <x v="0"/>
    <s v="STAMP PAPER"/>
    <x v="1"/>
    <m/>
    <n v="1255"/>
    <d v="2022-02-22T00:00:00"/>
    <m/>
  </r>
  <r>
    <d v="2022-02-28T00:00:00"/>
    <n v="3"/>
    <x v="1"/>
    <x v="1"/>
    <x v="0"/>
    <s v="HIGHLIGHTER"/>
    <x v="2"/>
    <m/>
    <n v="1555"/>
    <d v="2022-02-28T00:00:00"/>
    <m/>
  </r>
  <r>
    <d v="2022-02-28T00:00:00"/>
    <n v="4"/>
    <x v="1"/>
    <x v="1"/>
    <x v="0"/>
    <s v="PRINT+SCANNING"/>
    <x v="3"/>
    <m/>
    <n v="2755"/>
    <d v="2022-02-28T00:00:00"/>
    <m/>
  </r>
  <r>
    <d v="2022-02-28T00:00:00"/>
    <n v="5"/>
    <x v="1"/>
    <x v="1"/>
    <x v="0"/>
    <s v="MAP COPY"/>
    <x v="4"/>
    <m/>
    <n v="2955"/>
    <d v="2022-02-28T00:00:00"/>
    <m/>
  </r>
  <r>
    <d v="2022-02-28T00:00:00"/>
    <n v="6"/>
    <x v="1"/>
    <x v="1"/>
    <x v="0"/>
    <s v="A3 GOOGLE MAP PRINT"/>
    <x v="5"/>
    <m/>
    <n v="3025"/>
    <d v="2022-02-28T00:00:00"/>
    <m/>
  </r>
  <r>
    <d v="2022-02-28T00:00:00"/>
    <n v="7"/>
    <x v="1"/>
    <x v="1"/>
    <x v="0"/>
    <s v="COLOR PRINT"/>
    <x v="6"/>
    <m/>
    <n v="3185"/>
    <d v="2022-02-28T00:00:00"/>
    <m/>
  </r>
  <r>
    <d v="2022-02-28T00:00:00"/>
    <n v="8"/>
    <x v="1"/>
    <x v="1"/>
    <x v="0"/>
    <s v="LARGE SIZE COPY"/>
    <x v="7"/>
    <m/>
    <n v="3355"/>
    <d v="2022-02-28T00:00:00"/>
    <m/>
  </r>
  <r>
    <d v="2022-03-10T00:00:00"/>
    <n v="9"/>
    <x v="2"/>
    <x v="2"/>
    <x v="1"/>
    <s v="MAJEED SB FOR MAP FEE"/>
    <x v="8"/>
    <m/>
    <n v="503355"/>
    <d v="2022-03-10T00:00:00"/>
    <m/>
  </r>
  <r>
    <d v="2022-03-10T00:00:00"/>
    <n v="10"/>
    <x v="3"/>
    <x v="3"/>
    <x v="2"/>
    <s v="PRINTING AND UD WING LDA"/>
    <x v="9"/>
    <m/>
    <n v="504955"/>
    <d v="2022-03-10T00:00:00"/>
    <m/>
  </r>
  <r>
    <d v="2022-03-09T00:00:00"/>
    <n v="11"/>
    <x v="4"/>
    <x v="4"/>
    <x v="3"/>
    <s v="DOMAIN REGISTRATION"/>
    <x v="10"/>
    <m/>
    <n v="507555"/>
    <d v="2022-03-09T00:00:00"/>
    <m/>
  </r>
  <r>
    <d v="2022-04-03T00:00:00"/>
    <n v="12"/>
    <x v="2"/>
    <x v="5"/>
    <x v="1"/>
    <s v="MIAN ISHTIAQ ( MAIN EXPENCE )"/>
    <x v="11"/>
    <m/>
    <n v="2007555"/>
    <d v="2022-04-03T00:00:00"/>
    <m/>
  </r>
  <r>
    <d v="2022-04-03T00:00:00"/>
    <n v="13"/>
    <x v="3"/>
    <x v="3"/>
    <x v="2"/>
    <s v="LDA ( MAJEED SB )"/>
    <x v="12"/>
    <m/>
    <n v="2207555"/>
    <d v="2022-04-03T00:00:00"/>
    <m/>
  </r>
  <r>
    <d v="2022-04-03T00:00:00"/>
    <n v="14"/>
    <x v="5"/>
    <x v="6"/>
    <x v="2"/>
    <s v="DMA TO REVENUE"/>
    <x v="13"/>
    <m/>
    <n v="2287555"/>
    <d v="2022-04-03T00:00:00"/>
    <m/>
  </r>
  <r>
    <d v="2022-04-07T00:00:00"/>
    <n v="15"/>
    <x v="2"/>
    <x v="5"/>
    <x v="1"/>
    <s v="COMM. MUHAMMAD ISHTIAQ"/>
    <x v="14"/>
    <m/>
    <n v="6287555"/>
    <d v="2022-04-07T00:00:00"/>
    <m/>
  </r>
  <r>
    <d v="2022-04-09T00:00:00"/>
    <n v="16"/>
    <x v="6"/>
    <x v="7"/>
    <x v="4"/>
    <s v="STAR LAPTOP AND COMPUTERS"/>
    <x v="15"/>
    <m/>
    <n v="6676885"/>
    <d v="2022-04-09T00:00:00"/>
    <m/>
  </r>
  <r>
    <d v="2022-04-28T00:00:00"/>
    <n v="17"/>
    <x v="2"/>
    <x v="2"/>
    <x v="1"/>
    <s v="MAJEED SB APRIL-22 SALARY"/>
    <x v="8"/>
    <m/>
    <n v="7176885"/>
    <d v="2022-04-28T00:00:00"/>
    <m/>
  </r>
  <r>
    <m/>
    <n v="18"/>
    <x v="7"/>
    <x v="8"/>
    <x v="5"/>
    <s v="488 LAND PAYMENT"/>
    <x v="16"/>
    <m/>
    <n v="556176885"/>
    <m/>
    <m/>
  </r>
  <r>
    <m/>
    <n v="19"/>
    <x v="7"/>
    <x v="8"/>
    <x v="5"/>
    <s v="488 LAND PAYMENT"/>
    <x v="16"/>
    <m/>
    <n v="1105176885"/>
    <m/>
    <m/>
  </r>
  <r>
    <m/>
    <n v="20"/>
    <x v="8"/>
    <x v="9"/>
    <x v="5"/>
    <s v="171 LAND PAYMENT"/>
    <x v="17"/>
    <m/>
    <n v="1106176885"/>
    <m/>
    <m/>
  </r>
  <r>
    <m/>
    <n v="21"/>
    <x v="2"/>
    <x v="5"/>
    <x v="1"/>
    <s v="MIAN ISHTIAQ 2ND PAYMENT"/>
    <x v="18"/>
    <m/>
    <n v="1108176885"/>
    <m/>
    <m/>
  </r>
  <r>
    <m/>
    <n v="22"/>
    <x v="8"/>
    <x v="9"/>
    <x v="5"/>
    <s v="171 LAND PAYMENT"/>
    <x v="8"/>
    <m/>
    <n v="1108676885"/>
    <m/>
    <m/>
  </r>
  <r>
    <d v="2022-05-09T00:00:00"/>
    <n v="23"/>
    <x v="0"/>
    <x v="0"/>
    <x v="0"/>
    <s v="MISC. BILLS ( ILYAS SB )"/>
    <x v="19"/>
    <m/>
    <n v="1108978934"/>
    <d v="2022-05-09T00:00:00"/>
    <m/>
  </r>
  <r>
    <d v="2022-05-10T00:00:00"/>
    <n v="24"/>
    <x v="1"/>
    <x v="1"/>
    <x v="0"/>
    <s v="OFFICE PRINTER BILL REFERENCE OUT OF _x000a_PETTY CASH # 2"/>
    <x v="20"/>
    <m/>
    <n v="1109041934"/>
    <d v="2022-05-10T00:00:00"/>
    <m/>
  </r>
  <r>
    <d v="2022-05-12T00:00:00"/>
    <n v="25"/>
    <x v="4"/>
    <x v="10"/>
    <x v="3"/>
    <s v="ADVERTISEMENT ( DAILY JUNG )"/>
    <x v="21"/>
    <m/>
    <n v="1109052374"/>
    <d v="2022-05-12T00:00:00"/>
    <m/>
  </r>
  <r>
    <d v="2022-05-12T00:00:00"/>
    <n v="26"/>
    <x v="4"/>
    <x v="10"/>
    <x v="3"/>
    <s v="ADVERTISEMENT ( DAILY JUNG )"/>
    <x v="22"/>
    <m/>
    <n v="1109096338"/>
    <d v="2022-05-12T00:00:00"/>
    <m/>
  </r>
  <r>
    <d v="2022-05-14T00:00:00"/>
    <n v="27"/>
    <x v="4"/>
    <x v="10"/>
    <x v="3"/>
    <s v="DIGITAL MARKETING IN HOME"/>
    <x v="23"/>
    <m/>
    <n v="1109246338"/>
    <d v="2022-05-14T00:00:00"/>
    <m/>
  </r>
  <r>
    <d v="2022-05-14T00:00:00"/>
    <n v="28"/>
    <x v="9"/>
    <x v="11"/>
    <x v="3"/>
    <s v="FAMOUS CARD COLLECTION"/>
    <x v="24"/>
    <m/>
    <n v="1109646338"/>
    <d v="2022-05-14T00:00:00"/>
    <m/>
  </r>
  <r>
    <d v="2022-05-14T00:00:00"/>
    <n v="29"/>
    <x v="9"/>
    <x v="11"/>
    <x v="3"/>
    <s v="FAMOUS CARD COLLECTION"/>
    <x v="13"/>
    <m/>
    <n v="1109726338"/>
    <d v="2022-05-14T00:00:00"/>
    <m/>
  </r>
  <r>
    <d v="2022-05-14T00:00:00"/>
    <n v="30"/>
    <x v="0"/>
    <x v="0"/>
    <x v="0"/>
    <s v="STAMP FOR REGISTER AND SECP STAMPS"/>
    <x v="25"/>
    <m/>
    <n v="1110628938"/>
    <d v="2022-05-14T00:00:00"/>
    <m/>
  </r>
  <r>
    <d v="2022-05-14T00:00:00"/>
    <n v="31"/>
    <x v="10"/>
    <x v="12"/>
    <x v="1"/>
    <s v="IRSHAD ( FOR VERIFICATION )"/>
    <x v="26"/>
    <m/>
    <n v="1110638938"/>
    <d v="2022-05-14T00:00:00"/>
    <m/>
  </r>
  <r>
    <d v="2022-05-14T00:00:00"/>
    <n v="32"/>
    <x v="11"/>
    <x v="13"/>
    <x v="0"/>
    <s v="11 F-2 (1 RENT+3MONTHS SECURITY+OFFICE DEALER_x000a_ COMM. VICTORIA TRANSFER)"/>
    <x v="27"/>
    <m/>
    <n v="1113648938"/>
    <d v="2022-05-14T00:00:00"/>
    <m/>
  </r>
  <r>
    <d v="2022-05-14T00:00:00"/>
    <n v="33"/>
    <x v="0"/>
    <x v="0"/>
    <x v="0"/>
    <s v="STAMP"/>
    <x v="28"/>
    <m/>
    <n v="1113649638"/>
    <d v="2022-05-14T00:00:00"/>
    <m/>
  </r>
  <r>
    <d v="2022-05-14T00:00:00"/>
    <n v="34"/>
    <x v="9"/>
    <x v="11"/>
    <x v="3"/>
    <s v="FAMOUS CARD COLLECTION"/>
    <x v="29"/>
    <m/>
    <n v="1114299638"/>
    <d v="2022-05-14T00:00:00"/>
    <m/>
  </r>
  <r>
    <d v="2022-05-16T00:00:00"/>
    <n v="35"/>
    <x v="0"/>
    <x v="0"/>
    <x v="0"/>
    <s v="MISC. BILLS"/>
    <x v="30"/>
    <m/>
    <n v="1114322878"/>
    <d v="2022-05-16T00:00:00"/>
    <m/>
  </r>
  <r>
    <d v="2022-05-16T00:00:00"/>
    <n v="36"/>
    <x v="0"/>
    <x v="0"/>
    <x v="0"/>
    <s v="MISC. BILLS"/>
    <x v="31"/>
    <m/>
    <n v="1114364384"/>
    <d v="2022-05-16T00:00:00"/>
    <m/>
  </r>
  <r>
    <d v="2022-05-16T00:00:00"/>
    <n v="37"/>
    <x v="0"/>
    <x v="0"/>
    <x v="0"/>
    <s v="MISC. BILLS (TS+VS)"/>
    <x v="32"/>
    <m/>
    <n v="1114502680"/>
    <d v="2022-05-16T00:00:00"/>
    <m/>
  </r>
  <r>
    <d v="2022-05-16T00:00:00"/>
    <n v="38"/>
    <x v="0"/>
    <x v="0"/>
    <x v="0"/>
    <s v="MISC. BILLS (TS+VS)"/>
    <x v="33"/>
    <m/>
    <n v="1114557908"/>
    <d v="2022-05-16T00:00:00"/>
    <m/>
  </r>
  <r>
    <d v="2022-05-16T00:00:00"/>
    <n v="39"/>
    <x v="0"/>
    <x v="0"/>
    <x v="0"/>
    <s v="MISC. BILLS (TS+VS)"/>
    <x v="34"/>
    <m/>
    <n v="1114582783"/>
    <d v="2022-05-16T00:00:00"/>
    <m/>
  </r>
  <r>
    <d v="2022-05-16T00:00:00"/>
    <n v="40"/>
    <x v="0"/>
    <x v="0"/>
    <x v="0"/>
    <s v="MISC. BILLS (TS+VS)"/>
    <x v="35"/>
    <m/>
    <n v="1114590936"/>
    <d v="2022-05-16T00:00:00"/>
    <m/>
  </r>
  <r>
    <d v="2022-05-18T00:00:00"/>
    <n v="41"/>
    <x v="0"/>
    <x v="0"/>
    <x v="0"/>
    <s v="4 C6022 BP"/>
    <x v="36"/>
    <m/>
    <n v="1114594736"/>
    <d v="2022-05-18T00:00:00"/>
    <m/>
  </r>
  <r>
    <d v="2022-05-18T00:00:00"/>
    <n v="42"/>
    <x v="0"/>
    <x v="0"/>
    <x v="0"/>
    <s v="PRINTING STAMPS &amp; FORMS"/>
    <x v="37"/>
    <m/>
    <n v="1114752336"/>
    <d v="2022-05-18T00:00:00"/>
    <m/>
  </r>
  <r>
    <d v="2022-05-19T00:00:00"/>
    <n v="43"/>
    <x v="12"/>
    <x v="14"/>
    <x v="6"/>
    <s v="FEE PAID FOR REGISTERY STAMP"/>
    <x v="38"/>
    <m/>
    <n v="1116015336"/>
    <d v="2022-05-19T00:00:00"/>
    <m/>
  </r>
  <r>
    <d v="2022-05-26T00:00:00"/>
    <n v="44"/>
    <x v="9"/>
    <x v="11"/>
    <x v="3"/>
    <s v="FAMOUS CARD COLLECTION"/>
    <x v="39"/>
    <m/>
    <n v="1116057836"/>
    <d v="2022-05-26T00:00:00"/>
    <m/>
  </r>
  <r>
    <d v="2022-05-28T00:00:00"/>
    <n v="45"/>
    <x v="2"/>
    <x v="5"/>
    <x v="1"/>
    <s v="MIAN ISHTIAQ SB"/>
    <x v="11"/>
    <m/>
    <n v="1117557836"/>
    <d v="2022-05-28T00:00:00"/>
    <m/>
  </r>
  <r>
    <d v="2022-05-31T00:00:00"/>
    <n v="46"/>
    <x v="0"/>
    <x v="0"/>
    <x v="0"/>
    <s v="LHR TO KRC RETURN TICKET"/>
    <x v="40"/>
    <m/>
    <n v="1117695836"/>
    <d v="2022-05-31T00:00:00"/>
    <m/>
  </r>
  <r>
    <d v="2022-05-31T00:00:00"/>
    <n v="47"/>
    <x v="13"/>
    <x v="15"/>
    <x v="4"/>
    <s v="OFFICE FURNITURE"/>
    <x v="41"/>
    <m/>
    <n v="1119187416"/>
    <d v="2022-05-31T00:00:00"/>
    <m/>
  </r>
  <r>
    <d v="2022-06-05T00:00:00"/>
    <n v="48"/>
    <x v="2"/>
    <x v="2"/>
    <x v="1"/>
    <s v="MAJEED SB MAY-22 SALARY"/>
    <x v="8"/>
    <m/>
    <n v="1119687416"/>
    <d v="2022-06-05T00:00:00"/>
    <m/>
  </r>
  <r>
    <d v="2022-04-28T00:00:00"/>
    <n v="49"/>
    <x v="0"/>
    <x v="0"/>
    <x v="0"/>
    <s v="PAID TO EHSAN ALI"/>
    <x v="42"/>
    <m/>
    <n v="1119780416"/>
    <d v="2022-04-28T00:00:00"/>
    <m/>
  </r>
  <r>
    <d v="2022-06-05T00:00:00"/>
    <n v="50"/>
    <x v="0"/>
    <x v="0"/>
    <x v="0"/>
    <s v="PETTY CASH EXPENCE"/>
    <x v="43"/>
    <m/>
    <n v="1119834820"/>
    <d v="2022-06-05T00:00:00"/>
    <m/>
  </r>
  <r>
    <d v="2022-06-05T00:00:00"/>
    <n v="51"/>
    <x v="0"/>
    <x v="0"/>
    <x v="0"/>
    <s v="PETTY CASH EXPENCE (TSc+VS)"/>
    <x v="44"/>
    <m/>
    <n v="1120014729"/>
    <d v="2022-06-05T00:00:00"/>
    <m/>
  </r>
  <r>
    <d v="2022-06-07T00:00:00"/>
    <n v="52"/>
    <x v="4"/>
    <x v="16"/>
    <x v="3"/>
    <s v="PROMO.COM"/>
    <x v="45"/>
    <m/>
    <n v="1120017229"/>
    <d v="2022-06-07T00:00:00"/>
    <m/>
  </r>
  <r>
    <d v="2022-06-07T00:00:00"/>
    <n v="53"/>
    <x v="4"/>
    <x v="10"/>
    <x v="3"/>
    <s v="DIGITAL MARKETING IN HOME"/>
    <x v="46"/>
    <m/>
    <n v="1120164729"/>
    <d v="2022-06-07T00:00:00"/>
    <m/>
  </r>
  <r>
    <d v="2022-06-07T00:00:00"/>
    <n v="54"/>
    <x v="0"/>
    <x v="0"/>
    <x v="0"/>
    <s v="REFRESHMENT"/>
    <x v="47"/>
    <m/>
    <n v="1120176249"/>
    <d v="2022-06-07T00:00:00"/>
    <m/>
  </r>
  <r>
    <d v="2022-06-07T00:00:00"/>
    <n v="55"/>
    <x v="14"/>
    <x v="17"/>
    <x v="3"/>
    <s v="REMAINING COMM.PAID TO DEALER"/>
    <x v="17"/>
    <m/>
    <n v="1121176249"/>
    <d v="2022-06-07T00:00:00"/>
    <m/>
  </r>
  <r>
    <d v="2022-06-07T00:00:00"/>
    <n v="56"/>
    <x v="0"/>
    <x v="0"/>
    <x v="0"/>
    <s v="CHALLAN"/>
    <x v="48"/>
    <m/>
    <n v="1121181349"/>
    <d v="2022-06-07T00:00:00"/>
    <m/>
  </r>
  <r>
    <d v="2022-06-07T00:00:00"/>
    <n v="57"/>
    <x v="0"/>
    <x v="0"/>
    <x v="0"/>
    <s v="CHALLAN"/>
    <x v="49"/>
    <m/>
    <n v="1121182349"/>
    <d v="2022-06-07T00:00:00"/>
    <m/>
  </r>
  <r>
    <d v="2022-06-08T00:00:00"/>
    <n v="58"/>
    <x v="15"/>
    <x v="18"/>
    <x v="0"/>
    <s v="T.S  S/O SALARY MAY-22"/>
    <x v="50"/>
    <m/>
    <n v="1121685043"/>
    <d v="2022-06-08T00:00:00"/>
    <m/>
  </r>
  <r>
    <d v="2022-06-08T00:00:00"/>
    <n v="59"/>
    <x v="15"/>
    <x v="18"/>
    <x v="0"/>
    <s v="T.S  H/O SALARY MAY-22"/>
    <x v="51"/>
    <m/>
    <n v="1122258183"/>
    <d v="2022-06-08T00:00:00"/>
    <m/>
  </r>
  <r>
    <d v="2022-06-08T00:00:00"/>
    <n v="60"/>
    <x v="0"/>
    <x v="0"/>
    <x v="0"/>
    <s v="MCL TLA CHALLAN"/>
    <x v="52"/>
    <m/>
    <n v="1123518183"/>
    <d v="2022-06-08T00:00:00"/>
    <m/>
  </r>
  <r>
    <d v="2022-06-08T00:00:00"/>
    <n v="61"/>
    <x v="0"/>
    <x v="0"/>
    <x v="0"/>
    <s v="FBR TAX"/>
    <x v="53"/>
    <m/>
    <n v="1123801505"/>
    <d v="2022-06-08T00:00:00"/>
    <m/>
  </r>
  <r>
    <d v="2022-06-08T00:00:00"/>
    <n v="62"/>
    <x v="0"/>
    <x v="0"/>
    <x v="0"/>
    <s v="FBR TAX"/>
    <x v="54"/>
    <m/>
    <n v="1124778185"/>
    <d v="2022-06-08T00:00:00"/>
    <m/>
  </r>
  <r>
    <d v="2022-06-08T00:00:00"/>
    <n v="63"/>
    <x v="0"/>
    <x v="0"/>
    <x v="0"/>
    <s v="FBR TAX"/>
    <x v="52"/>
    <m/>
    <n v="1126038185"/>
    <d v="2022-06-08T00:00:00"/>
    <m/>
  </r>
  <r>
    <d v="2022-06-13T00:00:00"/>
    <n v="64"/>
    <x v="2"/>
    <x v="5"/>
    <x v="1"/>
    <s v="PAID TO ISHTIAQ SB"/>
    <x v="17"/>
    <m/>
    <n v="1127038185"/>
    <d v="2022-06-13T00:00:00"/>
    <m/>
  </r>
  <r>
    <d v="2022-06-13T00:00:00"/>
    <n v="65"/>
    <x v="2"/>
    <x v="5"/>
    <x v="1"/>
    <s v="PAID TO ISHTIAQ SB"/>
    <x v="17"/>
    <m/>
    <n v="1128038185"/>
    <d v="2022-06-13T00:00:00"/>
    <m/>
  </r>
  <r>
    <d v="2022-06-14T00:00:00"/>
    <n v="66"/>
    <x v="16"/>
    <x v="19"/>
    <x v="2"/>
    <s v="CHIEF ENGINEER TEPA"/>
    <x v="55"/>
    <m/>
    <n v="1128343185"/>
    <d v="2022-06-14T00:00:00"/>
    <m/>
  </r>
  <r>
    <d v="2022-06-14T00:00:00"/>
    <n v="67"/>
    <x v="3"/>
    <x v="3"/>
    <x v="2"/>
    <s v="UD WING LDA"/>
    <x v="56"/>
    <m/>
    <n v="1128403185"/>
    <d v="2022-06-14T00:00:00"/>
    <m/>
  </r>
  <r>
    <d v="2022-06-16T00:00:00"/>
    <n v="68"/>
    <x v="13"/>
    <x v="15"/>
    <x v="4"/>
    <s v="MASTER EXECUTIVE CHAIRS"/>
    <x v="57"/>
    <m/>
    <n v="1128477285"/>
    <d v="2022-06-16T00:00:00"/>
    <m/>
  </r>
  <r>
    <d v="2022-06-16T00:00:00"/>
    <n v="69"/>
    <x v="17"/>
    <x v="20"/>
    <x v="1"/>
    <s v="B.W HAMID BASHIR"/>
    <x v="17"/>
    <m/>
    <n v="1129477285"/>
    <d v="2022-06-16T00:00:00"/>
    <m/>
  </r>
  <r>
    <d v="2022-06-20T00:00:00"/>
    <n v="70"/>
    <x v="13"/>
    <x v="15"/>
    <x v="4"/>
    <s v="INTERWOOD FURNITURE BILLS"/>
    <x v="58"/>
    <m/>
    <n v="1129749245"/>
    <d v="2022-06-20T00:00:00"/>
    <m/>
  </r>
  <r>
    <d v="2022-06-20T00:00:00"/>
    <n v="71"/>
    <x v="13"/>
    <x v="15"/>
    <x v="4"/>
    <s v="INTERWOOD FURNITURE BILLS"/>
    <x v="59"/>
    <m/>
    <n v="1130446325"/>
    <d v="2022-06-20T00:00:00"/>
    <m/>
  </r>
  <r>
    <d v="2022-06-20T00:00:00"/>
    <n v="72"/>
    <x v="17"/>
    <x v="21"/>
    <x v="1"/>
    <s v="B.W RANA AB WAHID ADVANCE"/>
    <x v="17"/>
    <m/>
    <n v="1131446325"/>
    <d v="2022-06-20T00:00:00"/>
    <m/>
  </r>
  <r>
    <d v="2022-06-20T00:00:00"/>
    <n v="73"/>
    <x v="0"/>
    <x v="0"/>
    <x v="0"/>
    <s v="ESECP ( CHALLAN )"/>
    <x v="60"/>
    <m/>
    <n v="1131448385"/>
    <d v="2022-06-20T00:00:00"/>
    <m/>
  </r>
  <r>
    <d v="2022-06-20T00:00:00"/>
    <n v="74"/>
    <x v="0"/>
    <x v="0"/>
    <x v="0"/>
    <s v="GROCERY+MISC EXP"/>
    <x v="61"/>
    <m/>
    <n v="1131669298"/>
    <d v="2022-06-20T00:00:00"/>
    <m/>
  </r>
  <r>
    <d v="2022-06-20T00:00:00"/>
    <n v="75"/>
    <x v="0"/>
    <x v="0"/>
    <x v="0"/>
    <s v="CHALLAN"/>
    <x v="48"/>
    <m/>
    <n v="1131674398"/>
    <d v="2022-06-20T00:00:00"/>
    <m/>
  </r>
  <r>
    <d v="2022-06-20T00:00:00"/>
    <n v="76"/>
    <x v="0"/>
    <x v="0"/>
    <x v="0"/>
    <s v="CHALLAN"/>
    <x v="49"/>
    <m/>
    <n v="1131675398"/>
    <d v="2022-06-20T00:00:00"/>
    <m/>
  </r>
  <r>
    <d v="2022-06-20T00:00:00"/>
    <n v="77"/>
    <x v="0"/>
    <x v="0"/>
    <x v="0"/>
    <s v="CHALLAN"/>
    <x v="62"/>
    <m/>
    <n v="1132567398"/>
    <d v="2022-06-20T00:00:00"/>
    <m/>
  </r>
  <r>
    <d v="2022-06-20T00:00:00"/>
    <n v="78"/>
    <x v="0"/>
    <x v="0"/>
    <x v="0"/>
    <s v="ARSHAD SB FOR STAMP PAPER"/>
    <x v="23"/>
    <m/>
    <n v="1132717398"/>
    <d v="2022-06-20T00:00:00"/>
    <m/>
  </r>
  <r>
    <d v="2022-06-20T00:00:00"/>
    <n v="79"/>
    <x v="0"/>
    <x v="0"/>
    <x v="0"/>
    <s v="FBR TAX ( 5/22 )"/>
    <x v="62"/>
    <m/>
    <n v="1133609398"/>
    <d v="2022-06-20T00:00:00"/>
    <m/>
  </r>
  <r>
    <d v="2022-06-20T00:00:00"/>
    <n v="80"/>
    <x v="2"/>
    <x v="2"/>
    <x v="1"/>
    <s v="MAJEED SB"/>
    <x v="63"/>
    <m/>
    <n v="1133959398"/>
    <d v="2022-06-20T00:00:00"/>
    <m/>
  </r>
  <r>
    <d v="2022-06-20T00:00:00"/>
    <n v="81"/>
    <x v="0"/>
    <x v="0"/>
    <x v="0"/>
    <s v="CHALLAN"/>
    <x v="3"/>
    <m/>
    <n v="1133960598"/>
    <d v="2022-06-20T00:00:00"/>
    <m/>
  </r>
  <r>
    <d v="2022-06-20T00:00:00"/>
    <n v="82"/>
    <x v="0"/>
    <x v="0"/>
    <x v="0"/>
    <s v="CHALLAN"/>
    <x v="3"/>
    <m/>
    <n v="1133961798"/>
    <d v="2022-06-20T00:00:00"/>
    <m/>
  </r>
  <r>
    <d v="2022-06-20T00:00:00"/>
    <n v="83"/>
    <x v="0"/>
    <x v="0"/>
    <x v="0"/>
    <s v="CHALLAN"/>
    <x v="3"/>
    <m/>
    <n v="1133962998"/>
    <d v="2022-06-20T00:00:00"/>
    <m/>
  </r>
  <r>
    <d v="2022-06-20T00:00:00"/>
    <n v="84"/>
    <x v="0"/>
    <x v="0"/>
    <x v="0"/>
    <s v="CHALLAN"/>
    <x v="3"/>
    <m/>
    <n v="1133964198"/>
    <d v="2022-06-20T00:00:00"/>
    <m/>
  </r>
  <r>
    <d v="2022-06-20T00:00:00"/>
    <n v="85"/>
    <x v="12"/>
    <x v="14"/>
    <x v="6"/>
    <s v="CHALLAN VICTORIA LAND TOKEN RENT"/>
    <x v="64"/>
    <m/>
    <n v="1133965638"/>
    <d v="2022-06-20T00:00:00"/>
    <m/>
  </r>
  <r>
    <d v="2022-06-20T00:00:00"/>
    <n v="86"/>
    <x v="12"/>
    <x v="14"/>
    <x v="6"/>
    <s v="VICTORIA CITY CHALLAN"/>
    <x v="3"/>
    <m/>
    <n v="1133966838"/>
    <d v="2022-06-20T00:00:00"/>
    <m/>
  </r>
  <r>
    <d v="2022-06-20T00:00:00"/>
    <n v="87"/>
    <x v="12"/>
    <x v="14"/>
    <x v="6"/>
    <s v="STAMP ( ADVANCE PAID )"/>
    <x v="4"/>
    <m/>
    <n v="1133967038"/>
    <d v="2022-06-20T00:00:00"/>
    <m/>
  </r>
  <r>
    <d v="2022-06-20T00:00:00"/>
    <n v="88"/>
    <x v="12"/>
    <x v="14"/>
    <x v="6"/>
    <s v="M.ARSHAD ADV. FOR REG PAPER"/>
    <x v="65"/>
    <m/>
    <n v="1134139038"/>
    <d v="2022-06-20T00:00:00"/>
    <m/>
  </r>
  <r>
    <d v="2022-06-20T00:00:00"/>
    <n v="89"/>
    <x v="0"/>
    <x v="0"/>
    <x v="0"/>
    <s v="GROCERY+MISC EXP"/>
    <x v="66"/>
    <m/>
    <n v="1134315507"/>
    <d v="2022-06-20T00:00:00"/>
    <m/>
  </r>
  <r>
    <d v="2022-06-20T00:00:00"/>
    <n v="90"/>
    <x v="17"/>
    <x v="21"/>
    <x v="1"/>
    <s v="B.W RANA AB WAHID "/>
    <x v="17"/>
    <m/>
    <n v="1135315507"/>
    <d v="2022-06-20T00:00:00"/>
    <m/>
  </r>
  <r>
    <d v="2022-06-20T00:00:00"/>
    <n v="91"/>
    <x v="0"/>
    <x v="0"/>
    <x v="0"/>
    <s v="MISC. EXP"/>
    <x v="67"/>
    <m/>
    <n v="1135315507"/>
    <d v="2022-06-20T00:00:00"/>
    <m/>
  </r>
  <r>
    <d v="2022-06-21T00:00:00"/>
    <n v="92"/>
    <x v="0"/>
    <x v="0"/>
    <x v="0"/>
    <s v="MISC. EXP"/>
    <x v="68"/>
    <m/>
    <n v="1135352912"/>
    <d v="2022-06-21T00:00:00"/>
    <m/>
  </r>
  <r>
    <d v="2022-06-29T00:00:00"/>
    <n v="93"/>
    <x v="5"/>
    <x v="6"/>
    <x v="2"/>
    <s v="DMA TO REVENUE"/>
    <x v="69"/>
    <m/>
    <n v="1135427912"/>
    <d v="2022-06-29T00:00:00"/>
    <m/>
  </r>
  <r>
    <d v="2022-06-29T00:00:00"/>
    <n v="94"/>
    <x v="0"/>
    <x v="0"/>
    <x v="0"/>
    <s v="PAINTING"/>
    <x v="70"/>
    <m/>
    <n v="1135452912"/>
    <d v="2022-06-29T00:00:00"/>
    <m/>
  </r>
  <r>
    <d v="2022-06-29T00:00:00"/>
    <n v="95"/>
    <x v="0"/>
    <x v="0"/>
    <x v="0"/>
    <s v="MOBILIZATION"/>
    <x v="71"/>
    <m/>
    <n v="1136032912"/>
    <d v="2022-06-29T00:00:00"/>
    <m/>
  </r>
  <r>
    <d v="2022-06-29T00:00:00"/>
    <n v="96"/>
    <x v="0"/>
    <x v="0"/>
    <x v="0"/>
    <s v="CONSULATION / SUPERVISION"/>
    <x v="63"/>
    <m/>
    <n v="1136382912"/>
    <d v="2022-06-29T00:00:00"/>
    <m/>
  </r>
  <r>
    <d v="2022-06-30T00:00:00"/>
    <n v="97"/>
    <x v="2"/>
    <x v="5"/>
    <x v="1"/>
    <s v="B.W MIAN ISHTIAQ SB"/>
    <x v="17"/>
    <m/>
    <n v="1137382912"/>
    <d v="2022-06-30T00:00:00"/>
    <m/>
  </r>
  <r>
    <d v="2022-06-30T00:00:00"/>
    <n v="98"/>
    <x v="18"/>
    <x v="22"/>
    <x v="2"/>
    <s v="PAYMENT FOR IRRIGATION N.O.C"/>
    <x v="23"/>
    <m/>
    <n v="1137532912"/>
    <d v="2022-06-30T00:00:00"/>
    <m/>
  </r>
  <r>
    <d v="2022-07-24T00:00:00"/>
    <n v="99"/>
    <x v="0"/>
    <x v="0"/>
    <x v="0"/>
    <s v="VICTORIA CITY"/>
    <x v="72"/>
    <m/>
    <n v="1137534152"/>
    <d v="2022-07-24T00:00:00"/>
    <m/>
  </r>
  <r>
    <d v="2022-07-24T00:00:00"/>
    <n v="100"/>
    <x v="17"/>
    <x v="21"/>
    <x v="1"/>
    <s v="B.W RANA AB WAHID"/>
    <x v="17"/>
    <m/>
    <n v="1138534152"/>
    <d v="2022-07-24T00:00:00"/>
    <m/>
  </r>
  <r>
    <d v="2022-07-24T00:00:00"/>
    <n v="101"/>
    <x v="0"/>
    <x v="0"/>
    <x v="0"/>
    <s v="PAKISTAN BATTERY TRADER"/>
    <x v="73"/>
    <m/>
    <n v="1138660152"/>
    <d v="2022-07-24T00:00:00"/>
    <m/>
  </r>
  <r>
    <d v="2022-07-24T00:00:00"/>
    <n v="102"/>
    <x v="13"/>
    <x v="15"/>
    <x v="4"/>
    <s v="WIFI ROUTER"/>
    <x v="74"/>
    <m/>
    <n v="1138690152"/>
    <d v="2022-07-24T00:00:00"/>
    <m/>
  </r>
  <r>
    <d v="2022-07-24T00:00:00"/>
    <n v="103"/>
    <x v="12"/>
    <x v="14"/>
    <x v="6"/>
    <s v="ESECP ( CHALLAN )"/>
    <x v="75"/>
    <m/>
    <n v="1138690387"/>
    <d v="2022-07-24T00:00:00"/>
    <m/>
  </r>
  <r>
    <d v="2022-07-24T00:00:00"/>
    <n v="104"/>
    <x v="15"/>
    <x v="18"/>
    <x v="0"/>
    <s v="HAMZA ABBAS SALARY"/>
    <x v="76"/>
    <m/>
    <n v="1138701721"/>
    <d v="2022-07-24T00:00:00"/>
    <m/>
  </r>
  <r>
    <d v="2022-07-24T00:00:00"/>
    <n v="105"/>
    <x v="15"/>
    <x v="18"/>
    <x v="0"/>
    <s v="MOHSIN RAZA SALARY"/>
    <x v="76"/>
    <m/>
    <n v="1138713055"/>
    <d v="2022-07-24T00:00:00"/>
    <m/>
  </r>
  <r>
    <d v="2022-07-24T00:00:00"/>
    <n v="106"/>
    <x v="13"/>
    <x v="15"/>
    <x v="4"/>
    <s v="HAR ENTERPRISES"/>
    <x v="77"/>
    <m/>
    <n v="1139128055"/>
    <d v="2022-07-24T00:00:00"/>
    <m/>
  </r>
  <r>
    <d v="2022-07-24T00:00:00"/>
    <n v="107"/>
    <x v="15"/>
    <x v="18"/>
    <x v="0"/>
    <s v="ABID"/>
    <x v="78"/>
    <m/>
    <n v="1139133055"/>
    <d v="2022-07-24T00:00:00"/>
    <m/>
  </r>
  <r>
    <d v="2022-07-24T00:00:00"/>
    <n v="108"/>
    <x v="15"/>
    <x v="18"/>
    <x v="0"/>
    <s v="NAZISH"/>
    <x v="78"/>
    <m/>
    <n v="1139138055"/>
    <d v="2022-07-24T00:00:00"/>
    <m/>
  </r>
  <r>
    <d v="2022-07-24T00:00:00"/>
    <n v="109"/>
    <x v="15"/>
    <x v="18"/>
    <x v="0"/>
    <s v="MAHAM"/>
    <x v="78"/>
    <m/>
    <n v="1139143055"/>
    <d v="2022-07-24T00:00:00"/>
    <m/>
  </r>
  <r>
    <d v="2022-07-24T00:00:00"/>
    <n v="110"/>
    <x v="15"/>
    <x v="18"/>
    <x v="0"/>
    <s v="MUAAZ"/>
    <x v="78"/>
    <m/>
    <n v="1139148055"/>
    <d v="2022-07-24T00:00:00"/>
    <m/>
  </r>
  <r>
    <d v="2022-07-24T00:00:00"/>
    <n v="111"/>
    <x v="11"/>
    <x v="13"/>
    <x v="0"/>
    <s v="11 F-2 RENT"/>
    <x v="79"/>
    <m/>
    <n v="1139823055"/>
    <d v="2022-07-24T00:00:00"/>
    <m/>
  </r>
  <r>
    <d v="2022-07-24T00:00:00"/>
    <n v="112"/>
    <x v="2"/>
    <x v="2"/>
    <x v="1"/>
    <s v="MAJEED SB FOR COLOR PRINT"/>
    <x v="80"/>
    <m/>
    <n v="1139830555"/>
    <d v="2022-07-24T00:00:00"/>
    <m/>
  </r>
  <r>
    <d v="2022-07-24T00:00:00"/>
    <n v="113"/>
    <x v="0"/>
    <x v="0"/>
    <x v="0"/>
    <s v="GMH COLOR PRINTING"/>
    <x v="81"/>
    <m/>
    <n v="1139867555"/>
    <d v="2022-07-24T00:00:00"/>
    <m/>
  </r>
  <r>
    <d v="2022-07-24T00:00:00"/>
    <n v="114"/>
    <x v="0"/>
    <x v="0"/>
    <x v="0"/>
    <s v="AL AQSA NURSARY"/>
    <x v="82"/>
    <m/>
    <n v="1139907555"/>
    <d v="2022-07-24T00:00:00"/>
    <m/>
  </r>
  <r>
    <d v="2022-07-24T00:00:00"/>
    <n v="115"/>
    <x v="15"/>
    <x v="18"/>
    <x v="0"/>
    <s v="SUPPORT STAFF SALARY"/>
    <x v="83"/>
    <m/>
    <n v="1139919168"/>
    <d v="2022-07-24T00:00:00"/>
    <m/>
  </r>
  <r>
    <d v="2022-07-24T00:00:00"/>
    <n v="116"/>
    <x v="15"/>
    <x v="18"/>
    <x v="0"/>
    <s v="SUPPORT STAFF SALARY"/>
    <x v="84"/>
    <m/>
    <n v="1139939168"/>
    <d v="2022-07-24T00:00:00"/>
    <m/>
  </r>
  <r>
    <d v="2022-07-24T00:00:00"/>
    <n v="117"/>
    <x v="0"/>
    <x v="0"/>
    <x v="0"/>
    <s v="STAMPS"/>
    <x v="85"/>
    <m/>
    <n v="1139942168"/>
    <d v="2022-07-24T00:00:00"/>
    <m/>
  </r>
  <r>
    <d v="2022-07-24T00:00:00"/>
    <n v="118"/>
    <x v="13"/>
    <x v="15"/>
    <x v="4"/>
    <s v="VICTORIA CSR"/>
    <x v="86"/>
    <m/>
    <n v="1146810306"/>
    <d v="2022-07-24T00:00:00"/>
    <m/>
  </r>
  <r>
    <d v="2022-07-24T00:00:00"/>
    <n v="119"/>
    <x v="6"/>
    <x v="7"/>
    <x v="4"/>
    <s v="PRINTERS"/>
    <x v="87"/>
    <m/>
    <n v="1146911806"/>
    <d v="2022-07-24T00:00:00"/>
    <m/>
  </r>
  <r>
    <d v="2022-07-24T00:00:00"/>
    <n v="120"/>
    <x v="15"/>
    <x v="18"/>
    <x v="0"/>
    <s v="SALARIES ILYAS SB ( JUNE )"/>
    <x v="88"/>
    <m/>
    <n v="1146946193"/>
    <d v="2022-07-24T00:00:00"/>
    <m/>
  </r>
  <r>
    <d v="2022-07-24T00:00:00"/>
    <n v="121"/>
    <x v="15"/>
    <x v="18"/>
    <x v="0"/>
    <s v="SALARIES ILYAS SB ( JUNE )"/>
    <x v="88"/>
    <m/>
    <n v="1146980580"/>
    <d v="2022-07-24T00:00:00"/>
    <m/>
  </r>
  <r>
    <d v="2022-07-24T00:00:00"/>
    <n v="122"/>
    <x v="6"/>
    <x v="7"/>
    <x v="4"/>
    <s v="LAPTOPS"/>
    <x v="89"/>
    <m/>
    <n v="1147578080"/>
    <d v="2022-07-24T00:00:00"/>
    <m/>
  </r>
  <r>
    <d v="2022-07-24T00:00:00"/>
    <n v="123"/>
    <x v="6"/>
    <x v="7"/>
    <x v="4"/>
    <s v="PRINTERS"/>
    <x v="90"/>
    <m/>
    <n v="1147833580"/>
    <d v="2022-07-24T00:00:00"/>
    <m/>
  </r>
  <r>
    <d v="2022-07-24T00:00:00"/>
    <n v="124"/>
    <x v="11"/>
    <x v="23"/>
    <x v="0"/>
    <s v="BAHRIA TOWN OFFICE RENT ( APRIL ) (TS+VC)"/>
    <x v="91"/>
    <m/>
    <n v="1147996080"/>
    <d v="2022-07-24T00:00:00"/>
    <m/>
  </r>
  <r>
    <d v="2022-07-26T00:00:00"/>
    <n v="125"/>
    <x v="9"/>
    <x v="24"/>
    <x v="3"/>
    <s v="ASLAM MEDIA"/>
    <x v="92"/>
    <m/>
    <n v="1148489922"/>
    <d v="2022-07-26T00:00:00"/>
    <m/>
  </r>
  <r>
    <d v="2022-07-26T00:00:00"/>
    <n v="126"/>
    <x v="0"/>
    <x v="0"/>
    <x v="0"/>
    <s v="MISC .BILL ( TS+ VC ) "/>
    <x v="93"/>
    <m/>
    <n v="1148631602"/>
    <d v="2022-07-26T00:00:00"/>
    <m/>
  </r>
  <r>
    <d v="2022-07-26T00:00:00"/>
    <n v="127"/>
    <x v="0"/>
    <x v="0"/>
    <x v="0"/>
    <s v="MISC .BILL ( TS+ VC ) "/>
    <x v="94"/>
    <m/>
    <n v="1148685639"/>
    <d v="2022-07-26T00:00:00"/>
    <m/>
  </r>
  <r>
    <d v="2022-07-26T00:00:00"/>
    <n v="128"/>
    <x v="19"/>
    <x v="25"/>
    <x v="0"/>
    <s v="PTCL BILL ( TS+ VC )"/>
    <x v="95"/>
    <m/>
    <n v="1148690194"/>
    <d v="2022-07-26T00:00:00"/>
    <m/>
  </r>
  <r>
    <d v="2022-07-26T00:00:00"/>
    <n v="129"/>
    <x v="0"/>
    <x v="0"/>
    <x v="0"/>
    <s v="MISC .BILL ( TS+ VC ) "/>
    <x v="96"/>
    <m/>
    <n v="1148722098"/>
    <d v="2022-07-26T00:00:00"/>
    <m/>
  </r>
  <r>
    <d v="2022-07-26T00:00:00"/>
    <n v="130"/>
    <x v="19"/>
    <x v="25"/>
    <x v="0"/>
    <s v="PTCL BILL ( TS+ VC )"/>
    <x v="97"/>
    <m/>
    <n v="1148726857"/>
    <d v="2022-07-26T00:00:00"/>
    <m/>
  </r>
  <r>
    <d v="2022-07-26T00:00:00"/>
    <n v="131"/>
    <x v="1"/>
    <x v="1"/>
    <x v="0"/>
    <s v="STATIONARY ( TS+ VC )"/>
    <x v="98"/>
    <m/>
    <n v="1148740042"/>
    <d v="2022-07-26T00:00:00"/>
    <m/>
  </r>
  <r>
    <d v="2022-07-26T00:00:00"/>
    <n v="132"/>
    <x v="0"/>
    <x v="0"/>
    <x v="0"/>
    <s v="PRINTER DRUM ( TS+ VC )"/>
    <x v="99"/>
    <m/>
    <n v="1148740267"/>
    <d v="2022-07-26T00:00:00"/>
    <m/>
  </r>
  <r>
    <d v="2022-07-26T00:00:00"/>
    <n v="133"/>
    <x v="0"/>
    <x v="0"/>
    <x v="0"/>
    <s v="TONER REFILL ( TS+ VC )"/>
    <x v="100"/>
    <m/>
    <n v="1148740867"/>
    <d v="2022-07-26T00:00:00"/>
    <m/>
  </r>
  <r>
    <d v="2022-07-26T00:00:00"/>
    <n v="134"/>
    <x v="13"/>
    <x v="15"/>
    <x v="4"/>
    <s v="ELECTRONIC SAFE ( TS+ VC )"/>
    <x v="70"/>
    <m/>
    <n v="1148765867"/>
    <d v="2022-07-26T00:00:00"/>
    <m/>
  </r>
  <r>
    <d v="2022-07-26T00:00:00"/>
    <n v="135"/>
    <x v="13"/>
    <x v="15"/>
    <x v="4"/>
    <s v="LENOVO ( TS+ VC )"/>
    <x v="101"/>
    <m/>
    <n v="1148769117"/>
    <d v="2022-07-26T00:00:00"/>
    <m/>
  </r>
  <r>
    <d v="2022-07-26T00:00:00"/>
    <n v="136"/>
    <x v="0"/>
    <x v="0"/>
    <x v="0"/>
    <s v="MISC. BILL ( TS+ VC ) "/>
    <x v="102"/>
    <m/>
    <n v="1148777601"/>
    <d v="2022-07-26T00:00:00"/>
    <m/>
  </r>
  <r>
    <d v="2022-07-26T00:00:00"/>
    <n v="137"/>
    <x v="0"/>
    <x v="0"/>
    <x v="0"/>
    <s v="TONER REFILL ( TS+ VC )"/>
    <x v="103"/>
    <m/>
    <n v="1148777851"/>
    <d v="2022-07-26T00:00:00"/>
    <m/>
  </r>
  <r>
    <d v="2022-07-26T00:00:00"/>
    <n v="138"/>
    <x v="0"/>
    <x v="0"/>
    <x v="0"/>
    <s v="MOB # PORTING ( TS+ VC )"/>
    <x v="104"/>
    <m/>
    <n v="1148923601"/>
    <d v="2022-07-26T00:00:00"/>
    <m/>
  </r>
  <r>
    <d v="2022-07-26T00:00:00"/>
    <n v="139"/>
    <x v="0"/>
    <x v="0"/>
    <x v="0"/>
    <s v="MISC. BILL ( TS+ VC ) "/>
    <x v="105"/>
    <m/>
    <n v="1149005140"/>
    <d v="2022-07-26T00:00:00"/>
    <m/>
  </r>
  <r>
    <d v="2022-07-26T00:00:00"/>
    <n v="140"/>
    <x v="0"/>
    <x v="0"/>
    <x v="0"/>
    <s v="MISC. BILL ( TS+ VC ) "/>
    <x v="106"/>
    <m/>
    <n v="1149018814"/>
    <d v="2022-07-26T00:00:00"/>
    <m/>
  </r>
  <r>
    <d v="2022-07-26T00:00:00"/>
    <n v="141"/>
    <x v="19"/>
    <x v="25"/>
    <x v="0"/>
    <s v="PTCL BILL ( TS+ VC )"/>
    <x v="107"/>
    <m/>
    <n v="1149024310"/>
    <d v="2022-07-26T00:00:00"/>
    <m/>
  </r>
  <r>
    <d v="2022-07-26T00:00:00"/>
    <n v="142"/>
    <x v="11"/>
    <x v="23"/>
    <x v="0"/>
    <s v="BAHRIA TOWN RENT ( TS+ VC )"/>
    <x v="91"/>
    <m/>
    <n v="1149186810"/>
    <d v="2022-07-26T00:00:00"/>
    <m/>
  </r>
  <r>
    <d v="2022-07-26T00:00:00"/>
    <n v="143"/>
    <x v="0"/>
    <x v="0"/>
    <x v="0"/>
    <s v="DIESEL ( TS+ VC )"/>
    <x v="108"/>
    <m/>
    <n v="1149258855"/>
    <d v="2022-07-26T00:00:00"/>
    <m/>
  </r>
  <r>
    <d v="2022-07-26T00:00:00"/>
    <n v="144"/>
    <x v="0"/>
    <x v="0"/>
    <x v="0"/>
    <s v="MISC. BILL ( TS+ VC ) "/>
    <x v="109"/>
    <m/>
    <n v="1149274833"/>
    <d v="2022-07-26T00:00:00"/>
    <m/>
  </r>
  <r>
    <d v="2022-07-26T00:00:00"/>
    <n v="145"/>
    <x v="15"/>
    <x v="18"/>
    <x v="0"/>
    <s v="SUPPORT STAFF SALARY ( TS+ VC )"/>
    <x v="110"/>
    <m/>
    <n v="1149330220"/>
    <d v="2022-07-26T00:00:00"/>
    <m/>
  </r>
  <r>
    <d v="2022-07-26T00:00:00"/>
    <n v="146"/>
    <x v="15"/>
    <x v="18"/>
    <x v="0"/>
    <s v="SUPPORT STAFF SALARY ( TS+ VC )"/>
    <x v="111"/>
    <m/>
    <n v="1149348075"/>
    <d v="2022-07-26T00:00:00"/>
    <m/>
  </r>
  <r>
    <d v="2022-07-26T00:00:00"/>
    <n v="147"/>
    <x v="0"/>
    <x v="0"/>
    <x v="0"/>
    <s v="MISC. BILL ( TS+ VC ) "/>
    <x v="112"/>
    <m/>
    <n v="1149353349"/>
    <d v="2022-07-26T00:00:00"/>
    <m/>
  </r>
  <r>
    <d v="2022-07-26T00:00:00"/>
    <n v="148"/>
    <x v="1"/>
    <x v="1"/>
    <x v="0"/>
    <s v="BOOKS ( TS+ VC )"/>
    <x v="113"/>
    <m/>
    <n v="1149355109"/>
    <d v="2022-07-26T00:00:00"/>
    <m/>
  </r>
  <r>
    <d v="2022-07-26T00:00:00"/>
    <n v="149"/>
    <x v="19"/>
    <x v="25"/>
    <x v="0"/>
    <s v="WATER, E BILL ( TS+ VC )"/>
    <x v="114"/>
    <m/>
    <n v="1149370862"/>
    <d v="2022-07-26T00:00:00"/>
    <m/>
  </r>
  <r>
    <d v="2022-07-26T00:00:00"/>
    <n v="150"/>
    <x v="0"/>
    <x v="0"/>
    <x v="0"/>
    <s v="MISC. BILL ( TS+ VC ) "/>
    <x v="115"/>
    <m/>
    <n v="1149372304"/>
    <d v="2022-07-26T00:00:00"/>
    <m/>
  </r>
  <r>
    <d v="2022-07-26T00:00:00"/>
    <n v="151"/>
    <x v="13"/>
    <x v="15"/>
    <x v="4"/>
    <s v="HEAD OFFICE 4TH FLOOR BILL ( TS+ VC )"/>
    <x v="116"/>
    <m/>
    <n v="1150149953"/>
    <d v="2022-07-26T00:00:00"/>
    <m/>
  </r>
  <r>
    <d v="2022-07-26T00:00:00"/>
    <n v="152"/>
    <x v="0"/>
    <x v="0"/>
    <x v="0"/>
    <s v="EXTENSION LINE REPAIR ( TS+ VC )"/>
    <x v="117"/>
    <m/>
    <n v="1150150703"/>
    <d v="2022-07-26T00:00:00"/>
    <m/>
  </r>
  <r>
    <d v="2022-07-26T00:00:00"/>
    <n v="153"/>
    <x v="0"/>
    <x v="0"/>
    <x v="0"/>
    <s v="UPS REPAIR ( TS+ VC )"/>
    <x v="118"/>
    <m/>
    <n v="1150152203"/>
    <d v="2022-07-26T00:00:00"/>
    <m/>
  </r>
  <r>
    <d v="2022-07-26T00:00:00"/>
    <n v="154"/>
    <x v="0"/>
    <x v="0"/>
    <x v="0"/>
    <s v="ELECTRIC ITEMS ( TS+ VC )"/>
    <x v="119"/>
    <m/>
    <n v="1150165749"/>
    <d v="2022-07-26T00:00:00"/>
    <m/>
  </r>
  <r>
    <d v="2022-07-26T00:00:00"/>
    <n v="155"/>
    <x v="0"/>
    <x v="0"/>
    <x v="0"/>
    <s v="CABLE ( TS+ VC )"/>
    <x v="120"/>
    <m/>
    <n v="1150251312"/>
    <d v="2022-07-26T00:00:00"/>
    <m/>
  </r>
  <r>
    <d v="2022-07-26T00:00:00"/>
    <n v="156"/>
    <x v="0"/>
    <x v="0"/>
    <x v="0"/>
    <s v="DIESEL ( TS+ VC )"/>
    <x v="121"/>
    <m/>
    <n v="1150266357"/>
    <d v="2022-07-26T00:00:00"/>
    <m/>
  </r>
  <r>
    <d v="2022-07-26T00:00:00"/>
    <n v="157"/>
    <x v="20"/>
    <x v="26"/>
    <x v="0"/>
    <s v="BOLAN CARRY DABBA ( TS+ VC )"/>
    <x v="122"/>
    <m/>
    <n v="1150268859"/>
    <d v="2022-07-26T00:00:00"/>
    <m/>
  </r>
  <r>
    <d v="2022-07-26T00:00:00"/>
    <n v="158"/>
    <x v="0"/>
    <x v="0"/>
    <x v="0"/>
    <s v="PETROL ( TS+ VC )"/>
    <x v="123"/>
    <m/>
    <n v="1150268976"/>
    <d v="2022-07-26T00:00:00"/>
    <m/>
  </r>
  <r>
    <d v="2022-07-26T00:00:00"/>
    <n v="159"/>
    <x v="20"/>
    <x v="26"/>
    <x v="0"/>
    <s v="BOLAN CARRY DABBA ( TS+ VC )"/>
    <x v="124"/>
    <m/>
    <n v="1150271092"/>
    <d v="2022-07-26T00:00:00"/>
    <m/>
  </r>
  <r>
    <d v="2022-07-26T00:00:00"/>
    <n v="160"/>
    <x v="20"/>
    <x v="26"/>
    <x v="0"/>
    <s v="BOLAN CARRY DABBA ( TS+ VC )"/>
    <x v="125"/>
    <m/>
    <n v="1150274094"/>
    <d v="2022-07-26T00:00:00"/>
    <m/>
  </r>
  <r>
    <d v="2022-07-26T00:00:00"/>
    <n v="161"/>
    <x v="0"/>
    <x v="0"/>
    <x v="0"/>
    <s v="CM-PAC  ( TS+ VC )"/>
    <x v="45"/>
    <m/>
    <n v="1150276594"/>
    <d v="2022-07-26T00:00:00"/>
    <m/>
  </r>
  <r>
    <d v="2022-07-27T00:00:00"/>
    <n v="162"/>
    <x v="21"/>
    <x v="27"/>
    <x v="0"/>
    <s v="SHERAWALA GROUP  GROCERY H/O "/>
    <x v="126"/>
    <m/>
    <n v="1150289927"/>
    <d v="2022-07-27T00:00:00"/>
    <m/>
  </r>
  <r>
    <d v="2022-07-27T00:00:00"/>
    <n v="163"/>
    <x v="17"/>
    <x v="20"/>
    <x v="1"/>
    <s v="B.W HAMID BASHIR"/>
    <x v="8"/>
    <m/>
    <n v="1150789927"/>
    <d v="2022-07-27T00:00:00"/>
    <m/>
  </r>
  <r>
    <d v="2022-07-27T00:00:00"/>
    <n v="164"/>
    <x v="4"/>
    <x v="28"/>
    <x v="3"/>
    <s v="RENDER 360"/>
    <x v="127"/>
    <m/>
    <n v="1151089927"/>
    <d v="2022-07-27T00:00:00"/>
    <m/>
  </r>
  <r>
    <d v="2022-07-27T00:00:00"/>
    <n v="165"/>
    <x v="4"/>
    <x v="10"/>
    <x v="3"/>
    <s v="DIGITAL MARKETING IN HOME"/>
    <x v="12"/>
    <m/>
    <n v="1151289927"/>
    <d v="2022-07-27T00:00:00"/>
    <m/>
  </r>
  <r>
    <d v="2022-07-27T00:00:00"/>
    <n v="166"/>
    <x v="22"/>
    <x v="29"/>
    <x v="7"/>
    <s v="A.R REVERSEL"/>
    <x v="128"/>
    <m/>
    <n v="1151289927"/>
    <d v="2022-07-27T00:00:00"/>
    <m/>
  </r>
  <r>
    <d v="2022-07-27T00:00:00"/>
    <n v="167"/>
    <x v="22"/>
    <x v="29"/>
    <x v="7"/>
    <s v="A.R REVERSEL"/>
    <x v="128"/>
    <m/>
    <n v="1151289927"/>
    <d v="2022-07-27T00:00:00"/>
    <m/>
  </r>
  <r>
    <d v="2022-07-27T00:00:00"/>
    <n v="168"/>
    <x v="11"/>
    <x v="13"/>
    <x v="0"/>
    <s v="11 F-2 RENT"/>
    <x v="79"/>
    <m/>
    <n v="1151964927"/>
    <d v="2022-07-27T00:00:00"/>
    <m/>
  </r>
  <r>
    <d v="2022-07-27T00:00:00"/>
    <n v="169"/>
    <x v="17"/>
    <x v="21"/>
    <x v="1"/>
    <s v="B.W RANA AB WAHID"/>
    <x v="17"/>
    <m/>
    <n v="1152964927"/>
    <d v="2022-07-27T00:00:00"/>
    <m/>
  </r>
  <r>
    <d v="2022-07-27T00:00:00"/>
    <n v="170"/>
    <x v="19"/>
    <x v="25"/>
    <x v="0"/>
    <s v="ELECTRICITY BILL JUNE "/>
    <x v="129"/>
    <m/>
    <n v="1153002261"/>
    <d v="2022-07-27T00:00:00"/>
    <m/>
  </r>
  <r>
    <d v="2022-07-27T00:00:00"/>
    <n v="171"/>
    <x v="15"/>
    <x v="18"/>
    <x v="0"/>
    <s v="ESCORT SECURITY"/>
    <x v="130"/>
    <m/>
    <n v="1153041461"/>
    <d v="2022-07-27T00:00:00"/>
    <m/>
  </r>
  <r>
    <d v="2022-07-27T00:00:00"/>
    <n v="172"/>
    <x v="0"/>
    <x v="0"/>
    <x v="0"/>
    <s v="PETTY CASH EXP MUMTAZ SB"/>
    <x v="70"/>
    <m/>
    <n v="1153066461"/>
    <d v="2022-07-27T00:00:00"/>
    <m/>
  </r>
  <r>
    <d v="2022-07-27T00:00:00"/>
    <n v="173"/>
    <x v="0"/>
    <x v="0"/>
    <x v="0"/>
    <s v="SHIFTING EXP"/>
    <x v="78"/>
    <m/>
    <n v="1153071461"/>
    <d v="2022-07-27T00:00:00"/>
    <m/>
  </r>
  <r>
    <d v="2022-07-27T00:00:00"/>
    <n v="174"/>
    <x v="0"/>
    <x v="0"/>
    <x v="0"/>
    <s v="TABLE SHIFTING"/>
    <x v="131"/>
    <m/>
    <n v="1153075461"/>
    <d v="2022-07-27T00:00:00"/>
    <m/>
  </r>
  <r>
    <d v="2022-07-27T00:00:00"/>
    <n v="175"/>
    <x v="21"/>
    <x v="27"/>
    <x v="0"/>
    <s v="GROCERY"/>
    <x v="132"/>
    <m/>
    <n v="1153082032"/>
    <d v="2022-07-27T00:00:00"/>
    <m/>
  </r>
  <r>
    <d v="2022-07-27T00:00:00"/>
    <n v="176"/>
    <x v="21"/>
    <x v="27"/>
    <x v="0"/>
    <s v="GROCERY ITEMS"/>
    <x v="133"/>
    <m/>
    <n v="1153094172"/>
    <d v="2022-07-27T00:00:00"/>
    <m/>
  </r>
  <r>
    <d v="2022-07-27T00:00:00"/>
    <n v="177"/>
    <x v="0"/>
    <x v="0"/>
    <x v="0"/>
    <s v="MAZDA RENT"/>
    <x v="134"/>
    <m/>
    <n v="1153101172"/>
    <d v="2022-07-27T00:00:00"/>
    <m/>
  </r>
  <r>
    <d v="2022-07-27T00:00:00"/>
    <n v="178"/>
    <x v="13"/>
    <x v="15"/>
    <x v="4"/>
    <s v="CABINET BILLS"/>
    <x v="135"/>
    <m/>
    <n v="1153207672"/>
    <d v="2022-07-27T00:00:00"/>
    <m/>
  </r>
  <r>
    <d v="2022-07-27T00:00:00"/>
    <n v="179"/>
    <x v="6"/>
    <x v="7"/>
    <x v="4"/>
    <s v="DCP"/>
    <x v="78"/>
    <m/>
    <n v="1153212672"/>
    <d v="2022-07-27T00:00:00"/>
    <m/>
  </r>
  <r>
    <d v="2022-07-27T00:00:00"/>
    <n v="180"/>
    <x v="0"/>
    <x v="0"/>
    <x v="0"/>
    <s v="JAMAL PRINTERS"/>
    <x v="136"/>
    <m/>
    <n v="1153221122"/>
    <d v="2022-07-27T00:00:00"/>
    <m/>
  </r>
  <r>
    <d v="2022-07-27T00:00:00"/>
    <n v="181"/>
    <x v="13"/>
    <x v="15"/>
    <x v="4"/>
    <s v="DINNING TABLES"/>
    <x v="137"/>
    <m/>
    <n v="1153283622"/>
    <d v="2022-07-27T00:00:00"/>
    <m/>
  </r>
  <r>
    <d v="2022-07-27T00:00:00"/>
    <n v="182"/>
    <x v="15"/>
    <x v="18"/>
    <x v="0"/>
    <s v="SUPPORTING STAFF SALARY ( TS+ VC )"/>
    <x v="138"/>
    <m/>
    <n v="1153413957"/>
    <d v="2022-07-27T00:00:00"/>
    <m/>
  </r>
  <r>
    <d v="2022-07-27T00:00:00"/>
    <n v="183"/>
    <x v="0"/>
    <x v="0"/>
    <x v="0"/>
    <s v="MISS SHAISTA ( TS+ VC )"/>
    <x v="139"/>
    <m/>
    <n v="1153414487"/>
    <d v="2022-07-27T00:00:00"/>
    <m/>
  </r>
  <r>
    <d v="2022-07-27T00:00:00"/>
    <n v="184"/>
    <x v="15"/>
    <x v="18"/>
    <x v="0"/>
    <s v="BILAL TH ( TS+ VC )"/>
    <x v="84"/>
    <m/>
    <n v="1153434487"/>
    <d v="2022-07-27T00:00:00"/>
    <m/>
  </r>
  <r>
    <d v="2022-07-27T00:00:00"/>
    <n v="185"/>
    <x v="15"/>
    <x v="18"/>
    <x v="0"/>
    <s v="ESCORT SECURITY ( TS+ VC )"/>
    <x v="140"/>
    <m/>
    <n v="1153458487"/>
    <d v="2022-07-27T00:00:00"/>
    <m/>
  </r>
  <r>
    <d v="2022-07-27T00:00:00"/>
    <n v="186"/>
    <x v="0"/>
    <x v="0"/>
    <x v="0"/>
    <s v="MISS SHAISTA ( TS+ VC )"/>
    <x v="141"/>
    <m/>
    <n v="1153466987"/>
    <d v="2022-07-27T00:00:00"/>
    <m/>
  </r>
  <r>
    <d v="2022-07-27T00:00:00"/>
    <n v="187"/>
    <x v="13"/>
    <x v="15"/>
    <x v="4"/>
    <s v="CABINETS ( TS+ VC )"/>
    <x v="142"/>
    <m/>
    <n v="1153507237"/>
    <d v="2022-07-27T00:00:00"/>
    <m/>
  </r>
  <r>
    <d v="2022-07-27T00:00:00"/>
    <n v="188"/>
    <x v="19"/>
    <x v="25"/>
    <x v="0"/>
    <s v="SNGPL-HO ( TS+ VC )"/>
    <x v="143"/>
    <m/>
    <n v="1153511817"/>
    <d v="2022-07-27T00:00:00"/>
    <m/>
  </r>
  <r>
    <d v="2022-07-27T00:00:00"/>
    <n v="189"/>
    <x v="21"/>
    <x v="27"/>
    <x v="0"/>
    <s v="GROCERY ( TS+ VC )"/>
    <x v="144"/>
    <m/>
    <n v="1153521033"/>
    <d v="2022-07-27T00:00:00"/>
    <m/>
  </r>
  <r>
    <d v="2022-07-27T00:00:00"/>
    <n v="190"/>
    <x v="1"/>
    <x v="1"/>
    <x v="0"/>
    <s v="PHOTOCOPY+BOOKS ( TS+ VC )"/>
    <x v="145"/>
    <m/>
    <n v="1153535183"/>
    <d v="2022-07-27T00:00:00"/>
    <m/>
  </r>
  <r>
    <d v="2022-07-27T00:00:00"/>
    <n v="191"/>
    <x v="0"/>
    <x v="0"/>
    <x v="0"/>
    <s v="REFRESHMENT ( TS+ VC )"/>
    <x v="146"/>
    <m/>
    <n v="1153537844"/>
    <d v="2022-07-27T00:00:00"/>
    <m/>
  </r>
  <r>
    <d v="2022-07-27T00:00:00"/>
    <n v="192"/>
    <x v="15"/>
    <x v="18"/>
    <x v="0"/>
    <s v="SALARY JUNE ( TS+ VC )"/>
    <x v="147"/>
    <m/>
    <n v="1153853261"/>
    <d v="2022-07-27T00:00:00"/>
    <m/>
  </r>
  <r>
    <d v="2022-07-27T00:00:00"/>
    <n v="193"/>
    <x v="15"/>
    <x v="18"/>
    <x v="0"/>
    <s v="SALARY JUNE ( TS+ VC )"/>
    <x v="148"/>
    <m/>
    <n v="1154184261"/>
    <d v="2022-07-27T00:00:00"/>
    <m/>
  </r>
  <r>
    <d v="2022-07-27T00:00:00"/>
    <n v="194"/>
    <x v="15"/>
    <x v="18"/>
    <x v="0"/>
    <s v="SALARY JUNE ( TS+ VC )"/>
    <x v="149"/>
    <m/>
    <n v="1154465282"/>
    <d v="2022-07-27T00:00:00"/>
    <m/>
  </r>
  <r>
    <d v="2022-07-27T00:00:00"/>
    <n v="195"/>
    <x v="0"/>
    <x v="0"/>
    <x v="0"/>
    <s v="PTCL+DIESEL+GROCERY ( TS+ VC )"/>
    <x v="150"/>
    <m/>
    <n v="1154496450"/>
    <d v="2022-07-27T00:00:00"/>
    <m/>
  </r>
  <r>
    <d v="2022-07-27T00:00:00"/>
    <n v="196"/>
    <x v="1"/>
    <x v="1"/>
    <x v="0"/>
    <s v="BOOK DIARY ( TS+ VC ) ( TS+ VC )"/>
    <x v="151"/>
    <m/>
    <n v="1154496800"/>
    <d v="2022-07-27T00:00:00"/>
    <m/>
  </r>
  <r>
    <d v="2022-07-27T00:00:00"/>
    <n v="197"/>
    <x v="0"/>
    <x v="0"/>
    <x v="0"/>
    <s v="MISS SHAISTA ( TS+ VC )"/>
    <x v="152"/>
    <m/>
    <n v="1154501252"/>
    <d v="2022-07-27T00:00:00"/>
    <m/>
  </r>
  <r>
    <d v="2022-07-27T00:00:00"/>
    <n v="198"/>
    <x v="15"/>
    <x v="18"/>
    <x v="0"/>
    <s v="ADVANCE SALARY ( TS+ VC )"/>
    <x v="78"/>
    <m/>
    <n v="1154506252"/>
    <d v="2022-07-27T00:00:00"/>
    <m/>
  </r>
  <r>
    <d v="2022-07-27T00:00:00"/>
    <n v="199"/>
    <x v="0"/>
    <x v="0"/>
    <x v="0"/>
    <s v="MISS SHAISTA ( TS+ VC )"/>
    <x v="153"/>
    <m/>
    <n v="1154513971"/>
    <d v="2022-07-27T00:00:00"/>
    <m/>
  </r>
  <r>
    <d v="2022-07-27T00:00:00"/>
    <n v="200"/>
    <x v="21"/>
    <x v="27"/>
    <x v="0"/>
    <s v="GROCERY ITEMS ( TS+ VC )"/>
    <x v="154"/>
    <m/>
    <n v="1154528311"/>
    <d v="2022-07-27T00:00:00"/>
    <m/>
  </r>
  <r>
    <d v="2022-07-27T00:00:00"/>
    <n v="201"/>
    <x v="19"/>
    <x v="25"/>
    <x v="0"/>
    <s v="PTCL BILL ( TS+ VC )"/>
    <x v="155"/>
    <m/>
    <n v="1154532121"/>
    <d v="2022-07-27T00:00:00"/>
    <m/>
  </r>
  <r>
    <d v="2022-07-27T00:00:00"/>
    <n v="202"/>
    <x v="19"/>
    <x v="25"/>
    <x v="0"/>
    <s v="SNGPL ( TS+ VC )"/>
    <x v="45"/>
    <m/>
    <n v="1154534621"/>
    <d v="2022-07-27T00:00:00"/>
    <m/>
  </r>
  <r>
    <d v="2022-07-27T00:00:00"/>
    <n v="203"/>
    <x v="19"/>
    <x v="25"/>
    <x v="0"/>
    <s v="SNGPL ( TS+ VC )"/>
    <x v="45"/>
    <m/>
    <n v="1154537121"/>
    <d v="2022-07-27T00:00:00"/>
    <m/>
  </r>
  <r>
    <d v="2022-07-27T00:00:00"/>
    <n v="204"/>
    <x v="19"/>
    <x v="25"/>
    <x v="0"/>
    <s v="SNGPL ( TS+ VC )"/>
    <x v="45"/>
    <m/>
    <n v="1154539621"/>
    <d v="2022-07-27T00:00:00"/>
    <m/>
  </r>
  <r>
    <d v="2022-07-27T00:00:00"/>
    <n v="205"/>
    <x v="13"/>
    <x v="15"/>
    <x v="4"/>
    <s v="CABINETS ( TS+ VC )"/>
    <x v="142"/>
    <m/>
    <n v="1154579871"/>
    <d v="2022-07-27T00:00:00"/>
    <m/>
  </r>
  <r>
    <d v="2022-07-27T00:00:00"/>
    <n v="206"/>
    <x v="2"/>
    <x v="2"/>
    <x v="1"/>
    <s v="MAJEED SB DMA"/>
    <x v="8"/>
    <m/>
    <n v="1155079871"/>
    <d v="2022-07-27T00:00:00"/>
    <m/>
  </r>
  <r>
    <d v="2022-07-27T00:00:00"/>
    <n v="207"/>
    <x v="11"/>
    <x v="23"/>
    <x v="0"/>
    <s v="BAHRIA OFFICE RENT ( TS+ VC )"/>
    <x v="91"/>
    <m/>
    <n v="1155242371"/>
    <d v="2022-07-27T00:00:00"/>
    <m/>
  </r>
  <r>
    <d v="2022-07-27T00:00:00"/>
    <n v="208"/>
    <x v="19"/>
    <x v="25"/>
    <x v="0"/>
    <s v="BAHRIA E-BILL ( TS+ VC )"/>
    <x v="156"/>
    <m/>
    <n v="1155282388"/>
    <d v="2022-07-27T00:00:00"/>
    <m/>
  </r>
  <r>
    <d v="2022-07-27T00:00:00"/>
    <n v="209"/>
    <x v="19"/>
    <x v="25"/>
    <x v="0"/>
    <s v="BAHRIA MAINTENANCE ( TS+ VC )"/>
    <x v="157"/>
    <m/>
    <n v="1155285583"/>
    <d v="2022-07-27T00:00:00"/>
    <m/>
  </r>
  <r>
    <d v="2022-07-27T00:00:00"/>
    <n v="210"/>
    <x v="19"/>
    <x v="25"/>
    <x v="0"/>
    <s v="BAHRIA E-BILL ( TS+ VC )"/>
    <x v="158"/>
    <m/>
    <n v="1155354720"/>
    <d v="2022-07-27T00:00:00"/>
    <m/>
  </r>
  <r>
    <d v="2022-07-28T00:00:00"/>
    <n v="211"/>
    <x v="13"/>
    <x v="15"/>
    <x v="4"/>
    <s v="MOHKAM ELECTRONICS"/>
    <x v="159"/>
    <m/>
    <n v="1155951720"/>
    <d v="2022-07-28T00:00:00"/>
    <m/>
  </r>
  <r>
    <d v="2022-07-28T00:00:00"/>
    <n v="212"/>
    <x v="13"/>
    <x v="15"/>
    <x v="4"/>
    <s v="MOHKAM ELECTRONICS"/>
    <x v="160"/>
    <m/>
    <n v="1156042720"/>
    <d v="2022-07-28T00:00:00"/>
    <m/>
  </r>
  <r>
    <d v="2022-07-28T00:00:00"/>
    <n v="213"/>
    <x v="13"/>
    <x v="15"/>
    <x v="4"/>
    <s v="CCTV WORLD CAMERAS"/>
    <x v="161"/>
    <m/>
    <n v="1156094220"/>
    <d v="2022-07-28T00:00:00"/>
    <m/>
  </r>
  <r>
    <d v="2022-07-28T00:00:00"/>
    <n v="214"/>
    <x v="13"/>
    <x v="15"/>
    <x v="4"/>
    <s v="CCTV WORLD GLASS DOOR LOCK &amp; NUMPAD"/>
    <x v="162"/>
    <m/>
    <n v="1156102420"/>
    <d v="2022-07-28T00:00:00"/>
    <m/>
  </r>
  <r>
    <d v="2022-07-28T00:00:00"/>
    <n v="215"/>
    <x v="13"/>
    <x v="15"/>
    <x v="4"/>
    <s v="KHAN ELECTRONICS"/>
    <x v="163"/>
    <m/>
    <n v="1156119020"/>
    <d v="2022-07-28T00:00:00"/>
    <m/>
  </r>
  <r>
    <d v="2022-07-28T00:00:00"/>
    <n v="216"/>
    <x v="13"/>
    <x v="15"/>
    <x v="4"/>
    <s v="CH TRADERS"/>
    <x v="164"/>
    <m/>
    <n v="1156124860"/>
    <d v="2022-07-28T00:00:00"/>
    <m/>
  </r>
  <r>
    <d v="2022-07-28T00:00:00"/>
    <n v="217"/>
    <x v="0"/>
    <x v="0"/>
    <x v="0"/>
    <s v="SILICON TUBE FOR TABLES"/>
    <x v="165"/>
    <m/>
    <n v="1156125360"/>
    <d v="2022-07-28T00:00:00"/>
    <m/>
  </r>
  <r>
    <d v="2022-07-28T00:00:00"/>
    <n v="218"/>
    <x v="0"/>
    <x v="0"/>
    <x v="0"/>
    <s v="RIKSHAW FARE"/>
    <x v="166"/>
    <m/>
    <n v="1156125760"/>
    <d v="2022-07-28T00:00:00"/>
    <m/>
  </r>
  <r>
    <d v="2022-07-28T00:00:00"/>
    <n v="219"/>
    <x v="13"/>
    <x v="15"/>
    <x v="4"/>
    <s v="HARD DISK FOR CCTV"/>
    <x v="167"/>
    <m/>
    <n v="1156165260"/>
    <d v="2022-07-28T00:00:00"/>
    <m/>
  </r>
  <r>
    <d v="2022-07-28T00:00:00"/>
    <n v="220"/>
    <x v="13"/>
    <x v="15"/>
    <x v="4"/>
    <s v="UNITED ALUMINIUM &amp; GLASS HOUSE"/>
    <x v="168"/>
    <m/>
    <n v="1156193010"/>
    <d v="2022-07-28T00:00:00"/>
    <m/>
  </r>
  <r>
    <d v="2022-07-28T00:00:00"/>
    <n v="221"/>
    <x v="13"/>
    <x v="15"/>
    <x v="4"/>
    <s v="MOBILES"/>
    <x v="169"/>
    <m/>
    <n v="1156265007"/>
    <d v="2022-07-28T00:00:00"/>
    <m/>
  </r>
  <r>
    <d v="2022-07-28T00:00:00"/>
    <n v="222"/>
    <x v="0"/>
    <x v="0"/>
    <x v="0"/>
    <s v="MISC. EXP"/>
    <x v="170"/>
    <m/>
    <n v="1156270237"/>
    <d v="2022-07-28T00:00:00"/>
    <m/>
  </r>
  <r>
    <d v="2022-07-28T00:00:00"/>
    <n v="223"/>
    <x v="13"/>
    <x v="15"/>
    <x v="4"/>
    <s v="LAPTOP CoL ANWAR SB"/>
    <x v="171"/>
    <m/>
    <n v="1156332237"/>
    <d v="2022-07-28T00:00:00"/>
    <m/>
  </r>
  <r>
    <d v="2022-07-28T00:00:00"/>
    <n v="224"/>
    <x v="0"/>
    <x v="0"/>
    <x v="0"/>
    <s v="MISC. EXP"/>
    <x v="172"/>
    <m/>
    <n v="1156338337"/>
    <d v="2022-07-28T00:00:00"/>
    <m/>
  </r>
  <r>
    <d v="2022-07-28T00:00:00"/>
    <n v="225"/>
    <x v="13"/>
    <x v="15"/>
    <x v="4"/>
    <s v="SAJJAD SB 2ND FLOOR VICTORIA ESTATE"/>
    <x v="173"/>
    <m/>
    <n v="1156592037"/>
    <d v="2022-07-28T00:00:00"/>
    <m/>
  </r>
  <r>
    <d v="2022-07-28T00:00:00"/>
    <n v="226"/>
    <x v="13"/>
    <x v="15"/>
    <x v="4"/>
    <s v="TELEPHONE SETS &amp; LINES"/>
    <x v="174"/>
    <m/>
    <n v="1156605417"/>
    <d v="2022-07-28T00:00:00"/>
    <m/>
  </r>
  <r>
    <d v="2022-07-29T00:00:00"/>
    <n v="227"/>
    <x v="0"/>
    <x v="0"/>
    <x v="0"/>
    <s v="MISS SHAISTA ( TS+ VC )"/>
    <x v="175"/>
    <m/>
    <n v="1156616404"/>
    <d v="2022-07-29T00:00:00"/>
    <m/>
  </r>
  <r>
    <d v="2022-08-01T00:00:00"/>
    <n v="229"/>
    <x v="4"/>
    <x v="4"/>
    <x v="3"/>
    <s v="TMD HOSTING ( TS+ VC )"/>
    <x v="176"/>
    <m/>
    <n v="1156618225"/>
    <d v="2022-08-01T00:00:00"/>
    <m/>
  </r>
  <r>
    <d v="2022-08-01T00:00:00"/>
    <n v="230"/>
    <x v="9"/>
    <x v="11"/>
    <x v="3"/>
    <s v="FAMOUS CARD COLLECTION"/>
    <x v="177"/>
    <m/>
    <n v="1157493225"/>
    <d v="2022-08-01T00:00:00"/>
    <m/>
  </r>
  <r>
    <d v="2022-08-01T00:00:00"/>
    <n v="231"/>
    <x v="0"/>
    <x v="0"/>
    <x v="0"/>
    <s v="TONER REFILL ( TS+ VC )"/>
    <x v="103"/>
    <m/>
    <n v="1157493475"/>
    <d v="2022-08-01T00:00:00"/>
    <m/>
  </r>
  <r>
    <d v="2022-08-02T00:00:00"/>
    <n v="232"/>
    <x v="19"/>
    <x v="25"/>
    <x v="0"/>
    <s v="E-BILL JULY 2022"/>
    <x v="178"/>
    <m/>
    <n v="1157588785"/>
    <d v="2022-08-02T00:00:00"/>
    <m/>
  </r>
  <r>
    <d v="2022-08-02T00:00:00"/>
    <n v="233"/>
    <x v="19"/>
    <x v="25"/>
    <x v="0"/>
    <s v="WASA BILL"/>
    <x v="179"/>
    <m/>
    <n v="1157592769"/>
    <d v="2022-08-02T00:00:00"/>
    <m/>
  </r>
  <r>
    <d v="2022-08-02T00:00:00"/>
    <n v="234"/>
    <x v="19"/>
    <x v="25"/>
    <x v="0"/>
    <s v="SNGPL"/>
    <x v="180"/>
    <m/>
    <n v="1157593289"/>
    <d v="2022-08-02T00:00:00"/>
    <m/>
  </r>
  <r>
    <d v="2022-08-02T00:00:00"/>
    <n v="235"/>
    <x v="0"/>
    <x v="0"/>
    <x v="0"/>
    <s v="DIESEL"/>
    <x v="181"/>
    <m/>
    <n v="1157615538"/>
    <d v="2022-08-02T00:00:00"/>
    <m/>
  </r>
  <r>
    <d v="2022-08-02T00:00:00"/>
    <n v="236"/>
    <x v="13"/>
    <x v="15"/>
    <x v="4"/>
    <s v="FAN"/>
    <x v="182"/>
    <m/>
    <n v="1157628413"/>
    <d v="2022-08-02T00:00:00"/>
    <m/>
  </r>
  <r>
    <d v="2022-08-02T00:00:00"/>
    <n v="237"/>
    <x v="0"/>
    <x v="0"/>
    <x v="0"/>
    <s v="STAMP"/>
    <x v="183"/>
    <m/>
    <n v="1157629063"/>
    <d v="2022-08-02T00:00:00"/>
    <m/>
  </r>
  <r>
    <d v="2022-08-02T00:00:00"/>
    <n v="238"/>
    <x v="19"/>
    <x v="25"/>
    <x v="0"/>
    <s v="E-BILL ( TS+ VC )"/>
    <x v="184"/>
    <m/>
    <n v="1157629192"/>
    <d v="2022-08-02T00:00:00"/>
    <m/>
  </r>
  <r>
    <d v="2022-08-02T00:00:00"/>
    <n v="239"/>
    <x v="19"/>
    <x v="25"/>
    <x v="0"/>
    <s v="E-BILL ( TS+ VC )"/>
    <x v="185"/>
    <m/>
    <n v="1157635423"/>
    <d v="2022-08-02T00:00:00"/>
    <m/>
  </r>
  <r>
    <d v="2022-08-02T00:00:00"/>
    <n v="240"/>
    <x v="19"/>
    <x v="25"/>
    <x v="0"/>
    <s v="E-BILL ( TS+ VC )"/>
    <x v="186"/>
    <m/>
    <n v="1157637201"/>
    <d v="2022-08-02T00:00:00"/>
    <m/>
  </r>
  <r>
    <d v="2022-08-02T00:00:00"/>
    <n v="241"/>
    <x v="19"/>
    <x v="25"/>
    <x v="0"/>
    <s v="E-BILL ( TS+ VC )"/>
    <x v="187"/>
    <m/>
    <n v="1157637339"/>
    <d v="2022-08-02T00:00:00"/>
    <m/>
  </r>
  <r>
    <d v="2022-08-02T00:00:00"/>
    <n v="242"/>
    <x v="0"/>
    <x v="0"/>
    <x v="0"/>
    <s v="ZONG BILLS ( TS+ VC )"/>
    <x v="188"/>
    <m/>
    <n v="1157647289"/>
    <d v="2022-08-02T00:00:00"/>
    <m/>
  </r>
  <r>
    <d v="2022-08-02T00:00:00"/>
    <n v="243"/>
    <x v="0"/>
    <x v="0"/>
    <x v="0"/>
    <s v="PETROL CARRY ( TS+ VC )"/>
    <x v="101"/>
    <m/>
    <n v="1157650539"/>
    <d v="2022-08-02T00:00:00"/>
    <m/>
  </r>
  <r>
    <d v="2022-08-02T00:00:00"/>
    <n v="244"/>
    <x v="0"/>
    <x v="0"/>
    <x v="0"/>
    <s v="SAMSUNG CHARGER ( TS+ VC )"/>
    <x v="2"/>
    <m/>
    <n v="1157650839"/>
    <d v="2022-08-02T00:00:00"/>
    <m/>
  </r>
  <r>
    <d v="2022-08-02T00:00:00"/>
    <n v="245"/>
    <x v="0"/>
    <x v="0"/>
    <x v="0"/>
    <s v="MISC. MISS SHAISTA ( TS+ VC )"/>
    <x v="189"/>
    <m/>
    <n v="1157657488"/>
    <d v="2022-08-02T00:00:00"/>
    <m/>
  </r>
  <r>
    <d v="2022-08-03T00:00:00"/>
    <n v="246"/>
    <x v="21"/>
    <x v="27"/>
    <x v="0"/>
    <s v="GROCERY"/>
    <x v="190"/>
    <m/>
    <n v="1157659232"/>
    <d v="2022-08-03T00:00:00"/>
    <m/>
  </r>
  <r>
    <d v="2022-08-03T00:00:00"/>
    <n v="247"/>
    <x v="21"/>
    <x v="27"/>
    <x v="0"/>
    <s v="GROCERY"/>
    <x v="191"/>
    <m/>
    <n v="1157661672"/>
    <d v="2022-08-03T00:00:00"/>
    <m/>
  </r>
  <r>
    <d v="2022-08-03T00:00:00"/>
    <n v="248"/>
    <x v="0"/>
    <x v="0"/>
    <x v="0"/>
    <s v="PETROL OFFICE BOY"/>
    <x v="192"/>
    <m/>
    <n v="1157661772"/>
    <d v="2022-08-03T00:00:00"/>
    <m/>
  </r>
  <r>
    <d v="2022-08-03T00:00:00"/>
    <n v="249"/>
    <x v="0"/>
    <x v="0"/>
    <x v="0"/>
    <s v="REFRESHMENT ( TS+ VC )"/>
    <x v="193"/>
    <m/>
    <n v="1157664327"/>
    <d v="2022-08-03T00:00:00"/>
    <m/>
  </r>
  <r>
    <d v="2022-08-04T00:00:00"/>
    <n v="250"/>
    <x v="23"/>
    <x v="30"/>
    <x v="2"/>
    <s v="DMA"/>
    <x v="23"/>
    <m/>
    <n v="1157814327"/>
    <d v="2022-08-04T00:00:00"/>
    <m/>
  </r>
  <r>
    <d v="2022-08-04T00:00:00"/>
    <n v="251"/>
    <x v="2"/>
    <x v="5"/>
    <x v="1"/>
    <s v="B.W MIAN ISHTIAQ SITE-B 172 K"/>
    <x v="127"/>
    <m/>
    <n v="1158114327"/>
    <d v="2022-08-04T00:00:00"/>
    <m/>
  </r>
  <r>
    <d v="2022-08-05T00:00:00"/>
    <n v="252"/>
    <x v="21"/>
    <x v="27"/>
    <x v="0"/>
    <s v="GROCERY"/>
    <x v="194"/>
    <m/>
    <n v="1158117087"/>
    <d v="2022-08-05T00:00:00"/>
    <m/>
  </r>
  <r>
    <d v="2022-08-05T00:00:00"/>
    <n v="253"/>
    <x v="21"/>
    <x v="27"/>
    <x v="0"/>
    <s v="GROCERY"/>
    <x v="195"/>
    <m/>
    <n v="1158160663"/>
    <d v="2022-08-05T00:00:00"/>
    <m/>
  </r>
  <r>
    <d v="2022-08-05T00:00:00"/>
    <n v="254"/>
    <x v="0"/>
    <x v="0"/>
    <x v="0"/>
    <s v="REGISTER BINDING"/>
    <x v="196"/>
    <m/>
    <n v="1158160773"/>
    <d v="2022-08-05T00:00:00"/>
    <m/>
  </r>
  <r>
    <d v="2022-08-05T00:00:00"/>
    <n v="255"/>
    <x v="1"/>
    <x v="1"/>
    <x v="0"/>
    <s v="STATIONARY"/>
    <x v="197"/>
    <m/>
    <n v="1158210178"/>
    <d v="2022-08-05T00:00:00"/>
    <m/>
  </r>
  <r>
    <d v="2022-08-05T00:00:00"/>
    <n v="256"/>
    <x v="4"/>
    <x v="10"/>
    <x v="3"/>
    <s v="DIGITAL MARKETING IN HOME ( TS+VC)"/>
    <x v="198"/>
    <m/>
    <n v="1158460178"/>
    <d v="2022-08-05T00:00:00"/>
    <m/>
  </r>
  <r>
    <d v="2022-08-05T00:00:00"/>
    <n v="257"/>
    <x v="15"/>
    <x v="18"/>
    <x v="0"/>
    <s v="SALARY JUL-22 ( TS+VC )"/>
    <x v="199"/>
    <m/>
    <n v="1158654630"/>
    <d v="2022-08-05T00:00:00"/>
    <m/>
  </r>
  <r>
    <d v="2022-08-05T00:00:00"/>
    <n v="258"/>
    <x v="15"/>
    <x v="18"/>
    <x v="0"/>
    <s v="SALARY JUL-22 CSC ( TS 1/4 +VC 3/1 )"/>
    <x v="200"/>
    <m/>
    <n v="1159542461"/>
    <d v="2022-08-05T00:00:00"/>
    <m/>
  </r>
  <r>
    <d v="2022-08-05T00:00:00"/>
    <n v="259"/>
    <x v="15"/>
    <x v="18"/>
    <x v="0"/>
    <s v="SALARY SUPPORT STAFF  JUL-22 ( TS+VC )"/>
    <x v="201"/>
    <m/>
    <n v="1159592203"/>
    <d v="2022-08-05T00:00:00"/>
    <m/>
  </r>
  <r>
    <d v="2022-08-05T00:00:00"/>
    <n v="260"/>
    <x v="15"/>
    <x v="18"/>
    <x v="0"/>
    <s v="SALARY SUPPORT STAFF  CSC JUL-22 ( TS+VC )"/>
    <x v="202"/>
    <m/>
    <n v="1159658493"/>
    <d v="2022-08-05T00:00:00"/>
    <m/>
  </r>
  <r>
    <d v="2022-08-05T00:00:00"/>
    <n v="261"/>
    <x v="15"/>
    <x v="18"/>
    <x v="0"/>
    <s v="SALARY SUPPORT STAFF BT JUL-22"/>
    <x v="203"/>
    <m/>
    <n v="1159677526"/>
    <d v="2022-08-05T00:00:00"/>
    <m/>
  </r>
  <r>
    <d v="2022-08-05T00:00:00"/>
    <n v="262"/>
    <x v="15"/>
    <x v="18"/>
    <x v="0"/>
    <s v="AZAM SB SALARY JUL-22"/>
    <x v="82"/>
    <m/>
    <n v="1159717526"/>
    <d v="2022-08-05T00:00:00"/>
    <m/>
  </r>
  <r>
    <d v="2022-08-12T00:00:00"/>
    <n v="263"/>
    <x v="21"/>
    <x v="27"/>
    <x v="0"/>
    <s v="GROCERY"/>
    <x v="204"/>
    <m/>
    <n v="1159792531"/>
    <d v="2022-08-12T00:00:00"/>
    <m/>
  </r>
  <r>
    <d v="2022-08-12T00:00:00"/>
    <n v="264"/>
    <x v="17"/>
    <x v="21"/>
    <x v="1"/>
    <s v="B.W RANA AB WAHID "/>
    <x v="205"/>
    <m/>
    <n v="1159892531"/>
    <d v="2022-08-12T00:00:00"/>
    <m/>
  </r>
  <r>
    <n v="44786"/>
    <n v="265"/>
    <x v="15"/>
    <x v="18"/>
    <x v="0"/>
    <s v="SECURITY SALARY REVERSEL"/>
    <x v="67"/>
    <m/>
    <n v="1159892531"/>
    <n v="44786"/>
    <m/>
  </r>
  <r>
    <n v="44786"/>
    <n v="266"/>
    <x v="15"/>
    <x v="18"/>
    <x v="0"/>
    <s v="SECURITY SALARY REVERSEL"/>
    <x v="67"/>
    <m/>
    <n v="1159892531"/>
    <n v="44786"/>
    <m/>
  </r>
  <r>
    <d v="2022-08-13T00:00:00"/>
    <n v="267"/>
    <x v="1"/>
    <x v="1"/>
    <x v="0"/>
    <s v="FRIENDS PHOTOCOPY &amp; STATIONERS"/>
    <x v="206"/>
    <m/>
    <n v="1159892741"/>
    <d v="2022-08-13T00:00:00"/>
    <m/>
  </r>
  <r>
    <d v="2022-08-15T00:00:00"/>
    <n v="268"/>
    <x v="9"/>
    <x v="24"/>
    <x v="3"/>
    <s v="ASLAM MEDIA ( TS+VC )"/>
    <x v="207"/>
    <m/>
    <n v="1159936051"/>
    <d v="2022-08-15T00:00:00"/>
    <m/>
  </r>
  <r>
    <d v="2022-08-15T00:00:00"/>
    <n v="269"/>
    <x v="19"/>
    <x v="25"/>
    <x v="0"/>
    <s v="PTCL BILL ( TS+ VC )"/>
    <x v="208"/>
    <m/>
    <n v="1159939811"/>
    <d v="2022-08-15T00:00:00"/>
    <m/>
  </r>
  <r>
    <d v="2022-08-16T00:00:00"/>
    <n v="270"/>
    <x v="11"/>
    <x v="13"/>
    <x v="0"/>
    <s v="11 F-2 RENT"/>
    <x v="79"/>
    <m/>
    <n v="1160614811"/>
    <d v="2022-08-16T00:00:00"/>
    <m/>
  </r>
  <r>
    <d v="2022-08-16T00:00:00"/>
    <n v="271"/>
    <x v="11"/>
    <x v="23"/>
    <x v="0"/>
    <s v="BAHRIA TOWN RENT (TS+VS)"/>
    <x v="91"/>
    <m/>
    <n v="1160777311"/>
    <d v="2022-08-16T00:00:00"/>
    <m/>
  </r>
  <r>
    <d v="2022-08-16T00:00:00"/>
    <n v="272"/>
    <x v="1"/>
    <x v="1"/>
    <x v="0"/>
    <s v="STAMP FOR ARMS"/>
    <x v="209"/>
    <m/>
    <n v="1160778111"/>
    <d v="2022-08-16T00:00:00"/>
    <m/>
  </r>
  <r>
    <d v="2022-08-16T00:00:00"/>
    <n v="273"/>
    <x v="0"/>
    <x v="0"/>
    <x v="0"/>
    <s v="AL-ZABAN HARDWARE+CLOTH FOR NOTICE"/>
    <x v="210"/>
    <m/>
    <n v="1160779471"/>
    <d v="2022-08-16T00:00:00"/>
    <m/>
  </r>
  <r>
    <d v="2022-08-16T00:00:00"/>
    <n v="274"/>
    <x v="1"/>
    <x v="1"/>
    <x v="0"/>
    <s v="SOFT BOARD"/>
    <x v="85"/>
    <m/>
    <n v="1160782471"/>
    <d v="2022-08-16T00:00:00"/>
    <m/>
  </r>
  <r>
    <d v="2022-08-16T00:00:00"/>
    <n v="275"/>
    <x v="1"/>
    <x v="1"/>
    <x v="0"/>
    <s v="HAFIZ ACESSORIES"/>
    <x v="4"/>
    <m/>
    <n v="1160782671"/>
    <d v="2022-08-16T00:00:00"/>
    <m/>
  </r>
  <r>
    <d v="2022-08-16T00:00:00"/>
    <n v="276"/>
    <x v="13"/>
    <x v="15"/>
    <x v="4"/>
    <s v="A COM"/>
    <x v="211"/>
    <m/>
    <n v="1160818671"/>
    <d v="2022-08-16T00:00:00"/>
    <m/>
  </r>
  <r>
    <d v="2022-08-16T00:00:00"/>
    <n v="277"/>
    <x v="13"/>
    <x v="15"/>
    <x v="4"/>
    <s v="CCTV WORLD"/>
    <x v="212"/>
    <m/>
    <n v="1160825171"/>
    <d v="2022-08-16T00:00:00"/>
    <m/>
  </r>
  <r>
    <d v="2022-08-16T00:00:00"/>
    <n v="278"/>
    <x v="0"/>
    <x v="0"/>
    <x v="0"/>
    <s v="VC BALOONS BILL @ OPENING"/>
    <x v="213"/>
    <m/>
    <n v="1160833171"/>
    <d v="2022-08-16T00:00:00"/>
    <m/>
  </r>
  <r>
    <d v="2022-08-16T00:00:00"/>
    <n v="279"/>
    <x v="0"/>
    <x v="0"/>
    <x v="0"/>
    <s v="MAZDA RENT"/>
    <x v="214"/>
    <m/>
    <n v="1160837671"/>
    <d v="2022-08-16T00:00:00"/>
    <m/>
  </r>
  <r>
    <d v="2022-08-16T00:00:00"/>
    <n v="280"/>
    <x v="15"/>
    <x v="18"/>
    <x v="0"/>
    <s v="SECURITY VICTORIA"/>
    <x v="215"/>
    <m/>
    <n v="1160881671"/>
    <d v="2022-08-16T00:00:00"/>
    <m/>
  </r>
  <r>
    <d v="2022-08-16T00:00:00"/>
    <n v="281"/>
    <x v="0"/>
    <x v="0"/>
    <x v="0"/>
    <s v="TRADITION CLOTH"/>
    <x v="49"/>
    <m/>
    <n v="1160882671"/>
    <d v="2022-08-16T00:00:00"/>
    <m/>
  </r>
  <r>
    <d v="2022-08-16T00:00:00"/>
    <n v="282"/>
    <x v="0"/>
    <x v="0"/>
    <x v="0"/>
    <s v="AL-ZABAN HARDWARE (TS+VC)"/>
    <x v="216"/>
    <m/>
    <n v="1160883596"/>
    <d v="2022-08-16T00:00:00"/>
    <m/>
  </r>
  <r>
    <d v="2022-08-16T00:00:00"/>
    <n v="283"/>
    <x v="13"/>
    <x v="15"/>
    <x v="4"/>
    <s v="WOOD &amp; WOOD (TS+VC)"/>
    <x v="217"/>
    <m/>
    <n v="1160885246"/>
    <d v="2022-08-16T00:00:00"/>
    <m/>
  </r>
  <r>
    <d v="2022-08-16T00:00:00"/>
    <n v="284"/>
    <x v="13"/>
    <x v="15"/>
    <x v="4"/>
    <s v="HAFIZ PLYWOOD (TS+VC)"/>
    <x v="218"/>
    <m/>
    <n v="1160903046"/>
    <d v="2022-08-16T00:00:00"/>
    <m/>
  </r>
  <r>
    <d v="2022-08-16T00:00:00"/>
    <n v="285"/>
    <x v="20"/>
    <x v="26"/>
    <x v="0"/>
    <s v="BOLAN CARRY DABBA ( TS+ VC )"/>
    <x v="219"/>
    <m/>
    <n v="1160905946"/>
    <d v="2022-08-16T00:00:00"/>
    <m/>
  </r>
  <r>
    <d v="2022-08-16T00:00:00"/>
    <n v="286"/>
    <x v="20"/>
    <x v="26"/>
    <x v="0"/>
    <s v="BOLAN CARRY DABBA ( TS+ VC )"/>
    <x v="220"/>
    <m/>
    <n v="1160914091"/>
    <d v="2022-08-16T00:00:00"/>
    <m/>
  </r>
  <r>
    <d v="2022-08-16T00:00:00"/>
    <n v="287"/>
    <x v="1"/>
    <x v="1"/>
    <x v="0"/>
    <s v="HAFIZ ACESSORIES (TS+VC)"/>
    <x v="221"/>
    <m/>
    <n v="1160915491"/>
    <d v="2022-08-16T00:00:00"/>
    <m/>
  </r>
  <r>
    <d v="2022-08-16T00:00:00"/>
    <n v="288"/>
    <x v="1"/>
    <x v="1"/>
    <x v="0"/>
    <s v="HAFIZ ACESSORIES (TS+VC)"/>
    <x v="222"/>
    <m/>
    <n v="1160917491"/>
    <d v="2022-08-16T00:00:00"/>
    <m/>
  </r>
  <r>
    <d v="2022-08-16T00:00:00"/>
    <n v="289"/>
    <x v="0"/>
    <x v="0"/>
    <x v="0"/>
    <s v="A COM (TS+VC)"/>
    <x v="223"/>
    <m/>
    <n v="1161004741"/>
    <d v="2022-08-16T00:00:00"/>
    <m/>
  </r>
  <r>
    <d v="2022-08-16T00:00:00"/>
    <n v="290"/>
    <x v="0"/>
    <x v="0"/>
    <x v="0"/>
    <s v="AASHIQ FOR CABLE PULLING &amp; LYING (TS+VC)"/>
    <x v="78"/>
    <m/>
    <n v="1161009741"/>
    <d v="2022-08-16T00:00:00"/>
    <m/>
  </r>
  <r>
    <d v="2022-08-16T00:00:00"/>
    <n v="291"/>
    <x v="20"/>
    <x v="26"/>
    <x v="0"/>
    <s v="BOLAN FUEL ( TS+ VC )"/>
    <x v="224"/>
    <m/>
    <n v="1161012276"/>
    <d v="2022-08-16T00:00:00"/>
    <m/>
  </r>
  <r>
    <d v="2022-08-16T00:00:00"/>
    <n v="292"/>
    <x v="13"/>
    <x v="15"/>
    <x v="4"/>
    <s v="LASERJET COPIER (TS+VC)"/>
    <x v="225"/>
    <m/>
    <n v="1161043276"/>
    <d v="2022-08-16T00:00:00"/>
    <m/>
  </r>
  <r>
    <d v="2022-08-16T00:00:00"/>
    <n v="293"/>
    <x v="20"/>
    <x v="26"/>
    <x v="0"/>
    <s v="BOLAN FUEL ( TS+ VC )"/>
    <x v="226"/>
    <m/>
    <n v="1161045847"/>
    <d v="2022-08-16T00:00:00"/>
    <m/>
  </r>
  <r>
    <d v="2022-08-17T00:00:00"/>
    <n v="294"/>
    <x v="17"/>
    <x v="20"/>
    <x v="1"/>
    <s v="B.W HAMID BASHIR"/>
    <x v="227"/>
    <m/>
    <n v="1161645847"/>
    <d v="2022-08-17T00:00:00"/>
    <m/>
  </r>
  <r>
    <d v="2022-08-17T00:00:00"/>
    <n v="295"/>
    <x v="17"/>
    <x v="21"/>
    <x v="1"/>
    <s v="B.W RANA AB WAHID"/>
    <x v="228"/>
    <m/>
    <n v="1162509847"/>
    <d v="2022-08-17T00:00:00"/>
    <m/>
  </r>
  <r>
    <d v="2022-08-18T00:00:00"/>
    <n v="296"/>
    <x v="0"/>
    <x v="0"/>
    <x v="0"/>
    <s v="TONER REFILL ( TS+ VC )"/>
    <x v="229"/>
    <m/>
    <n v="1162510397"/>
    <d v="2022-08-18T00:00:00"/>
    <m/>
  </r>
  <r>
    <d v="2022-08-25T00:00:00"/>
    <n v="297"/>
    <x v="0"/>
    <x v="0"/>
    <x v="0"/>
    <s v="PALM"/>
    <x v="230"/>
    <m/>
    <n v="1162511237"/>
    <d v="2022-08-25T00:00:00"/>
    <m/>
  </r>
  <r>
    <d v="2022-08-25T00:00:00"/>
    <n v="298"/>
    <x v="1"/>
    <x v="1"/>
    <x v="0"/>
    <s v="CALCULATOR CELLS (TS+VC)"/>
    <x v="192"/>
    <m/>
    <n v="1162511337"/>
    <d v="2022-08-25T00:00:00"/>
    <m/>
  </r>
  <r>
    <d v="2022-08-25T00:00:00"/>
    <n v="299"/>
    <x v="2"/>
    <x v="2"/>
    <x v="1"/>
    <s v="DMA MAJEED SB"/>
    <x v="231"/>
    <m/>
    <n v="1163561337"/>
    <d v="2022-08-25T00:00:00"/>
    <m/>
  </r>
  <r>
    <d v="2022-08-25T00:00:00"/>
    <n v="300"/>
    <x v="4"/>
    <x v="28"/>
    <x v="3"/>
    <s v="RENDER 360"/>
    <x v="127"/>
    <m/>
    <n v="1163861337"/>
    <d v="2022-08-25T00:00:00"/>
    <m/>
  </r>
  <r>
    <d v="2022-08-25T00:00:00"/>
    <n v="301"/>
    <x v="21"/>
    <x v="27"/>
    <x v="0"/>
    <s v="AL-FATAH (TS+VC) 1/3. 2/3"/>
    <x v="232"/>
    <m/>
    <n v="1163911470"/>
    <d v="2022-08-25T00:00:00"/>
    <m/>
  </r>
  <r>
    <d v="2022-08-27T00:00:00"/>
    <n v="302"/>
    <x v="15"/>
    <x v="18"/>
    <x v="0"/>
    <s v="PARTIAL PAY SLIP FOR JUL-22 ILYAS SB"/>
    <x v="233"/>
    <m/>
    <n v="1163946145"/>
    <d v="2022-08-27T00:00:00"/>
    <m/>
  </r>
  <r>
    <d v="2022-08-27T00:00:00"/>
    <n v="303"/>
    <x v="19"/>
    <x v="25"/>
    <x v="0"/>
    <s v="PTCL BILL ( TS+ VC ) 8/4/22"/>
    <x v="234"/>
    <m/>
    <n v="1163947138"/>
    <d v="2022-08-27T00:00:00"/>
    <m/>
  </r>
  <r>
    <d v="2022-08-27T00:00:00"/>
    <n v="304"/>
    <x v="19"/>
    <x v="25"/>
    <x v="0"/>
    <s v="PTCL BILL ( TS+ VC ) 8/4/22"/>
    <x v="235"/>
    <m/>
    <n v="1163954551"/>
    <d v="2022-08-27T00:00:00"/>
    <m/>
  </r>
  <r>
    <d v="2022-08-27T00:00:00"/>
    <n v="305"/>
    <x v="0"/>
    <x v="0"/>
    <x v="0"/>
    <s v="DECO PAINT+POLISH (TS+VC)"/>
    <x v="236"/>
    <m/>
    <n v="1163972551"/>
    <d v="2022-08-27T00:00:00"/>
    <m/>
  </r>
  <r>
    <d v="2022-08-27T00:00:00"/>
    <n v="306"/>
    <x v="13"/>
    <x v="15"/>
    <x v="4"/>
    <s v="SOFT BOARD FOR ONE TABLE+SHEET (TS+VC)"/>
    <x v="237"/>
    <m/>
    <n v="1163988124"/>
    <d v="2022-08-27T00:00:00"/>
    <m/>
  </r>
  <r>
    <d v="2022-08-27T00:00:00"/>
    <n v="307"/>
    <x v="0"/>
    <x v="0"/>
    <x v="0"/>
    <s v="FLAG (TS+VC)"/>
    <x v="238"/>
    <m/>
    <n v="1164000664"/>
    <d v="2022-08-27T00:00:00"/>
    <m/>
  </r>
  <r>
    <d v="2022-08-27T00:00:00"/>
    <n v="308"/>
    <x v="0"/>
    <x v="0"/>
    <x v="0"/>
    <s v="CABLE FOR MODEM INSTALLATION (TS+VC)"/>
    <x v="239"/>
    <m/>
    <n v="1164002050"/>
    <d v="2022-08-27T00:00:00"/>
    <m/>
  </r>
  <r>
    <d v="2022-08-27T00:00:00"/>
    <n v="309"/>
    <x v="0"/>
    <x v="0"/>
    <x v="0"/>
    <s v="SEPTIC TANK CLEANER+LABOUR (TS+VC)"/>
    <x v="240"/>
    <m/>
    <n v="1164007070"/>
    <d v="2022-08-27T00:00:00"/>
    <m/>
  </r>
  <r>
    <d v="2022-08-27T00:00:00"/>
    <n v="310"/>
    <x v="0"/>
    <x v="0"/>
    <x v="0"/>
    <s v="GHULAM MURTAZA POLISH WORK (TS+VC)"/>
    <x v="84"/>
    <m/>
    <n v="1164027070"/>
    <d v="2022-08-27T00:00:00"/>
    <m/>
  </r>
  <r>
    <d v="2022-08-27T00:00:00"/>
    <n v="311"/>
    <x v="0"/>
    <x v="0"/>
    <x v="0"/>
    <s v="ASLAM CARPENTER (TS+VC)"/>
    <x v="85"/>
    <m/>
    <n v="1164030070"/>
    <d v="2022-08-27T00:00:00"/>
    <m/>
  </r>
  <r>
    <d v="2022-08-27T00:00:00"/>
    <n v="312"/>
    <x v="13"/>
    <x v="15"/>
    <x v="4"/>
    <s v="ZAIN PLYWOOD (TS+VC)"/>
    <x v="241"/>
    <m/>
    <n v="1164049536"/>
    <d v="2022-08-27T00:00:00"/>
    <m/>
  </r>
  <r>
    <d v="2022-08-27T00:00:00"/>
    <n v="313"/>
    <x v="9"/>
    <x v="24"/>
    <x v="3"/>
    <s v="ASLAM MEDIA (TS+VC)"/>
    <x v="242"/>
    <m/>
    <n v="1164054736"/>
    <d v="2022-08-27T00:00:00"/>
    <m/>
  </r>
  <r>
    <d v="2022-08-27T00:00:00"/>
    <n v="314"/>
    <x v="0"/>
    <x v="0"/>
    <x v="0"/>
    <s v="14TH-AUG SANDWICH+CAKE+DRINK (TS+VC)"/>
    <x v="243"/>
    <m/>
    <n v="1164064669"/>
    <d v="2022-08-27T00:00:00"/>
    <m/>
  </r>
  <r>
    <d v="2022-08-27T00:00:00"/>
    <n v="315"/>
    <x v="20"/>
    <x v="26"/>
    <x v="0"/>
    <s v="BOLAN (TS+VC)"/>
    <x v="244"/>
    <m/>
    <n v="1164070181"/>
    <d v="2022-08-27T00:00:00"/>
    <m/>
  </r>
  <r>
    <d v="2022-08-29T00:00:00"/>
    <n v="316"/>
    <x v="17"/>
    <x v="20"/>
    <x v="1"/>
    <s v="B.W HAMID BASHIR"/>
    <x v="8"/>
    <m/>
    <n v="1164570181"/>
    <d v="2022-08-29T00:00:00"/>
    <m/>
  </r>
  <r>
    <d v="2022-08-29T00:00:00"/>
    <n v="317"/>
    <x v="17"/>
    <x v="21"/>
    <x v="1"/>
    <s v="B.W RANA AB WAHID"/>
    <x v="8"/>
    <m/>
    <n v="1165070181"/>
    <d v="2022-08-29T00:00:00"/>
    <m/>
  </r>
  <r>
    <d v="2022-08-29T00:00:00"/>
    <n v="318"/>
    <x v="9"/>
    <x v="24"/>
    <x v="3"/>
    <s v="ASLAM MEDIA (TS+VC)"/>
    <x v="245"/>
    <m/>
    <n v="1165105503"/>
    <d v="2022-08-29T00:00:00"/>
    <m/>
  </r>
  <r>
    <d v="2022-08-30T00:00:00"/>
    <n v="319"/>
    <x v="4"/>
    <x v="10"/>
    <x v="3"/>
    <s v="DIGITAL MARKETING IN HOME ( TS+VC)"/>
    <x v="198"/>
    <m/>
    <n v="1165355503"/>
    <d v="2022-08-30T00:00:00"/>
    <m/>
  </r>
  <r>
    <n v="44806"/>
    <s v="-"/>
    <x v="8"/>
    <x v="9"/>
    <x v="5"/>
    <s v="LAND PURCHASE SITE B"/>
    <x v="246"/>
    <m/>
    <n v="1594355503"/>
    <n v="44806"/>
    <m/>
  </r>
  <r>
    <d v="2022-09-03T00:00:00"/>
    <n v="320"/>
    <x v="23"/>
    <x v="30"/>
    <x v="2"/>
    <s v="DMA"/>
    <x v="74"/>
    <m/>
    <n v="1594385503"/>
    <d v="2022-09-03T00:00:00"/>
    <m/>
  </r>
  <r>
    <d v="2022-09-03T00:00:00"/>
    <n v="321"/>
    <x v="23"/>
    <x v="30"/>
    <x v="2"/>
    <s v="DMA"/>
    <x v="17"/>
    <m/>
    <n v="1595385503"/>
    <d v="2022-09-03T00:00:00"/>
    <m/>
  </r>
  <r>
    <d v="2022-09-13T00:00:00"/>
    <n v="322"/>
    <x v="4"/>
    <x v="10"/>
    <x v="3"/>
    <s v="ADVERTISEMENT (TS+VC)"/>
    <x v="247"/>
    <m/>
    <n v="1595392703"/>
    <d v="2022-09-13T00:00:00"/>
    <m/>
  </r>
  <r>
    <d v="2022-09-13T00:00:00"/>
    <n v="323"/>
    <x v="0"/>
    <x v="0"/>
    <x v="0"/>
    <s v="USB"/>
    <x v="9"/>
    <m/>
    <n v="1595394303"/>
    <d v="2022-09-13T00:00:00"/>
    <m/>
  </r>
  <r>
    <d v="2022-09-13T00:00:00"/>
    <n v="324"/>
    <x v="13"/>
    <x v="15"/>
    <x v="4"/>
    <s v="PADESTAL FAN (TS+VC)"/>
    <x v="248"/>
    <m/>
    <n v="1595400303"/>
    <d v="2022-09-13T00:00:00"/>
    <m/>
  </r>
  <r>
    <d v="2022-09-13T00:00:00"/>
    <n v="325"/>
    <x v="0"/>
    <x v="0"/>
    <x v="0"/>
    <s v="H.A STEEL (TS+VC)"/>
    <x v="249"/>
    <m/>
    <n v="1595428136"/>
    <d v="2022-09-13T00:00:00"/>
    <m/>
  </r>
  <r>
    <d v="2022-09-13T00:00:00"/>
    <n v="326"/>
    <x v="24"/>
    <x v="31"/>
    <x v="1"/>
    <s v="SHAHEEN SANITORY (TS+VC)"/>
    <x v="250"/>
    <m/>
    <n v="1595440862"/>
    <d v="2022-09-13T00:00:00"/>
    <m/>
  </r>
  <r>
    <d v="2022-09-13T00:00:00"/>
    <n v="327"/>
    <x v="24"/>
    <x v="31"/>
    <x v="1"/>
    <s v="SHAHEEN SANITORY (TS+VC)"/>
    <x v="251"/>
    <m/>
    <n v="1595451279"/>
    <d v="2022-09-13T00:00:00"/>
    <m/>
  </r>
  <r>
    <d v="2022-09-13T00:00:00"/>
    <n v="328"/>
    <x v="11"/>
    <x v="23"/>
    <x v="0"/>
    <s v="BAHRIA OFFICE RENT ( TS+ VC )"/>
    <x v="252"/>
    <m/>
    <n v="1595630029"/>
    <d v="2022-09-13T00:00:00"/>
    <m/>
  </r>
  <r>
    <d v="2022-09-13T00:00:00"/>
    <n v="329"/>
    <x v="1"/>
    <x v="1"/>
    <x v="0"/>
    <s v="STATIONARY ( TS+ VC )"/>
    <x v="253"/>
    <m/>
    <n v="1595639409"/>
    <d v="2022-09-13T00:00:00"/>
    <m/>
  </r>
  <r>
    <d v="2022-09-13T00:00:00"/>
    <n v="330"/>
    <x v="0"/>
    <x v="0"/>
    <x v="0"/>
    <s v="ZONG BILL ( TS+ VC )"/>
    <x v="254"/>
    <m/>
    <n v="1595641799"/>
    <d v="2022-09-13T00:00:00"/>
    <m/>
  </r>
  <r>
    <d v="2022-09-13T00:00:00"/>
    <n v="331"/>
    <x v="0"/>
    <x v="0"/>
    <x v="0"/>
    <s v="ZONG BILL  ( TS+ VC )"/>
    <x v="255"/>
    <m/>
    <n v="1595647694"/>
    <d v="2022-09-13T00:00:00"/>
    <m/>
  </r>
  <r>
    <d v="2022-09-13T00:00:00"/>
    <n v="332"/>
    <x v="21"/>
    <x v="27"/>
    <x v="0"/>
    <s v="GROCERY  ( TS+ VC )"/>
    <x v="256"/>
    <m/>
    <n v="1595669794"/>
    <d v="2022-09-13T00:00:00"/>
    <m/>
  </r>
  <r>
    <d v="2022-09-13T00:00:00"/>
    <n v="333"/>
    <x v="21"/>
    <x v="27"/>
    <x v="0"/>
    <s v="GROCERY  ( TS+ VC )"/>
    <x v="257"/>
    <m/>
    <n v="1595678906"/>
    <d v="2022-09-13T00:00:00"/>
    <m/>
  </r>
  <r>
    <d v="2022-09-13T00:00:00"/>
    <n v="334"/>
    <x v="1"/>
    <x v="1"/>
    <x v="0"/>
    <s v="STATIONARY ( TS+ VC )"/>
    <x v="258"/>
    <m/>
    <n v="1595680426"/>
    <d v="2022-09-13T00:00:00"/>
    <m/>
  </r>
  <r>
    <d v="2022-09-13T00:00:00"/>
    <n v="335"/>
    <x v="0"/>
    <x v="0"/>
    <x v="0"/>
    <s v="MISC. EXP MUMTAZ SB (TS+VC)"/>
    <x v="259"/>
    <m/>
    <n v="1595684796"/>
    <d v="2022-09-13T00:00:00"/>
    <m/>
  </r>
  <r>
    <d v="2022-09-13T00:00:00"/>
    <n v="336"/>
    <x v="1"/>
    <x v="1"/>
    <x v="0"/>
    <s v="ENVELOP (TS+VC)"/>
    <x v="260"/>
    <m/>
    <n v="1595684861"/>
    <d v="2022-09-13T00:00:00"/>
    <m/>
  </r>
  <r>
    <d v="2022-09-13T00:00:00"/>
    <n v="337"/>
    <x v="15"/>
    <x v="18"/>
    <x v="0"/>
    <s v="ESCORT SECURITY ( TS+ VC )"/>
    <x v="140"/>
    <m/>
    <n v="1595708861"/>
    <d v="2022-09-13T00:00:00"/>
    <m/>
  </r>
  <r>
    <d v="2022-09-13T00:00:00"/>
    <n v="338"/>
    <x v="19"/>
    <x v="25"/>
    <x v="0"/>
    <s v="11 F-2 LESCO (TS+VC)"/>
    <x v="261"/>
    <m/>
    <n v="1595770059"/>
    <d v="2022-09-13T00:00:00"/>
    <m/>
  </r>
  <r>
    <d v="2022-09-13T00:00:00"/>
    <n v="339"/>
    <x v="0"/>
    <x v="0"/>
    <x v="0"/>
    <s v="TELENOR BILL (TS+VC)"/>
    <x v="262"/>
    <m/>
    <n v="1595785517"/>
    <d v="2022-09-13T00:00:00"/>
    <m/>
  </r>
  <r>
    <d v="2022-09-14T00:00:00"/>
    <n v="340"/>
    <x v="15"/>
    <x v="18"/>
    <x v="0"/>
    <s v="SALARY VC STAFF AUG-22 (TS+VC)"/>
    <x v="263"/>
    <m/>
    <n v="1596382689"/>
    <d v="2022-09-14T00:00:00"/>
    <m/>
  </r>
  <r>
    <d v="2022-09-14T00:00:00"/>
    <n v="341"/>
    <x v="15"/>
    <x v="18"/>
    <x v="0"/>
    <s v="SALARY HEAD OFFICE STAFF AUG-22 (TS+VC)"/>
    <x v="264"/>
    <m/>
    <n v="1596709478"/>
    <d v="2022-09-14T00:00:00"/>
    <m/>
  </r>
  <r>
    <d v="2022-09-14T00:00:00"/>
    <n v="342"/>
    <x v="15"/>
    <x v="18"/>
    <x v="0"/>
    <s v="SALARY SUPPORT STAFF HEAD OFFICE AUG-22 (TS+VC)"/>
    <x v="265"/>
    <m/>
    <n v="1596760833"/>
    <d v="2022-09-14T00:00:00"/>
    <m/>
  </r>
  <r>
    <d v="2022-09-14T00:00:00"/>
    <n v="343"/>
    <x v="15"/>
    <x v="18"/>
    <x v="0"/>
    <s v="SALARY SUPPORT STAFF VC AUG-22 (TS+VC)"/>
    <x v="266"/>
    <m/>
    <n v="1596799704"/>
    <d v="2022-09-14T00:00:00"/>
    <m/>
  </r>
  <r>
    <d v="2022-09-14T00:00:00"/>
    <n v="344"/>
    <x v="15"/>
    <x v="18"/>
    <x v="0"/>
    <s v="SALARY SUPPORT STAFF BAHRIA TOWN AUG-22 (TS+VC)"/>
    <x v="267"/>
    <m/>
    <n v="1596838414"/>
    <d v="2022-09-14T00:00:00"/>
    <m/>
  </r>
  <r>
    <d v="2022-09-14T00:00:00"/>
    <n v="345"/>
    <x v="15"/>
    <x v="18"/>
    <x v="0"/>
    <s v="SALARY AZAM SB"/>
    <x v="82"/>
    <m/>
    <n v="1596878414"/>
    <d v="2022-09-14T00:00:00"/>
    <m/>
  </r>
  <r>
    <d v="2022-09-15T00:00:00"/>
    <n v="346"/>
    <x v="0"/>
    <x v="0"/>
    <x v="0"/>
    <s v="TONER REFILL ( TS+ VC )"/>
    <x v="268"/>
    <m/>
    <n v="1596879789"/>
    <d v="2022-09-15T00:00:00"/>
    <m/>
  </r>
  <r>
    <d v="2022-09-20T00:00:00"/>
    <n v="347"/>
    <x v="0"/>
    <x v="0"/>
    <x v="0"/>
    <s v="MISC. EXP H/O 94 BILLS (TS+VC)"/>
    <x v="269"/>
    <m/>
    <n v="1596897568"/>
    <d v="2022-09-20T00:00:00"/>
    <m/>
  </r>
  <r>
    <d v="2022-09-20T00:00:00"/>
    <n v="348"/>
    <x v="0"/>
    <x v="0"/>
    <x v="0"/>
    <s v="MAINTENANCE CHARGES (TS+VC)"/>
    <x v="80"/>
    <m/>
    <n v="1596905068"/>
    <d v="2022-09-20T00:00:00"/>
    <m/>
  </r>
  <r>
    <d v="2022-09-20T00:00:00"/>
    <n v="349"/>
    <x v="0"/>
    <x v="0"/>
    <x v="0"/>
    <s v="DIESEL FOR OFFICE GENERATOR (TS+VC)"/>
    <x v="270"/>
    <m/>
    <n v="1596920325"/>
    <d v="2022-09-20T00:00:00"/>
    <m/>
  </r>
  <r>
    <d v="2022-09-20T00:00:00"/>
    <n v="350"/>
    <x v="15"/>
    <x v="18"/>
    <x v="0"/>
    <s v="GUARDS BILL FOR 3 PERSON (TS+VC)"/>
    <x v="271"/>
    <m/>
    <n v="1596948725"/>
    <d v="2022-09-20T00:00:00"/>
    <m/>
  </r>
  <r>
    <d v="2022-09-20T00:00:00"/>
    <n v="351"/>
    <x v="19"/>
    <x v="25"/>
    <x v="0"/>
    <s v="PTCL BILL 042-111-228-228 (TS+VC)"/>
    <x v="272"/>
    <m/>
    <n v="1596967726"/>
    <d v="2022-09-20T00:00:00"/>
    <m/>
  </r>
  <r>
    <d v="2022-09-20T00:00:00"/>
    <n v="352"/>
    <x v="19"/>
    <x v="25"/>
    <x v="0"/>
    <s v="LESCO BILL OFFICE (TS+VC)"/>
    <x v="273"/>
    <m/>
    <n v="1597046575"/>
    <d v="2022-09-20T00:00:00"/>
    <m/>
  </r>
  <r>
    <d v="2022-09-20T00:00:00"/>
    <n v="353"/>
    <x v="19"/>
    <x v="25"/>
    <x v="0"/>
    <s v="SUI GAS BILL ADHOL (TS+VC)"/>
    <x v="222"/>
    <m/>
    <n v="1597048575"/>
    <d v="2022-09-20T00:00:00"/>
    <m/>
  </r>
  <r>
    <d v="2022-09-20T00:00:00"/>
    <n v="354"/>
    <x v="19"/>
    <x v="25"/>
    <x v="0"/>
    <s v="SUI GAS BILL ADHOL (TS+VC)"/>
    <x v="222"/>
    <m/>
    <n v="1597050575"/>
    <d v="2022-09-20T00:00:00"/>
    <m/>
  </r>
  <r>
    <d v="2022-09-20T00:00:00"/>
    <n v="355"/>
    <x v="19"/>
    <x v="25"/>
    <x v="0"/>
    <s v="SUI GAS BILL ADHOL (TS+VC)"/>
    <x v="222"/>
    <m/>
    <n v="1597052575"/>
    <d v="2022-09-20T00:00:00"/>
    <m/>
  </r>
  <r>
    <d v="2022-09-20T00:00:00"/>
    <n v="356"/>
    <x v="19"/>
    <x v="25"/>
    <x v="0"/>
    <s v="SUI GAS BILL ADHOL (TS+VC)"/>
    <x v="274"/>
    <m/>
    <n v="1597052940"/>
    <d v="2022-09-20T00:00:00"/>
    <m/>
  </r>
  <r>
    <d v="2022-09-20T00:00:00"/>
    <n v="357"/>
    <x v="19"/>
    <x v="25"/>
    <x v="0"/>
    <s v="PTCL 35188301 (TS+VC)"/>
    <x v="275"/>
    <m/>
    <n v="1597053195"/>
    <d v="2022-09-20T00:00:00"/>
    <m/>
  </r>
  <r>
    <d v="2022-09-20T00:00:00"/>
    <n v="358"/>
    <x v="19"/>
    <x v="25"/>
    <x v="0"/>
    <s v="PTCL 35188302 (TS+VC)"/>
    <x v="276"/>
    <m/>
    <n v="1597054110"/>
    <d v="2022-09-20T00:00:00"/>
    <m/>
  </r>
  <r>
    <d v="2022-09-20T00:00:00"/>
    <n v="359"/>
    <x v="19"/>
    <x v="25"/>
    <x v="0"/>
    <s v="PTCL 35188303 (TS+VC)"/>
    <x v="277"/>
    <m/>
    <n v="1597054425"/>
    <d v="2022-09-20T00:00:00"/>
    <m/>
  </r>
  <r>
    <d v="2022-09-20T00:00:00"/>
    <n v="360"/>
    <x v="19"/>
    <x v="25"/>
    <x v="0"/>
    <s v="PTCL 35188304 (TS+VC)"/>
    <x v="151"/>
    <m/>
    <n v="1597054775"/>
    <d v="2022-09-20T00:00:00"/>
    <m/>
  </r>
  <r>
    <d v="2022-09-20T00:00:00"/>
    <n v="361"/>
    <x v="19"/>
    <x v="25"/>
    <x v="0"/>
    <s v="PTCL 35188305 (TS+VC)"/>
    <x v="278"/>
    <m/>
    <n v="1597055105"/>
    <d v="2022-09-20T00:00:00"/>
    <m/>
  </r>
  <r>
    <d v="2022-09-20T00:00:00"/>
    <n v="362"/>
    <x v="19"/>
    <x v="25"/>
    <x v="0"/>
    <s v="PTCL 35188306 (TS+VC)"/>
    <x v="279"/>
    <m/>
    <n v="1597055290"/>
    <d v="2022-09-20T00:00:00"/>
    <m/>
  </r>
  <r>
    <d v="2022-09-20T00:00:00"/>
    <n v="363"/>
    <x v="19"/>
    <x v="25"/>
    <x v="0"/>
    <s v="PTCL 35188307 (TS+VC)"/>
    <x v="280"/>
    <m/>
    <n v="1597055535"/>
    <d v="2022-09-20T00:00:00"/>
    <m/>
  </r>
  <r>
    <d v="2022-09-20T00:00:00"/>
    <n v="364"/>
    <x v="19"/>
    <x v="25"/>
    <x v="0"/>
    <s v="PTCL 35134115 (TS+VC)"/>
    <x v="281"/>
    <m/>
    <n v="1597061135"/>
    <d v="2022-09-20T00:00:00"/>
    <m/>
  </r>
  <r>
    <d v="2022-09-20T00:00:00"/>
    <n v="365"/>
    <x v="19"/>
    <x v="25"/>
    <x v="0"/>
    <s v="PTCL 35134003 (TS+VC)"/>
    <x v="282"/>
    <m/>
    <n v="1597064915"/>
    <d v="2022-09-20T00:00:00"/>
    <m/>
  </r>
  <r>
    <d v="2022-09-20T00:00:00"/>
    <n v="366"/>
    <x v="21"/>
    <x v="27"/>
    <x v="0"/>
    <s v="GROCERY OFFICE (TS+VC)"/>
    <x v="283"/>
    <m/>
    <n v="1597081400"/>
    <d v="2022-09-20T00:00:00"/>
    <m/>
  </r>
  <r>
    <d v="2022-09-20T00:00:00"/>
    <n v="367"/>
    <x v="0"/>
    <x v="0"/>
    <x v="0"/>
    <s v="UNIFORM 3 PERSON (TS+VC)"/>
    <x v="284"/>
    <m/>
    <n v="1597086275"/>
    <d v="2022-09-20T00:00:00"/>
    <m/>
  </r>
  <r>
    <d v="2022-09-20T00:00:00"/>
    <n v="368"/>
    <x v="24"/>
    <x v="31"/>
    <x v="1"/>
    <s v="SHAHEEN SANITORY (TS+VC)"/>
    <x v="285"/>
    <m/>
    <n v="1597086600"/>
    <d v="2022-09-20T00:00:00"/>
    <m/>
  </r>
  <r>
    <d v="2022-09-20T00:00:00"/>
    <n v="369"/>
    <x v="24"/>
    <x v="31"/>
    <x v="1"/>
    <s v="SHAHEEN SANITORY (TS+VC)"/>
    <x v="286"/>
    <m/>
    <n v="1597087302"/>
    <d v="2022-09-20T00:00:00"/>
    <m/>
  </r>
  <r>
    <d v="2022-09-20T00:00:00"/>
    <n v="370"/>
    <x v="24"/>
    <x v="31"/>
    <x v="1"/>
    <s v="SHAHEEN SANITORY (TS+VC)"/>
    <x v="222"/>
    <m/>
    <n v="1597089302"/>
    <d v="2022-09-20T00:00:00"/>
    <m/>
  </r>
  <r>
    <d v="2022-09-20T00:00:00"/>
    <n v="371"/>
    <x v="0"/>
    <x v="0"/>
    <x v="0"/>
    <s v="DIESEL FOR OFFICE GENERATOR (TS+VC)"/>
    <x v="287"/>
    <m/>
    <n v="1597103278"/>
    <d v="2022-09-20T00:00:00"/>
    <m/>
  </r>
  <r>
    <d v="2022-09-20T00:00:00"/>
    <n v="372"/>
    <x v="0"/>
    <x v="0"/>
    <x v="0"/>
    <s v="LIFT MAINTENANCE (TS+VC)"/>
    <x v="45"/>
    <m/>
    <n v="1597105778"/>
    <d v="2022-09-20T00:00:00"/>
    <m/>
  </r>
  <r>
    <d v="2022-09-20T00:00:00"/>
    <n v="373"/>
    <x v="12"/>
    <x v="14"/>
    <x v="6"/>
    <s v="PROFESSIONAL TAX (TS+VC)"/>
    <x v="70"/>
    <m/>
    <n v="1597130778"/>
    <d v="2022-09-20T00:00:00"/>
    <m/>
  </r>
  <r>
    <d v="2022-09-20T00:00:00"/>
    <n v="374"/>
    <x v="13"/>
    <x v="15"/>
    <x v="4"/>
    <s v="MOHKAM (TS+VC)"/>
    <x v="80"/>
    <m/>
    <n v="1597138278"/>
    <d v="2022-09-20T00:00:00"/>
    <m/>
  </r>
  <r>
    <d v="2022-09-20T00:00:00"/>
    <n v="375"/>
    <x v="19"/>
    <x v="25"/>
    <x v="0"/>
    <s v="LESCO BILL OFFICE (TS+VC)"/>
    <x v="288"/>
    <m/>
    <n v="1597143852"/>
    <d v="2022-09-20T00:00:00"/>
    <m/>
  </r>
  <r>
    <d v="2022-09-20T00:00:00"/>
    <n v="376"/>
    <x v="19"/>
    <x v="25"/>
    <x v="0"/>
    <s v="LESCO BILL OFFICE (TS+VC)"/>
    <x v="289"/>
    <m/>
    <n v="1597143995"/>
    <d v="2022-09-20T00:00:00"/>
    <m/>
  </r>
  <r>
    <d v="2022-09-21T00:00:00"/>
    <n v="377"/>
    <x v="17"/>
    <x v="20"/>
    <x v="1"/>
    <s v="B.W HAMID BASHIR"/>
    <x v="8"/>
    <m/>
    <n v="1597643995"/>
    <d v="2022-09-21T00:00:00"/>
    <m/>
  </r>
  <r>
    <d v="2022-09-22T00:00:00"/>
    <n v="378"/>
    <x v="0"/>
    <x v="0"/>
    <x v="0"/>
    <s v="REFRESHMENT ( TS+ VC )"/>
    <x v="290"/>
    <m/>
    <n v="1597649109"/>
    <d v="2022-09-22T00:00:00"/>
    <m/>
  </r>
  <r>
    <d v="2022-09-22T00:00:00"/>
    <n v="379"/>
    <x v="13"/>
    <x v="15"/>
    <x v="4"/>
    <s v="INTERWOOD"/>
    <x v="291"/>
    <m/>
    <n v="1597832602"/>
    <d v="2022-09-22T00:00:00"/>
    <m/>
  </r>
  <r>
    <d v="2022-09-23T00:00:00"/>
    <n v="380"/>
    <x v="4"/>
    <x v="4"/>
    <x v="3"/>
    <s v="TMD HOSTING ( TS.C+ VC )"/>
    <x v="292"/>
    <m/>
    <n v="1597851952"/>
    <d v="2022-09-23T00:00:00"/>
    <m/>
  </r>
  <r>
    <d v="2022-09-26T00:00:00"/>
    <n v="381"/>
    <x v="0"/>
    <x v="0"/>
    <x v="0"/>
    <s v="TELENOR BILL (TS+VC)"/>
    <x v="293"/>
    <m/>
    <n v="1597862738"/>
    <d v="2022-09-26T00:00:00"/>
    <m/>
  </r>
  <r>
    <d v="2022-09-27T00:00:00"/>
    <n v="382"/>
    <x v="0"/>
    <x v="0"/>
    <x v="0"/>
    <s v="TONER REFILL ( TS+ VC )"/>
    <x v="294"/>
    <m/>
    <n v="1597863013"/>
    <d v="2022-09-27T00:00:00"/>
    <m/>
  </r>
  <r>
    <d v="2022-09-27T00:00:00"/>
    <n v="383"/>
    <x v="0"/>
    <x v="0"/>
    <x v="0"/>
    <s v="A CASH &amp; CARRY ( TS+VC )"/>
    <x v="279"/>
    <m/>
    <n v="1597863198"/>
    <d v="2022-09-27T00:00:00"/>
    <m/>
  </r>
  <r>
    <d v="2022-09-27T00:00:00"/>
    <n v="384"/>
    <x v="19"/>
    <x v="25"/>
    <x v="0"/>
    <s v="PTCL BILL ( TS+VC )"/>
    <x v="295"/>
    <m/>
    <n v="1597865078"/>
    <d v="2022-09-27T00:00:00"/>
    <m/>
  </r>
  <r>
    <d v="2022-09-29T00:00:00"/>
    <n v="385"/>
    <x v="0"/>
    <x v="0"/>
    <x v="0"/>
    <s v="MISC. EXP MUMTAZ SB (TS+VC)"/>
    <x v="296"/>
    <m/>
    <n v="1597867234"/>
    <d v="2022-09-29T00:00:00"/>
    <m/>
  </r>
  <r>
    <d v="2022-09-30T00:00:00"/>
    <n v="386"/>
    <x v="0"/>
    <x v="0"/>
    <x v="0"/>
    <s v="MISC. EXP MUMTAZ SB (TS+VC)"/>
    <x v="297"/>
    <m/>
    <n v="1597871915"/>
    <d v="2022-09-30T00:00:00"/>
    <m/>
  </r>
  <r>
    <d v="2022-10-04T00:00:00"/>
    <n v="387"/>
    <x v="25"/>
    <x v="32"/>
    <x v="5"/>
    <s v="LAND PURCHASE C"/>
    <x v="298"/>
    <m/>
    <n v="1635371915"/>
    <d v="2022-10-04T00:00:00"/>
    <m/>
  </r>
  <r>
    <d v="2022-10-05T00:00:00"/>
    <n v="388"/>
    <x v="11"/>
    <x v="13"/>
    <x v="0"/>
    <s v="11 F-2 RENT"/>
    <x v="79"/>
    <m/>
    <n v="1636046915"/>
    <d v="2022-10-05T00:00:00"/>
    <m/>
  </r>
  <r>
    <d v="2022-10-06T00:00:00"/>
    <n v="389"/>
    <x v="17"/>
    <x v="20"/>
    <x v="1"/>
    <s v="B.W HAMID BASHIR"/>
    <x v="299"/>
    <m/>
    <n v="1636746915"/>
    <d v="2022-10-06T00:00:00"/>
    <m/>
  </r>
  <r>
    <d v="2022-10-14T00:00:00"/>
    <n v="390"/>
    <x v="17"/>
    <x v="20"/>
    <x v="1"/>
    <s v="B.W HAMID BASHIR"/>
    <x v="300"/>
    <m/>
    <n v="1637546915"/>
    <d v="2022-10-14T00:00:00"/>
    <m/>
  </r>
  <r>
    <d v="2022-10-17T00:00:00"/>
    <n v="391"/>
    <x v="15"/>
    <x v="18"/>
    <x v="0"/>
    <s v="SPY SECURITY SALARY (TS+VC)"/>
    <x v="301"/>
    <m/>
    <n v="1637572915"/>
    <d v="2022-10-17T00:00:00"/>
    <m/>
  </r>
  <r>
    <d v="2022-10-17T00:00:00"/>
    <n v="392"/>
    <x v="9"/>
    <x v="24"/>
    <x v="3"/>
    <s v="ASLAM MEDIA (TS+VC)"/>
    <x v="302"/>
    <m/>
    <n v="1637602878"/>
    <d v="2022-10-17T00:00:00"/>
    <m/>
  </r>
  <r>
    <d v="2022-10-17T00:00:00"/>
    <n v="393"/>
    <x v="9"/>
    <x v="24"/>
    <x v="3"/>
    <s v="ASLAM MEDIA (TS+VC)"/>
    <x v="74"/>
    <m/>
    <n v="1637632878"/>
    <d v="2022-10-17T00:00:00"/>
    <m/>
  </r>
  <r>
    <d v="2022-10-17T00:00:00"/>
    <n v="394"/>
    <x v="2"/>
    <x v="33"/>
    <x v="1"/>
    <s v="SHOAIB 18 D-2"/>
    <x v="303"/>
    <m/>
    <n v="1637742878"/>
    <d v="2022-10-17T00:00:00"/>
    <m/>
  </r>
  <r>
    <d v="2022-10-17T00:00:00"/>
    <n v="395"/>
    <x v="2"/>
    <x v="33"/>
    <x v="1"/>
    <s v="SHOAIB 18 D-2"/>
    <x v="303"/>
    <m/>
    <n v="1637852878"/>
    <d v="2022-10-17T00:00:00"/>
    <m/>
  </r>
  <r>
    <d v="2022-10-18T00:00:00"/>
    <n v="396"/>
    <x v="4"/>
    <x v="10"/>
    <x v="3"/>
    <s v="DIGITAL MARKETING IN HOME ( TS+VC)"/>
    <x v="12"/>
    <m/>
    <n v="1638052878"/>
    <d v="2022-10-18T00:00:00"/>
    <m/>
  </r>
  <r>
    <d v="2022-10-18T00:00:00"/>
    <n v="397"/>
    <x v="4"/>
    <x v="10"/>
    <x v="3"/>
    <s v="DIGITAL MARKETING IN HOME ( TS+VC)"/>
    <x v="198"/>
    <m/>
    <n v="1638302878"/>
    <d v="2022-10-18T00:00:00"/>
    <m/>
  </r>
  <r>
    <d v="2022-10-18T00:00:00"/>
    <n v="398"/>
    <x v="11"/>
    <x v="23"/>
    <x v="0"/>
    <s v="BAHRIA TOWN RENT  OCTOBER (TS+VS) "/>
    <x v="252"/>
    <m/>
    <n v="1638481628"/>
    <d v="2022-10-18T00:00:00"/>
    <m/>
  </r>
  <r>
    <d v="2022-10-18T00:00:00"/>
    <n v="399"/>
    <x v="11"/>
    <x v="13"/>
    <x v="0"/>
    <s v="11 F-2 RENT OCTOBER"/>
    <x v="79"/>
    <m/>
    <n v="1639156628"/>
    <d v="2022-10-18T00:00:00"/>
    <m/>
  </r>
  <r>
    <d v="2022-10-18T00:00:00"/>
    <n v="400"/>
    <x v="4"/>
    <x v="10"/>
    <x v="3"/>
    <s v="INSTA PAGE PROMOTION"/>
    <x v="304"/>
    <m/>
    <n v="1639165478"/>
    <d v="2022-10-18T00:00:00"/>
    <m/>
  </r>
  <r>
    <d v="2022-10-18T00:00:00"/>
    <n v="401"/>
    <x v="4"/>
    <x v="4"/>
    <x v="3"/>
    <s v="TMD HOSTING "/>
    <x v="305"/>
    <m/>
    <n v="1639198725"/>
    <d v="2022-10-18T00:00:00"/>
    <m/>
  </r>
  <r>
    <d v="2022-10-18T00:00:00"/>
    <n v="402"/>
    <x v="4"/>
    <x v="34"/>
    <x v="3"/>
    <s v="PAKISTAN TELE COMMUNICATION CO"/>
    <x v="306"/>
    <m/>
    <n v="1639377975"/>
    <d v="2022-10-18T00:00:00"/>
    <m/>
  </r>
  <r>
    <d v="2022-10-18T00:00:00"/>
    <n v="403"/>
    <x v="4"/>
    <x v="34"/>
    <x v="3"/>
    <s v="PAKISTAN TELE COMMUNICATION CO"/>
    <x v="248"/>
    <m/>
    <n v="1639383975"/>
    <d v="2022-10-18T00:00:00"/>
    <m/>
  </r>
  <r>
    <d v="2022-10-18T00:00:00"/>
    <n v="404"/>
    <x v="1"/>
    <x v="1"/>
    <x v="0"/>
    <s v="DOUBLE A RIM (TS+VC)"/>
    <x v="307"/>
    <m/>
    <n v="1639387350"/>
    <d v="2022-10-18T00:00:00"/>
    <m/>
  </r>
  <r>
    <d v="2022-10-18T00:00:00"/>
    <n v="405"/>
    <x v="1"/>
    <x v="1"/>
    <x v="0"/>
    <s v="ENVELOP (TS+VC)"/>
    <x v="192"/>
    <m/>
    <n v="1639387450"/>
    <d v="2022-10-18T00:00:00"/>
    <m/>
  </r>
  <r>
    <d v="2022-10-18T00:00:00"/>
    <n v="406"/>
    <x v="0"/>
    <x v="0"/>
    <x v="0"/>
    <s v="TONER REFILL ( TS+ VC )"/>
    <x v="294"/>
    <m/>
    <n v="1639387725"/>
    <d v="2022-10-18T00:00:00"/>
    <m/>
  </r>
  <r>
    <d v="2022-10-18T00:00:00"/>
    <n v="407"/>
    <x v="9"/>
    <x v="24"/>
    <x v="3"/>
    <s v="ASLAM MEDIA (TS+VC)"/>
    <x v="308"/>
    <m/>
    <n v="1639402725"/>
    <d v="2022-10-18T00:00:00"/>
    <m/>
  </r>
  <r>
    <d v="2022-10-18T00:00:00"/>
    <n v="408"/>
    <x v="9"/>
    <x v="24"/>
    <x v="3"/>
    <s v="ASLAM MEDIA (TS+VC)"/>
    <x v="309"/>
    <m/>
    <n v="1639415631"/>
    <d v="2022-10-18T00:00:00"/>
    <m/>
  </r>
  <r>
    <d v="2022-10-18T00:00:00"/>
    <n v="409"/>
    <x v="19"/>
    <x v="25"/>
    <x v="0"/>
    <s v="STORM FIBER BILL OCT-22 (TS+VC)"/>
    <x v="310"/>
    <m/>
    <n v="1639423464"/>
    <d v="2022-10-18T00:00:00"/>
    <m/>
  </r>
  <r>
    <d v="2022-10-18T00:00:00"/>
    <n v="410"/>
    <x v="19"/>
    <x v="25"/>
    <x v="0"/>
    <s v="STORM FIBER PAYMENT FOR SPEED INCRESE (TS+VC)"/>
    <x v="311"/>
    <m/>
    <n v="1639425469"/>
    <d v="2022-10-18T00:00:00"/>
    <m/>
  </r>
  <r>
    <d v="2022-10-20T00:00:00"/>
    <n v="411"/>
    <x v="11"/>
    <x v="13"/>
    <x v="0"/>
    <s v="11 F-2 PTCL (TS+VC)"/>
    <x v="312"/>
    <m/>
    <n v="1639425809"/>
    <d v="2022-10-20T00:00:00"/>
    <m/>
  </r>
  <r>
    <d v="2022-10-20T00:00:00"/>
    <n v="412"/>
    <x v="0"/>
    <x v="0"/>
    <x v="0"/>
    <s v="MISC. EXP MUMTAZ SB (TS+VC)"/>
    <x v="313"/>
    <m/>
    <n v="1639430189"/>
    <d v="2022-10-20T00:00:00"/>
    <m/>
  </r>
  <r>
    <d v="2022-10-20T00:00:00"/>
    <n v="413"/>
    <x v="1"/>
    <x v="1"/>
    <x v="0"/>
    <s v="STATIONARY (TS+VC)"/>
    <x v="314"/>
    <m/>
    <n v="1639431804"/>
    <d v="2022-10-20T00:00:00"/>
    <m/>
  </r>
  <r>
    <d v="2022-10-20T00:00:00"/>
    <n v="414"/>
    <x v="0"/>
    <x v="0"/>
    <x v="0"/>
    <s v="TONER REFILL ( TS+ VC )"/>
    <x v="315"/>
    <m/>
    <n v="1639433704"/>
    <d v="2022-10-20T00:00:00"/>
    <m/>
  </r>
  <r>
    <d v="2022-10-20T00:00:00"/>
    <n v="415"/>
    <x v="0"/>
    <x v="0"/>
    <x v="0"/>
    <s v="ELECTRIC KETTLE (TS+VC)"/>
    <x v="316"/>
    <m/>
    <n v="1639435804"/>
    <d v="2022-10-20T00:00:00"/>
    <m/>
  </r>
  <r>
    <d v="2022-10-20T00:00:00"/>
    <n v="416"/>
    <x v="0"/>
    <x v="0"/>
    <x v="0"/>
    <s v="TONER REFILL ( TS+ VC )"/>
    <x v="294"/>
    <m/>
    <n v="1639436079"/>
    <d v="2022-10-20T00:00:00"/>
    <m/>
  </r>
  <r>
    <d v="2022-10-20T00:00:00"/>
    <n v="417"/>
    <x v="1"/>
    <x v="1"/>
    <x v="0"/>
    <s v="SEPARATER (TS+VC)"/>
    <x v="103"/>
    <m/>
    <n v="1639436329"/>
    <d v="2022-10-20T00:00:00"/>
    <m/>
  </r>
  <r>
    <d v="2022-10-21T00:00:00"/>
    <n v="418"/>
    <x v="19"/>
    <x v="25"/>
    <x v="0"/>
    <s v="11 F-2 SNGPL (JUL-AUG-SEP) (TS+VC)"/>
    <x v="166"/>
    <m/>
    <n v="1639436729"/>
    <d v="2022-10-21T00:00:00"/>
    <m/>
  </r>
  <r>
    <d v="2022-10-21T00:00:00"/>
    <n v="419"/>
    <x v="0"/>
    <x v="0"/>
    <x v="0"/>
    <s v="BALANCE SABA"/>
    <x v="317"/>
    <m/>
    <n v="1639438846"/>
    <d v="2022-10-21T00:00:00"/>
    <m/>
  </r>
  <r>
    <d v="2022-10-21T00:00:00"/>
    <n v="420"/>
    <x v="0"/>
    <x v="0"/>
    <x v="0"/>
    <s v="BALANCE FARHAN"/>
    <x v="318"/>
    <m/>
    <n v="1639440964"/>
    <d v="2022-10-21T00:00:00"/>
    <m/>
  </r>
  <r>
    <d v="2022-10-21T00:00:00"/>
    <n v="421"/>
    <x v="0"/>
    <x v="0"/>
    <x v="0"/>
    <s v="BALANCE MASTER NUM"/>
    <x v="319"/>
    <m/>
    <n v="1639444655"/>
    <d v="2022-10-21T00:00:00"/>
    <m/>
  </r>
  <r>
    <d v="2022-10-21T00:00:00"/>
    <n v="422"/>
    <x v="0"/>
    <x v="0"/>
    <x v="0"/>
    <s v="BALANCE FARHAN"/>
    <x v="318"/>
    <m/>
    <n v="1639446773"/>
    <d v="2022-10-21T00:00:00"/>
    <m/>
  </r>
  <r>
    <d v="2022-10-21T00:00:00"/>
    <n v="423"/>
    <x v="0"/>
    <x v="0"/>
    <x v="0"/>
    <s v="BALANCE SABA"/>
    <x v="317"/>
    <m/>
    <n v="1639448890"/>
    <d v="2022-10-21T00:00:00"/>
    <m/>
  </r>
  <r>
    <d v="2022-10-21T00:00:00"/>
    <n v="424"/>
    <x v="0"/>
    <x v="0"/>
    <x v="0"/>
    <s v="BALANCE SAMAR"/>
    <x v="320"/>
    <m/>
    <n v="1639451040"/>
    <d v="2022-10-21T00:00:00"/>
    <m/>
  </r>
  <r>
    <d v="2022-10-21T00:00:00"/>
    <n v="425"/>
    <x v="0"/>
    <x v="0"/>
    <x v="0"/>
    <s v="BALANCE HAMZA"/>
    <x v="214"/>
    <m/>
    <n v="1639455540"/>
    <d v="2022-10-21T00:00:00"/>
    <m/>
  </r>
  <r>
    <d v="2022-10-21T00:00:00"/>
    <n v="426"/>
    <x v="0"/>
    <x v="0"/>
    <x v="0"/>
    <s v="BALANCE GHAZALA"/>
    <x v="85"/>
    <m/>
    <n v="1639458540"/>
    <d v="2022-10-21T00:00:00"/>
    <m/>
  </r>
  <r>
    <d v="2022-10-21T00:00:00"/>
    <n v="427"/>
    <x v="1"/>
    <x v="1"/>
    <x v="0"/>
    <s v="STATIONARY "/>
    <x v="321"/>
    <m/>
    <n v="1639463660"/>
    <d v="2022-10-21T00:00:00"/>
    <m/>
  </r>
  <r>
    <d v="2022-10-21T00:00:00"/>
    <n v="428"/>
    <x v="0"/>
    <x v="0"/>
    <x v="0"/>
    <s v="MISC. EXP (FARHAN SB) SEP+OCT"/>
    <x v="322"/>
    <m/>
    <n v="1639605452"/>
    <d v="2022-10-21T00:00:00"/>
    <m/>
  </r>
  <r>
    <d v="2022-10-22T00:00:00"/>
    <n v="429"/>
    <x v="15"/>
    <x v="18"/>
    <x v="0"/>
    <s v="HAMZA ASHRAF REMAINING SALARY (TS+VC)"/>
    <x v="78"/>
    <m/>
    <n v="1639610452"/>
    <d v="2022-10-22T00:00:00"/>
    <m/>
  </r>
  <r>
    <d v="2022-10-26T00:00:00"/>
    <n v="430"/>
    <x v="0"/>
    <x v="0"/>
    <x v="0"/>
    <s v="NEWSPAPER BILL (TS+VC)"/>
    <x v="151"/>
    <m/>
    <n v="1639610802"/>
    <d v="2022-10-26T00:00:00"/>
    <m/>
  </r>
  <r>
    <d v="2022-10-26T00:00:00"/>
    <n v="431"/>
    <x v="19"/>
    <x v="25"/>
    <x v="0"/>
    <s v="E-BILL SEP-22  (TS+VC)"/>
    <x v="323"/>
    <m/>
    <n v="1639673052"/>
    <d v="2022-10-26T00:00:00"/>
    <m/>
  </r>
  <r>
    <d v="2022-10-26T00:00:00"/>
    <n v="432"/>
    <x v="0"/>
    <x v="0"/>
    <x v="0"/>
    <s v="MAINTENANCE CHARGES (TS+VC)"/>
    <x v="157"/>
    <m/>
    <n v="1639676247"/>
    <d v="2022-10-26T00:00:00"/>
    <m/>
  </r>
  <r>
    <d v="2022-10-26T00:00:00"/>
    <n v="433"/>
    <x v="0"/>
    <x v="0"/>
    <x v="0"/>
    <s v="MISC. BAHRIA-C (TS+VC)"/>
    <x v="324"/>
    <m/>
    <n v="1639700332"/>
    <d v="2022-10-26T00:00:00"/>
    <m/>
  </r>
  <r>
    <d v="2022-10-26T00:00:00"/>
    <n v="434"/>
    <x v="1"/>
    <x v="1"/>
    <x v="0"/>
    <s v="A4 RIM (TS+VC)"/>
    <x v="325"/>
    <m/>
    <n v="1639703832"/>
    <d v="2022-10-26T00:00:00"/>
    <m/>
  </r>
  <r>
    <d v="2022-10-26T00:00:00"/>
    <n v="435"/>
    <x v="23"/>
    <x v="30"/>
    <x v="2"/>
    <s v="D-M-A"/>
    <x v="326"/>
    <m/>
    <n v="1642203832"/>
    <d v="2022-10-26T00:00:00"/>
    <m/>
  </r>
  <r>
    <d v="2022-10-27T00:00:00"/>
    <n v="436"/>
    <x v="19"/>
    <x v="25"/>
    <x v="0"/>
    <s v="11 F-2 WASA (JUL-AUG-SEP) (TS+VC)"/>
    <x v="327"/>
    <m/>
    <n v="1642205824"/>
    <d v="2022-10-27T00:00:00"/>
    <m/>
  </r>
  <r>
    <d v="2022-10-27T00:00:00"/>
    <n v="437"/>
    <x v="9"/>
    <x v="11"/>
    <x v="3"/>
    <s v="FAMOUS CARD COLLECTION BILL#543"/>
    <x v="328"/>
    <m/>
    <n v="1642233824"/>
    <d v="2022-10-27T00:00:00"/>
    <m/>
  </r>
  <r>
    <d v="2022-10-27T00:00:00"/>
    <n v="438"/>
    <x v="9"/>
    <x v="11"/>
    <x v="3"/>
    <s v="FAMOUS CARD COLLECTION BILL#544"/>
    <x v="329"/>
    <m/>
    <n v="1642821824"/>
    <d v="2022-10-27T00:00:00"/>
    <m/>
  </r>
  <r>
    <d v="2022-10-27T00:00:00"/>
    <n v="439"/>
    <x v="26"/>
    <x v="35"/>
    <x v="0"/>
    <s v="FAMOUS CARD COLLECTION BILL#536"/>
    <x v="330"/>
    <m/>
    <n v="1642852324"/>
    <d v="2022-10-27T00:00:00"/>
    <m/>
  </r>
  <r>
    <d v="2022-10-27T00:00:00"/>
    <n v="440"/>
    <x v="26"/>
    <x v="35"/>
    <x v="0"/>
    <s v="FAMOUS CARD COLLECTION BILL#541"/>
    <x v="331"/>
    <m/>
    <n v="1642972324"/>
    <d v="2022-10-27T00:00:00"/>
    <m/>
  </r>
  <r>
    <d v="2022-10-27T00:00:00"/>
    <n v="441"/>
    <x v="26"/>
    <x v="35"/>
    <x v="0"/>
    <s v="TMD HOSTING"/>
    <x v="332"/>
    <m/>
    <n v="1643017722"/>
    <d v="2022-10-27T00:00:00"/>
    <m/>
  </r>
  <r>
    <d v="2022-10-27T00:00:00"/>
    <n v="442"/>
    <x v="26"/>
    <x v="35"/>
    <x v="0"/>
    <s v="TMD HOSTING"/>
    <x v="333"/>
    <m/>
    <n v="1643021276"/>
    <d v="2022-10-27T00:00:00"/>
    <m/>
  </r>
  <r>
    <d v="2022-10-27T00:00:00"/>
    <n v="443"/>
    <x v="26"/>
    <x v="35"/>
    <x v="0"/>
    <s v="TMD HOSTING"/>
    <x v="334"/>
    <m/>
    <n v="1643034483"/>
    <d v="2022-10-27T00:00:00"/>
    <m/>
  </r>
  <r>
    <d v="2022-10-27T00:00:00"/>
    <n v="444"/>
    <x v="26"/>
    <x v="35"/>
    <x v="0"/>
    <s v="TMD HOSTING"/>
    <x v="334"/>
    <m/>
    <n v="1643047690"/>
    <d v="2022-10-27T00:00:00"/>
    <m/>
  </r>
  <r>
    <d v="2022-10-27T00:00:00"/>
    <n v="445"/>
    <x v="13"/>
    <x v="15"/>
    <x v="4"/>
    <s v="INTERWOOD "/>
    <x v="335"/>
    <m/>
    <n v="1644695368"/>
    <d v="2022-10-27T00:00:00"/>
    <m/>
  </r>
  <r>
    <d v="2022-10-27T00:00:00"/>
    <n v="446"/>
    <x v="15"/>
    <x v="18"/>
    <x v="0"/>
    <s v="BAHRIA TOWN SALARY  SEP-22 (TS+VC)"/>
    <x v="336"/>
    <m/>
    <n v="1644765368"/>
    <d v="2022-10-27T00:00:00"/>
    <m/>
  </r>
  <r>
    <d v="2022-10-27T00:00:00"/>
    <n v="447"/>
    <x v="15"/>
    <x v="18"/>
    <x v="0"/>
    <s v="HEAD OFFICE SALARY SEP-22 (TS+VC)"/>
    <x v="337"/>
    <m/>
    <n v="1645070868"/>
    <d v="2022-10-27T00:00:00"/>
    <m/>
  </r>
  <r>
    <d v="2022-10-27T00:00:00"/>
    <n v="448"/>
    <x v="15"/>
    <x v="18"/>
    <x v="0"/>
    <s v="VC SALARY SEP-22 (TS+VC)"/>
    <x v="338"/>
    <m/>
    <n v="1645672882"/>
    <d v="2022-10-27T00:00:00"/>
    <m/>
  </r>
  <r>
    <d v="2022-10-27T00:00:00"/>
    <n v="449"/>
    <x v="15"/>
    <x v="18"/>
    <x v="0"/>
    <s v="SUPPORT STAFF SALARY SEP-22 ( TS+ VC )"/>
    <x v="339"/>
    <m/>
    <n v="1645825879"/>
    <d v="2022-10-27T00:00:00"/>
    <m/>
  </r>
  <r>
    <d v="2022-10-27T00:00:00"/>
    <n v="450"/>
    <x v="0"/>
    <x v="0"/>
    <x v="0"/>
    <s v="VISIT ISB EXP (FOOD&amp;FUEL)"/>
    <x v="340"/>
    <m/>
    <n v="1645875879"/>
    <d v="2022-10-27T00:00:00"/>
    <m/>
  </r>
  <r>
    <d v="2022-10-27T00:00:00"/>
    <n v="451"/>
    <x v="17"/>
    <x v="20"/>
    <x v="1"/>
    <s v="B.W HAMID BASHIR"/>
    <x v="8"/>
    <m/>
    <n v="1646375879"/>
    <d v="2022-10-27T00:00:00"/>
    <m/>
  </r>
  <r>
    <d v="2022-10-27T00:00:00"/>
    <n v="452"/>
    <x v="11"/>
    <x v="23"/>
    <x v="0"/>
    <s v="BAHRIA TOWN RENT  NOV-22 (TS+VS) "/>
    <x v="252"/>
    <m/>
    <n v="1646554629"/>
    <d v="2022-10-27T00:00:00"/>
    <m/>
  </r>
  <r>
    <d v="2022-10-28T00:00:00"/>
    <n v="453"/>
    <x v="4"/>
    <x v="36"/>
    <x v="3"/>
    <s v="TITANIUM PKG (TS+VC)"/>
    <x v="341"/>
    <m/>
    <n v="1647534629"/>
    <d v="2022-10-28T00:00:00"/>
    <m/>
  </r>
  <r>
    <d v="2022-10-28T00:00:00"/>
    <n v="454"/>
    <x v="4"/>
    <x v="16"/>
    <x v="3"/>
    <s v="PROMO.COM (TS+VC)"/>
    <x v="342"/>
    <m/>
    <n v="1647576406"/>
    <d v="2022-10-28T00:00:00"/>
    <m/>
  </r>
  <r>
    <d v="2022-10-28T00:00:00"/>
    <n v="455"/>
    <x v="9"/>
    <x v="24"/>
    <x v="3"/>
    <s v="ASLAM MEDIA (TS+VC)"/>
    <x v="343"/>
    <m/>
    <n v="1647585072"/>
    <d v="2022-10-28T00:00:00"/>
    <m/>
  </r>
  <r>
    <d v="2022-10-28T00:00:00"/>
    <n v="456"/>
    <x v="15"/>
    <x v="18"/>
    <x v="0"/>
    <s v=" HEAD OFFICE STAFF  SALARY OCT-22 (TS+VC)"/>
    <x v="344"/>
    <m/>
    <n v="1648020832"/>
    <d v="2022-10-28T00:00:00"/>
    <m/>
  </r>
  <r>
    <d v="2022-10-28T00:00:00"/>
    <n v="457"/>
    <x v="15"/>
    <x v="18"/>
    <x v="0"/>
    <s v=" VC STAFF SALARY OCT-22 (TS+VC)"/>
    <x v="345"/>
    <m/>
    <n v="1648809867"/>
    <d v="2022-10-28T00:00:00"/>
    <m/>
  </r>
  <r>
    <d v="2022-10-28T00:00:00"/>
    <n v="458"/>
    <x v="15"/>
    <x v="18"/>
    <x v="0"/>
    <s v="TIMES SQUARE S/O SALARY   OCT-22 (TS+VC)"/>
    <x v="346"/>
    <m/>
    <n v="1648976871"/>
    <d v="2022-10-28T00:00:00"/>
    <m/>
  </r>
  <r>
    <d v="2022-10-28T00:00:00"/>
    <n v="459"/>
    <x v="15"/>
    <x v="18"/>
    <x v="0"/>
    <s v="FARHAN TEAM SALARY  OCT-22 (TS+VC)"/>
    <x v="347"/>
    <m/>
    <n v="1649172591"/>
    <d v="2022-10-28T00:00:00"/>
    <m/>
  </r>
  <r>
    <d v="2022-10-28T00:00:00"/>
    <n v="460"/>
    <x v="15"/>
    <x v="18"/>
    <x v="0"/>
    <s v="BAHRIA TOWN SALARY  OCT-22 (TS+VC)"/>
    <x v="348"/>
    <m/>
    <n v="1649283591"/>
    <d v="2022-10-28T00:00:00"/>
    <m/>
  </r>
  <r>
    <d v="2022-10-28T00:00:00"/>
    <n v="461"/>
    <x v="15"/>
    <x v="18"/>
    <x v="0"/>
    <s v="SUPPORT STAFF SALARY  OCT-22 (TS+VC)"/>
    <x v="349"/>
    <m/>
    <n v="1649458071"/>
    <d v="2022-10-28T00:00:00"/>
    <m/>
  </r>
  <r>
    <d v="2022-10-29T00:00:00"/>
    <n v="462"/>
    <x v="26"/>
    <x v="35"/>
    <x v="0"/>
    <s v="PAYPRO BILL# VTA11102022"/>
    <x v="340"/>
    <m/>
    <n v="1649508071"/>
    <d v="2022-10-29T00:00:00"/>
    <m/>
  </r>
  <r>
    <d v="2022-11-01T00:00:00"/>
    <n v="463"/>
    <x v="21"/>
    <x v="27"/>
    <x v="0"/>
    <s v="GROCERY (NOV) (TS+VC)"/>
    <x v="350"/>
    <m/>
    <n v="1649557539"/>
    <d v="2022-11-01T00:00:00"/>
    <m/>
  </r>
  <r>
    <d v="2022-11-01T00:00:00"/>
    <n v="464"/>
    <x v="1"/>
    <x v="1"/>
    <x v="0"/>
    <s v="STATIONARY (NOV) (TS+VC)"/>
    <x v="351"/>
    <m/>
    <n v="1649587184"/>
    <d v="2022-11-01T00:00:00"/>
    <m/>
  </r>
  <r>
    <d v="2022-11-01T00:00:00"/>
    <n v="465"/>
    <x v="14"/>
    <x v="17"/>
    <x v="3"/>
    <s v="DEALERS COMM. IN HOUSE"/>
    <x v="352"/>
    <m/>
    <n v="1650687184"/>
    <d v="2022-11-01T00:00:00"/>
    <m/>
  </r>
  <r>
    <d v="2022-11-02T00:00:00"/>
    <n v="466"/>
    <x v="19"/>
    <x v="25"/>
    <x v="0"/>
    <s v="11 F-2 LESCO SEP+OCT (TS+VC)"/>
    <x v="353"/>
    <m/>
    <n v="1650776527"/>
    <d v="2022-11-02T00:00:00"/>
    <m/>
  </r>
  <r>
    <d v="2022-11-04T00:00:00"/>
    <n v="467"/>
    <x v="0"/>
    <x v="0"/>
    <x v="0"/>
    <s v="AL- KAREEM ELECTRIC STORE (TS+VC)"/>
    <x v="118"/>
    <m/>
    <n v="1650778027"/>
    <d v="2022-11-04T00:00:00"/>
    <m/>
  </r>
  <r>
    <d v="2022-11-04T00:00:00"/>
    <n v="468"/>
    <x v="0"/>
    <x v="0"/>
    <x v="0"/>
    <s v="BULK WATER (TS+VC)"/>
    <x v="354"/>
    <m/>
    <n v="1650778307"/>
    <d v="2022-11-04T00:00:00"/>
    <m/>
  </r>
  <r>
    <d v="2022-11-04T00:00:00"/>
    <n v="469"/>
    <x v="1"/>
    <x v="1"/>
    <x v="0"/>
    <s v="STATIONARY (OCT) (TS+VC)"/>
    <x v="355"/>
    <m/>
    <n v="1650784787"/>
    <d v="2022-11-04T00:00:00"/>
    <m/>
  </r>
  <r>
    <d v="2022-11-04T00:00:00"/>
    <n v="470"/>
    <x v="21"/>
    <x v="27"/>
    <x v="0"/>
    <s v="GROCERY (OCT) (TS+VC)"/>
    <x v="356"/>
    <m/>
    <n v="1650822367"/>
    <d v="2022-11-04T00:00:00"/>
    <m/>
  </r>
  <r>
    <d v="2022-11-07T00:00:00"/>
    <n v="471"/>
    <x v="0"/>
    <x v="0"/>
    <x v="0"/>
    <s v="NEWSPAPER BILL (TS+VC)"/>
    <x v="151"/>
    <m/>
    <n v="1650822717"/>
    <d v="2022-11-07T00:00:00"/>
    <m/>
  </r>
  <r>
    <d v="2022-11-07T00:00:00"/>
    <n v="472"/>
    <x v="21"/>
    <x v="27"/>
    <x v="0"/>
    <s v="GROCERY SECTO-C  (TS+VC)"/>
    <x v="357"/>
    <m/>
    <n v="1650827405"/>
    <d v="2022-11-07T00:00:00"/>
    <m/>
  </r>
  <r>
    <d v="2022-11-07T00:00:00"/>
    <n v="473"/>
    <x v="1"/>
    <x v="1"/>
    <x v="0"/>
    <s v="STATIONARY (TS+VC)"/>
    <x v="103"/>
    <m/>
    <n v="1650827655"/>
    <d v="2022-11-07T00:00:00"/>
    <m/>
  </r>
  <r>
    <d v="2022-11-07T00:00:00"/>
    <n v="474"/>
    <x v="0"/>
    <x v="0"/>
    <x v="0"/>
    <s v="MISC. EXP BAHRIA OFFICE (TS+VC)"/>
    <x v="358"/>
    <m/>
    <n v="1650832442"/>
    <d v="2022-11-07T00:00:00"/>
    <m/>
  </r>
  <r>
    <d v="2022-11-07T00:00:00"/>
    <n v="475"/>
    <x v="0"/>
    <x v="0"/>
    <x v="0"/>
    <s v="TONER REFILL ( TS+ VC )"/>
    <x v="294"/>
    <m/>
    <n v="1650832717"/>
    <d v="2022-11-07T00:00:00"/>
    <m/>
  </r>
  <r>
    <d v="2022-11-14T00:00:00"/>
    <n v="476"/>
    <x v="17"/>
    <x v="21"/>
    <x v="1"/>
    <s v="B.W RANA AB WAHID"/>
    <x v="23"/>
    <m/>
    <n v="1650982717"/>
    <d v="2022-11-14T00:00:00"/>
    <m/>
  </r>
  <r>
    <d v="2022-11-14T00:00:00"/>
    <n v="477"/>
    <x v="27"/>
    <x v="37"/>
    <x v="1"/>
    <s v="SAIF CONTS."/>
    <x v="359"/>
    <m/>
    <n v="1661922217"/>
    <d v="2022-11-14T00:00:00"/>
    <m/>
  </r>
  <r>
    <d v="2022-11-14T00:00:00"/>
    <n v="478"/>
    <x v="4"/>
    <x v="10"/>
    <x v="3"/>
    <s v="DIGITAL MARKETING IN HOME ( TS+VC)"/>
    <x v="198"/>
    <m/>
    <n v="1662172217"/>
    <d v="2022-11-14T00:00:00"/>
    <m/>
  </r>
  <r>
    <d v="2022-11-15T00:00:00"/>
    <n v="479"/>
    <x v="0"/>
    <x v="0"/>
    <x v="0"/>
    <s v="11 F-2 ZONG BILL NOV-22 (TS+VC)"/>
    <x v="214"/>
    <m/>
    <n v="1662176717"/>
    <d v="2022-11-15T00:00:00"/>
    <m/>
  </r>
  <r>
    <d v="2022-11-15T00:00:00"/>
    <n v="480"/>
    <x v="1"/>
    <x v="1"/>
    <x v="0"/>
    <s v="LEDGERS (TS+VC)"/>
    <x v="360"/>
    <m/>
    <n v="1662181497"/>
    <d v="2022-11-15T00:00:00"/>
    <m/>
  </r>
  <r>
    <d v="2022-11-15T00:00:00"/>
    <n v="476"/>
    <x v="17"/>
    <x v="21"/>
    <x v="1"/>
    <s v="B.W RANA AB WAHID"/>
    <x v="23"/>
    <m/>
    <n v="1662331497"/>
    <d v="2022-11-15T00:00:00"/>
    <m/>
  </r>
  <r>
    <m/>
    <n v="481"/>
    <x v="9"/>
    <x v="11"/>
    <x v="3"/>
    <s v="FAMOUS CARD COLLECTION"/>
    <x v="361"/>
    <m/>
    <n v="1665231497"/>
    <m/>
    <m/>
  </r>
  <r>
    <m/>
    <n v="482"/>
    <x v="4"/>
    <x v="28"/>
    <x v="3"/>
    <s v="RENDER 360"/>
    <x v="127"/>
    <m/>
    <n v="1665531497"/>
    <m/>
    <m/>
  </r>
  <r>
    <m/>
    <n v="483"/>
    <x v="4"/>
    <x v="28"/>
    <x v="3"/>
    <s v="RENDER 360"/>
    <x v="205"/>
    <m/>
    <n v="1665631497"/>
    <m/>
    <m/>
  </r>
  <r>
    <d v="2022-11-25T00:00:00"/>
    <n v="484"/>
    <x v="0"/>
    <x v="0"/>
    <x v="0"/>
    <s v="MISC. BILLS SEP-22 ILYAS SB (6) (TS+VC)"/>
    <x v="362"/>
    <m/>
    <n v="1665789075"/>
    <d v="2022-11-25T00:00:00"/>
    <m/>
  </r>
  <r>
    <d v="2022-11-25T00:00:00"/>
    <n v="485"/>
    <x v="0"/>
    <x v="0"/>
    <x v="0"/>
    <s v="MAINTENANCE CHARGES (TS+VC)"/>
    <x v="80"/>
    <m/>
    <n v="1665796575"/>
    <d v="2022-11-25T00:00:00"/>
    <m/>
  </r>
  <r>
    <d v="2022-11-25T00:00:00"/>
    <n v="486"/>
    <x v="19"/>
    <x v="25"/>
    <x v="0"/>
    <s v="SNGPL H.O AUG-22 ( TS+ VC )"/>
    <x v="363"/>
    <m/>
    <n v="1665797365"/>
    <d v="2022-11-25T00:00:00"/>
    <m/>
  </r>
  <r>
    <d v="2022-11-25T00:00:00"/>
    <n v="487"/>
    <x v="19"/>
    <x v="25"/>
    <x v="0"/>
    <s v="SNGPL H.O SEP-22 ( TS+ VC )"/>
    <x v="118"/>
    <m/>
    <n v="1665798865"/>
    <d v="2022-11-25T00:00:00"/>
    <m/>
  </r>
  <r>
    <d v="2022-11-25T00:00:00"/>
    <n v="488"/>
    <x v="19"/>
    <x v="25"/>
    <x v="0"/>
    <s v="SNGPL H.O SEP-22 ( TS+ VC )"/>
    <x v="118"/>
    <m/>
    <n v="1665800365"/>
    <d v="2022-11-25T00:00:00"/>
    <m/>
  </r>
  <r>
    <d v="2022-11-25T00:00:00"/>
    <n v="489"/>
    <x v="19"/>
    <x v="25"/>
    <x v="0"/>
    <s v="SNGPL H.O SEP-22 ( TS+ VC )"/>
    <x v="118"/>
    <m/>
    <n v="1665801865"/>
    <d v="2022-11-25T00:00:00"/>
    <m/>
  </r>
  <r>
    <d v="2022-11-25T00:00:00"/>
    <n v="490"/>
    <x v="0"/>
    <x v="0"/>
    <x v="0"/>
    <s v="FUEL GENSET (TS+VC)"/>
    <x v="364"/>
    <m/>
    <n v="1665821721"/>
    <d v="2022-11-25T00:00:00"/>
    <m/>
  </r>
  <r>
    <d v="2022-11-25T00:00:00"/>
    <n v="491"/>
    <x v="0"/>
    <x v="0"/>
    <x v="0"/>
    <s v="LIFT MAINTENANCE (TS+VC)"/>
    <x v="45"/>
    <m/>
    <n v="1665824221"/>
    <d v="2022-11-25T00:00:00"/>
    <m/>
  </r>
  <r>
    <d v="2022-11-25T00:00:00"/>
    <n v="492"/>
    <x v="19"/>
    <x v="25"/>
    <x v="0"/>
    <s v="E-BILL H.O AUG-22 (TS+VC)"/>
    <x v="365"/>
    <m/>
    <n v="1665934831"/>
    <d v="2022-11-25T00:00:00"/>
    <m/>
  </r>
  <r>
    <d v="2022-11-25T00:00:00"/>
    <n v="493"/>
    <x v="0"/>
    <x v="0"/>
    <x v="0"/>
    <s v="GENSET OIL (TS+VC)"/>
    <x v="80"/>
    <m/>
    <n v="1665942331"/>
    <d v="2022-11-25T00:00:00"/>
    <m/>
  </r>
  <r>
    <d v="2022-11-25T00:00:00"/>
    <n v="494"/>
    <x v="19"/>
    <x v="25"/>
    <x v="0"/>
    <s v="PTCL H.O AUG-22 (TS+VC)"/>
    <x v="366"/>
    <m/>
    <n v="1665942591"/>
    <d v="2022-11-25T00:00:00"/>
    <m/>
  </r>
  <r>
    <d v="2022-11-25T00:00:00"/>
    <n v="495"/>
    <x v="19"/>
    <x v="25"/>
    <x v="0"/>
    <s v="PTCL H.O AUG-22 (TS+VC)"/>
    <x v="367"/>
    <m/>
    <n v="1665943786"/>
    <d v="2022-11-25T00:00:00"/>
    <m/>
  </r>
  <r>
    <d v="2022-11-25T00:00:00"/>
    <n v="496"/>
    <x v="19"/>
    <x v="25"/>
    <x v="0"/>
    <s v="PTCL H.O AUG-22 (TS+VC)"/>
    <x v="354"/>
    <m/>
    <n v="1665944066"/>
    <d v="2022-11-25T00:00:00"/>
    <m/>
  </r>
  <r>
    <d v="2022-11-25T00:00:00"/>
    <n v="497"/>
    <x v="19"/>
    <x v="25"/>
    <x v="0"/>
    <s v="PTCL H.O AUG-22 (TS+VC)"/>
    <x v="2"/>
    <m/>
    <n v="1665944366"/>
    <d v="2022-11-25T00:00:00"/>
    <m/>
  </r>
  <r>
    <d v="2022-11-25T00:00:00"/>
    <n v="498"/>
    <x v="19"/>
    <x v="25"/>
    <x v="0"/>
    <s v="PTCL H.O AUG-22 (TS+VC)"/>
    <x v="368"/>
    <m/>
    <n v="1665944741"/>
    <d v="2022-11-25T00:00:00"/>
    <m/>
  </r>
  <r>
    <d v="2022-11-25T00:00:00"/>
    <n v="499"/>
    <x v="19"/>
    <x v="25"/>
    <x v="0"/>
    <s v="PTCL H.O AUG-22 (TS+VC)"/>
    <x v="275"/>
    <m/>
    <n v="1665944996"/>
    <d v="2022-11-25T00:00:00"/>
    <m/>
  </r>
  <r>
    <d v="2022-11-25T00:00:00"/>
    <n v="500"/>
    <x v="19"/>
    <x v="25"/>
    <x v="0"/>
    <s v="PTCL H.O AUG-22 (TS+VC)"/>
    <x v="369"/>
    <m/>
    <n v="1665950876"/>
    <d v="2022-11-25T00:00:00"/>
    <m/>
  </r>
  <r>
    <d v="2022-11-25T00:00:00"/>
    <n v="501"/>
    <x v="19"/>
    <x v="25"/>
    <x v="0"/>
    <s v="PTCL H.O AUG-22 (TS+VC)"/>
    <x v="282"/>
    <m/>
    <n v="1665954656"/>
    <d v="2022-11-25T00:00:00"/>
    <m/>
  </r>
  <r>
    <d v="2022-11-25T00:00:00"/>
    <n v="502"/>
    <x v="19"/>
    <x v="25"/>
    <x v="0"/>
    <s v="E-BILL H.O SEP-22 (TS+VC)"/>
    <x v="370"/>
    <m/>
    <n v="1665958568"/>
    <d v="2022-11-25T00:00:00"/>
    <m/>
  </r>
  <r>
    <d v="2022-11-25T00:00:00"/>
    <n v="503"/>
    <x v="19"/>
    <x v="25"/>
    <x v="0"/>
    <s v="E-BILL H.O SEP-22 (TS+VC)"/>
    <x v="371"/>
    <m/>
    <n v="1665958709"/>
    <d v="2022-11-25T00:00:00"/>
    <m/>
  </r>
  <r>
    <d v="2022-11-25T00:00:00"/>
    <n v="504"/>
    <x v="0"/>
    <x v="0"/>
    <x v="0"/>
    <s v="FUEL GENSET (TS+VC)"/>
    <x v="372"/>
    <m/>
    <n v="1665974842"/>
    <d v="2022-11-25T00:00:00"/>
    <m/>
  </r>
  <r>
    <d v="2022-11-25T00:00:00"/>
    <n v="505"/>
    <x v="15"/>
    <x v="18"/>
    <x v="0"/>
    <s v="ESCORT SECURITY AUG-22 ( TS+ VC )"/>
    <x v="140"/>
    <m/>
    <n v="1665998842"/>
    <d v="2022-11-25T00:00:00"/>
    <m/>
  </r>
  <r>
    <d v="2022-11-25T00:00:00"/>
    <n v="506"/>
    <x v="12"/>
    <x v="14"/>
    <x v="6"/>
    <s v="PROPERTY TAX H.O ( TS+ VC )"/>
    <x v="373"/>
    <m/>
    <n v="1666000748"/>
    <d v="2022-11-25T00:00:00"/>
    <m/>
  </r>
  <r>
    <d v="2022-11-25T00:00:00"/>
    <n v="507"/>
    <x v="12"/>
    <x v="14"/>
    <x v="6"/>
    <s v="PROPERTY TAX H.O ( TS+ VC )"/>
    <x v="374"/>
    <m/>
    <n v="1666031835"/>
    <d v="2022-11-25T00:00:00"/>
    <m/>
  </r>
  <r>
    <d v="2022-11-25T00:00:00"/>
    <n v="508"/>
    <x v="21"/>
    <x v="27"/>
    <x v="0"/>
    <s v="GROCERY H.O ( TS+ VC )"/>
    <x v="375"/>
    <m/>
    <n v="1666039772"/>
    <d v="2022-11-25T00:00:00"/>
    <m/>
  </r>
  <r>
    <d v="2022-11-25T00:00:00"/>
    <n v="509"/>
    <x v="15"/>
    <x v="18"/>
    <x v="0"/>
    <s v="ESCORT SECURITY SEP-22 ( TS+ VC )"/>
    <x v="140"/>
    <m/>
    <n v="1666063772"/>
    <d v="2022-11-25T00:00:00"/>
    <m/>
  </r>
  <r>
    <d v="2022-11-25T00:00:00"/>
    <n v="510"/>
    <x v="26"/>
    <x v="38"/>
    <x v="1"/>
    <s v="FURQAN BLINDS ( TS+ VC )"/>
    <x v="376"/>
    <m/>
    <n v="1666085105"/>
    <d v="2022-11-25T00:00:00"/>
    <m/>
  </r>
  <r>
    <d v="2022-11-25T00:00:00"/>
    <n v="511"/>
    <x v="12"/>
    <x v="14"/>
    <x v="6"/>
    <s v="ESECP CHALLAN"/>
    <x v="377"/>
    <m/>
    <n v="1666085690"/>
    <d v="2022-11-25T00:00:00"/>
    <m/>
  </r>
  <r>
    <d v="2022-11-25T00:00:00"/>
    <n v="512"/>
    <x v="24"/>
    <x v="31"/>
    <x v="1"/>
    <s v="SHAHEEN SANITORY (TS+VC)"/>
    <x v="378"/>
    <m/>
    <n v="1666086980"/>
    <d v="2022-11-25T00:00:00"/>
    <m/>
  </r>
  <r>
    <d v="2022-11-25T00:00:00"/>
    <n v="513"/>
    <x v="13"/>
    <x v="15"/>
    <x v="4"/>
    <s v="AC'S MATERIAL ( TS+ VC )"/>
    <x v="379"/>
    <m/>
    <n v="1666120646"/>
    <d v="2022-11-25T00:00:00"/>
    <m/>
  </r>
  <r>
    <d v="2022-11-25T00:00:00"/>
    <n v="514"/>
    <x v="28"/>
    <x v="39"/>
    <x v="3"/>
    <s v="ASIM COMPUTER"/>
    <x v="380"/>
    <m/>
    <n v="1666124246"/>
    <d v="2022-11-25T00:00:00"/>
    <m/>
  </r>
  <r>
    <d v="2022-11-25T00:00:00"/>
    <n v="515"/>
    <x v="0"/>
    <x v="0"/>
    <x v="0"/>
    <s v="PAINT"/>
    <x v="381"/>
    <m/>
    <n v="1666144536"/>
    <d v="2022-11-25T00:00:00"/>
    <m/>
  </r>
  <r>
    <d v="2022-11-25T00:00:00"/>
    <n v="516"/>
    <x v="0"/>
    <x v="0"/>
    <x v="0"/>
    <s v="CARPETS"/>
    <x v="382"/>
    <m/>
    <n v="1666175236"/>
    <d v="2022-11-25T00:00:00"/>
    <m/>
  </r>
  <r>
    <d v="2022-11-25T00:00:00"/>
    <n v="518"/>
    <x v="0"/>
    <x v="0"/>
    <x v="0"/>
    <s v="DIESEL FOR VC ( TS+ VC )"/>
    <x v="383"/>
    <m/>
    <n v="1666241013"/>
    <d v="2022-11-25T00:00:00"/>
    <m/>
  </r>
  <r>
    <d v="2022-11-25T00:00:00"/>
    <n v="519"/>
    <x v="19"/>
    <x v="25"/>
    <x v="0"/>
    <s v="BAHRIA E-BILL ( TS+ VC )"/>
    <x v="384"/>
    <m/>
    <n v="1666270326"/>
    <d v="2022-11-25T00:00:00"/>
    <m/>
  </r>
  <r>
    <d v="2022-11-25T00:00:00"/>
    <n v="520"/>
    <x v="19"/>
    <x v="25"/>
    <x v="0"/>
    <s v="BAHRIA MAINTENANCE ( TS+ VC )"/>
    <x v="385"/>
    <m/>
    <n v="1666273821"/>
    <d v="2022-11-25T00:00:00"/>
    <m/>
  </r>
  <r>
    <d v="2022-11-25T00:00:00"/>
    <n v="521"/>
    <x v="19"/>
    <x v="25"/>
    <x v="0"/>
    <s v="BAHRIA PTCL ( TS+ VC )"/>
    <x v="386"/>
    <m/>
    <n v="1666276411"/>
    <d v="2022-11-25T00:00:00"/>
    <m/>
  </r>
  <r>
    <d v="2022-11-25T00:00:00"/>
    <n v="522"/>
    <x v="19"/>
    <x v="25"/>
    <x v="0"/>
    <s v="BAHRIA PTCL ( TS+ VC )"/>
    <x v="285"/>
    <m/>
    <n v="1666276736"/>
    <d v="2022-11-25T00:00:00"/>
    <m/>
  </r>
  <r>
    <d v="2022-11-25T00:00:00"/>
    <n v="523"/>
    <x v="20"/>
    <x v="26"/>
    <x v="0"/>
    <s v="BOLAN TYRE CHANGE ( TS+ VC )"/>
    <x v="387"/>
    <m/>
    <n v="1666295202"/>
    <d v="2022-11-25T00:00:00"/>
    <m/>
  </r>
  <r>
    <d v="2022-11-25T00:00:00"/>
    <n v="524"/>
    <x v="0"/>
    <x v="0"/>
    <x v="0"/>
    <s v="EJAZ SHEESHA ADVANCE ( TS+ VC )"/>
    <x v="388"/>
    <m/>
    <n v="1666808535"/>
    <d v="2022-11-25T00:00:00"/>
    <m/>
  </r>
  <r>
    <d v="2022-11-25T00:00:00"/>
    <n v="525"/>
    <x v="0"/>
    <x v="0"/>
    <x v="0"/>
    <s v="EJAZ SHEESHA ( TS+ VC )"/>
    <x v="131"/>
    <m/>
    <n v="1666812535"/>
    <d v="2022-11-25T00:00:00"/>
    <m/>
  </r>
  <r>
    <d v="2022-11-25T00:00:00"/>
    <n v="526"/>
    <x v="0"/>
    <x v="0"/>
    <x v="0"/>
    <s v="PAY ORDER DG IPO"/>
    <x v="248"/>
    <m/>
    <n v="1666818535"/>
    <d v="2022-11-25T00:00:00"/>
    <m/>
  </r>
  <r>
    <d v="2022-11-25T00:00:00"/>
    <n v="527"/>
    <x v="15"/>
    <x v="18"/>
    <x v="0"/>
    <s v="SALARY ILYAS MALIK"/>
    <x v="389"/>
    <m/>
    <n v="1666854785"/>
    <d v="2022-11-25T00:00:00"/>
    <m/>
  </r>
  <r>
    <d v="2022-11-25T00:00:00"/>
    <n v="528"/>
    <x v="15"/>
    <x v="18"/>
    <x v="0"/>
    <s v="SALARY ILYAS MALIK"/>
    <x v="390"/>
    <m/>
    <n v="1666890910"/>
    <d v="2022-11-25T00:00:00"/>
    <m/>
  </r>
  <r>
    <d v="2022-11-25T00:00:00"/>
    <n v="529"/>
    <x v="0"/>
    <x v="0"/>
    <x v="0"/>
    <s v="VC TRADEMARK PRINT"/>
    <x v="45"/>
    <m/>
    <n v="1666893410"/>
    <d v="2022-11-25T00:00:00"/>
    <m/>
  </r>
  <r>
    <d v="2022-11-25T00:00:00"/>
    <n v="530"/>
    <x v="0"/>
    <x v="0"/>
    <x v="0"/>
    <s v="AL-REHMAN SANITARY"/>
    <x v="213"/>
    <m/>
    <n v="1666901410"/>
    <d v="2022-11-25T00:00:00"/>
    <m/>
  </r>
  <r>
    <d v="2022-11-25T00:00:00"/>
    <n v="531"/>
    <x v="0"/>
    <x v="0"/>
    <x v="0"/>
    <s v="STAFF FOOD"/>
    <x v="229"/>
    <m/>
    <n v="1666901960"/>
    <d v="2022-11-25T00:00:00"/>
    <m/>
  </r>
  <r>
    <d v="2022-11-25T00:00:00"/>
    <n v="532"/>
    <x v="18"/>
    <x v="22"/>
    <x v="2"/>
    <s v="IRRIGATION PAPER COPY"/>
    <x v="391"/>
    <m/>
    <n v="1666902270"/>
    <d v="2022-11-25T00:00:00"/>
    <m/>
  </r>
  <r>
    <d v="2022-11-25T00:00:00"/>
    <n v="533"/>
    <x v="0"/>
    <x v="0"/>
    <x v="0"/>
    <s v="BALOON T.S S/O"/>
    <x v="392"/>
    <m/>
    <n v="1666911020"/>
    <d v="2022-11-25T00:00:00"/>
    <m/>
  </r>
  <r>
    <d v="2022-11-25T00:00:00"/>
    <n v="534"/>
    <x v="0"/>
    <x v="0"/>
    <x v="0"/>
    <s v="ABL VC DEPOSIT"/>
    <x v="78"/>
    <m/>
    <n v="1666916020"/>
    <d v="2022-11-25T00:00:00"/>
    <m/>
  </r>
  <r>
    <d v="2022-11-25T00:00:00"/>
    <n v="535"/>
    <x v="0"/>
    <x v="0"/>
    <x v="0"/>
    <s v="PLUMBER ( TS+ VC )"/>
    <x v="222"/>
    <m/>
    <n v="1666918020"/>
    <d v="2022-11-25T00:00:00"/>
    <m/>
  </r>
  <r>
    <d v="2022-11-25T00:00:00"/>
    <n v="536"/>
    <x v="0"/>
    <x v="0"/>
    <x v="0"/>
    <s v="ELECTRICAL EQUIPMENT+FOOD ( TS+ VC )"/>
    <x v="393"/>
    <m/>
    <n v="1666920055"/>
    <d v="2022-11-25T00:00:00"/>
    <m/>
  </r>
  <r>
    <d v="2022-11-25T00:00:00"/>
    <n v="537"/>
    <x v="0"/>
    <x v="0"/>
    <x v="0"/>
    <s v="SM ELECTRIC STORE ( TS+ VC )"/>
    <x v="394"/>
    <m/>
    <n v="1666955330"/>
    <d v="2022-11-25T00:00:00"/>
    <m/>
  </r>
  <r>
    <d v="2022-11-25T00:00:00"/>
    <n v="538"/>
    <x v="20"/>
    <x v="26"/>
    <x v="0"/>
    <s v="BOLAN FUEL ( TS+ VC )"/>
    <x v="395"/>
    <m/>
    <n v="1666983849"/>
    <d v="2022-11-25T00:00:00"/>
    <m/>
  </r>
  <r>
    <d v="2022-11-25T00:00:00"/>
    <n v="539"/>
    <x v="0"/>
    <x v="0"/>
    <x v="0"/>
    <s v="CAMERA INSTALLATION ( TS+ VC )"/>
    <x v="80"/>
    <m/>
    <n v="1666991349"/>
    <d v="2022-11-25T00:00:00"/>
    <m/>
  </r>
  <r>
    <d v="2022-11-25T00:00:00"/>
    <n v="540"/>
    <x v="13"/>
    <x v="15"/>
    <x v="4"/>
    <s v="3 AC GREE"/>
    <x v="396"/>
    <m/>
    <n v="1667330349"/>
    <d v="2022-11-25T00:00:00"/>
    <m/>
  </r>
  <r>
    <d v="2022-11-25T00:00:00"/>
    <n v="541"/>
    <x v="13"/>
    <x v="15"/>
    <x v="4"/>
    <s v="MODEM"/>
    <x v="397"/>
    <m/>
    <n v="1667334219"/>
    <d v="2022-11-25T00:00:00"/>
    <m/>
  </r>
  <r>
    <d v="2022-11-25T00:00:00"/>
    <n v="542"/>
    <x v="13"/>
    <x v="15"/>
    <x v="4"/>
    <s v="RIAZ STEEL WORK (TS+VC)"/>
    <x v="398"/>
    <m/>
    <n v="1667369719"/>
    <d v="2022-11-25T00:00:00"/>
    <m/>
  </r>
  <r>
    <d v="2022-11-25T00:00:00"/>
    <n v="543"/>
    <x v="13"/>
    <x v="15"/>
    <x v="4"/>
    <s v="OPPO MOBILE"/>
    <x v="399"/>
    <m/>
    <n v="1667397718"/>
    <d v="2022-11-25T00:00:00"/>
    <m/>
  </r>
  <r>
    <d v="2022-11-25T00:00:00"/>
    <n v="544"/>
    <x v="13"/>
    <x v="15"/>
    <x v="4"/>
    <s v="OPPO MOBILE"/>
    <x v="399"/>
    <m/>
    <n v="1667425717"/>
    <d v="2022-11-25T00:00:00"/>
    <m/>
  </r>
  <r>
    <d v="2022-11-25T00:00:00"/>
    <n v="545"/>
    <x v="13"/>
    <x v="15"/>
    <x v="4"/>
    <s v="OPPO MOBILE"/>
    <x v="399"/>
    <m/>
    <n v="1667453716"/>
    <d v="2022-11-25T00:00:00"/>
    <m/>
  </r>
  <r>
    <d v="2022-11-25T00:00:00"/>
    <n v="546"/>
    <x v="13"/>
    <x v="15"/>
    <x v="4"/>
    <s v="OPPO MOBILE"/>
    <x v="399"/>
    <m/>
    <n v="1667481715"/>
    <d v="2022-11-25T00:00:00"/>
    <m/>
  </r>
  <r>
    <d v="2022-11-25T00:00:00"/>
    <n v="547"/>
    <x v="13"/>
    <x v="15"/>
    <x v="4"/>
    <s v="OPPO MOBILE"/>
    <x v="400"/>
    <m/>
    <n v="1667508715"/>
    <d v="2022-11-25T00:00:00"/>
    <m/>
  </r>
  <r>
    <d v="2022-11-25T00:00:00"/>
    <n v="548"/>
    <x v="13"/>
    <x v="15"/>
    <x v="4"/>
    <s v="FILE RACK ( TS+ VC )"/>
    <x v="401"/>
    <m/>
    <n v="1667534590"/>
    <d v="2022-11-25T00:00:00"/>
    <m/>
  </r>
  <r>
    <d v="2022-11-25T00:00:00"/>
    <n v="549"/>
    <x v="13"/>
    <x v="15"/>
    <x v="4"/>
    <s v="ASIM COMPUTERS ( TS+ VC )"/>
    <x v="330"/>
    <m/>
    <n v="1667565090"/>
    <d v="2022-11-25T00:00:00"/>
    <m/>
  </r>
  <r>
    <d v="2022-11-25T00:00:00"/>
    <n v="550"/>
    <x v="13"/>
    <x v="15"/>
    <x v="4"/>
    <s v="ASIM COMPUTERS ( TS+ VC )"/>
    <x v="402"/>
    <m/>
    <n v="1667658840"/>
    <d v="2022-11-25T00:00:00"/>
    <m/>
  </r>
  <r>
    <d v="2022-11-25T00:00:00"/>
    <n v="551"/>
    <x v="13"/>
    <x v="15"/>
    <x v="4"/>
    <s v="ASIM COMPUTERS ( TS+ VC )"/>
    <x v="330"/>
    <m/>
    <n v="1667689340"/>
    <d v="2022-11-25T00:00:00"/>
    <m/>
  </r>
  <r>
    <d v="2022-11-25T00:00:00"/>
    <n v="552"/>
    <x v="13"/>
    <x v="15"/>
    <x v="4"/>
    <s v="ASIM COMPUTERS ( TS+ VC )"/>
    <x v="330"/>
    <m/>
    <n v="1667719840"/>
    <d v="2022-11-25T00:00:00"/>
    <m/>
  </r>
  <r>
    <d v="2022-11-25T00:00:00"/>
    <n v="553"/>
    <x v="13"/>
    <x v="15"/>
    <x v="4"/>
    <s v="ASIM COMPUTERS ( TS+ VC )"/>
    <x v="330"/>
    <m/>
    <n v="1667750340"/>
    <d v="2022-11-25T00:00:00"/>
    <m/>
  </r>
  <r>
    <d v="2022-11-25T00:00:00"/>
    <n v="554"/>
    <x v="13"/>
    <x v="15"/>
    <x v="4"/>
    <s v="ASIM COMPUTERS ( TS+ VC )"/>
    <x v="330"/>
    <m/>
    <n v="1667780840"/>
    <d v="2022-11-25T00:00:00"/>
    <m/>
  </r>
  <r>
    <d v="2022-11-25T00:00:00"/>
    <n v="555"/>
    <x v="13"/>
    <x v="15"/>
    <x v="4"/>
    <s v="ASIM COMPUTERS ( TS+ VC )"/>
    <x v="330"/>
    <m/>
    <n v="1667811340"/>
    <d v="2022-11-25T00:00:00"/>
    <m/>
  </r>
  <r>
    <d v="2022-11-25T00:00:00"/>
    <n v="556"/>
    <x v="13"/>
    <x v="15"/>
    <x v="4"/>
    <s v="ASIM COMPUTERS ( TS+ VC )"/>
    <x v="330"/>
    <m/>
    <n v="1667841840"/>
    <d v="2022-11-25T00:00:00"/>
    <m/>
  </r>
  <r>
    <d v="2022-11-25T00:00:00"/>
    <n v="557"/>
    <x v="13"/>
    <x v="15"/>
    <x v="4"/>
    <s v="FILE CABINET  ( TS+ VC )"/>
    <x v="403"/>
    <m/>
    <n v="1667903115"/>
    <d v="2022-11-25T00:00:00"/>
    <m/>
  </r>
  <r>
    <d v="2022-11-25T00:00:00"/>
    <n v="558"/>
    <x v="0"/>
    <x v="0"/>
    <x v="0"/>
    <s v="LED INSTALLATION ( TS+ VC )"/>
    <x v="404"/>
    <m/>
    <n v="1667934365"/>
    <d v="2022-11-25T00:00:00"/>
    <m/>
  </r>
  <r>
    <d v="2022-11-30T00:00:00"/>
    <n v="559"/>
    <x v="29"/>
    <x v="40"/>
    <x v="5"/>
    <s v="LAND-D  PURCHASE"/>
    <x v="405"/>
    <m/>
    <n v="1672440755"/>
    <d v="2022-11-30T00:00:00"/>
    <m/>
  </r>
  <r>
    <d v="2022-11-30T00:00:00"/>
    <n v="560"/>
    <x v="3"/>
    <x v="3"/>
    <x v="2"/>
    <s v="DMA LDA"/>
    <x v="406"/>
    <m/>
    <n v="1677440755"/>
    <d v="2022-11-30T00:00:00"/>
    <m/>
  </r>
  <r>
    <d v="2022-11-30T00:00:00"/>
    <n v="561"/>
    <x v="15"/>
    <x v="18"/>
    <x v="0"/>
    <s v="SALARIES SITE A &amp; B"/>
    <x v="407"/>
    <m/>
    <n v="1677632105"/>
    <d v="2022-11-30T00:00:00"/>
    <m/>
  </r>
  <r>
    <d v="2022-11-30T00:00:00"/>
    <n v="562"/>
    <x v="0"/>
    <x v="0"/>
    <x v="0"/>
    <s v="TMD HOSTING (TS+VC)"/>
    <x v="408"/>
    <m/>
    <n v="1677663789"/>
    <d v="2022-11-30T00:00:00"/>
    <m/>
  </r>
  <r>
    <d v="2022-11-30T00:00:00"/>
    <n v="563"/>
    <x v="26"/>
    <x v="35"/>
    <x v="0"/>
    <s v="METER AND TRANSFORMER REPAIR"/>
    <x v="12"/>
    <m/>
    <n v="1677863789"/>
    <d v="2022-11-30T00:00:00"/>
    <m/>
  </r>
  <r>
    <d v="2022-11-30T00:00:00"/>
    <n v="564"/>
    <x v="26"/>
    <x v="38"/>
    <x v="1"/>
    <s v="REGISTRY EXP"/>
    <x v="74"/>
    <m/>
    <n v="1677893789"/>
    <d v="2022-11-30T00:00:00"/>
    <m/>
  </r>
  <r>
    <d v="2022-11-30T00:00:00"/>
    <n v="565"/>
    <x v="26"/>
    <x v="38"/>
    <x v="1"/>
    <s v="CLEANING OF LAND"/>
    <x v="409"/>
    <m/>
    <n v="1678208789"/>
    <d v="2022-11-30T00:00:00"/>
    <m/>
  </r>
  <r>
    <d v="2022-11-30T00:00:00"/>
    <n v="566"/>
    <x v="17"/>
    <x v="21"/>
    <x v="1"/>
    <s v="B.W RANA AB WAHID"/>
    <x v="127"/>
    <m/>
    <n v="1678508789"/>
    <d v="2022-11-30T00:00:00"/>
    <m/>
  </r>
  <r>
    <d v="2022-12-01T00:00:00"/>
    <n v="567"/>
    <x v="20"/>
    <x v="26"/>
    <x v="0"/>
    <s v="BOLAN MAINTENANCE"/>
    <x v="410"/>
    <m/>
    <n v="1678514895"/>
    <d v="2022-12-01T00:00:00"/>
    <m/>
  </r>
  <r>
    <d v="2022-12-01T00:00:00"/>
    <n v="568"/>
    <x v="20"/>
    <x v="26"/>
    <x v="0"/>
    <s v="BOLAN TYRE POINT"/>
    <x v="2"/>
    <m/>
    <n v="1678515195"/>
    <d v="2022-12-01T00:00:00"/>
    <m/>
  </r>
  <r>
    <d v="2022-12-01T00:00:00"/>
    <n v="569"/>
    <x v="20"/>
    <x v="26"/>
    <x v="0"/>
    <s v="BOLAN ACCELERATOR"/>
    <x v="100"/>
    <m/>
    <n v="1678515795"/>
    <d v="2022-12-01T00:00:00"/>
    <m/>
  </r>
  <r>
    <d v="2022-12-01T00:00:00"/>
    <n v="570"/>
    <x v="0"/>
    <x v="0"/>
    <x v="0"/>
    <s v="VC ACC OPENING"/>
    <x v="49"/>
    <m/>
    <n v="1678516795"/>
    <d v="2022-12-01T00:00:00"/>
    <m/>
  </r>
  <r>
    <d v="2022-12-01T00:00:00"/>
    <n v="571"/>
    <x v="0"/>
    <x v="0"/>
    <x v="0"/>
    <s v="DIESEL GENSET"/>
    <x v="411"/>
    <m/>
    <n v="1678544748"/>
    <d v="2022-12-01T00:00:00"/>
    <m/>
  </r>
  <r>
    <d v="2022-12-01T00:00:00"/>
    <n v="572"/>
    <x v="20"/>
    <x v="26"/>
    <x v="0"/>
    <s v="BOLAN FUEL "/>
    <x v="242"/>
    <m/>
    <n v="1678549948"/>
    <d v="2022-12-01T00:00:00"/>
    <m/>
  </r>
  <r>
    <d v="2022-12-01T00:00:00"/>
    <n v="573"/>
    <x v="20"/>
    <x v="26"/>
    <x v="0"/>
    <s v="BOLAN FUEL "/>
    <x v="412"/>
    <m/>
    <n v="1678555598"/>
    <d v="2022-12-01T00:00:00"/>
    <m/>
  </r>
  <r>
    <d v="2022-12-01T00:00:00"/>
    <n v="574"/>
    <x v="20"/>
    <x v="26"/>
    <x v="0"/>
    <s v="BOLAN FUEL "/>
    <x v="413"/>
    <m/>
    <n v="1678561978"/>
    <d v="2022-12-01T00:00:00"/>
    <m/>
  </r>
  <r>
    <d v="2022-12-01T00:00:00"/>
    <n v="575"/>
    <x v="26"/>
    <x v="38"/>
    <x v="1"/>
    <s v="EJAZ SHEESHA ( TS+ VC )"/>
    <x v="414"/>
    <m/>
    <n v="1678573478"/>
    <d v="2022-12-01T00:00:00"/>
    <m/>
  </r>
  <r>
    <d v="2022-12-01T00:00:00"/>
    <n v="576"/>
    <x v="0"/>
    <x v="0"/>
    <x v="0"/>
    <s v="UNIFORM STAFF"/>
    <x v="415"/>
    <m/>
    <n v="1678579628"/>
    <d v="2022-12-01T00:00:00"/>
    <m/>
  </r>
  <r>
    <d v="2022-12-01T00:00:00"/>
    <n v="577"/>
    <x v="0"/>
    <x v="0"/>
    <x v="0"/>
    <s v="LOCKER"/>
    <x v="416"/>
    <m/>
    <n v="1678682128"/>
    <d v="2022-12-01T00:00:00"/>
    <m/>
  </r>
  <r>
    <d v="2022-12-01T00:00:00"/>
    <n v="578"/>
    <x v="0"/>
    <x v="0"/>
    <x v="0"/>
    <s v="JUNG NEWSPAPER"/>
    <x v="417"/>
    <m/>
    <n v="1678692628"/>
    <d v="2022-12-01T00:00:00"/>
    <m/>
  </r>
  <r>
    <d v="2022-12-01T00:00:00"/>
    <n v="579"/>
    <x v="9"/>
    <x v="24"/>
    <x v="3"/>
    <s v="ASLAM MEDIA"/>
    <x v="418"/>
    <m/>
    <n v="1678721788"/>
    <d v="2022-12-01T00:00:00"/>
    <m/>
  </r>
  <r>
    <d v="2022-12-01T00:00:00"/>
    <n v="580"/>
    <x v="19"/>
    <x v="25"/>
    <x v="0"/>
    <s v="ZONG POSTPAID BILL"/>
    <x v="131"/>
    <m/>
    <n v="1678725788"/>
    <d v="2022-12-01T00:00:00"/>
    <m/>
  </r>
  <r>
    <d v="2022-12-01T00:00:00"/>
    <n v="581"/>
    <x v="0"/>
    <x v="0"/>
    <x v="0"/>
    <s v="STAMP"/>
    <x v="222"/>
    <m/>
    <n v="1678727788"/>
    <d v="2022-12-01T00:00:00"/>
    <m/>
  </r>
  <r>
    <d v="2022-12-01T00:00:00"/>
    <n v="582"/>
    <x v="17"/>
    <x v="21"/>
    <x v="1"/>
    <s v="B.W RANA AB WAHID"/>
    <x v="419"/>
    <m/>
    <n v="1679254668"/>
    <d v="2022-12-01T00:00:00"/>
    <m/>
  </r>
  <r>
    <d v="2022-12-07T00:00:00"/>
    <n v="583"/>
    <x v="4"/>
    <x v="41"/>
    <x v="3"/>
    <s v="SEM LIKES FB"/>
    <x v="420"/>
    <m/>
    <n v="1679270420"/>
    <d v="2022-12-07T00:00:00"/>
    <m/>
  </r>
  <r>
    <d v="2022-12-09T00:00:00"/>
    <n v="584"/>
    <x v="15"/>
    <x v="18"/>
    <x v="0"/>
    <s v="SALARY HEAD OFFICE NOV-22 (TS+VC)"/>
    <x v="421"/>
    <m/>
    <n v="1679781320"/>
    <d v="2022-12-09T00:00:00"/>
    <m/>
  </r>
  <r>
    <d v="2022-12-09T00:00:00"/>
    <n v="585"/>
    <x v="15"/>
    <x v="18"/>
    <x v="0"/>
    <s v="SALARY VC OFFICE NOV-22 (TS+VC)"/>
    <x v="422"/>
    <m/>
    <n v="1680476007"/>
    <d v="2022-12-09T00:00:00"/>
    <m/>
  </r>
  <r>
    <d v="2022-12-09T00:00:00"/>
    <n v="586"/>
    <x v="15"/>
    <x v="18"/>
    <x v="0"/>
    <s v="SALARY FARHAN SUBHANI TEAM NOV-22 (TS+VC)"/>
    <x v="423"/>
    <m/>
    <n v="1680824007"/>
    <d v="2022-12-09T00:00:00"/>
    <m/>
  </r>
  <r>
    <d v="2022-12-09T00:00:00"/>
    <n v="587"/>
    <x v="15"/>
    <x v="18"/>
    <x v="0"/>
    <s v="SALARY TIME SQUARE S/O NOV-22 (TS+VC)"/>
    <x v="424"/>
    <m/>
    <n v="1681010307"/>
    <d v="2022-12-09T00:00:00"/>
    <m/>
  </r>
  <r>
    <d v="2022-12-09T00:00:00"/>
    <n v="588"/>
    <x v="15"/>
    <x v="18"/>
    <x v="0"/>
    <s v="SALARY BAHRIA TOWN NOV-22 (TS+VC)"/>
    <x v="425"/>
    <m/>
    <n v="1681133307"/>
    <d v="2022-12-09T00:00:00"/>
    <m/>
  </r>
  <r>
    <d v="2022-12-09T00:00:00"/>
    <n v="589"/>
    <x v="15"/>
    <x v="18"/>
    <x v="0"/>
    <s v="SALARY SUPPORT STAFF NOV-22 (TS+VC)"/>
    <x v="426"/>
    <m/>
    <n v="1681318507"/>
    <d v="2022-12-09T00:00:00"/>
    <m/>
  </r>
  <r>
    <d v="2022-12-09T00:00:00"/>
    <n v="590"/>
    <x v="15"/>
    <x v="18"/>
    <x v="0"/>
    <s v="SALARY SECURITY STAFF NOV-22 (TS+VC)"/>
    <x v="427"/>
    <m/>
    <n v="1681504927"/>
    <d v="2022-12-09T00:00:00"/>
    <m/>
  </r>
  <r>
    <d v="2022-12-09T00:00:00"/>
    <n v="591"/>
    <x v="9"/>
    <x v="11"/>
    <x v="3"/>
    <s v="FAMOUS CARD COLLECTION (TS+VC)"/>
    <x v="428"/>
    <m/>
    <n v="1681563027"/>
    <d v="2022-12-09T00:00:00"/>
    <m/>
  </r>
  <r>
    <d v="2022-12-14T00:00:00"/>
    <n v="592"/>
    <x v="2"/>
    <x v="2"/>
    <x v="1"/>
    <s v="MAJEED SB DMA"/>
    <x v="429"/>
    <m/>
    <n v="1681618027"/>
    <d v="2022-12-14T00:00:00"/>
    <m/>
  </r>
  <r>
    <d v="2022-12-15T00:00:00"/>
    <n v="593"/>
    <x v="23"/>
    <x v="30"/>
    <x v="2"/>
    <s v="DMA"/>
    <x v="430"/>
    <m/>
    <n v="1690618027"/>
    <d v="2022-12-15T00:00:00"/>
    <m/>
  </r>
  <r>
    <d v="2022-12-16T00:00:00"/>
    <n v="594"/>
    <x v="4"/>
    <x v="41"/>
    <x v="3"/>
    <s v="AOUN KAZMI FOR DIGITAL MARKETING (TS+VC)"/>
    <x v="431"/>
    <m/>
    <n v="1690629027"/>
    <d v="2022-12-16T00:00:00"/>
    <m/>
  </r>
  <r>
    <d v="2022-12-16T00:00:00"/>
    <n v="595"/>
    <x v="11"/>
    <x v="23"/>
    <x v="0"/>
    <s v="BAHRIA TOWN RENT (TS+VC)"/>
    <x v="252"/>
    <m/>
    <n v="1690807777"/>
    <d v="2022-12-16T00:00:00"/>
    <m/>
  </r>
  <r>
    <d v="2022-12-16T00:00:00"/>
    <n v="596"/>
    <x v="4"/>
    <x v="42"/>
    <x v="3"/>
    <s v="PAYPRO BILL "/>
    <x v="432"/>
    <m/>
    <n v="1690987777"/>
    <d v="2022-12-16T00:00:00"/>
    <m/>
  </r>
  <r>
    <d v="2022-12-16T00:00:00"/>
    <n v="597"/>
    <x v="30"/>
    <x v="43"/>
    <x v="4"/>
    <s v="MIAN ISHTIAQ COMM.PAID"/>
    <x v="433"/>
    <m/>
    <n v="1692187777"/>
    <d v="2022-12-16T00:00:00"/>
    <m/>
  </r>
  <r>
    <d v="2022-12-16T00:00:00"/>
    <n v="598"/>
    <x v="9"/>
    <x v="11"/>
    <x v="3"/>
    <s v="FAMOUS CARD COLLECTION"/>
    <x v="434"/>
    <m/>
    <n v="1692737777"/>
    <d v="2022-12-16T00:00:00"/>
    <m/>
  </r>
  <r>
    <d v="2022-12-16T00:00:00"/>
    <n v="599"/>
    <x v="13"/>
    <x v="15"/>
    <x v="4"/>
    <s v="INTERWOOD BILL "/>
    <x v="435"/>
    <m/>
    <n v="1694483015"/>
    <d v="2022-12-16T00:00:00"/>
    <m/>
  </r>
  <r>
    <d v="2022-12-17T00:00:00"/>
    <n v="600"/>
    <x v="15"/>
    <x v="18"/>
    <x v="0"/>
    <s v="ADNAN REMAINING SALARY (AUG-22)"/>
    <x v="436"/>
    <m/>
    <n v="1694492692"/>
    <d v="2022-12-17T00:00:00"/>
    <m/>
  </r>
  <r>
    <d v="2022-12-19T00:00:00"/>
    <n v="601"/>
    <x v="11"/>
    <x v="13"/>
    <x v="0"/>
    <s v="11-F2 RENT NOV-22"/>
    <x v="79"/>
    <m/>
    <n v="1695167692"/>
    <d v="2022-12-19T00:00:00"/>
    <m/>
  </r>
  <r>
    <d v="2022-12-19T00:00:00"/>
    <n v="602"/>
    <x v="11"/>
    <x v="13"/>
    <x v="0"/>
    <s v="11-F2 RENT DEC-22"/>
    <x v="79"/>
    <m/>
    <n v="1695842692"/>
    <d v="2022-12-19T00:00:00"/>
    <m/>
  </r>
  <r>
    <d v="2022-12-21T00:00:00"/>
    <n v="603"/>
    <x v="0"/>
    <x v="0"/>
    <x v="0"/>
    <s v="PANASONIC PHONE"/>
    <x v="437"/>
    <m/>
    <n v="1695854692"/>
    <d v="2022-12-21T00:00:00"/>
    <m/>
  </r>
  <r>
    <d v="2022-12-29T00:00:00"/>
    <n v="604"/>
    <x v="4"/>
    <x v="41"/>
    <x v="3"/>
    <s v="LAND STAR EXPO"/>
    <x v="299"/>
    <m/>
    <n v="1696554692"/>
    <d v="2022-12-29T00:00:00"/>
    <m/>
  </r>
  <r>
    <d v="2022-12-29T00:00:00"/>
    <n v="605"/>
    <x v="4"/>
    <x v="44"/>
    <x v="3"/>
    <s v="ARIF BOARDS"/>
    <x v="438"/>
    <m/>
    <n v="1698854692"/>
    <d v="2022-12-29T00:00:00"/>
    <m/>
  </r>
  <r>
    <d v="2022-12-31T00:00:00"/>
    <n v="606"/>
    <x v="31"/>
    <x v="45"/>
    <x v="1"/>
    <s v="UMAR RCC PIPE FACTORY"/>
    <x v="439"/>
    <m/>
    <n v="1699092192"/>
    <d v="2022-12-31T00:00:00"/>
    <m/>
  </r>
  <r>
    <d v="2023-01-02T00:00:00"/>
    <n v="607"/>
    <x v="23"/>
    <x v="30"/>
    <x v="2"/>
    <s v="DMA (LDA)"/>
    <x v="300"/>
    <m/>
    <n v="1699892192"/>
    <d v="2023-01-02T00:00:00"/>
    <m/>
  </r>
  <r>
    <d v="2022-01-04T00:00:00"/>
    <n v="608"/>
    <x v="0"/>
    <x v="0"/>
    <x v="0"/>
    <s v="LDA PAY ORDER"/>
    <x v="440"/>
    <m/>
    <n v="1701797192"/>
    <d v="2022-01-04T00:00:00"/>
    <m/>
  </r>
  <r>
    <d v="2022-01-04T00:00:00"/>
    <n v="609"/>
    <x v="23"/>
    <x v="30"/>
    <x v="2"/>
    <s v="DMA (LDA)"/>
    <x v="326"/>
    <m/>
    <n v="1704297192"/>
    <d v="2022-01-04T00:00:00"/>
    <m/>
  </r>
  <r>
    <d v="2022-01-04T00:00:00"/>
    <n v="610"/>
    <x v="23"/>
    <x v="30"/>
    <x v="2"/>
    <s v="DMA (LDA)"/>
    <x v="441"/>
    <m/>
    <n v="1734297192"/>
    <d v="2022-01-04T00:00:00"/>
    <m/>
  </r>
  <r>
    <d v="2022-01-04T00:00:00"/>
    <n v="611"/>
    <x v="11"/>
    <x v="23"/>
    <x v="0"/>
    <s v="BAHRIA JAN-23 RENT"/>
    <x v="252"/>
    <m/>
    <n v="1734475942"/>
    <d v="2022-01-04T00:00:00"/>
    <m/>
  </r>
  <r>
    <d v="2022-01-04T00:00:00"/>
    <n v="612"/>
    <x v="4"/>
    <x v="10"/>
    <x v="3"/>
    <s v="DIGITAL MARKETING (TS+VC)"/>
    <x v="442"/>
    <m/>
    <n v="1734973442"/>
    <d v="2022-01-04T00:00:00"/>
    <m/>
  </r>
  <r>
    <d v="2022-01-06T00:00:00"/>
    <n v="613"/>
    <x v="15"/>
    <x v="18"/>
    <x v="0"/>
    <s v="SALARY HEAD OFFICE DEC-22 (TS+VC)"/>
    <x v="443"/>
    <m/>
    <n v="1735582103"/>
    <d v="2022-01-06T00:00:00"/>
    <m/>
  </r>
  <r>
    <d v="2022-01-06T00:00:00"/>
    <n v="614"/>
    <x v="15"/>
    <x v="18"/>
    <x v="0"/>
    <s v="SALARY VC OFFICE DEC-22 (TS+VC)"/>
    <x v="444"/>
    <m/>
    <n v="1736288112"/>
    <d v="2022-01-06T00:00:00"/>
    <m/>
  </r>
  <r>
    <d v="2022-01-06T00:00:00"/>
    <n v="615"/>
    <x v="15"/>
    <x v="18"/>
    <x v="0"/>
    <s v="SALARY VICTORIA S/O DEC-22 (TS+VC)"/>
    <x v="445"/>
    <m/>
    <n v="1736397225"/>
    <d v="2022-01-06T00:00:00"/>
    <m/>
  </r>
  <r>
    <d v="2022-01-06T00:00:00"/>
    <n v="616"/>
    <x v="15"/>
    <x v="18"/>
    <x v="0"/>
    <s v="SALARY FARHAN SUBHANI TEAM DEC-22 (TS+VC)"/>
    <x v="446"/>
    <m/>
    <n v="1736743096"/>
    <d v="2022-01-06T00:00:00"/>
    <m/>
  </r>
  <r>
    <d v="2022-01-06T00:00:00"/>
    <n v="617"/>
    <x v="15"/>
    <x v="18"/>
    <x v="0"/>
    <s v="SALARY TIME SQUARE S/O DEC-22(TS+VC)"/>
    <x v="447"/>
    <m/>
    <n v="1736929831"/>
    <d v="2022-01-06T00:00:00"/>
    <m/>
  </r>
  <r>
    <d v="2022-01-06T00:00:00"/>
    <n v="618"/>
    <x v="15"/>
    <x v="18"/>
    <x v="0"/>
    <s v="SALARY BAHRIA TOWN DEC-22 (TS+VC)"/>
    <x v="448"/>
    <m/>
    <n v="1737073347"/>
    <d v="2022-01-06T00:00:00"/>
    <m/>
  </r>
  <r>
    <d v="2022-01-06T00:00:00"/>
    <n v="619"/>
    <x v="15"/>
    <x v="18"/>
    <x v="0"/>
    <s v="SALARY SUPPORT STAFF DEC-22 (TS+VC)"/>
    <x v="449"/>
    <m/>
    <n v="1737096960"/>
    <d v="2022-01-06T00:00:00"/>
    <m/>
  </r>
  <r>
    <d v="2022-01-06T00:00:00"/>
    <n v="620"/>
    <x v="15"/>
    <x v="18"/>
    <x v="0"/>
    <s v="SALARY SECURITY STAFF DEC-22 (TS+VC)"/>
    <x v="450"/>
    <m/>
    <n v="1737382966"/>
    <d v="2022-01-06T00:00:00"/>
    <m/>
  </r>
  <r>
    <d v="2023-01-16T00:00:00"/>
    <n v="621"/>
    <x v="23"/>
    <x v="30"/>
    <x v="2"/>
    <s v="DMA REVENUE"/>
    <x v="451"/>
    <m/>
    <n v="1740882966"/>
    <d v="2023-01-16T00:00:00"/>
    <m/>
  </r>
  <r>
    <d v="2023-01-16T00:00:00"/>
    <n v="622"/>
    <x v="23"/>
    <x v="30"/>
    <x v="2"/>
    <s v="DMA FORMS"/>
    <x v="452"/>
    <m/>
    <n v="1742182966"/>
    <d v="2023-01-16T00:00:00"/>
    <m/>
  </r>
  <r>
    <d v="2023-01-16T00:00:00"/>
    <n v="623"/>
    <x v="23"/>
    <x v="30"/>
    <x v="2"/>
    <s v="DMA LDA"/>
    <x v="326"/>
    <m/>
    <n v="1744682966"/>
    <d v="2023-01-16T00:00:00"/>
    <m/>
  </r>
  <r>
    <d v="2023-01-16T00:00:00"/>
    <n v="624"/>
    <x v="23"/>
    <x v="30"/>
    <x v="2"/>
    <s v="DMA LDA"/>
    <x v="326"/>
    <m/>
    <n v="1747182966"/>
    <d v="2023-01-16T00:00:00"/>
    <m/>
  </r>
  <r>
    <d v="2023-01-16T00:00:00"/>
    <n v="625"/>
    <x v="23"/>
    <x v="30"/>
    <x v="2"/>
    <s v="DMA LDA"/>
    <x v="453"/>
    <m/>
    <n v="1748602966"/>
    <d v="2023-01-16T00:00:00"/>
    <m/>
  </r>
  <r>
    <d v="2023-01-16T00:00:00"/>
    <n v="626"/>
    <x v="32"/>
    <x v="46"/>
    <x v="6"/>
    <s v="LEGAL TAX"/>
    <x v="454"/>
    <m/>
    <n v="1749872966"/>
    <d v="2023-01-16T00:00:00"/>
    <m/>
  </r>
  <r>
    <d v="2023-01-16T00:00:00"/>
    <n v="627"/>
    <x v="32"/>
    <x v="46"/>
    <x v="6"/>
    <s v="LEGAL TAX"/>
    <x v="454"/>
    <m/>
    <n v="1751142966"/>
    <d v="2023-01-16T00:00:00"/>
    <m/>
  </r>
  <r>
    <d v="2023-01-16T00:00:00"/>
    <n v="628"/>
    <x v="4"/>
    <x v="41"/>
    <x v="3"/>
    <s v="PETROL CONSUMPTION"/>
    <x v="26"/>
    <m/>
    <n v="1751152966"/>
    <d v="2023-01-16T00:00:00"/>
    <m/>
  </r>
  <r>
    <d v="2023-01-16T00:00:00"/>
    <n v="629"/>
    <x v="4"/>
    <x v="4"/>
    <x v="3"/>
    <s v="TMD HOSTING"/>
    <x v="85"/>
    <m/>
    <n v="1751155966"/>
    <d v="2023-01-16T00:00:00"/>
    <m/>
  </r>
  <r>
    <d v="2023-01-16T00:00:00"/>
    <n v="630"/>
    <x v="4"/>
    <x v="4"/>
    <x v="3"/>
    <s v="TMD HOSTING (TS+VC)"/>
    <x v="455"/>
    <m/>
    <n v="1751195297"/>
    <d v="2023-01-16T00:00:00"/>
    <m/>
  </r>
  <r>
    <d v="2023-01-16T00:00:00"/>
    <n v="631"/>
    <x v="1"/>
    <x v="1"/>
    <x v="0"/>
    <s v="STATIONARY"/>
    <x v="456"/>
    <m/>
    <n v="1751196017"/>
    <d v="2023-01-16T00:00:00"/>
    <m/>
  </r>
  <r>
    <d v="2023-01-16T00:00:00"/>
    <n v="632"/>
    <x v="17"/>
    <x v="21"/>
    <x v="1"/>
    <s v="B.W RANA AB WAHID"/>
    <x v="12"/>
    <m/>
    <n v="1751396017"/>
    <d v="2023-01-16T00:00:00"/>
    <m/>
  </r>
  <r>
    <d v="2023-01-17T00:00:00"/>
    <n v="633"/>
    <x v="33"/>
    <x v="47"/>
    <x v="1"/>
    <s v="USMAN BRICKS "/>
    <x v="457"/>
    <m/>
    <n v="1751606017"/>
    <d v="2023-01-17T00:00:00"/>
    <m/>
  </r>
  <r>
    <d v="2023-01-18T00:00:00"/>
    <n v="634"/>
    <x v="19"/>
    <x v="25"/>
    <x v="0"/>
    <s v="GAS  K-B-A (TS+VC)"/>
    <x v="49"/>
    <m/>
    <n v="1751607017"/>
    <d v="2023-01-18T00:00:00"/>
    <m/>
  </r>
  <r>
    <d v="2023-01-18T00:00:00"/>
    <n v="635"/>
    <x v="19"/>
    <x v="25"/>
    <x v="0"/>
    <s v="E- BILL OCT -22 K-B-A (TS+VC)"/>
    <x v="458"/>
    <m/>
    <n v="1751617967"/>
    <d v="2023-01-18T00:00:00"/>
    <m/>
  </r>
  <r>
    <d v="2023-01-18T00:00:00"/>
    <n v="636"/>
    <x v="19"/>
    <x v="25"/>
    <x v="0"/>
    <s v="NEWSPAPER K-B-A (TS+VC)"/>
    <x v="2"/>
    <m/>
    <n v="1751618267"/>
    <d v="2023-01-18T00:00:00"/>
    <m/>
  </r>
  <r>
    <d v="2023-01-18T00:00:00"/>
    <n v="637"/>
    <x v="19"/>
    <x v="25"/>
    <x v="0"/>
    <s v="GROCERY K-B-A (TS+VC)"/>
    <x v="459"/>
    <m/>
    <n v="1751621391"/>
    <d v="2023-01-18T00:00:00"/>
    <m/>
  </r>
  <r>
    <d v="2023-01-18T00:00:00"/>
    <n v="638"/>
    <x v="19"/>
    <x v="25"/>
    <x v="0"/>
    <s v="A.K CASH &amp; CARRY K-B-A (TS+VC)"/>
    <x v="460"/>
    <m/>
    <n v="1751621761"/>
    <d v="2023-01-18T00:00:00"/>
    <m/>
  </r>
  <r>
    <d v="2023-01-18T00:00:00"/>
    <n v="639"/>
    <x v="19"/>
    <x v="25"/>
    <x v="0"/>
    <s v="SALARY MAALI K-B-A (TS+VC)"/>
    <x v="117"/>
    <m/>
    <n v="1751622511"/>
    <d v="2023-01-18T00:00:00"/>
    <m/>
  </r>
  <r>
    <d v="2023-01-18T00:00:00"/>
    <n v="640"/>
    <x v="19"/>
    <x v="25"/>
    <x v="0"/>
    <s v="INTERNET BILL K-B-A (TS+VC)"/>
    <x v="461"/>
    <m/>
    <n v="1751623861"/>
    <d v="2023-01-18T00:00:00"/>
    <m/>
  </r>
  <r>
    <d v="2023-01-18T00:00:00"/>
    <n v="641"/>
    <x v="19"/>
    <x v="25"/>
    <x v="0"/>
    <s v="GROCERY I-E-P (TS+VC)"/>
    <x v="462"/>
    <m/>
    <n v="1751626091"/>
    <d v="2023-01-18T00:00:00"/>
    <m/>
  </r>
  <r>
    <d v="2023-01-18T00:00:00"/>
    <n v="642"/>
    <x v="19"/>
    <x v="25"/>
    <x v="0"/>
    <s v="CABLE BILL I-E-P (TS+VC)"/>
    <x v="151"/>
    <m/>
    <n v="1751626441"/>
    <d v="2023-01-18T00:00:00"/>
    <m/>
  </r>
  <r>
    <d v="2023-01-18T00:00:00"/>
    <n v="643"/>
    <x v="19"/>
    <x v="25"/>
    <x v="0"/>
    <s v="PTCL I-E-P (TS+VC)"/>
    <x v="463"/>
    <m/>
    <n v="1751628166"/>
    <d v="2023-01-18T00:00:00"/>
    <m/>
  </r>
  <r>
    <d v="2023-01-18T00:00:00"/>
    <n v="644"/>
    <x v="19"/>
    <x v="25"/>
    <x v="0"/>
    <s v="PTCL I-E-P (TS+VC)"/>
    <x v="464"/>
    <m/>
    <n v="1751628511"/>
    <d v="2023-01-18T00:00:00"/>
    <m/>
  </r>
  <r>
    <d v="2023-01-18T00:00:00"/>
    <n v="645"/>
    <x v="19"/>
    <x v="25"/>
    <x v="0"/>
    <s v="E-BILL OCT-22 I-E-P (TS+VC)"/>
    <x v="465"/>
    <m/>
    <n v="1751635716"/>
    <d v="2023-01-18T00:00:00"/>
    <m/>
  </r>
  <r>
    <d v="2023-01-18T00:00:00"/>
    <n v="646"/>
    <x v="19"/>
    <x v="25"/>
    <x v="0"/>
    <s v="E-BILL OCT-22 I-E-P (TS+VC)"/>
    <x v="466"/>
    <m/>
    <n v="1751638586"/>
    <d v="2023-01-18T00:00:00"/>
    <m/>
  </r>
  <r>
    <d v="2023-01-23T00:00:00"/>
    <n v="647"/>
    <x v="34"/>
    <x v="48"/>
    <x v="3"/>
    <s v="VICTORIA S/O EXP (MUHAMMAD BAKSH)"/>
    <x v="467"/>
    <m/>
    <n v="1751714066"/>
    <d v="2023-01-23T00:00:00"/>
    <m/>
  </r>
  <r>
    <d v="2023-01-23T00:00:00"/>
    <n v="648"/>
    <x v="34"/>
    <x v="48"/>
    <x v="3"/>
    <s v="VICTORIA S/O EXP (MUHAMMAD BAKSH)"/>
    <x v="468"/>
    <m/>
    <n v="1751758806"/>
    <d v="2023-01-23T00:00:00"/>
    <m/>
  </r>
  <r>
    <d v="2023-01-23T00:00:00"/>
    <n v="649"/>
    <x v="35"/>
    <x v="49"/>
    <x v="0"/>
    <s v="STAMPS (TS+VC)"/>
    <x v="101"/>
    <m/>
    <n v="1751762056"/>
    <d v="2023-01-23T00:00:00"/>
    <m/>
  </r>
  <r>
    <d v="2023-01-25T00:00:00"/>
    <n v="650"/>
    <x v="35"/>
    <x v="49"/>
    <x v="0"/>
    <s v="LEDGER (TS+VC)"/>
    <x v="469"/>
    <m/>
    <n v="1751762511"/>
    <d v="2023-01-25T00:00:00"/>
    <m/>
  </r>
  <r>
    <d v="2023-01-25T00:00:00"/>
    <n v="651"/>
    <x v="35"/>
    <x v="49"/>
    <x v="0"/>
    <s v="MISC. MUMTAZ SB  (TS+VC)"/>
    <x v="470"/>
    <m/>
    <n v="1751771919"/>
    <d v="2023-01-25T00:00:00"/>
    <m/>
  </r>
  <r>
    <d v="2023-01-25T00:00:00"/>
    <n v="652"/>
    <x v="35"/>
    <x v="49"/>
    <x v="0"/>
    <s v="TSC CANCELLATION NOTICE  (TS+VC)"/>
    <x v="471"/>
    <m/>
    <n v="1751778711"/>
    <d v="2023-01-25T00:00:00"/>
    <m/>
  </r>
  <r>
    <d v="2023-01-25T00:00:00"/>
    <n v="653"/>
    <x v="35"/>
    <x v="49"/>
    <x v="0"/>
    <s v="STATIONARY  (TS+VC)"/>
    <x v="472"/>
    <m/>
    <n v="1751782731"/>
    <d v="2023-01-25T00:00:00"/>
    <m/>
  </r>
  <r>
    <d v="2023-01-25T00:00:00"/>
    <n v="654"/>
    <x v="35"/>
    <x v="49"/>
    <x v="0"/>
    <s v="STORM FIBER  (TS+VC)"/>
    <x v="473"/>
    <m/>
    <n v="1751792919"/>
    <d v="2023-01-25T00:00:00"/>
    <m/>
  </r>
  <r>
    <d v="2023-01-25T00:00:00"/>
    <n v="655"/>
    <x v="35"/>
    <x v="49"/>
    <x v="0"/>
    <s v="WIFI ROUTER  (TS+VC)"/>
    <x v="474"/>
    <m/>
    <n v="1751794908"/>
    <d v="2023-01-25T00:00:00"/>
    <m/>
  </r>
  <r>
    <d v="2023-01-25T00:00:00"/>
    <n v="656"/>
    <x v="36"/>
    <x v="50"/>
    <x v="3"/>
    <s v="GROCERY BAHRIA (TS+VC)"/>
    <x v="475"/>
    <m/>
    <n v="1751797683"/>
    <d v="2023-01-25T00:00:00"/>
    <m/>
  </r>
  <r>
    <d v="2023-01-25T00:00:00"/>
    <n v="657"/>
    <x v="36"/>
    <x v="50"/>
    <x v="3"/>
    <s v="BULK WATER (TS+VC)"/>
    <x v="476"/>
    <m/>
    <n v="1751798040"/>
    <d v="2023-01-25T00:00:00"/>
    <m/>
  </r>
  <r>
    <d v="2023-01-25T00:00:00"/>
    <n v="658"/>
    <x v="36"/>
    <x v="50"/>
    <x v="3"/>
    <s v="STATIONARY BAHRIA (TS+VC)"/>
    <x v="477"/>
    <m/>
    <n v="1751798202"/>
    <d v="2023-01-25T00:00:00"/>
    <m/>
  </r>
  <r>
    <d v="2023-01-25T00:00:00"/>
    <n v="659"/>
    <x v="36"/>
    <x v="50"/>
    <x v="3"/>
    <s v="NEWSPAPER (TS+VC)"/>
    <x v="469"/>
    <m/>
    <n v="1751798657"/>
    <d v="2023-01-25T00:00:00"/>
    <m/>
  </r>
  <r>
    <d v="2023-01-25T00:00:00"/>
    <n v="660"/>
    <x v="36"/>
    <x v="50"/>
    <x v="3"/>
    <s v="MAINTENANCE CHARGES (TS+VC)"/>
    <x v="478"/>
    <m/>
    <n v="1751802810"/>
    <d v="2023-01-25T00:00:00"/>
    <m/>
  </r>
  <r>
    <d v="2023-01-25T00:00:00"/>
    <n v="661"/>
    <x v="36"/>
    <x v="50"/>
    <x v="3"/>
    <s v="PTCL BAHRIA (TS+VC)"/>
    <x v="479"/>
    <m/>
    <n v="1751803252"/>
    <d v="2023-01-25T00:00:00"/>
    <m/>
  </r>
  <r>
    <d v="2023-01-25T00:00:00"/>
    <n v="662"/>
    <x v="36"/>
    <x v="50"/>
    <x v="3"/>
    <s v="PTCL BAHRIA (TS+VC)"/>
    <x v="480"/>
    <m/>
    <n v="1751806534"/>
    <d v="2023-01-25T00:00:00"/>
    <m/>
  </r>
  <r>
    <d v="2023-01-25T00:00:00"/>
    <n v="663"/>
    <x v="36"/>
    <x v="50"/>
    <x v="3"/>
    <s v="SAVERAGE FRAME (TS+VC)"/>
    <x v="481"/>
    <m/>
    <n v="1751810499"/>
    <d v="2023-01-25T00:00:00"/>
    <m/>
  </r>
  <r>
    <d v="2023-01-25T00:00:00"/>
    <n v="664"/>
    <x v="36"/>
    <x v="50"/>
    <x v="3"/>
    <s v="MISC. BAHRIA  (TS+VC)"/>
    <x v="482"/>
    <m/>
    <n v="1751818444"/>
    <d v="2023-01-25T00:00:00"/>
    <m/>
  </r>
  <r>
    <d v="2023-01-25T00:00:00"/>
    <n v="665"/>
    <x v="36"/>
    <x v="50"/>
    <x v="3"/>
    <s v="GROCERY (TS+VC)"/>
    <x v="483"/>
    <m/>
    <n v="1751826654"/>
    <d v="2023-01-25T00:00:00"/>
    <m/>
  </r>
  <r>
    <d v="2023-01-25T00:00:00"/>
    <n v="666"/>
    <x v="36"/>
    <x v="50"/>
    <x v="3"/>
    <s v="MOBILE RECHARGE MISS MAHNOOR (TS+VC)"/>
    <x v="484"/>
    <m/>
    <n v="1751829612"/>
    <d v="2023-01-25T00:00:00"/>
    <m/>
  </r>
  <r>
    <d v="2023-01-25T00:00:00"/>
    <n v="667"/>
    <x v="36"/>
    <x v="50"/>
    <x v="3"/>
    <s v="PTCL (TS+VC)"/>
    <x v="485"/>
    <m/>
    <n v="1751836340"/>
    <d v="2023-01-25T00:00:00"/>
    <m/>
  </r>
  <r>
    <d v="2023-01-25T00:00:00"/>
    <n v="668"/>
    <x v="36"/>
    <x v="50"/>
    <x v="3"/>
    <s v="PTCL (TS+VC)"/>
    <x v="486"/>
    <m/>
    <n v="1751837263"/>
    <d v="2023-01-25T00:00:00"/>
    <m/>
  </r>
  <r>
    <d v="2023-01-25T00:00:00"/>
    <n v="669"/>
    <x v="36"/>
    <x v="50"/>
    <x v="3"/>
    <s v="MAINTENANCE CHARGES (TS+VC)"/>
    <x v="487"/>
    <m/>
    <n v="1751841417"/>
    <d v="2023-01-25T00:00:00"/>
    <m/>
  </r>
  <r>
    <d v="2023-01-25T00:00:00"/>
    <n v="670"/>
    <x v="36"/>
    <x v="50"/>
    <x v="3"/>
    <s v="LESCO BILL OFFICE (TS+VC)"/>
    <x v="488"/>
    <m/>
    <n v="1751894396"/>
    <d v="2023-01-25T00:00:00"/>
    <m/>
  </r>
  <r>
    <d v="2023-01-25T00:00:00"/>
    <n v="671"/>
    <x v="36"/>
    <x v="50"/>
    <x v="3"/>
    <s v="SEVARAGE COVER LABOUR (TS+VC)"/>
    <x v="489"/>
    <m/>
    <n v="1751895956"/>
    <d v="2023-01-25T00:00:00"/>
    <m/>
  </r>
  <r>
    <d v="2023-01-26T00:00:00"/>
    <n v="672"/>
    <x v="35"/>
    <x v="49"/>
    <x v="0"/>
    <s v="MISC. VC (TS+VC)"/>
    <x v="490"/>
    <m/>
    <n v="1751918051"/>
    <d v="2023-01-26T00:00:00"/>
    <m/>
  </r>
  <r>
    <d v="2023-01-26T00:00:00"/>
    <n v="673"/>
    <x v="35"/>
    <x v="49"/>
    <x v="0"/>
    <s v="3D SOLUTION  (TS+VC)"/>
    <x v="491"/>
    <m/>
    <n v="1751920001"/>
    <d v="2023-01-26T00:00:00"/>
    <m/>
  </r>
  <r>
    <d v="2023-01-26T00:00:00"/>
    <n v="674"/>
    <x v="19"/>
    <x v="25"/>
    <x v="0"/>
    <s v="PTCL 11 F2 (TS+VC)"/>
    <x v="492"/>
    <m/>
    <n v="1751920450"/>
    <d v="2023-01-26T00:00:00"/>
    <m/>
  </r>
  <r>
    <d v="2023-01-26T00:00:00"/>
    <n v="675"/>
    <x v="19"/>
    <x v="25"/>
    <x v="0"/>
    <s v="PTCL 11 F2 (TS+VC)"/>
    <x v="492"/>
    <m/>
    <n v="1751920899"/>
    <d v="2023-01-26T00:00:00"/>
    <m/>
  </r>
  <r>
    <d v="2023-01-26T00:00:00"/>
    <n v="676"/>
    <x v="19"/>
    <x v="25"/>
    <x v="0"/>
    <s v="PTCL 11 F2 (TS+VC)"/>
    <x v="492"/>
    <m/>
    <n v="1751921348"/>
    <d v="2023-01-26T00:00:00"/>
    <m/>
  </r>
  <r>
    <d v="2023-01-26T00:00:00"/>
    <n v="677"/>
    <x v="4"/>
    <x v="10"/>
    <x v="3"/>
    <s v="ADVERTIZMENT (TS+VC)"/>
    <x v="493"/>
    <m/>
    <n v="1751928368"/>
    <d v="2023-01-26T00:00:00"/>
    <m/>
  </r>
  <r>
    <d v="2023-01-26T00:00:00"/>
    <n v="678"/>
    <x v="19"/>
    <x v="25"/>
    <x v="0"/>
    <s v="SNGPL 11 F2 (TS+VC)"/>
    <x v="494"/>
    <m/>
    <n v="1751928537"/>
    <d v="2023-01-26T00:00:00"/>
    <m/>
  </r>
  <r>
    <d v="2023-01-26T00:00:00"/>
    <n v="679"/>
    <x v="9"/>
    <x v="24"/>
    <x v="3"/>
    <s v="ASLAM MEDIA (TS+VC)"/>
    <x v="495"/>
    <m/>
    <n v="1751942753"/>
    <d v="2023-01-26T00:00:00"/>
    <m/>
  </r>
  <r>
    <d v="2023-01-26T00:00:00"/>
    <n v="680"/>
    <x v="19"/>
    <x v="25"/>
    <x v="0"/>
    <s v="STORM FIBER (TS+VC)"/>
    <x v="473"/>
    <m/>
    <n v="1751952941"/>
    <d v="2023-01-26T00:00:00"/>
    <m/>
  </r>
  <r>
    <d v="2023-01-26T00:00:00"/>
    <n v="681"/>
    <x v="19"/>
    <x v="25"/>
    <x v="0"/>
    <s v="SNGPL 11 F2 (TS+VC)"/>
    <x v="496"/>
    <m/>
    <n v="1751953104"/>
    <d v="2023-01-26T00:00:00"/>
    <m/>
  </r>
  <r>
    <d v="2023-01-26T00:00:00"/>
    <n v="682"/>
    <x v="19"/>
    <x v="25"/>
    <x v="0"/>
    <s v="LESCO 11 F2 (TS+VC)"/>
    <x v="497"/>
    <m/>
    <n v="1751983611"/>
    <d v="2023-01-26T00:00:00"/>
    <m/>
  </r>
  <r>
    <d v="2023-01-26T00:00:00"/>
    <n v="683"/>
    <x v="15"/>
    <x v="51"/>
    <x v="0"/>
    <s v="PIFFERS SECURITY SALARY (TS+VC)"/>
    <x v="498"/>
    <m/>
    <n v="1752004419"/>
    <d v="2023-01-26T00:00:00"/>
    <m/>
  </r>
  <r>
    <d v="2023-01-26T00:00:00"/>
    <n v="684"/>
    <x v="15"/>
    <x v="52"/>
    <x v="0"/>
    <s v="SPY SECURITY (TS+VC)"/>
    <x v="499"/>
    <m/>
    <n v="1752042725"/>
    <d v="2023-01-26T00:00:00"/>
    <m/>
  </r>
  <r>
    <d v="2023-01-26T00:00:00"/>
    <n v="685"/>
    <x v="35"/>
    <x v="49"/>
    <x v="0"/>
    <s v="STATONARY FOR RECORD ROOM (TS+VC)"/>
    <x v="500"/>
    <m/>
    <n v="1752056635"/>
    <d v="2023-01-26T00:00:00"/>
    <m/>
  </r>
  <r>
    <d v="2023-01-26T00:00:00"/>
    <n v="686"/>
    <x v="1"/>
    <x v="1"/>
    <x v="0"/>
    <s v="11 F2 STATIONARY (TS+VC)"/>
    <x v="501"/>
    <m/>
    <n v="1752076941"/>
    <d v="2023-01-26T00:00:00"/>
    <m/>
  </r>
  <r>
    <d v="2023-01-26T00:00:00"/>
    <n v="687"/>
    <x v="21"/>
    <x v="27"/>
    <x v="0"/>
    <s v="11 F2 GROCCERY (TS+VC)"/>
    <x v="502"/>
    <m/>
    <n v="1752140398"/>
    <d v="2023-01-26T00:00:00"/>
    <m/>
  </r>
  <r>
    <d v="2023-01-26T00:00:00"/>
    <n v="688"/>
    <x v="35"/>
    <x v="49"/>
    <x v="0"/>
    <s v="TCS NOTICE (TS+VC)"/>
    <x v="503"/>
    <m/>
    <n v="1752141880"/>
    <d v="2023-01-26T00:00:00"/>
    <m/>
  </r>
  <r>
    <d v="2023-01-30T00:00:00"/>
    <n v="689"/>
    <x v="11"/>
    <x v="13"/>
    <x v="0"/>
    <s v="RENT 11 F2 JAN 23"/>
    <x v="79"/>
    <m/>
    <n v="1752816880"/>
    <d v="2023-01-30T00:00:00"/>
    <m/>
  </r>
  <r>
    <d v="2023-01-27T00:00:00"/>
    <n v="690"/>
    <x v="26"/>
    <x v="38"/>
    <x v="1"/>
    <s v="NUM PLATE ESTATE"/>
    <x v="166"/>
    <m/>
    <n v="1752817280"/>
    <d v="2023-01-27T00:00:00"/>
    <m/>
  </r>
  <r>
    <d v="2023-01-27T00:00:00"/>
    <n v="691"/>
    <x v="26"/>
    <x v="38"/>
    <x v="1"/>
    <s v="POPULAR PIPES"/>
    <x v="2"/>
    <m/>
    <n v="1752817580"/>
    <d v="2023-01-27T00:00:00"/>
    <m/>
  </r>
  <r>
    <d v="2023-01-27T00:00:00"/>
    <n v="692"/>
    <x v="26"/>
    <x v="38"/>
    <x v="1"/>
    <s v="CHINA SALE CENTER LOACK"/>
    <x v="166"/>
    <m/>
    <n v="1752817980"/>
    <d v="2023-01-27T00:00:00"/>
    <m/>
  </r>
  <r>
    <d v="2023-01-27T00:00:00"/>
    <n v="693"/>
    <x v="26"/>
    <x v="38"/>
    <x v="1"/>
    <s v="IBRAHIM FILLING STATION "/>
    <x v="308"/>
    <m/>
    <n v="1752832980"/>
    <d v="2023-01-27T00:00:00"/>
    <m/>
  </r>
  <r>
    <d v="2023-01-27T00:00:00"/>
    <n v="694"/>
    <x v="26"/>
    <x v="38"/>
    <x v="1"/>
    <s v="MUJAHID WATER GHASSSO "/>
    <x v="504"/>
    <m/>
    <n v="1752928980"/>
    <d v="2023-01-27T00:00:00"/>
    <m/>
  </r>
  <r>
    <d v="2023-01-27T00:00:00"/>
    <n v="695"/>
    <x v="24"/>
    <x v="31"/>
    <x v="1"/>
    <s v="SHAHEEN SANITORY"/>
    <x v="194"/>
    <m/>
    <n v="1752931740"/>
    <d v="2023-01-27T00:00:00"/>
    <m/>
  </r>
  <r>
    <d v="2023-01-27T00:00:00"/>
    <n v="696"/>
    <x v="26"/>
    <x v="38"/>
    <x v="1"/>
    <s v="KASANA CABLE TRADER"/>
    <x v="211"/>
    <m/>
    <n v="1752967740"/>
    <d v="2023-01-27T00:00:00"/>
    <m/>
  </r>
  <r>
    <d v="2023-01-27T00:00:00"/>
    <n v="697"/>
    <x v="17"/>
    <x v="21"/>
    <x v="1"/>
    <s v="B.W RANA AB WAHID"/>
    <x v="505"/>
    <m/>
    <n v="1753431290"/>
    <d v="2023-01-27T00:00:00"/>
    <m/>
  </r>
  <r>
    <d v="2023-01-30T00:00:00"/>
    <n v="698"/>
    <x v="37"/>
    <x v="53"/>
    <x v="3"/>
    <s v="AMOUNT ADJUSTED AGAINST GENERATED INCOME"/>
    <x v="67"/>
    <m/>
    <n v="1753431290"/>
    <d v="2023-01-30T00:00:00"/>
    <m/>
  </r>
  <r>
    <d v="2023-01-31T00:00:00"/>
    <n v="699"/>
    <x v="36"/>
    <x v="50"/>
    <x v="3"/>
    <s v="BAHRIA TOWN REMAINING AMOUNT (TS+VC)"/>
    <x v="506"/>
    <m/>
    <n v="1753442937"/>
    <d v="2023-01-31T00:00:00"/>
    <m/>
  </r>
  <r>
    <d v="2023-01-31T00:00:00"/>
    <n v="700"/>
    <x v="9"/>
    <x v="11"/>
    <x v="3"/>
    <s v="FAMOUS CARDS COLLECTION "/>
    <x v="507"/>
    <m/>
    <n v="1753884437"/>
    <d v="2023-01-31T00:00:00"/>
    <m/>
  </r>
  <r>
    <d v="2023-01-31T00:00:00"/>
    <n v="701"/>
    <x v="9"/>
    <x v="11"/>
    <x v="3"/>
    <s v="FAMOUS CARDS COLLECTION "/>
    <x v="328"/>
    <m/>
    <n v="1753912437"/>
    <d v="2023-01-31T00:00:00"/>
    <m/>
  </r>
  <r>
    <d v="2023-01-31T00:00:00"/>
    <n v="702"/>
    <x v="9"/>
    <x v="11"/>
    <x v="3"/>
    <s v="FAMOUS CARDS COLLECTION "/>
    <x v="340"/>
    <m/>
    <n v="1753962437"/>
    <d v="2023-01-31T00:00:00"/>
    <m/>
  </r>
  <r>
    <d v="2023-01-31T00:00:00"/>
    <n v="703"/>
    <x v="9"/>
    <x v="11"/>
    <x v="3"/>
    <s v="FAMOUS CARDS COLLECTION "/>
    <x v="508"/>
    <m/>
    <n v="1754053137"/>
    <d v="2023-01-31T00:00:00"/>
    <m/>
  </r>
  <r>
    <d v="2023-01-31T00:00:00"/>
    <n v="704"/>
    <x v="9"/>
    <x v="11"/>
    <x v="3"/>
    <s v="FAMOUS CARDS COLLECTION "/>
    <x v="214"/>
    <m/>
    <n v="1754057637"/>
    <d v="2023-01-31T00:00:00"/>
    <m/>
  </r>
  <r>
    <d v="2023-01-31T00:00:00"/>
    <n v="705"/>
    <x v="4"/>
    <x v="41"/>
    <x v="3"/>
    <s v="I0I TECHNOLOGY"/>
    <x v="205"/>
    <m/>
    <n v="1754157637"/>
    <d v="2023-01-31T00:00:00"/>
    <m/>
  </r>
  <r>
    <d v="2023-02-01T00:00:00"/>
    <n v="706"/>
    <x v="4"/>
    <x v="41"/>
    <x v="3"/>
    <s v="BOARD BILLS LED"/>
    <x v="509"/>
    <m/>
    <n v="1754941637"/>
    <d v="2023-02-01T00:00:00"/>
    <m/>
  </r>
  <r>
    <d v="2023-02-01T00:00:00"/>
    <n v="707"/>
    <x v="6"/>
    <x v="7"/>
    <x v="4"/>
    <s v="LAMP AND LED BULB"/>
    <x v="510"/>
    <m/>
    <n v="1754963637"/>
    <d v="2023-02-01T00:00:00"/>
    <m/>
  </r>
  <r>
    <d v="2023-02-01T00:00:00"/>
    <n v="708"/>
    <x v="13"/>
    <x v="15"/>
    <x v="4"/>
    <s v="TABLE WALL CLOCK"/>
    <x v="511"/>
    <m/>
    <n v="1755000137"/>
    <d v="2023-02-01T00:00:00"/>
    <m/>
  </r>
  <r>
    <d v="2023-02-01T00:00:00"/>
    <n v="709"/>
    <x v="13"/>
    <x v="15"/>
    <x v="4"/>
    <s v="SOFA CHAIR"/>
    <x v="512"/>
    <m/>
    <n v="1755104662"/>
    <d v="2023-02-01T00:00:00"/>
    <m/>
  </r>
  <r>
    <d v="2023-02-02T00:00:00"/>
    <n v="710"/>
    <x v="38"/>
    <x v="54"/>
    <x v="0"/>
    <s v="MISC HEAD OFFICE OCT 22 (TS+VS)"/>
    <x v="513"/>
    <m/>
    <n v="1755130186"/>
    <d v="2023-02-02T00:00:00"/>
    <m/>
  </r>
  <r>
    <d v="2023-02-02T00:00:00"/>
    <n v="711"/>
    <x v="38"/>
    <x v="54"/>
    <x v="0"/>
    <s v="MAINTENANCE CHARGES (TS+VC)"/>
    <x v="80"/>
    <m/>
    <n v="1755137686"/>
    <d v="2023-02-02T00:00:00"/>
    <m/>
  </r>
  <r>
    <d v="2023-02-02T00:00:00"/>
    <n v="712"/>
    <x v="38"/>
    <x v="54"/>
    <x v="0"/>
    <s v="MAINTENANCE CHAIR REPAIR (TS+VC)"/>
    <x v="49"/>
    <m/>
    <n v="1755138686"/>
    <d v="2023-02-02T00:00:00"/>
    <m/>
  </r>
  <r>
    <d v="2023-02-02T00:00:00"/>
    <n v="713"/>
    <x v="38"/>
    <x v="54"/>
    <x v="0"/>
    <s v="SUI GAS BILL HEAD OFFICE (TS+VC)"/>
    <x v="514"/>
    <m/>
    <n v="1755141636"/>
    <d v="2023-02-02T00:00:00"/>
    <m/>
  </r>
  <r>
    <d v="2023-02-02T00:00:00"/>
    <n v="714"/>
    <x v="38"/>
    <x v="54"/>
    <x v="0"/>
    <s v="SUI GAS BILL HEAD OFFICE (TS+VC)"/>
    <x v="222"/>
    <m/>
    <n v="1755143636"/>
    <d v="2023-02-02T00:00:00"/>
    <m/>
  </r>
  <r>
    <d v="2023-02-02T00:00:00"/>
    <n v="715"/>
    <x v="38"/>
    <x v="54"/>
    <x v="0"/>
    <s v="SUI GAS BILL HEAD OFFICE (TS+VC)"/>
    <x v="222"/>
    <m/>
    <n v="1755145636"/>
    <d v="2023-02-02T00:00:00"/>
    <m/>
  </r>
  <r>
    <d v="2023-02-02T00:00:00"/>
    <n v="716"/>
    <x v="38"/>
    <x v="54"/>
    <x v="0"/>
    <s v="PTCL BILL (TS+VS)"/>
    <x v="366"/>
    <m/>
    <n v="1755145896"/>
    <d v="2023-02-02T00:00:00"/>
    <m/>
  </r>
  <r>
    <d v="2023-02-02T00:00:00"/>
    <n v="717"/>
    <x v="38"/>
    <x v="54"/>
    <x v="0"/>
    <s v="PTCL BILL (TS+VS)"/>
    <x v="515"/>
    <m/>
    <n v="1755147156"/>
    <d v="2023-02-02T00:00:00"/>
    <m/>
  </r>
  <r>
    <d v="2023-02-02T00:00:00"/>
    <n v="718"/>
    <x v="38"/>
    <x v="54"/>
    <x v="0"/>
    <s v="PTCL BILL (TS+VS)"/>
    <x v="366"/>
    <m/>
    <n v="1755147416"/>
    <d v="2023-02-02T00:00:00"/>
    <m/>
  </r>
  <r>
    <d v="2023-02-02T00:00:00"/>
    <n v="719"/>
    <x v="38"/>
    <x v="54"/>
    <x v="0"/>
    <s v="PTCL BILL (TS+VS)"/>
    <x v="516"/>
    <m/>
    <n v="1755147721"/>
    <d v="2023-02-02T00:00:00"/>
    <m/>
  </r>
  <r>
    <d v="2023-02-02T00:00:00"/>
    <n v="720"/>
    <x v="38"/>
    <x v="54"/>
    <x v="0"/>
    <s v="PTCL BILL (TS+VS)"/>
    <x v="103"/>
    <m/>
    <n v="1755147971"/>
    <d v="2023-02-02T00:00:00"/>
    <m/>
  </r>
  <r>
    <d v="2023-02-02T00:00:00"/>
    <n v="721"/>
    <x v="38"/>
    <x v="54"/>
    <x v="0"/>
    <s v="PTCL BILL (TS+VS)"/>
    <x v="517"/>
    <m/>
    <n v="1755148236"/>
    <d v="2023-02-02T00:00:00"/>
    <m/>
  </r>
  <r>
    <d v="2023-02-02T00:00:00"/>
    <n v="722"/>
    <x v="38"/>
    <x v="54"/>
    <x v="0"/>
    <s v="PTCL BILL (TS+VS)"/>
    <x v="518"/>
    <m/>
    <n v="1755152126"/>
    <d v="2023-02-02T00:00:00"/>
    <m/>
  </r>
  <r>
    <d v="2023-02-02T00:00:00"/>
    <n v="723"/>
    <x v="38"/>
    <x v="54"/>
    <x v="0"/>
    <s v="PTCL BILL (TS+VS)"/>
    <x v="519"/>
    <m/>
    <n v="1755157866"/>
    <d v="2023-02-02T00:00:00"/>
    <m/>
  </r>
  <r>
    <d v="2023-02-02T00:00:00"/>
    <n v="724"/>
    <x v="38"/>
    <x v="54"/>
    <x v="0"/>
    <s v="DIESEL HEAD OFFICE (TS+VS)"/>
    <x v="520"/>
    <m/>
    <n v="1755169435"/>
    <d v="2023-02-02T00:00:00"/>
    <m/>
  </r>
  <r>
    <d v="2023-02-02T00:00:00"/>
    <n v="725"/>
    <x v="38"/>
    <x v="54"/>
    <x v="0"/>
    <s v="MAINTAINANCE HEAD OFFICE (TS+VS)"/>
    <x v="103"/>
    <m/>
    <n v="1755169685"/>
    <d v="2023-02-02T00:00:00"/>
    <m/>
  </r>
  <r>
    <d v="2023-02-02T00:00:00"/>
    <n v="726"/>
    <x v="38"/>
    <x v="54"/>
    <x v="0"/>
    <s v="MAINTAINANCE HEAD OFFICE (TS+VS)"/>
    <x v="151"/>
    <m/>
    <n v="1755170035"/>
    <d v="2023-02-02T00:00:00"/>
    <m/>
  </r>
  <r>
    <d v="2023-02-02T00:00:00"/>
    <n v="727"/>
    <x v="38"/>
    <x v="54"/>
    <x v="0"/>
    <s v="LESCO BILL (TS+VS)"/>
    <x v="521"/>
    <m/>
    <n v="1755275427"/>
    <d v="2023-02-02T00:00:00"/>
    <m/>
  </r>
  <r>
    <d v="2023-02-02T00:00:00"/>
    <n v="728"/>
    <x v="38"/>
    <x v="54"/>
    <x v="0"/>
    <s v="MAINTAINANCE HEAD OFFICE (TS+VS)"/>
    <x v="103"/>
    <m/>
    <n v="1755275677"/>
    <d v="2023-02-02T00:00:00"/>
    <m/>
  </r>
  <r>
    <d v="2023-02-02T00:00:00"/>
    <n v="729"/>
    <x v="38"/>
    <x v="54"/>
    <x v="0"/>
    <s v="LIFT MAINTAINANCE HEAD OFFICE (TS+VS)"/>
    <x v="45"/>
    <m/>
    <n v="1755278177"/>
    <d v="2023-02-02T00:00:00"/>
    <m/>
  </r>
  <r>
    <d v="2023-02-02T00:00:00"/>
    <n v="730"/>
    <x v="38"/>
    <x v="54"/>
    <x v="0"/>
    <s v="MAINTAINANCE HEAD OFFICE (TS+VS)"/>
    <x v="522"/>
    <m/>
    <n v="1755280427"/>
    <d v="2023-02-02T00:00:00"/>
    <m/>
  </r>
  <r>
    <d v="2023-02-02T00:00:00"/>
    <n v="731"/>
    <x v="38"/>
    <x v="54"/>
    <x v="0"/>
    <s v="MAINTAINANCE HEAD OFFICE (TS+VS)"/>
    <x v="523"/>
    <m/>
    <n v="1755282247"/>
    <d v="2023-02-02T00:00:00"/>
    <m/>
  </r>
  <r>
    <d v="2023-02-02T00:00:00"/>
    <n v="732"/>
    <x v="38"/>
    <x v="54"/>
    <x v="0"/>
    <s v="PROFFESIONAL TAX (TS+VC)"/>
    <x v="70"/>
    <m/>
    <n v="1755307247"/>
    <d v="2023-02-02T00:00:00"/>
    <m/>
  </r>
  <r>
    <d v="2023-02-02T00:00:00"/>
    <n v="733"/>
    <x v="38"/>
    <x v="54"/>
    <x v="0"/>
    <s v="GROCERY HEAD OFFICE (TS+VC)"/>
    <x v="524"/>
    <m/>
    <n v="1755327202"/>
    <d v="2023-02-02T00:00:00"/>
    <m/>
  </r>
  <r>
    <d v="2023-02-02T00:00:00"/>
    <n v="734"/>
    <x v="38"/>
    <x v="54"/>
    <x v="0"/>
    <s v="GROCERY HEAD OFFICE (TS+VC)"/>
    <x v="525"/>
    <m/>
    <n v="1755329222"/>
    <d v="2023-02-02T00:00:00"/>
    <m/>
  </r>
  <r>
    <d v="2023-02-02T00:00:00"/>
    <n v="735"/>
    <x v="38"/>
    <x v="54"/>
    <x v="0"/>
    <s v="LESCO BILL (TS+VC)"/>
    <x v="526"/>
    <m/>
    <n v="1755329732"/>
    <d v="2023-02-02T00:00:00"/>
    <m/>
  </r>
  <r>
    <d v="2023-02-02T00:00:00"/>
    <n v="736"/>
    <x v="38"/>
    <x v="54"/>
    <x v="0"/>
    <s v="LESCO BILL (TS+VC)"/>
    <x v="527"/>
    <m/>
    <n v="1755330078"/>
    <d v="2023-02-02T00:00:00"/>
    <m/>
  </r>
  <r>
    <d v="2023-02-02T00:00:00"/>
    <n v="737"/>
    <x v="38"/>
    <x v="54"/>
    <x v="0"/>
    <s v="LESCO BILL (TS+VC)"/>
    <x v="528"/>
    <m/>
    <n v="1755333213"/>
    <d v="2023-02-02T00:00:00"/>
    <m/>
  </r>
  <r>
    <d v="2023-02-02T00:00:00"/>
    <n v="738"/>
    <x v="38"/>
    <x v="54"/>
    <x v="0"/>
    <s v="SUI GAS BILL HEAD OFFICE (TS+VC)"/>
    <x v="222"/>
    <m/>
    <n v="1755335213"/>
    <d v="2023-02-02T00:00:00"/>
    <m/>
  </r>
  <r>
    <d v="2023-02-02T00:00:00"/>
    <n v="739"/>
    <x v="38"/>
    <x v="54"/>
    <x v="0"/>
    <s v="CAMERAS PORTS (TS+VC)"/>
    <x v="529"/>
    <m/>
    <n v="1755337913"/>
    <d v="2023-02-02T00:00:00"/>
    <m/>
  </r>
  <r>
    <d v="2023-02-03T00:00:00"/>
    <n v="740"/>
    <x v="4"/>
    <x v="41"/>
    <x v="3"/>
    <s v="CHINAB ADVERTIZER CASH"/>
    <x v="530"/>
    <m/>
    <n v="1771435413"/>
    <m/>
    <m/>
  </r>
  <r>
    <d v="2023-02-03T00:00:00"/>
    <n v="741"/>
    <x v="4"/>
    <x v="41"/>
    <x v="3"/>
    <s v="REVOLUTION MEDIA"/>
    <x v="531"/>
    <m/>
    <n v="1773785413"/>
    <m/>
    <m/>
  </r>
  <r>
    <d v="2023-02-03T00:00:00"/>
    <n v="742"/>
    <x v="4"/>
    <x v="41"/>
    <x v="3"/>
    <s v="DIGITAL MARKETING TS + VC"/>
    <x v="23"/>
    <m/>
    <n v="1773935413"/>
    <d v="2023-02-03T00:00:00"/>
    <m/>
  </r>
  <r>
    <d v="2023-02-06T00:00:00"/>
    <n v="743"/>
    <x v="38"/>
    <x v="54"/>
    <x v="0"/>
    <s v="MISC HEAD OFFICE NOV 22 (TS+VS)"/>
    <x v="532"/>
    <m/>
    <n v="1773991295"/>
    <d v="2023-02-06T00:00:00"/>
    <m/>
  </r>
  <r>
    <d v="2023-02-06T00:00:00"/>
    <n v="744"/>
    <x v="38"/>
    <x v="54"/>
    <x v="0"/>
    <s v="MAINTAINANCE CHARGES NOV (TS+VS)"/>
    <x v="80"/>
    <m/>
    <n v="1773998795"/>
    <d v="2023-02-06T00:00:00"/>
    <m/>
  </r>
  <r>
    <d v="2023-02-06T00:00:00"/>
    <n v="745"/>
    <x v="38"/>
    <x v="54"/>
    <x v="0"/>
    <s v="UTILITY NOV HEAD OFFICE (TS+VC)"/>
    <x v="533"/>
    <m/>
    <n v="1774113613"/>
    <d v="2023-02-06T00:00:00"/>
    <m/>
  </r>
  <r>
    <d v="2023-02-06T00:00:00"/>
    <n v="746"/>
    <x v="38"/>
    <x v="54"/>
    <x v="0"/>
    <s v="MAINTAINANCE LIFT NOV (TS+VS)"/>
    <x v="45"/>
    <m/>
    <n v="1774116113"/>
    <d v="2023-02-06T00:00:00"/>
    <m/>
  </r>
  <r>
    <d v="2023-02-06T00:00:00"/>
    <n v="747"/>
    <x v="38"/>
    <x v="54"/>
    <x v="0"/>
    <s v="GROCERY NOV HEAD OFFICE (TS+VC)"/>
    <x v="534"/>
    <m/>
    <n v="1774143411"/>
    <d v="2023-02-06T00:00:00"/>
    <m/>
  </r>
  <r>
    <d v="2023-02-06T00:00:00"/>
    <n v="748"/>
    <x v="38"/>
    <x v="54"/>
    <x v="0"/>
    <s v="DIESEL NOV HEAD OFFICE (TS+VC)"/>
    <x v="535"/>
    <m/>
    <n v="1774156396"/>
    <d v="2023-02-06T00:00:00"/>
    <m/>
  </r>
  <r>
    <d v="2023-02-06T00:00:00"/>
    <n v="749"/>
    <x v="38"/>
    <x v="54"/>
    <x v="0"/>
    <s v="PROFFESIONAL TAX NOV (TS+VC)"/>
    <x v="222"/>
    <m/>
    <n v="1774158396"/>
    <d v="2023-02-06T00:00:00"/>
    <m/>
  </r>
  <r>
    <d v="2023-02-06T00:00:00"/>
    <n v="750"/>
    <x v="38"/>
    <x v="54"/>
    <x v="0"/>
    <s v="MISC HEAD OFFICE DEC 22 (TS+VS)"/>
    <x v="536"/>
    <m/>
    <n v="1774194019"/>
    <d v="2023-02-06T00:00:00"/>
    <m/>
  </r>
  <r>
    <d v="2023-02-06T00:00:00"/>
    <n v="751"/>
    <x v="38"/>
    <x v="54"/>
    <x v="0"/>
    <s v="MAINTAINANCE CHARGES DEC (TS+VS)"/>
    <x v="80"/>
    <m/>
    <n v="1774201519"/>
    <d v="2023-02-06T00:00:00"/>
    <m/>
  </r>
  <r>
    <d v="2023-02-06T00:00:00"/>
    <n v="752"/>
    <x v="38"/>
    <x v="54"/>
    <x v="0"/>
    <s v="UTILITY DEC HEAD OFFICE (TS+VC)"/>
    <x v="537"/>
    <m/>
    <n v="1774265492"/>
    <d v="2023-02-06T00:00:00"/>
    <m/>
  </r>
  <r>
    <d v="2023-02-06T00:00:00"/>
    <n v="753"/>
    <x v="38"/>
    <x v="54"/>
    <x v="0"/>
    <s v="MAINTAINANCE LIFT DEC (TS+VS)"/>
    <x v="45"/>
    <m/>
    <n v="1774267992"/>
    <d v="2023-02-06T00:00:00"/>
    <m/>
  </r>
  <r>
    <d v="2023-02-06T00:00:00"/>
    <n v="754"/>
    <x v="38"/>
    <x v="54"/>
    <x v="0"/>
    <s v="DIESEL DEC HEAD OFFICE (TS+VC)"/>
    <x v="538"/>
    <m/>
    <n v="1774295803"/>
    <d v="2023-02-06T00:00:00"/>
    <m/>
  </r>
  <r>
    <d v="2023-02-06T00:00:00"/>
    <n v="755"/>
    <x v="38"/>
    <x v="54"/>
    <x v="0"/>
    <s v="GROCERY DEC HEAD OFFICE (TS+VC)"/>
    <x v="539"/>
    <m/>
    <n v="1774319701"/>
    <d v="2023-02-06T00:00:00"/>
    <m/>
  </r>
  <r>
    <d v="2023-02-06T00:00:00"/>
    <n v="756"/>
    <x v="38"/>
    <x v="54"/>
    <x v="0"/>
    <s v="MAINTAINANCE CHARGES JAN (TS+VS)"/>
    <x v="80"/>
    <m/>
    <n v="1774327201"/>
    <d v="2023-02-06T00:00:00"/>
    <m/>
  </r>
  <r>
    <d v="2023-02-07T00:00:00"/>
    <n v="757"/>
    <x v="38"/>
    <x v="54"/>
    <x v="0"/>
    <s v="MISC HEAD OFFICE JAN 2023 (TS+VC)"/>
    <x v="540"/>
    <m/>
    <n v="1774334362"/>
    <m/>
    <m/>
  </r>
  <r>
    <d v="2023-02-07T00:00:00"/>
    <n v="758"/>
    <x v="38"/>
    <x v="54"/>
    <x v="0"/>
    <s v="DIESEL JAN 2023 HEAD OFFICE (TS+VC)"/>
    <x v="541"/>
    <m/>
    <n v="1774349678"/>
    <d v="2023-02-07T00:00:00"/>
    <m/>
  </r>
  <r>
    <d v="2023-02-07T00:00:00"/>
    <n v="759"/>
    <x v="38"/>
    <x v="54"/>
    <x v="0"/>
    <s v="MAITENANCE LIFT JAN  (TS+VC)"/>
    <x v="45"/>
    <m/>
    <n v="1774352178"/>
    <d v="2023-02-07T00:00:00"/>
    <m/>
  </r>
  <r>
    <d v="2023-02-07T00:00:00"/>
    <n v="760"/>
    <x v="38"/>
    <x v="54"/>
    <x v="0"/>
    <s v="UTILITY JAN 2023 HEAD OFFFICE  (TS+VC)"/>
    <x v="542"/>
    <m/>
    <n v="1774420298"/>
    <d v="2023-02-07T00:00:00"/>
    <m/>
  </r>
  <r>
    <d v="2023-02-07T00:00:00"/>
    <n v="761"/>
    <x v="38"/>
    <x v="54"/>
    <x v="0"/>
    <s v="GROCERY JAN HEAD OFFICE  (TS+VC)"/>
    <x v="543"/>
    <m/>
    <n v="1774440205"/>
    <d v="2023-02-07T00:00:00"/>
    <m/>
  </r>
  <r>
    <d v="2023-02-07T00:00:00"/>
    <n v="762"/>
    <x v="11"/>
    <x v="23"/>
    <x v="0"/>
    <s v="BAHRIA RENT FARHAN ALI FEB 23"/>
    <x v="252"/>
    <m/>
    <n v="1774618955"/>
    <d v="2023-02-07T00:00:00"/>
    <m/>
  </r>
  <r>
    <d v="2023-02-07T00:00:00"/>
    <n v="763"/>
    <x v="9"/>
    <x v="24"/>
    <x v="3"/>
    <s v="PAYMENT TO ABID SHAH DEC 22 (TS+VC)"/>
    <x v="544"/>
    <m/>
    <n v="1774621230"/>
    <d v="2023-02-07T00:00:00"/>
    <m/>
  </r>
  <r>
    <d v="2023-02-07T00:00:00"/>
    <n v="764"/>
    <x v="9"/>
    <x v="24"/>
    <x v="3"/>
    <s v="PAYMENT TO ABID SHAH JAN 23  (TS+VC)"/>
    <x v="545"/>
    <m/>
    <n v="1774673467"/>
    <d v="2023-02-07T00:00:00"/>
    <m/>
  </r>
  <r>
    <d v="2023-02-07T00:00:00"/>
    <n v="765"/>
    <x v="34"/>
    <x v="48"/>
    <x v="3"/>
    <s v="HI TEA BILLS 7-8 JAN 2023 FARHAN SUBHANI"/>
    <x v="546"/>
    <m/>
    <n v="1774718021"/>
    <d v="2023-02-07T00:00:00"/>
    <m/>
  </r>
  <r>
    <d v="2023-02-07T00:00:00"/>
    <n v="766"/>
    <x v="39"/>
    <x v="55"/>
    <x v="1"/>
    <s v="ARSHAD PATWARI APPROVAL FEE"/>
    <x v="13"/>
    <m/>
    <n v="1774798021"/>
    <d v="2023-02-07T00:00:00"/>
    <m/>
  </r>
  <r>
    <d v="2023-02-07T00:00:00"/>
    <n v="767"/>
    <x v="0"/>
    <x v="0"/>
    <x v="0"/>
    <s v="MISC.FARHAN SUBHANI (TS+VC)"/>
    <x v="547"/>
    <m/>
    <n v="1774876606"/>
    <d v="2023-02-07T00:00:00"/>
    <m/>
  </r>
  <r>
    <d v="2023-02-09T00:00:00"/>
    <n v="768"/>
    <x v="0"/>
    <x v="0"/>
    <x v="0"/>
    <s v="MISC.VC 11F2 DEC TS+VC"/>
    <x v="548"/>
    <m/>
    <n v="1774924364"/>
    <d v="2023-02-09T00:00:00"/>
    <m/>
  </r>
  <r>
    <d v="2023-02-09T00:00:00"/>
    <n v="769"/>
    <x v="19"/>
    <x v="25"/>
    <x v="0"/>
    <s v="GAS BILL VC 11F2 DEC TS+VC"/>
    <x v="496"/>
    <m/>
    <n v="1774924527"/>
    <d v="2023-02-09T00:00:00"/>
    <m/>
  </r>
  <r>
    <d v="2023-02-09T00:00:00"/>
    <n v="770"/>
    <x v="19"/>
    <x v="25"/>
    <x v="0"/>
    <s v="PTCL BILL VC 11F2 DEC TS+VC"/>
    <x v="549"/>
    <m/>
    <n v="1774927121"/>
    <d v="2023-02-09T00:00:00"/>
    <m/>
  </r>
  <r>
    <d v="2023-02-09T00:00:00"/>
    <n v="771"/>
    <x v="19"/>
    <x v="25"/>
    <x v="0"/>
    <s v="HR PHONE CREDIT 11F2 DEC TS+VC"/>
    <x v="10"/>
    <m/>
    <n v="1774929721"/>
    <d v="2023-02-09T00:00:00"/>
    <m/>
  </r>
  <r>
    <d v="2023-02-09T00:00:00"/>
    <n v="772"/>
    <x v="19"/>
    <x v="25"/>
    <x v="0"/>
    <s v="CR TEAM PHONE CREDIT 11F2 DECTS+VC"/>
    <x v="550"/>
    <m/>
    <n v="1774935571"/>
    <d v="2023-02-09T00:00:00"/>
    <m/>
  </r>
  <r>
    <d v="2023-02-09T00:00:00"/>
    <n v="773"/>
    <x v="35"/>
    <x v="49"/>
    <x v="0"/>
    <s v="INCENTIVE PAID TO RECOVERY DEP TS+VC"/>
    <x v="551"/>
    <m/>
    <n v="1775043663"/>
    <d v="2023-02-09T00:00:00"/>
    <m/>
  </r>
  <r>
    <d v="2023-02-09T00:00:00"/>
    <n v="774"/>
    <x v="19"/>
    <x v="25"/>
    <x v="0"/>
    <s v="SALES TEAM PHONE CREDIT TS+VC"/>
    <x v="552"/>
    <m/>
    <n v="1775047563"/>
    <d v="2023-02-09T00:00:00"/>
    <m/>
  </r>
  <r>
    <d v="2023-02-09T00:00:00"/>
    <n v="775"/>
    <x v="21"/>
    <x v="27"/>
    <x v="0"/>
    <s v="GROCERY VC 11F2 DEC TS+VC"/>
    <x v="553"/>
    <m/>
    <n v="1775104448"/>
    <d v="2023-02-09T00:00:00"/>
    <m/>
  </r>
  <r>
    <d v="2023-02-09T00:00:00"/>
    <n v="776"/>
    <x v="1"/>
    <x v="1"/>
    <x v="0"/>
    <s v="STATIONERY 11F2 JAN TS+VC"/>
    <x v="554"/>
    <m/>
    <n v="1775106333"/>
    <d v="2023-02-09T00:00:00"/>
    <m/>
  </r>
  <r>
    <d v="2023-02-09T00:00:00"/>
    <n v="777"/>
    <x v="19"/>
    <x v="25"/>
    <x v="0"/>
    <s v="STORM FIBER 11F2 JAN TS+VC"/>
    <x v="555"/>
    <m/>
    <n v="1775116625"/>
    <d v="2023-02-09T00:00:00"/>
    <m/>
  </r>
  <r>
    <d v="2023-02-09T00:00:00"/>
    <n v="778"/>
    <x v="15"/>
    <x v="51"/>
    <x v="0"/>
    <s v="PIFFERS SECURITY SALARY (TS+VC)"/>
    <x v="556"/>
    <m/>
    <n v="1775148622"/>
    <d v="2023-02-09T00:00:00"/>
    <m/>
  </r>
  <r>
    <d v="2023-02-09T00:00:00"/>
    <n v="779"/>
    <x v="35"/>
    <x v="49"/>
    <x v="0"/>
    <s v="INCENTIVE PAID TO RECOVERY DEP TS+VC"/>
    <x v="557"/>
    <m/>
    <n v="1775201157"/>
    <d v="2023-02-09T00:00:00"/>
    <m/>
  </r>
  <r>
    <d v="2023-02-09T00:00:00"/>
    <n v="780"/>
    <x v="9"/>
    <x v="24"/>
    <x v="3"/>
    <s v="PAYMENT TO ABID SHAH DEC 22 (TS+VC)"/>
    <x v="558"/>
    <m/>
    <n v="1775213182"/>
    <d v="2023-02-09T00:00:00"/>
    <m/>
  </r>
  <r>
    <d v="2023-02-09T00:00:00"/>
    <n v="781"/>
    <x v="15"/>
    <x v="18"/>
    <x v="0"/>
    <s v="SALARIES VICTORIA SITE STAFF JAN"/>
    <x v="559"/>
    <m/>
    <n v="1775593811"/>
    <d v="2023-02-09T00:00:00"/>
    <m/>
  </r>
  <r>
    <d v="2023-02-09T00:00:00"/>
    <n v="782"/>
    <x v="15"/>
    <x v="18"/>
    <x v="0"/>
    <s v="SALARIES KBA STAFF JAN TS+VC"/>
    <x v="560"/>
    <m/>
    <n v="1775613166"/>
    <d v="2023-02-09T00:00:00"/>
    <m/>
  </r>
  <r>
    <d v="2023-02-09T00:00:00"/>
    <n v="783"/>
    <x v="15"/>
    <x v="18"/>
    <x v="0"/>
    <s v="SALARIES VC 11F2 JAN TS+VC"/>
    <x v="561"/>
    <m/>
    <n v="1776364864"/>
    <d v="2023-02-09T00:00:00"/>
    <m/>
  </r>
  <r>
    <d v="2023-02-09T00:00:00"/>
    <n v="784"/>
    <x v="15"/>
    <x v="18"/>
    <x v="0"/>
    <s v="SALARIES FARHAN SUBHANI JAN TS+VC"/>
    <x v="562"/>
    <m/>
    <n v="1776616686"/>
    <d v="2023-02-09T00:00:00"/>
    <m/>
  </r>
  <r>
    <d v="2023-02-09T00:00:00"/>
    <n v="785"/>
    <x v="15"/>
    <x v="18"/>
    <x v="0"/>
    <s v="SALARIES BAHRIA TOWN STAFF JAN TS+VC"/>
    <x v="563"/>
    <m/>
    <n v="1776747420"/>
    <d v="2023-02-09T00:00:00"/>
    <m/>
  </r>
  <r>
    <d v="2023-02-09T00:00:00"/>
    <n v="786"/>
    <x v="15"/>
    <x v="18"/>
    <x v="0"/>
    <s v="SALARIES HEAD OFFICE STAFF JAN TS+VC"/>
    <x v="564"/>
    <m/>
    <n v="1777289651"/>
    <d v="2023-02-09T00:00:00"/>
    <m/>
  </r>
  <r>
    <d v="2023-02-10T00:00:00"/>
    <n v="787"/>
    <x v="15"/>
    <x v="18"/>
    <x v="0"/>
    <s v="SALARIES VC SITE OFFICE JAN"/>
    <x v="565"/>
    <m/>
    <n v="1777298318"/>
    <d v="2023-02-10T00:00:00"/>
    <m/>
  </r>
  <r>
    <d v="2023-02-10T00:00:00"/>
    <n v="788"/>
    <x v="24"/>
    <x v="31"/>
    <x v="1"/>
    <s v="BILL NO 3847"/>
    <x v="566"/>
    <m/>
    <n v="1777314417"/>
    <d v="2023-02-10T00:00:00"/>
    <m/>
  </r>
  <r>
    <d v="2023-02-10T00:00:00"/>
    <n v="789"/>
    <x v="24"/>
    <x v="31"/>
    <x v="1"/>
    <s v="BILL NO 3849"/>
    <x v="567"/>
    <m/>
    <n v="1777317645"/>
    <d v="2023-02-10T00:00:00"/>
    <m/>
  </r>
  <r>
    <d v="2023-02-10T00:00:00"/>
    <n v="790"/>
    <x v="0"/>
    <x v="0"/>
    <x v="0"/>
    <s v="MISC.VC EXP OCT "/>
    <x v="568"/>
    <m/>
    <n v="1777341310"/>
    <d v="2023-02-10T00:00:00"/>
    <m/>
  </r>
  <r>
    <d v="2023-02-10T00:00:00"/>
    <n v="791"/>
    <x v="15"/>
    <x v="51"/>
    <x v="0"/>
    <s v="PIFFERS SECURITY SALARIES OCT TS+VC "/>
    <x v="569"/>
    <m/>
    <n v="1777346791"/>
    <d v="2023-02-10T00:00:00"/>
    <m/>
  </r>
  <r>
    <d v="2023-02-10T00:00:00"/>
    <n v="792"/>
    <x v="23"/>
    <x v="30"/>
    <x v="2"/>
    <s v="MALIK AZHAR IRRIGATION VC DMA"/>
    <x v="570"/>
    <m/>
    <n v="1778072271"/>
    <d v="2023-02-10T00:00:00"/>
    <m/>
  </r>
  <r>
    <d v="2023-02-10T00:00:00"/>
    <n v="793"/>
    <x v="0"/>
    <x v="0"/>
    <x v="0"/>
    <s v="MISC.HI TEA VC "/>
    <x v="571"/>
    <m/>
    <n v="1778134578"/>
    <d v="2023-02-10T00:00:00"/>
    <m/>
  </r>
  <r>
    <d v="2023-02-10T00:00:00"/>
    <n v="794"/>
    <x v="23"/>
    <x v="30"/>
    <x v="2"/>
    <s v="MUZAFFAR ROAD IRRIGATION VC DMA"/>
    <x v="12"/>
    <m/>
    <n v="1778334578"/>
    <d v="2023-02-10T00:00:00"/>
    <m/>
  </r>
  <r>
    <d v="2023-02-10T00:00:00"/>
    <n v="795"/>
    <x v="6"/>
    <x v="7"/>
    <x v="4"/>
    <s v="LAPTOPS MOBILES SIMS ASSETS"/>
    <x v="572"/>
    <m/>
    <n v="1779808506"/>
    <d v="2023-02-10T00:00:00"/>
    <m/>
  </r>
  <r>
    <d v="2023-02-10T00:00:00"/>
    <n v="796"/>
    <x v="0"/>
    <x v="0"/>
    <x v="0"/>
    <s v="TOKEN,KEYPAD,TICKET DISPENSER"/>
    <x v="429"/>
    <m/>
    <n v="1779863506"/>
    <d v="2023-02-10T00:00:00"/>
    <m/>
  </r>
  <r>
    <d v="2023-02-10T00:00:00"/>
    <n v="797"/>
    <x v="0"/>
    <x v="0"/>
    <x v="0"/>
    <s v="ROUTER AND CAMERAS "/>
    <x v="214"/>
    <m/>
    <n v="1779868006"/>
    <d v="2023-02-10T00:00:00"/>
    <m/>
  </r>
  <r>
    <d v="2023-02-10T00:00:00"/>
    <n v="798"/>
    <x v="6"/>
    <x v="7"/>
    <x v="4"/>
    <s v="BIKE PURCHASED"/>
    <x v="573"/>
    <m/>
    <n v="1779953506"/>
    <d v="2023-02-10T00:00:00"/>
    <m/>
  </r>
  <r>
    <d v="2023-02-10T00:00:00"/>
    <n v="799"/>
    <x v="15"/>
    <x v="18"/>
    <x v="0"/>
    <s v="ESCORT SECURITY ( TS+ VC )"/>
    <x v="574"/>
    <m/>
    <n v="1779974506"/>
    <d v="2023-02-10T00:00:00"/>
    <m/>
  </r>
  <r>
    <d v="2023-02-10T00:00:00"/>
    <n v="800"/>
    <x v="0"/>
    <x v="0"/>
    <x v="0"/>
    <s v="VENDER CCTC LABOUR TS +VC"/>
    <x v="575"/>
    <m/>
    <n v="1780166506"/>
    <d v="2023-02-10T00:00:00"/>
    <m/>
  </r>
  <r>
    <d v="2023-02-10T00:00:00"/>
    <n v="801"/>
    <x v="0"/>
    <x v="0"/>
    <x v="0"/>
    <s v="MAULA JATT MOVIE TS +VC"/>
    <x v="576"/>
    <m/>
    <n v="1780199306"/>
    <d v="2023-02-10T00:00:00"/>
    <m/>
  </r>
  <r>
    <d v="2023-02-10T00:00:00"/>
    <n v="802"/>
    <x v="26"/>
    <x v="38"/>
    <x v="1"/>
    <s v="CONSTRUCTION GENERAL TS +VC"/>
    <x v="577"/>
    <m/>
    <n v="1780398393"/>
    <d v="2023-02-10T00:00:00"/>
    <m/>
  </r>
  <r>
    <d v="2023-02-10T00:00:00"/>
    <n v="803"/>
    <x v="26"/>
    <x v="38"/>
    <x v="1"/>
    <s v="CONSTRUCTION GENERAL TS +VC"/>
    <x v="578"/>
    <m/>
    <n v="1780436093"/>
    <d v="2023-02-10T00:00:00"/>
    <m/>
  </r>
  <r>
    <d v="2023-02-10T00:00:00"/>
    <n v="804"/>
    <x v="13"/>
    <x v="15"/>
    <x v="4"/>
    <s v="SALES TEAM TABLES TS+VC  "/>
    <x v="579"/>
    <m/>
    <n v="1780488719"/>
    <d v="2023-02-10T00:00:00"/>
    <m/>
  </r>
  <r>
    <d v="2023-02-10T00:00:00"/>
    <n v="805"/>
    <x v="13"/>
    <x v="15"/>
    <x v="4"/>
    <s v="FURNITURE TS+VC"/>
    <x v="580"/>
    <m/>
    <n v="1780494529"/>
    <d v="2023-02-10T00:00:00"/>
    <m/>
  </r>
  <r>
    <d v="2023-02-10T00:00:00"/>
    <n v="806"/>
    <x v="4"/>
    <x v="41"/>
    <x v="3"/>
    <s v="ADVERTIZMENT IN NEWS PAPER (TS+VC)"/>
    <x v="581"/>
    <m/>
    <n v="1780501276"/>
    <d v="2023-02-10T00:00:00"/>
    <m/>
  </r>
  <r>
    <d v="2023-02-10T00:00:00"/>
    <n v="807"/>
    <x v="0"/>
    <x v="0"/>
    <x v="0"/>
    <s v="DIESEL OCT NOV TS+VC"/>
    <x v="582"/>
    <m/>
    <n v="1780524396"/>
    <d v="2023-02-10T00:00:00"/>
    <m/>
  </r>
  <r>
    <d v="2023-02-10T00:00:00"/>
    <n v="808"/>
    <x v="15"/>
    <x v="18"/>
    <x v="0"/>
    <s v="SANAULLAH SB SALARY SEP TS+VC"/>
    <x v="583"/>
    <m/>
    <n v="1780538396"/>
    <d v="2023-02-10T00:00:00"/>
    <m/>
  </r>
  <r>
    <d v="2023-02-10T00:00:00"/>
    <n v="809"/>
    <x v="0"/>
    <x v="0"/>
    <x v="0"/>
    <s v="BOLAN PETROL TS+VC"/>
    <x v="584"/>
    <m/>
    <n v="1780563962"/>
    <d v="2023-02-10T00:00:00"/>
    <m/>
  </r>
  <r>
    <d v="2023-02-10T00:00:00"/>
    <n v="810"/>
    <x v="0"/>
    <x v="0"/>
    <x v="0"/>
    <s v="MISC .H.A STEEL"/>
    <x v="585"/>
    <m/>
    <n v="1780565062"/>
    <d v="2023-02-10T00:00:00"/>
    <m/>
  </r>
  <r>
    <d v="2023-02-10T00:00:00"/>
    <n v="811"/>
    <x v="13"/>
    <x v="15"/>
    <x v="4"/>
    <s v="BOSS CHAIRS "/>
    <x v="586"/>
    <m/>
    <n v="1780759542"/>
    <d v="2023-02-10T00:00:00"/>
    <m/>
  </r>
  <r>
    <d v="2023-02-10T00:00:00"/>
    <n v="812"/>
    <x v="9"/>
    <x v="24"/>
    <x v="3"/>
    <s v="ASLAM MEDIA "/>
    <x v="587"/>
    <m/>
    <n v="1780802195"/>
    <d v="2023-02-10T00:00:00"/>
    <m/>
  </r>
  <r>
    <d v="2023-02-10T00:00:00"/>
    <n v="813"/>
    <x v="40"/>
    <x v="56"/>
    <x v="1"/>
    <s v="TRACTOR FUEL"/>
    <x v="588"/>
    <m/>
    <n v="1780826595"/>
    <d v="2023-02-10T00:00:00"/>
    <m/>
  </r>
  <r>
    <d v="2023-02-10T00:00:00"/>
    <n v="814"/>
    <x v="0"/>
    <x v="0"/>
    <x v="0"/>
    <s v="VC ALTAF ELECTRONICS"/>
    <x v="589"/>
    <m/>
    <n v="1780834695"/>
    <d v="2023-02-10T00:00:00"/>
    <m/>
  </r>
  <r>
    <d v="2023-02-10T00:00:00"/>
    <n v="815"/>
    <x v="0"/>
    <x v="0"/>
    <x v="0"/>
    <s v="MISC HARDWARE"/>
    <x v="590"/>
    <m/>
    <n v="1780835365"/>
    <d v="2023-02-10T00:00:00"/>
    <m/>
  </r>
  <r>
    <d v="2023-02-10T00:00:00"/>
    <n v="816"/>
    <x v="0"/>
    <x v="0"/>
    <x v="0"/>
    <s v="MISC PRINTER"/>
    <x v="118"/>
    <m/>
    <n v="1780836865"/>
    <d v="2023-02-10T00:00:00"/>
    <m/>
  </r>
  <r>
    <d v="2023-02-10T00:00:00"/>
    <n v="817"/>
    <x v="6"/>
    <x v="7"/>
    <x v="4"/>
    <s v="GREE AC"/>
    <x v="591"/>
    <m/>
    <n v="1780996865"/>
    <d v="2023-02-10T00:00:00"/>
    <m/>
  </r>
  <r>
    <d v="2023-02-10T00:00:00"/>
    <n v="818"/>
    <x v="0"/>
    <x v="0"/>
    <x v="0"/>
    <s v="FALL CEILING LIGHT"/>
    <x v="592"/>
    <m/>
    <n v="1780998940"/>
    <d v="2023-02-10T00:00:00"/>
    <m/>
  </r>
  <r>
    <d v="2023-02-10T00:00:00"/>
    <n v="819"/>
    <x v="0"/>
    <x v="0"/>
    <x v="0"/>
    <s v="OFFICE WORK"/>
    <x v="26"/>
    <m/>
    <n v="1781008940"/>
    <d v="2023-02-10T00:00:00"/>
    <m/>
  </r>
  <r>
    <d v="2023-02-10T00:00:00"/>
    <n v="820"/>
    <x v="0"/>
    <x v="0"/>
    <x v="0"/>
    <s v="RENT FOR LABOUR"/>
    <x v="2"/>
    <m/>
    <n v="1781009240"/>
    <d v="2023-02-10T00:00:00"/>
    <m/>
  </r>
  <r>
    <d v="2023-02-10T00:00:00"/>
    <n v="821"/>
    <x v="6"/>
    <x v="7"/>
    <x v="4"/>
    <s v="BIKE PURCHASED"/>
    <x v="573"/>
    <m/>
    <n v="1781094740"/>
    <d v="2023-02-10T00:00:00"/>
    <m/>
  </r>
  <r>
    <d v="2023-02-10T00:00:00"/>
    <n v="822"/>
    <x v="35"/>
    <x v="49"/>
    <x v="0"/>
    <s v="DIESEL"/>
    <x v="593"/>
    <m/>
    <n v="1781095640"/>
    <d v="2023-02-10T00:00:00"/>
    <m/>
  </r>
  <r>
    <d v="2023-02-10T00:00:00"/>
    <n v="823"/>
    <x v="35"/>
    <x v="49"/>
    <x v="0"/>
    <s v="OFFICE DESK SET,DOCUMENTS CASE"/>
    <x v="594"/>
    <m/>
    <n v="1781195490"/>
    <d v="2023-02-10T00:00:00"/>
    <m/>
  </r>
  <r>
    <d v="2023-02-10T00:00:00"/>
    <n v="824"/>
    <x v="13"/>
    <x v="15"/>
    <x v="4"/>
    <s v="VICTORIA OFFICE"/>
    <x v="595"/>
    <m/>
    <n v="1781343790"/>
    <d v="2023-02-10T00:00:00"/>
    <m/>
  </r>
  <r>
    <d v="2023-02-10T00:00:00"/>
    <n v="825"/>
    <x v="13"/>
    <x v="15"/>
    <x v="4"/>
    <s v="VICTORIA OFFICE"/>
    <x v="161"/>
    <m/>
    <n v="1781395290"/>
    <d v="2023-02-10T00:00:00"/>
    <m/>
  </r>
  <r>
    <d v="2023-02-10T00:00:00"/>
    <n v="826"/>
    <x v="0"/>
    <x v="0"/>
    <x v="0"/>
    <s v="MISC VC"/>
    <x v="4"/>
    <m/>
    <n v="1781395490"/>
    <d v="2023-02-10T00:00:00"/>
    <m/>
  </r>
  <r>
    <d v="2023-02-10T00:00:00"/>
    <n v="827"/>
    <x v="0"/>
    <x v="0"/>
    <x v="0"/>
    <s v="MISC VC"/>
    <x v="74"/>
    <m/>
    <n v="1781425490"/>
    <d v="2023-02-10T00:00:00"/>
    <m/>
  </r>
  <r>
    <d v="2023-02-10T00:00:00"/>
    <n v="828"/>
    <x v="15"/>
    <x v="18"/>
    <x v="0"/>
    <s v="SALARIES ALYAS SB"/>
    <x v="596"/>
    <m/>
    <n v="1781466259"/>
    <d v="2023-02-10T00:00:00"/>
    <m/>
  </r>
  <r>
    <d v="2023-02-10T00:00:00"/>
    <n v="829"/>
    <x v="13"/>
    <x v="15"/>
    <x v="4"/>
    <s v="CARPETS"/>
    <x v="597"/>
    <m/>
    <n v="1781547259"/>
    <d v="2023-02-10T00:00:00"/>
    <m/>
  </r>
  <r>
    <d v="2023-02-10T00:00:00"/>
    <n v="830"/>
    <x v="6"/>
    <x v="7"/>
    <x v="4"/>
    <s v="LAPTOP MOUSE KEYBOARD"/>
    <x v="598"/>
    <m/>
    <n v="1781702259"/>
    <d v="2023-02-10T00:00:00"/>
    <m/>
  </r>
  <r>
    <d v="2023-02-10T00:00:00"/>
    <n v="831"/>
    <x v="6"/>
    <x v="7"/>
    <x v="4"/>
    <s v="HP LASERJET"/>
    <x v="599"/>
    <m/>
    <n v="1781741259"/>
    <d v="2023-02-10T00:00:00"/>
    <m/>
  </r>
  <r>
    <d v="2023-02-10T00:00:00"/>
    <n v="832"/>
    <x v="0"/>
    <x v="0"/>
    <x v="0"/>
    <s v="FIRE COMPANY CHEMICAL"/>
    <x v="600"/>
    <m/>
    <n v="1781813259"/>
    <d v="2023-02-10T00:00:00"/>
    <m/>
  </r>
  <r>
    <d v="2023-02-10T00:00:00"/>
    <n v="833"/>
    <x v="0"/>
    <x v="0"/>
    <x v="0"/>
    <s v="E STAMP"/>
    <x v="229"/>
    <m/>
    <n v="1781813809"/>
    <d v="2023-02-10T00:00:00"/>
    <m/>
  </r>
  <r>
    <d v="2023-02-10T00:00:00"/>
    <n v="834"/>
    <x v="35"/>
    <x v="49"/>
    <x v="0"/>
    <s v="MAINTENANCE CHARGES "/>
    <x v="248"/>
    <m/>
    <n v="1781819809"/>
    <d v="2023-02-10T00:00:00"/>
    <m/>
  </r>
  <r>
    <d v="2023-02-10T00:00:00"/>
    <n v="835"/>
    <x v="15"/>
    <x v="18"/>
    <x v="0"/>
    <s v="AHMED YAR DRIVER SALARY "/>
    <x v="328"/>
    <m/>
    <n v="1781847809"/>
    <d v="2023-02-10T00:00:00"/>
    <m/>
  </r>
  <r>
    <d v="2023-02-10T00:00:00"/>
    <n v="836"/>
    <x v="35"/>
    <x v="49"/>
    <x v="0"/>
    <s v="GEEPAS FAN HEATER"/>
    <x v="601"/>
    <m/>
    <n v="1781861609"/>
    <d v="2023-02-10T00:00:00"/>
    <m/>
  </r>
  <r>
    <d v="2023-02-10T00:00:00"/>
    <n v="837"/>
    <x v="0"/>
    <x v="0"/>
    <x v="0"/>
    <s v="PAYMENT DIRECTOR IPO"/>
    <x v="248"/>
    <m/>
    <n v="1781867609"/>
    <d v="2023-02-10T00:00:00"/>
    <m/>
  </r>
  <r>
    <d v="2023-02-10T00:00:00"/>
    <n v="838"/>
    <x v="6"/>
    <x v="7"/>
    <x v="4"/>
    <s v="CASH MACHINE"/>
    <x v="602"/>
    <m/>
    <n v="1781886109"/>
    <d v="2023-02-10T00:00:00"/>
    <m/>
  </r>
  <r>
    <d v="2023-02-10T00:00:00"/>
    <n v="839"/>
    <x v="0"/>
    <x v="0"/>
    <x v="0"/>
    <s v="LABOUR FEE"/>
    <x v="222"/>
    <m/>
    <n v="1781888109"/>
    <d v="2023-02-10T00:00:00"/>
    <m/>
  </r>
  <r>
    <d v="2023-02-10T00:00:00"/>
    <n v="840"/>
    <x v="15"/>
    <x v="18"/>
    <x v="0"/>
    <s v="ILYAS SB SALARIES"/>
    <x v="603"/>
    <m/>
    <n v="1781923611"/>
    <d v="2023-02-10T00:00:00"/>
    <m/>
  </r>
  <r>
    <d v="2023-02-10T00:00:00"/>
    <n v="841"/>
    <x v="13"/>
    <x v="15"/>
    <x v="4"/>
    <s v="INTERWOOD MOBEL"/>
    <x v="400"/>
    <m/>
    <n v="1781950611"/>
    <d v="2023-02-10T00:00:00"/>
    <m/>
  </r>
  <r>
    <d v="2023-02-10T00:00:00"/>
    <n v="842"/>
    <x v="13"/>
    <x v="15"/>
    <x v="4"/>
    <s v="UNITED IRON STORE"/>
    <x v="604"/>
    <m/>
    <n v="1782199011"/>
    <d v="2023-02-10T00:00:00"/>
    <m/>
  </r>
  <r>
    <d v="2023-02-11T00:00:00"/>
    <n v="843"/>
    <x v="0"/>
    <x v="0"/>
    <x v="0"/>
    <s v="MISC TS+VC"/>
    <x v="605"/>
    <m/>
    <n v="1782213761"/>
    <d v="2023-02-11T00:00:00"/>
    <m/>
  </r>
  <r>
    <d v="2023-02-11T00:00:00"/>
    <n v="844"/>
    <x v="20"/>
    <x v="26"/>
    <x v="0"/>
    <s v="BOLAN PETROL TS+VC"/>
    <x v="606"/>
    <m/>
    <n v="1782221501"/>
    <d v="2023-02-11T00:00:00"/>
    <m/>
  </r>
  <r>
    <d v="2023-02-11T00:00:00"/>
    <n v="845"/>
    <x v="20"/>
    <x v="26"/>
    <x v="0"/>
    <s v="BOLAN PETROL TS+VC"/>
    <x v="607"/>
    <m/>
    <n v="1782222351"/>
    <d v="2023-02-11T00:00:00"/>
    <m/>
  </r>
  <r>
    <d v="2023-02-11T00:00:00"/>
    <n v="846"/>
    <x v="20"/>
    <x v="26"/>
    <x v="0"/>
    <s v="BOLAN MAINTENANCE"/>
    <x v="608"/>
    <m/>
    <n v="1782234917"/>
    <d v="2023-02-11T00:00:00"/>
    <m/>
  </r>
  <r>
    <d v="2023-02-11T00:00:00"/>
    <n v="847"/>
    <x v="13"/>
    <x v="15"/>
    <x v="4"/>
    <s v="FURNITURE AND FITTING TS+VC"/>
    <x v="609"/>
    <m/>
    <n v="1782353817"/>
    <d v="2023-02-11T00:00:00"/>
    <m/>
  </r>
  <r>
    <d v="2023-02-11T00:00:00"/>
    <n v="848"/>
    <x v="15"/>
    <x v="18"/>
    <x v="0"/>
    <s v="SANAULLAH SB SALARY OCT TS+VC"/>
    <x v="583"/>
    <m/>
    <n v="1782367817"/>
    <d v="2023-02-11T00:00:00"/>
    <m/>
  </r>
  <r>
    <d v="2023-02-11T00:00:00"/>
    <n v="849"/>
    <x v="12"/>
    <x v="14"/>
    <x v="6"/>
    <s v="LEGAL FEE"/>
    <x v="610"/>
    <m/>
    <n v="1782377827"/>
    <d v="2023-02-11T00:00:00"/>
    <m/>
  </r>
  <r>
    <d v="2023-02-11T00:00:00"/>
    <n v="850"/>
    <x v="41"/>
    <x v="57"/>
    <x v="3"/>
    <s v="CONTAAINERS"/>
    <x v="406"/>
    <m/>
    <n v="1787377827"/>
    <d v="2023-02-11T00:00:00"/>
    <m/>
  </r>
  <r>
    <d v="2023-02-11T00:00:00"/>
    <n v="851"/>
    <x v="23"/>
    <x v="30"/>
    <x v="2"/>
    <s v="DMA WASA"/>
    <x v="611"/>
    <m/>
    <n v="1787881827"/>
    <d v="2023-02-11T00:00:00"/>
    <m/>
  </r>
  <r>
    <d v="2023-02-11T00:00:00"/>
    <n v="852"/>
    <x v="26"/>
    <x v="38"/>
    <x v="1"/>
    <s v="CONSTRUCTION GENERAL "/>
    <x v="612"/>
    <m/>
    <n v="1787910777"/>
    <d v="2023-02-11T00:00:00"/>
    <m/>
  </r>
  <r>
    <d v="2023-02-11T00:00:00"/>
    <n v="853"/>
    <x v="26"/>
    <x v="38"/>
    <x v="1"/>
    <s v="CONSTRUCTION ILYAS SB BILL"/>
    <x v="613"/>
    <m/>
    <n v="1787939977"/>
    <d v="2023-02-11T00:00:00"/>
    <m/>
  </r>
  <r>
    <d v="2023-02-13T00:00:00"/>
    <n v="854"/>
    <x v="34"/>
    <x v="48"/>
    <x v="3"/>
    <s v="NAWAB PALACE MARQUEE Hi tea"/>
    <x v="614"/>
    <m/>
    <n v="1788645087"/>
    <d v="2023-02-13T00:00:00"/>
    <m/>
  </r>
  <r>
    <d v="2023-02-15T00:00:00"/>
    <n v="855"/>
    <x v="4"/>
    <x v="41"/>
    <x v="3"/>
    <s v="Digital Marketing Spending"/>
    <x v="615"/>
    <m/>
    <n v="1789152587"/>
    <d v="2023-02-15T00:00:00"/>
    <m/>
  </r>
  <r>
    <d v="2023-02-15T00:00:00"/>
    <n v="856"/>
    <x v="0"/>
    <x v="0"/>
    <x v="0"/>
    <s v="PICTURES"/>
    <x v="616"/>
    <m/>
    <n v="1789165587"/>
    <d v="2023-02-15T00:00:00"/>
    <m/>
  </r>
  <r>
    <d v="2023-02-15T00:00:00"/>
    <n v="857"/>
    <x v="0"/>
    <x v="0"/>
    <x v="0"/>
    <s v="CARPET SILK"/>
    <x v="84"/>
    <m/>
    <n v="1789185587"/>
    <d v="2023-02-15T00:00:00"/>
    <m/>
  </r>
  <r>
    <d v="2023-02-15T00:00:00"/>
    <n v="858"/>
    <x v="26"/>
    <x v="35"/>
    <x v="0"/>
    <s v="TICKETS"/>
    <x v="617"/>
    <m/>
    <n v="1789279587"/>
    <d v="2023-02-15T00:00:00"/>
    <m/>
  </r>
  <r>
    <d v="2023-02-16T00:00:00"/>
    <n v="859"/>
    <x v="19"/>
    <x v="25"/>
    <x v="0"/>
    <s v="VICTORIA OFFICE PTCL BILL TS+VC"/>
    <x v="618"/>
    <m/>
    <n v="1789282655"/>
    <d v="2023-02-16T00:00:00"/>
    <m/>
  </r>
  <r>
    <d v="2023-02-16T00:00:00"/>
    <n v="860"/>
    <x v="19"/>
    <x v="25"/>
    <x v="0"/>
    <s v="VICTORIA OFFICE PTCL BILL TS+VC"/>
    <x v="619"/>
    <m/>
    <n v="1789283162"/>
    <d v="2023-02-16T00:00:00"/>
    <m/>
  </r>
  <r>
    <d v="2023-02-16T00:00:00"/>
    <n v="861"/>
    <x v="19"/>
    <x v="25"/>
    <x v="0"/>
    <s v="VICTORIA OFFICE PTCL BILL TS+VC"/>
    <x v="620"/>
    <m/>
    <n v="1789284072"/>
    <d v="2023-02-16T00:00:00"/>
    <m/>
  </r>
  <r>
    <d v="2023-02-16T00:00:00"/>
    <n v="862"/>
    <x v="19"/>
    <x v="25"/>
    <x v="0"/>
    <s v="VICTORIA OFFICE SUI GAS BILL TS+VC"/>
    <x v="621"/>
    <m/>
    <n v="1789284240"/>
    <d v="2023-02-16T00:00:00"/>
    <m/>
  </r>
  <r>
    <d v="2023-02-16T00:00:00"/>
    <n v="863"/>
    <x v="19"/>
    <x v="25"/>
    <x v="0"/>
    <s v="HEAD OFICE PTCL BILL TS+VC"/>
    <x v="479"/>
    <m/>
    <n v="1789284682"/>
    <d v="2023-02-16T00:00:00"/>
    <m/>
  </r>
  <r>
    <d v="2023-02-16T00:00:00"/>
    <n v="864"/>
    <x v="19"/>
    <x v="25"/>
    <x v="0"/>
    <s v="HEAD OFICE PTCL BILL TS+VC"/>
    <x v="469"/>
    <m/>
    <n v="1789285137"/>
    <d v="2023-02-16T00:00:00"/>
    <m/>
  </r>
  <r>
    <d v="2023-02-16T00:00:00"/>
    <n v="865"/>
    <x v="19"/>
    <x v="25"/>
    <x v="0"/>
    <s v="HEAD OFICE PTCL BILL TS+VC"/>
    <x v="622"/>
    <m/>
    <n v="1789285774"/>
    <d v="2023-02-16T00:00:00"/>
    <m/>
  </r>
  <r>
    <d v="2023-02-16T00:00:00"/>
    <n v="866"/>
    <x v="19"/>
    <x v="25"/>
    <x v="0"/>
    <s v="HEAD OFICE PTCL BILL TS+VC"/>
    <x v="623"/>
    <m/>
    <n v="1789286548"/>
    <d v="2023-02-16T00:00:00"/>
    <m/>
  </r>
  <r>
    <d v="2023-02-16T00:00:00"/>
    <n v="867"/>
    <x v="19"/>
    <x v="25"/>
    <x v="0"/>
    <s v="HEAD OFICE PTCL BILL TS+VC"/>
    <x v="624"/>
    <m/>
    <n v="1789287114"/>
    <d v="2023-02-16T00:00:00"/>
    <m/>
  </r>
  <r>
    <d v="2023-02-16T00:00:00"/>
    <n v="868"/>
    <x v="19"/>
    <x v="25"/>
    <x v="0"/>
    <s v="HEAD OFICE PTCL BILL TS+VC"/>
    <x v="625"/>
    <m/>
    <n v="1789294582"/>
    <d v="2023-02-16T00:00:00"/>
    <m/>
  </r>
  <r>
    <d v="2023-02-16T00:00:00"/>
    <n v="869"/>
    <x v="19"/>
    <x v="25"/>
    <x v="0"/>
    <s v="HEAD OFICE PTCL BILL TS+VC"/>
    <x v="626"/>
    <m/>
    <n v="1789299646"/>
    <d v="2023-02-16T00:00:00"/>
    <m/>
  </r>
  <r>
    <d v="2023-02-16T00:00:00"/>
    <n v="870"/>
    <x v="19"/>
    <x v="25"/>
    <x v="0"/>
    <s v="HEAD OFICE LESCO BILL TS+VC"/>
    <x v="627"/>
    <m/>
    <n v="1789371352"/>
    <d v="2023-02-16T00:00:00"/>
    <m/>
  </r>
  <r>
    <d v="2023-02-16T00:00:00"/>
    <n v="871"/>
    <x v="19"/>
    <x v="25"/>
    <x v="0"/>
    <s v="HEAD OFICE SUI GAS BILL TS+VC"/>
    <x v="101"/>
    <m/>
    <n v="1789374602"/>
    <d v="2023-02-16T00:00:00"/>
    <m/>
  </r>
  <r>
    <d v="2023-02-16T00:00:00"/>
    <n v="872"/>
    <x v="15"/>
    <x v="18"/>
    <x v="0"/>
    <s v="PIFFERS SECURITY TS+VC"/>
    <x v="628"/>
    <m/>
    <n v="1789416873"/>
    <d v="2023-02-16T00:00:00"/>
    <m/>
  </r>
  <r>
    <d v="2023-02-16T00:00:00"/>
    <n v="873"/>
    <x v="4"/>
    <x v="10"/>
    <x v="3"/>
    <s v="VELOCITY MARKETING BILL NO 5380"/>
    <x v="629"/>
    <m/>
    <n v="1790041873"/>
    <d v="2023-02-16T00:00:00"/>
    <m/>
  </r>
  <r>
    <d v="2023-02-16T00:00:00"/>
    <n v="874"/>
    <x v="19"/>
    <x v="25"/>
    <x v="0"/>
    <s v="Multinet Bill for Feb 2023"/>
    <x v="630"/>
    <m/>
    <n v="1790070732"/>
    <d v="2023-02-16T00:00:00"/>
    <m/>
  </r>
  <r>
    <d v="2023-02-17T00:00:00"/>
    <n v="875"/>
    <x v="19"/>
    <x v="25"/>
    <x v="0"/>
    <s v="HEAD OFICE PTCL BILL TS+VC"/>
    <x v="631"/>
    <m/>
    <n v="1790071161"/>
    <d v="2023-02-17T00:00:00"/>
    <m/>
  </r>
  <r>
    <d v="2023-02-22T00:00:00"/>
    <n v="876"/>
    <x v="11"/>
    <x v="13"/>
    <x v="0"/>
    <s v="11-F2 Rent for Feb 23"/>
    <x v="632"/>
    <m/>
    <n v="1790501949"/>
    <d v="2023-02-22T00:00:00"/>
    <m/>
  </r>
  <r>
    <d v="2023-02-22T00:00:00"/>
    <n v="877"/>
    <x v="42"/>
    <x v="58"/>
    <x v="3"/>
    <s v="REVOLUTION MEDIA bill paid"/>
    <x v="633"/>
    <m/>
    <n v="1790647149"/>
    <d v="2023-02-22T00:00:00"/>
    <m/>
  </r>
  <r>
    <d v="2023-02-23T00:00:00"/>
    <n v="878"/>
    <x v="19"/>
    <x v="25"/>
    <x v="0"/>
    <s v="SUI GAS BILL HEAD OFFICE (TS+VC)"/>
    <x v="634"/>
    <m/>
    <n v="1790650867"/>
    <d v="2023-02-23T00:00:00"/>
    <m/>
  </r>
  <r>
    <d v="2023-02-23T00:00:00"/>
    <n v="879"/>
    <x v="19"/>
    <x v="25"/>
    <x v="0"/>
    <s v="SUI GAS BILL HEAD OFFICE (TS+VC)"/>
    <x v="101"/>
    <m/>
    <n v="1790654117"/>
    <d v="2023-02-23T00:00:00"/>
    <m/>
  </r>
  <r>
    <d v="2023-02-23T00:00:00"/>
    <n v="880"/>
    <x v="4"/>
    <x v="10"/>
    <x v="3"/>
    <s v="FAMOUS CARDS COLLECTION "/>
    <x v="635"/>
    <m/>
    <n v="1790811117"/>
    <d v="2023-02-23T00:00:00"/>
    <m/>
  </r>
  <r>
    <d v="2023-02-24T00:00:00"/>
    <n v="881"/>
    <x v="19"/>
    <x v="25"/>
    <x v="0"/>
    <s v="PTCL BILL FOR HO TS+VC"/>
    <x v="624"/>
    <m/>
    <n v="1790811683"/>
    <d v="2023-02-24T00:00:00"/>
    <m/>
  </r>
  <r>
    <d v="2023-02-24T00:00:00"/>
    <n v="882"/>
    <x v="19"/>
    <x v="25"/>
    <x v="0"/>
    <s v="PTCL BILL FOR HO TS+VC"/>
    <x v="636"/>
    <m/>
    <n v="1790814504"/>
    <d v="2023-02-24T00:00:00"/>
    <m/>
  </r>
  <r>
    <d v="2023-02-24T00:00:00"/>
    <n v="883"/>
    <x v="4"/>
    <x v="10"/>
    <x v="3"/>
    <s v="VELOCITY MARKETING BILL NO 5388"/>
    <x v="637"/>
    <m/>
    <n v="1790868504"/>
    <d v="2023-02-24T00:00:00"/>
    <m/>
  </r>
  <r>
    <d v="2023-02-24T00:00:00"/>
    <n v="884"/>
    <x v="4"/>
    <x v="10"/>
    <x v="3"/>
    <s v="MAG INVOICE # 173-2-23"/>
    <x v="127"/>
    <m/>
    <n v="1791168504"/>
    <d v="2023-02-24T00:00:00"/>
    <m/>
  </r>
  <r>
    <d v="2023-02-24T00:00:00"/>
    <n v="885"/>
    <x v="26"/>
    <x v="38"/>
    <x v="1"/>
    <s v="ZONG LOAD "/>
    <x v="316"/>
    <m/>
    <n v="1791170604"/>
    <d v="2023-02-24T00:00:00"/>
    <m/>
  </r>
  <r>
    <d v="2023-02-24T00:00:00"/>
    <n v="886"/>
    <x v="26"/>
    <x v="38"/>
    <x v="1"/>
    <s v="ESTAMP"/>
    <x v="2"/>
    <m/>
    <n v="1791170904"/>
    <d v="2023-02-24T00:00:00"/>
    <m/>
  </r>
  <r>
    <d v="2023-02-24T00:00:00"/>
    <n v="887"/>
    <x v="26"/>
    <x v="38"/>
    <x v="1"/>
    <s v="PRINTS AND BINDING"/>
    <x v="638"/>
    <m/>
    <n v="1791172219"/>
    <d v="2023-02-24T00:00:00"/>
    <m/>
  </r>
  <r>
    <d v="2023-02-27T00:00:00"/>
    <n v="888"/>
    <x v="28"/>
    <x v="39"/>
    <x v="3"/>
    <s v="Files Subimission Commission paid"/>
    <x v="639"/>
    <m/>
    <n v="1792066219"/>
    <d v="2023-02-27T00:00:00"/>
    <m/>
  </r>
  <r>
    <d v="2023-02-28T00:00:00"/>
    <n v="889"/>
    <x v="19"/>
    <x v="25"/>
    <x v="0"/>
    <s v="LESCO BILL FOR HO JAN TS+VC"/>
    <x v="640"/>
    <m/>
    <n v="1792066883"/>
    <d v="2023-02-28T00:00:00"/>
    <m/>
  </r>
  <r>
    <d v="2023-02-28T00:00:00"/>
    <n v="890"/>
    <x v="19"/>
    <x v="25"/>
    <x v="0"/>
    <s v="LESCO BILL FOR HO JAN TS+VC"/>
    <x v="641"/>
    <m/>
    <n v="1792067025"/>
    <d v="2023-02-28T00:00:00"/>
    <m/>
  </r>
  <r>
    <d v="2023-02-28T00:00:00"/>
    <n v="891"/>
    <x v="19"/>
    <x v="25"/>
    <x v="0"/>
    <s v="LESCO BILL FOR HO JAN TS+VC"/>
    <x v="642"/>
    <m/>
    <n v="1792068082"/>
    <d v="2023-02-28T00:00:00"/>
    <m/>
  </r>
  <r>
    <d v="2023-02-28T00:00:00"/>
    <n v="892"/>
    <x v="19"/>
    <x v="25"/>
    <x v="0"/>
    <s v="LESCO BILL FOR HO JAN TS+VC"/>
    <x v="643"/>
    <m/>
    <n v="1792068154"/>
    <d v="2023-02-28T00:00:00"/>
    <m/>
  </r>
  <r>
    <d v="2023-03-02T00:00:00"/>
    <n v="893"/>
    <x v="4"/>
    <x v="10"/>
    <x v="3"/>
    <s v="Velocity Marketing Bill No IP 02-2023/5393"/>
    <x v="644"/>
    <m/>
    <n v="1792822154"/>
    <d v="2023-03-02T00:00:00"/>
    <m/>
  </r>
  <r>
    <d v="2023-03-02T00:00:00"/>
    <n v="894"/>
    <x v="4"/>
    <x v="41"/>
    <x v="3"/>
    <s v="Chinab Inventory paid"/>
    <x v="645"/>
    <m/>
    <n v="1808527154"/>
    <d v="2023-03-02T00:00:00"/>
    <m/>
  </r>
  <r>
    <d v="2023-03-06T00:00:00"/>
    <n v="895"/>
    <x v="4"/>
    <x v="41"/>
    <x v="3"/>
    <s v="Paid for Digital Spending"/>
    <x v="198"/>
    <m/>
    <n v="1808777154"/>
    <d v="2023-03-06T00:00:00"/>
    <m/>
  </r>
  <r>
    <d v="2023-03-09T00:00:00"/>
    <n v="896"/>
    <x v="3"/>
    <x v="3"/>
    <x v="2"/>
    <s v="Jashn e Bahar Amount Paid"/>
    <x v="17"/>
    <m/>
    <n v="1809777154"/>
    <d v="2023-03-09T00:00:00"/>
    <m/>
  </r>
  <r>
    <d v="2023-03-10T00:00:00"/>
    <n v="897"/>
    <x v="19"/>
    <x v="25"/>
    <x v="0"/>
    <s v="LESCO BILL FOR March-23 BAHRIA OFFICE TS+VS"/>
    <x v="646"/>
    <m/>
    <n v="1809801614"/>
    <d v="2023-03-10T00:00:00"/>
    <m/>
  </r>
  <r>
    <d v="2023-03-10T00:00:00"/>
    <n v="898"/>
    <x v="19"/>
    <x v="25"/>
    <x v="0"/>
    <s v="Maintenance bill for Mar-23 Bahria Office TS+VC"/>
    <x v="487"/>
    <m/>
    <n v="1809805768"/>
    <d v="2023-03-10T00:00:00"/>
    <m/>
  </r>
  <r>
    <d v="2023-03-10T00:00:00"/>
    <n v="899"/>
    <x v="19"/>
    <x v="25"/>
    <x v="0"/>
    <s v="Storm Fiber bill Mar-23 VC, TS+VC"/>
    <x v="473"/>
    <m/>
    <n v="1809815956"/>
    <d v="2023-03-10T00:00:00"/>
    <m/>
  </r>
  <r>
    <d v="2023-03-10T00:00:00"/>
    <n v="900"/>
    <x v="15"/>
    <x v="18"/>
    <x v="0"/>
    <s v="Salaries for Head office Staff Feb-23 TS+VC"/>
    <x v="647"/>
    <m/>
    <n v="1810407402"/>
    <d v="2023-03-10T00:00:00"/>
    <m/>
  </r>
  <r>
    <d v="2023-03-10T00:00:00"/>
    <n v="901"/>
    <x v="15"/>
    <x v="18"/>
    <x v="0"/>
    <s v="Salaries for Victoria City Staff Feb-23 TS+VC"/>
    <x v="648"/>
    <m/>
    <n v="1811102992"/>
    <d v="2023-03-10T00:00:00"/>
    <m/>
  </r>
  <r>
    <d v="2023-03-10T00:00:00"/>
    <n v="902"/>
    <x v="15"/>
    <x v="18"/>
    <x v="0"/>
    <s v="Salaries for Team Farhan Subhani Feb-23 TS+VC"/>
    <x v="649"/>
    <m/>
    <n v="1811326162"/>
    <d v="2023-03-10T00:00:00"/>
    <m/>
  </r>
  <r>
    <d v="2023-03-10T00:00:00"/>
    <n v="903"/>
    <x v="15"/>
    <x v="18"/>
    <x v="0"/>
    <s v="Salaries for Victoria Site Office Feb-23"/>
    <x v="650"/>
    <m/>
    <n v="1811649295"/>
    <d v="2023-03-10T00:00:00"/>
    <m/>
  </r>
  <r>
    <d v="2023-03-13T00:00:00"/>
    <n v="904"/>
    <x v="11"/>
    <x v="23"/>
    <x v="0"/>
    <s v="Rent paid for Bahria office Mar-23"/>
    <x v="252"/>
    <m/>
    <n v="1811828045"/>
    <d v="2023-03-13T00:00:00"/>
    <m/>
  </r>
  <r>
    <d v="2023-03-13T00:00:00"/>
    <n v="905"/>
    <x v="4"/>
    <x v="44"/>
    <x v="3"/>
    <s v="paid for neon signs boards"/>
    <x v="651"/>
    <m/>
    <n v="1813919005"/>
    <d v="2023-03-13T00:00:00"/>
    <m/>
  </r>
  <r>
    <d v="2023-03-13T00:00:00"/>
    <n v="906"/>
    <x v="19"/>
    <x v="25"/>
    <x v="0"/>
    <s v="PTCL  HO BILL PAID FOR JAN - MAR-23 TS+VC"/>
    <x v="652"/>
    <m/>
    <n v="1813938049"/>
    <d v="2023-03-13T00:00:00"/>
    <m/>
  </r>
  <r>
    <d v="2023-03-13T00:00:00"/>
    <n v="907"/>
    <x v="24"/>
    <x v="31"/>
    <x v="1"/>
    <s v="SHAHEEN SANITORY BILL 3848 "/>
    <x v="653"/>
    <m/>
    <n v="1813957274"/>
    <d v="2023-03-13T00:00:00"/>
    <m/>
  </r>
  <r>
    <d v="2023-03-16T00:00:00"/>
    <n v="908"/>
    <x v="19"/>
    <x v="25"/>
    <x v="0"/>
    <s v="LESCO Bill for HO Feb-23 TS+VC"/>
    <x v="654"/>
    <m/>
    <n v="1814003746"/>
    <d v="2023-03-16T00:00:00"/>
    <m/>
  </r>
  <r>
    <d v="2023-03-16T00:00:00"/>
    <n v="909"/>
    <x v="19"/>
    <x v="25"/>
    <x v="0"/>
    <s v="PTCL Bill HO 8301 For Feb-23 TS+ VC"/>
    <x v="460"/>
    <m/>
    <n v="1814004116"/>
    <d v="2023-03-16T00:00:00"/>
    <m/>
  </r>
  <r>
    <d v="2023-03-16T00:00:00"/>
    <n v="910"/>
    <x v="19"/>
    <x v="25"/>
    <x v="0"/>
    <s v="PTCL Bill HO 8302 For Feb-23 TS+VC"/>
    <x v="655"/>
    <m/>
    <n v="1814005130"/>
    <d v="2023-03-16T00:00:00"/>
    <m/>
  </r>
  <r>
    <d v="2023-03-16T00:00:00"/>
    <n v="911"/>
    <x v="19"/>
    <x v="25"/>
    <x v="0"/>
    <s v="PTCL Bill HO 8303 For Feb-23 TS+VC"/>
    <x v="656"/>
    <m/>
    <n v="1814005721"/>
    <d v="2023-03-16T00:00:00"/>
    <m/>
  </r>
  <r>
    <d v="2023-03-16T00:00:00"/>
    <n v="912"/>
    <x v="19"/>
    <x v="25"/>
    <x v="0"/>
    <s v="PTCL Bill HO 8304 For Feb-23 TS+VC"/>
    <x v="183"/>
    <m/>
    <n v="1814006371"/>
    <d v="2023-03-16T00:00:00"/>
    <m/>
  </r>
  <r>
    <d v="2023-03-16T00:00:00"/>
    <n v="913"/>
    <x v="19"/>
    <x v="25"/>
    <x v="0"/>
    <s v="PTCL Bill HO 8305 For Feb-23 TS+VC"/>
    <x v="469"/>
    <m/>
    <n v="1814006826"/>
    <d v="2023-03-16T00:00:00"/>
    <m/>
  </r>
  <r>
    <d v="2023-03-16T00:00:00"/>
    <n v="914"/>
    <x v="19"/>
    <x v="25"/>
    <x v="0"/>
    <s v="PTCL Bill HO 8307 For Feb-23 TS +VC"/>
    <x v="657"/>
    <m/>
    <n v="1814007339"/>
    <d v="2023-03-16T00:00:00"/>
    <m/>
  </r>
  <r>
    <d v="2023-03-16T00:00:00"/>
    <n v="915"/>
    <x v="19"/>
    <x v="25"/>
    <x v="0"/>
    <s v="PTCL Bill HO 4115 For Feb-23 TS+VC"/>
    <x v="658"/>
    <m/>
    <n v="1814015041"/>
    <d v="2023-03-16T00:00:00"/>
    <m/>
  </r>
  <r>
    <d v="2023-03-16T00:00:00"/>
    <n v="916"/>
    <x v="19"/>
    <x v="25"/>
    <x v="0"/>
    <s v="PTCL Bill HO 4003 For Feb-23 TS+VC"/>
    <x v="659"/>
    <m/>
    <n v="1814020104"/>
    <d v="2023-03-16T00:00:00"/>
    <m/>
  </r>
  <r>
    <d v="2023-03-16T00:00:00"/>
    <n v="917"/>
    <x v="19"/>
    <x v="25"/>
    <x v="0"/>
    <s v="SNGPL Bill HO for Feb-23 TS+VC"/>
    <x v="10"/>
    <m/>
    <n v="1814022704"/>
    <d v="2023-03-16T00:00:00"/>
    <m/>
  </r>
  <r>
    <d v="2023-03-16T00:00:00"/>
    <n v="918"/>
    <x v="19"/>
    <x v="25"/>
    <x v="0"/>
    <s v="SNGPL Bill HO for Mar-23 TS+VC"/>
    <x v="10"/>
    <m/>
    <n v="1814025304"/>
    <d v="2023-03-16T00:00:00"/>
    <m/>
  </r>
  <r>
    <d v="2023-03-16T00:00:00"/>
    <n v="919"/>
    <x v="19"/>
    <x v="25"/>
    <x v="0"/>
    <s v="LESCO BILL VC FOR FEB-23 TS+VC"/>
    <x v="660"/>
    <m/>
    <n v="1814031697"/>
    <d v="2023-03-16T00:00:00"/>
    <m/>
  </r>
  <r>
    <d v="2023-03-16T00:00:00"/>
    <n v="920"/>
    <x v="19"/>
    <x v="25"/>
    <x v="0"/>
    <s v="SNGPL BILL VC FOR FEB-23 TS+VC"/>
    <x v="661"/>
    <m/>
    <n v="1814031853"/>
    <d v="2023-03-16T00:00:00"/>
    <m/>
  </r>
  <r>
    <d v="2023-03-16T00:00:00"/>
    <n v="921"/>
    <x v="19"/>
    <x v="25"/>
    <x v="0"/>
    <s v="PTCL BILL VC 142 FOR FEB-23 VC TS+VC"/>
    <x v="662"/>
    <m/>
    <n v="1814034914"/>
    <d v="2023-03-16T00:00:00"/>
    <m/>
  </r>
  <r>
    <d v="2023-03-16T00:00:00"/>
    <n v="922"/>
    <x v="19"/>
    <x v="25"/>
    <x v="0"/>
    <s v="PTCL BILL VC 300 FOR FEB-23 VC TS+VC"/>
    <x v="165"/>
    <m/>
    <n v="1814035414"/>
    <d v="2023-03-16T00:00:00"/>
    <m/>
  </r>
  <r>
    <d v="2023-03-16T00:00:00"/>
    <n v="923"/>
    <x v="19"/>
    <x v="25"/>
    <x v="0"/>
    <s v="PTCL BILL VC 301 FOR FEB-23 VC TS+VC"/>
    <x v="663"/>
    <m/>
    <n v="1814035940"/>
    <d v="2023-03-16T00:00:00"/>
    <m/>
  </r>
  <r>
    <d v="2023-03-18T00:00:00"/>
    <n v="924"/>
    <x v="9"/>
    <x v="24"/>
    <x v="3"/>
    <s v="Flage + Flex+ Hangers for VE"/>
    <x v="664"/>
    <m/>
    <n v="1814355740"/>
    <d v="2023-03-18T00:00:00"/>
    <m/>
  </r>
  <r>
    <d v="2023-03-21T00:00:00"/>
    <n v="925"/>
    <x v="4"/>
    <x v="41"/>
    <x v="3"/>
    <s v="Revolution Media Bill # (IE/6, IE/7, 32378, 32624) Cash Payment"/>
    <x v="665"/>
    <m/>
    <n v="1814825855"/>
    <d v="2023-03-21T00:00:00"/>
    <m/>
  </r>
  <r>
    <d v="2023-03-21T00:00:00"/>
    <n v="926"/>
    <x v="4"/>
    <x v="41"/>
    <x v="3"/>
    <s v="Revolution Media Bill # (IE/6, IE/7, 32378, 32624) Cash Payment"/>
    <x v="666"/>
    <m/>
    <n v="1815886055"/>
    <d v="2023-03-21T00:00:00"/>
    <m/>
  </r>
  <r>
    <d v="2023-03-22T00:00:00"/>
    <n v="927"/>
    <x v="32"/>
    <x v="46"/>
    <x v="6"/>
    <s v="Tax on Salaries Paid"/>
    <x v="667"/>
    <m/>
    <n v="1815912930"/>
    <d v="2023-03-22T00:00:00"/>
    <m/>
  </r>
  <r>
    <d v="2023-03-22T00:00:00"/>
    <n v="928"/>
    <x v="32"/>
    <x v="46"/>
    <x v="6"/>
    <s v="Tax on Property Rent Paid"/>
    <x v="668"/>
    <m/>
    <n v="1815925180"/>
    <d v="2023-03-22T00:00:00"/>
    <m/>
  </r>
  <r>
    <d v="2023-03-22T00:00:00"/>
    <n v="929"/>
    <x v="32"/>
    <x v="46"/>
    <x v="6"/>
    <s v="Tax on Property Rent Paid"/>
    <x v="668"/>
    <m/>
    <n v="1815937430"/>
    <d v="2023-03-22T00:00:00"/>
    <m/>
  </r>
  <r>
    <d v="2023-03-22T00:00:00"/>
    <n v="930"/>
    <x v="19"/>
    <x v="25"/>
    <x v="0"/>
    <s v="SNGPL Bill paid for feb-23 TS+VC"/>
    <x v="669"/>
    <m/>
    <n v="1815952205"/>
    <d v="2023-03-22T00:00:00"/>
    <m/>
  </r>
  <r>
    <d v="2023-03-22T00:00:00"/>
    <n v="931"/>
    <x v="15"/>
    <x v="18"/>
    <x v="0"/>
    <s v="Piffers Salaried Paid"/>
    <x v="670"/>
    <m/>
    <n v="1815997285"/>
    <d v="2023-03-22T00:00:00"/>
    <m/>
  </r>
  <r>
    <d v="2023-03-22T00:00:00"/>
    <n v="932"/>
    <x v="4"/>
    <x v="10"/>
    <x v="3"/>
    <s v="FAMOUS CARDS COLLECTION Bill Paid"/>
    <x v="671"/>
    <m/>
    <n v="1816108485"/>
    <d v="2023-03-22T00:00:00"/>
    <m/>
  </r>
  <r>
    <d v="2023-03-22T00:00:00"/>
    <n v="933"/>
    <x v="4"/>
    <x v="10"/>
    <x v="3"/>
    <s v="MAG INVOICE # 412-02-23"/>
    <x v="127"/>
    <m/>
    <n v="1816408485"/>
    <d v="2023-03-22T00:00:00"/>
    <m/>
  </r>
  <r>
    <d v="2023-03-22T00:00:00"/>
    <n v="934"/>
    <x v="4"/>
    <x v="10"/>
    <x v="3"/>
    <s v="Aslam MEDIA Bill Paid"/>
    <x v="672"/>
    <m/>
    <n v="1816417685"/>
    <d v="2023-03-22T00:00:00"/>
    <m/>
  </r>
  <r>
    <d v="2023-03-23T00:00:00"/>
    <n v="935"/>
    <x v="4"/>
    <x v="10"/>
    <x v="3"/>
    <s v="DIGITAL MARKETING EXP (BILAL SB)"/>
    <x v="205"/>
    <m/>
    <n v="1816517685"/>
    <d v="2023-03-23T00:00:00"/>
    <m/>
  </r>
  <r>
    <d v="2023-03-24T00:00:00"/>
    <n v="936"/>
    <x v="28"/>
    <x v="39"/>
    <x v="3"/>
    <s v="Hi Tea Bills 24-03-2023"/>
    <x v="673"/>
    <m/>
    <n v="1816599904"/>
    <d v="2023-03-24T00:00:00"/>
    <m/>
  </r>
  <r>
    <d v="2023-03-24T00:00:00"/>
    <n v="937"/>
    <x v="27"/>
    <x v="59"/>
    <x v="1"/>
    <s v="Site Expense VC 24-03-2023"/>
    <x v="674"/>
    <m/>
    <n v="1816649679"/>
    <d v="2023-03-24T00:00:00"/>
    <m/>
  </r>
  <r>
    <d v="2023-03-24T00:00:00"/>
    <n v="938"/>
    <x v="27"/>
    <x v="59"/>
    <x v="1"/>
    <s v="Site Expense VC 24-03-2023"/>
    <x v="675"/>
    <m/>
    <n v="1816947749"/>
    <d v="2023-03-24T00:00:00"/>
    <m/>
  </r>
  <r>
    <d v="2023-03-24T00:00:00"/>
    <n v="939"/>
    <x v="27"/>
    <x v="59"/>
    <x v="1"/>
    <s v="Site Expense VC 24-03-2023"/>
    <x v="676"/>
    <m/>
    <n v="1816997679"/>
    <d v="2023-03-24T00:00:00"/>
    <m/>
  </r>
  <r>
    <d v="2023-03-24T00:00:00"/>
    <n v="940"/>
    <x v="27"/>
    <x v="59"/>
    <x v="1"/>
    <s v="Site Expense VC 24-03-2023"/>
    <x v="677"/>
    <m/>
    <n v="1817083884"/>
    <d v="2023-03-24T00:00:00"/>
    <m/>
  </r>
  <r>
    <d v="2023-03-24T00:00:00"/>
    <n v="941"/>
    <x v="0"/>
    <x v="0"/>
    <x v="0"/>
    <s v="Petty Cash Exp VC+TC"/>
    <x v="678"/>
    <m/>
    <n v="1817137546.5"/>
    <d v="2023-03-24T00:00:00"/>
    <m/>
  </r>
  <r>
    <d v="2023-03-24T00:00:00"/>
    <n v="942"/>
    <x v="0"/>
    <x v="0"/>
    <x v="0"/>
    <s v="op exp 18-1-2023 to 02-02-2023 TS+VC"/>
    <x v="679"/>
    <m/>
    <n v="1817352875.25"/>
    <d v="2023-03-24T00:00:00"/>
    <m/>
  </r>
  <r>
    <d v="2023-03-24T00:00:00"/>
    <n v="943"/>
    <x v="0"/>
    <x v="0"/>
    <x v="0"/>
    <s v="op exp  02-02-2023 to 21-03-2023 TS+VC"/>
    <x v="680"/>
    <m/>
    <n v="1818019345.6"/>
    <d v="2023-03-24T00:00:00"/>
    <m/>
  </r>
  <r>
    <d v="2023-03-25T00:00:00"/>
    <n v="944"/>
    <x v="0"/>
    <x v="0"/>
    <x v="0"/>
    <s v="Op Exp cash and carry 20-3-2023"/>
    <x v="681"/>
    <m/>
    <n v="1818029217.6"/>
    <d v="2023-03-25T00:00:00"/>
    <m/>
  </r>
  <r>
    <d v="2023-03-25T00:00:00"/>
    <n v="945"/>
    <x v="0"/>
    <x v="0"/>
    <x v="0"/>
    <s v="op exp repairs paid to Mr. Moeen"/>
    <x v="78"/>
    <m/>
    <n v="1818034217.6"/>
    <d v="2023-03-25T00:00:00"/>
    <m/>
  </r>
  <r>
    <d v="2023-03-27T00:00:00"/>
    <n v="946"/>
    <x v="19"/>
    <x v="25"/>
    <x v="0"/>
    <s v="PTCL bill march 2023 bahria town"/>
    <x v="682"/>
    <m/>
    <n v="1818037116.6"/>
    <d v="2023-03-27T00:00:00"/>
    <m/>
  </r>
  <r>
    <d v="2023-03-27T00:00:00"/>
    <n v="947"/>
    <x v="19"/>
    <x v="25"/>
    <x v="0"/>
    <s v="PTCL bill march 2023 bahria town"/>
    <x v="683"/>
    <m/>
    <n v="1818037682.1"/>
    <d v="2023-03-27T00:00:00"/>
    <m/>
  </r>
  <r>
    <d v="2023-03-28T00:00:00"/>
    <n v="948"/>
    <x v="3"/>
    <x v="3"/>
    <x v="2"/>
    <s v="RS.50,000 PAID MISCELLANEOUS"/>
    <x v="340"/>
    <m/>
    <n v="1818087682.1"/>
    <d v="2023-03-28T00:00:00"/>
    <m/>
  </r>
  <r>
    <d v="2023-03-28T00:00:00"/>
    <n v="949"/>
    <x v="4"/>
    <x v="41"/>
    <x v="3"/>
    <s v="VC DIGITAL MARKETING 27-02-23"/>
    <x v="684"/>
    <m/>
    <n v="1818292682.1"/>
    <d v="2023-03-28T00:00:00"/>
    <m/>
  </r>
  <r>
    <d v="2023-03-28T00:00:00"/>
    <n v="950"/>
    <x v="43"/>
    <x v="60"/>
    <x v="8"/>
    <s v="5 FILES RE PURCHASED "/>
    <x v="17"/>
    <m/>
    <n v="1819292682.1"/>
    <d v="2023-03-28T00:00:00"/>
    <m/>
  </r>
  <r>
    <d v="2023-03-29T00:00:00"/>
    <n v="951"/>
    <x v="19"/>
    <x v="25"/>
    <x v="0"/>
    <s v="Multinet Bill for march 2023"/>
    <x v="685"/>
    <m/>
    <n v="1819319450.1"/>
    <d v="2023-03-29T00:00:00"/>
    <m/>
  </r>
  <r>
    <d v="2023-03-29T00:00:00"/>
    <n v="952"/>
    <x v="4"/>
    <x v="10"/>
    <x v="3"/>
    <s v="MAG print media march 2023"/>
    <x v="24"/>
    <m/>
    <n v="1819719450.1"/>
    <d v="2023-03-29T00:00:00"/>
    <m/>
  </r>
  <r>
    <d v="2023-03-29T00:00:00"/>
    <n v="953"/>
    <x v="4"/>
    <x v="10"/>
    <x v="3"/>
    <s v="Flex installation 24-03-2023"/>
    <x v="686"/>
    <m/>
    <n v="1819771170.1"/>
    <d v="2023-03-29T00:00:00"/>
    <m/>
  </r>
  <r>
    <d v="2023-03-29T00:00:00"/>
    <n v="954"/>
    <x v="19"/>
    <x v="25"/>
    <x v="0"/>
    <s v="LESCO ID 3244388 FOR 3/23 (TS+VC)"/>
    <x v="687"/>
    <m/>
    <n v="1819773957.95"/>
    <d v="2023-03-29T00:00:00"/>
    <m/>
  </r>
  <r>
    <d v="2023-03-29T00:00:00"/>
    <n v="955"/>
    <x v="19"/>
    <x v="25"/>
    <x v="0"/>
    <s v="LESCO ID 3244392 FOR 3/23 (TS+VC)"/>
    <x v="688"/>
    <m/>
    <n v="1819775925.5"/>
    <d v="2023-03-29T00:00:00"/>
    <m/>
  </r>
  <r>
    <d v="2023-03-29T00:00:00"/>
    <n v="956"/>
    <x v="19"/>
    <x v="25"/>
    <x v="0"/>
    <s v="LESCO ID 3244391 FOR 3/23 (TS+VC)"/>
    <x v="689"/>
    <m/>
    <n v="1819776069.15"/>
    <d v="2023-03-29T00:00:00"/>
    <m/>
  </r>
  <r>
    <d v="2023-03-29T00:00:00"/>
    <n v="957"/>
    <x v="19"/>
    <x v="25"/>
    <x v="0"/>
    <s v="LESCO ID 3244389 FOR 3/23 (TS+VC)"/>
    <x v="690"/>
    <m/>
    <n v="1819777065.6"/>
    <d v="2023-03-29T00:00:00"/>
    <m/>
  </r>
  <r>
    <d v="2023-04-03T00:00:00"/>
    <n v="958"/>
    <x v="36"/>
    <x v="50"/>
    <x v="3"/>
    <s v="PETTY CASH EXP  BAHRIA TOWN TS + VC"/>
    <x v="691"/>
    <m/>
    <n v="1819787728.1"/>
    <d v="2023-04-03T00:00:00"/>
    <m/>
  </r>
  <r>
    <d v="2023-04-03T00:00:00"/>
    <n v="959"/>
    <x v="0"/>
    <x v="0"/>
    <x v="0"/>
    <s v="VC SITE EXPENSE MARCH 2023"/>
    <x v="692"/>
    <m/>
    <n v="1819801628.1"/>
    <d v="2023-04-03T00:00:00"/>
    <m/>
  </r>
  <r>
    <d v="2023-04-03T00:00:00"/>
    <n v="960"/>
    <x v="0"/>
    <x v="0"/>
    <x v="0"/>
    <s v="VC SITE EXPENSE MARCH 2023"/>
    <x v="693"/>
    <m/>
    <n v="1819807773.1"/>
    <d v="2023-04-03T00:00:00"/>
    <m/>
  </r>
  <r>
    <d v="2023-04-03T00:00:00"/>
    <n v="961"/>
    <x v="0"/>
    <x v="0"/>
    <x v="0"/>
    <s v="M. BAKHS SAAB SITE EXP MARCH 2023"/>
    <x v="694"/>
    <m/>
    <n v="1819835843.1"/>
    <d v="2023-04-03T00:00:00"/>
    <m/>
  </r>
  <r>
    <d v="2023-04-03T00:00:00"/>
    <n v="962"/>
    <x v="0"/>
    <x v="0"/>
    <x v="0"/>
    <s v="SITE EXP (3390+13790+3791+95899)"/>
    <x v="695"/>
    <m/>
    <n v="1819952713.1"/>
    <d v="2023-04-03T00:00:00"/>
    <m/>
  </r>
  <r>
    <d v="2023-04-03T00:00:00"/>
    <n v="963"/>
    <x v="0"/>
    <x v="0"/>
    <x v="0"/>
    <s v="BAHRIA EXP TS + VC "/>
    <x v="696"/>
    <m/>
    <n v="1819956583.85"/>
    <d v="2023-04-03T00:00:00"/>
    <m/>
  </r>
  <r>
    <d v="2023-04-03T00:00:00"/>
    <n v="964"/>
    <x v="0"/>
    <x v="0"/>
    <x v="0"/>
    <s v="HO EXP TS + VC"/>
    <x v="697"/>
    <m/>
    <n v="1819970961.2"/>
    <d v="2023-04-03T00:00:00"/>
    <m/>
  </r>
  <r>
    <d v="2023-04-03T00:00:00"/>
    <n v="965"/>
    <x v="0"/>
    <x v="0"/>
    <x v="0"/>
    <s v="S.HTS EXP TS + VC"/>
    <x v="698"/>
    <m/>
    <n v="1819973171.2"/>
    <d v="2023-04-03T00:00:00"/>
    <m/>
  </r>
  <r>
    <d v="2023-04-03T00:00:00"/>
    <n v="966"/>
    <x v="0"/>
    <x v="0"/>
    <x v="0"/>
    <s v="CSR EXP TS + VC"/>
    <x v="699"/>
    <m/>
    <n v="1820010312.85"/>
    <d v="2023-04-03T00:00:00"/>
    <m/>
  </r>
  <r>
    <d v="2023-04-03T00:00:00"/>
    <n v="967"/>
    <x v="19"/>
    <x v="25"/>
    <x v="0"/>
    <s v="LESCO ID 10211690 BILL FOR MARCH 2023"/>
    <x v="700"/>
    <m/>
    <n v="1820010524.85"/>
    <d v="2023-04-03T00:00:00"/>
    <m/>
  </r>
  <r>
    <d v="2023-04-04T00:00:00"/>
    <n v="968"/>
    <x v="19"/>
    <x v="25"/>
    <x v="0"/>
    <s v="LESCO ID 3294654 BILL FOR MARCH 2023 TS + VC"/>
    <x v="701"/>
    <m/>
    <n v="1820019296.6"/>
    <d v="2023-04-04T00:00:00"/>
    <m/>
  </r>
  <r>
    <d v="2023-04-04T00:00:00"/>
    <n v="969"/>
    <x v="0"/>
    <x v="0"/>
    <x v="0"/>
    <s v="RED VELVET 2.5 LBS FOR HEAD OFFICE"/>
    <x v="702"/>
    <m/>
    <n v="1820020797.6"/>
    <d v="2023-04-04T00:00:00"/>
    <m/>
  </r>
  <r>
    <d v="2023-04-04T00:00:00"/>
    <n v="970"/>
    <x v="0"/>
    <x v="0"/>
    <x v="0"/>
    <s v="BATA  SLIPPERS AND BAGS"/>
    <x v="703"/>
    <m/>
    <n v="1820024926.6"/>
    <d v="2023-04-04T00:00:00"/>
    <m/>
  </r>
  <r>
    <d v="2023-04-04T00:00:00"/>
    <n v="971"/>
    <x v="9"/>
    <x v="11"/>
    <x v="3"/>
    <s v="VC BAGS AND PAYMENT PLAN CARDS"/>
    <x v="704"/>
    <m/>
    <n v="1820386926.6"/>
    <d v="2023-04-04T00:00:00"/>
    <m/>
  </r>
  <r>
    <d v="2023-04-05T00:00:00"/>
    <n v="972"/>
    <x v="4"/>
    <x v="41"/>
    <x v="3"/>
    <s v="DIGITAL SPENDING (TS +VC)"/>
    <x v="705"/>
    <m/>
    <n v="1820661926.6"/>
    <d v="2023-04-05T00:00:00"/>
    <m/>
  </r>
  <r>
    <d v="2023-04-06T00:00:00"/>
    <n v="973"/>
    <x v="42"/>
    <x v="58"/>
    <x v="3"/>
    <s v="marketing expense"/>
    <x v="706"/>
    <m/>
    <n v="1820766926.6"/>
    <d v="2023-04-06T00:00:00"/>
    <m/>
  </r>
  <r>
    <d v="2023-04-06T00:00:00"/>
    <n v="974"/>
    <x v="42"/>
    <x v="58"/>
    <x v="3"/>
    <s v="marketing expense"/>
    <x v="63"/>
    <m/>
    <n v="1821116926.6"/>
    <d v="2023-04-06T00:00:00"/>
    <m/>
  </r>
  <r>
    <d v="2023-04-07T00:00:00"/>
    <n v="975"/>
    <x v="15"/>
    <x v="18"/>
    <x v="0"/>
    <s v="BAHRIA TOWN OFFICE STAFF SALARIES FEB 2023 TS + VC"/>
    <x v="707"/>
    <m/>
    <n v="1821191676.6"/>
    <d v="2023-04-07T00:00:00"/>
    <m/>
  </r>
  <r>
    <d v="2023-04-07T00:00:00"/>
    <n v="976"/>
    <x v="15"/>
    <x v="18"/>
    <x v="0"/>
    <s v="HEAD OFFICE SALARIES MARCH 2023 TS + VC"/>
    <x v="708"/>
    <m/>
    <n v="1821750395.15"/>
    <d v="2023-04-07T00:00:00"/>
    <m/>
  </r>
  <r>
    <d v="2023-04-07T00:00:00"/>
    <n v="977"/>
    <x v="15"/>
    <x v="18"/>
    <x v="0"/>
    <s v="VICTORIA CITY STAFF SALARIES MARCH 2023 TS + VC"/>
    <x v="709"/>
    <m/>
    <n v="1822468336.4"/>
    <d v="2023-04-07T00:00:00"/>
    <m/>
  </r>
  <r>
    <d v="2023-04-07T00:00:00"/>
    <n v="978"/>
    <x v="15"/>
    <x v="18"/>
    <x v="0"/>
    <s v="VICTORIA CITY SITE STAFF SALARIES MARCH 2023"/>
    <x v="710"/>
    <m/>
    <n v="1822918803.4"/>
    <d v="2023-04-07T00:00:00"/>
    <m/>
  </r>
  <r>
    <d v="2023-04-07T00:00:00"/>
    <n v="979"/>
    <x v="15"/>
    <x v="18"/>
    <x v="0"/>
    <s v="FARHAN SUBHAN TEAM SALARY MAR 2023 TS + VC"/>
    <x v="711"/>
    <m/>
    <n v="1823148036.95"/>
    <d v="2023-04-07T00:00:00"/>
    <m/>
  </r>
  <r>
    <d v="2023-04-07T00:00:00"/>
    <n v="980"/>
    <x v="15"/>
    <x v="18"/>
    <x v="0"/>
    <s v="BAHRIA TOWN OFFICE STAFF SALARIES MAR 2023 TS + VC"/>
    <x v="712"/>
    <m/>
    <n v="1823237899.45"/>
    <d v="2023-04-07T00:00:00"/>
    <m/>
  </r>
  <r>
    <d v="2023-04-08T00:00:00"/>
    <n v="981"/>
    <x v="15"/>
    <x v="18"/>
    <x v="0"/>
    <s v="SALARY PAID TO M. SIDIQUE (13 DAYS)"/>
    <x v="713"/>
    <m/>
    <n v="1823249599.45"/>
    <d v="2023-04-08T00:00:00"/>
    <m/>
  </r>
  <r>
    <d v="2023-04-08T00:00:00"/>
    <n v="982"/>
    <x v="42"/>
    <x v="58"/>
    <x v="3"/>
    <s v="REVOLUTION MEDIA MARKETING EXPENSE"/>
    <x v="714"/>
    <m/>
    <n v="1823704599.45"/>
    <d v="2023-04-08T00:00:00"/>
    <m/>
  </r>
  <r>
    <d v="2023-04-08T00:00:00"/>
    <n v="983"/>
    <x v="41"/>
    <x v="57"/>
    <x v="3"/>
    <s v="PAYMENT AGAINST CONYAINER BY MR. BASIT"/>
    <x v="326"/>
    <m/>
    <n v="1826204599.45"/>
    <d v="2023-04-08T00:00:00"/>
    <m/>
  </r>
  <r>
    <d v="2023-04-11T00:00:00"/>
    <n v="984"/>
    <x v="24"/>
    <x v="31"/>
    <x v="1"/>
    <s v="SHAHEEN SANITORY VCPRO-003"/>
    <x v="80"/>
    <m/>
    <n v="1826212099.45"/>
    <d v="2023-04-11T00:00:00"/>
    <m/>
  </r>
  <r>
    <d v="2023-04-13T00:00:00"/>
    <n v="985"/>
    <x v="26"/>
    <x v="35"/>
    <x v="0"/>
    <s v="SILK BANK ACCOUNT OPENING "/>
    <x v="78"/>
    <m/>
    <n v="1826217099.45"/>
    <d v="2023-04-13T00:00:00"/>
    <m/>
  </r>
  <r>
    <d v="2023-04-13T00:00:00"/>
    <n v="986"/>
    <x v="13"/>
    <x v="15"/>
    <x v="4"/>
    <s v="INTERWOOD SOFA AND MEETING TABLE "/>
    <x v="715"/>
    <m/>
    <n v="1826853371.45"/>
    <d v="2023-04-13T00:00:00"/>
    <m/>
  </r>
  <r>
    <d v="2023-04-13T00:00:00"/>
    <n v="987"/>
    <x v="40"/>
    <x v="56"/>
    <x v="1"/>
    <s v="PAID FOR FUEL"/>
    <x v="716"/>
    <m/>
    <n v="1827079696.45"/>
    <d v="2023-04-13T00:00:00"/>
    <m/>
  </r>
  <r>
    <d v="2023-04-13T00:00:00"/>
    <n v="988"/>
    <x v="41"/>
    <x v="57"/>
    <x v="3"/>
    <s v="PAID FOR CONTAINER"/>
    <x v="18"/>
    <m/>
    <n v="1829079696.45"/>
    <d v="2023-04-13T00:00:00"/>
    <m/>
  </r>
  <r>
    <d v="2023-04-13T00:00:00"/>
    <n v="989"/>
    <x v="44"/>
    <x v="61"/>
    <x v="1"/>
    <s v="PAID FOR MACHINERY RENT "/>
    <x v="717"/>
    <m/>
    <n v="1830060196.45"/>
    <d v="2023-04-13T00:00:00"/>
    <m/>
  </r>
  <r>
    <d v="2023-04-13T00:00:00"/>
    <n v="990"/>
    <x v="3"/>
    <x v="3"/>
    <x v="2"/>
    <s v="SA CONSULTANCY"/>
    <x v="718"/>
    <m/>
    <n v="1850060196.45"/>
    <d v="2023-04-13T00:00:00"/>
    <m/>
  </r>
  <r>
    <d v="2023-04-13T00:00:00"/>
    <n v="991"/>
    <x v="3"/>
    <x v="3"/>
    <x v="2"/>
    <s v="ASADULLAH "/>
    <x v="127"/>
    <m/>
    <n v="1850360196.45"/>
    <d v="2023-04-13T00:00:00"/>
    <m/>
  </r>
  <r>
    <d v="2023-04-13T00:00:00"/>
    <n v="992"/>
    <x v="45"/>
    <x v="62"/>
    <x v="0"/>
    <s v="HONDA CITY FUEL"/>
    <x v="719"/>
    <m/>
    <n v="1850374697.45"/>
    <d v="2023-04-13T00:00:00"/>
    <m/>
  </r>
  <r>
    <d v="2023-04-13T00:00:00"/>
    <n v="993"/>
    <x v="46"/>
    <x v="63"/>
    <x v="0"/>
    <s v="GENERATOR FUEL"/>
    <x v="720"/>
    <m/>
    <n v="1850413000.45"/>
    <d v="2023-04-13T00:00:00"/>
    <m/>
  </r>
  <r>
    <d v="2023-04-13T00:00:00"/>
    <n v="994"/>
    <x v="11"/>
    <x v="23"/>
    <x v="0"/>
    <s v="RENT FOR THE MONTH OF APRIL-23"/>
    <x v="721"/>
    <m/>
    <n v="1850591500.45"/>
    <d v="2023-04-13T00:00:00"/>
    <m/>
  </r>
  <r>
    <d v="2023-04-13T00:00:00"/>
    <n v="995"/>
    <x v="4"/>
    <x v="10"/>
    <x v="3"/>
    <s v="GLORIOUS MEDIA AND PRODUCTION PAYMENT H.O ILLYAS SAAB"/>
    <x v="722"/>
    <m/>
    <n v="1850937710.45"/>
    <d v="2023-04-13T00:00:00"/>
    <m/>
  </r>
  <r>
    <d v="2023-04-13T00:00:00"/>
    <n v="996"/>
    <x v="26"/>
    <x v="64"/>
    <x v="2"/>
    <s v="DMA EXPENSE BUNCH H.O ILLYAS SAAB"/>
    <x v="723"/>
    <m/>
    <n v="1852824984.45"/>
    <d v="2023-04-13T00:00:00"/>
    <m/>
  </r>
  <r>
    <d v="2023-04-13T00:00:00"/>
    <n v="997"/>
    <x v="26"/>
    <x v="38"/>
    <x v="1"/>
    <s v="CONSTRUCTION EXPENSE BUNCH HEAD OFFICE ILLYAS SAAB"/>
    <x v="724"/>
    <m/>
    <n v="1853741209.45"/>
    <d v="2023-04-13T00:00:00"/>
    <m/>
  </r>
  <r>
    <d v="2023-04-13T00:00:00"/>
    <n v="998"/>
    <x v="26"/>
    <x v="35"/>
    <x v="0"/>
    <s v="OPERATIONAL EXPENSE BUNCH H.O ILLYAS SAAB"/>
    <x v="725"/>
    <m/>
    <n v="1854184517.45"/>
    <d v="2023-04-13T00:00:00"/>
    <m/>
  </r>
  <r>
    <d v="2023-04-14T00:00:00"/>
    <n v="999"/>
    <x v="26"/>
    <x v="35"/>
    <x v="0"/>
    <s v="OPERATIONS EXP BUNCH (TS + VC) H.O ILLYAS SAAB"/>
    <x v="726"/>
    <m/>
    <n v="1854215114.25"/>
    <d v="2023-04-14T00:00:00"/>
    <m/>
  </r>
  <r>
    <d v="2023-04-14T00:00:00"/>
    <n v="1000"/>
    <x v="26"/>
    <x v="35"/>
    <x v="0"/>
    <s v="OPERATIONS EXP BUNCH (TS + VC) H.O ILLYAS SAAB"/>
    <x v="727"/>
    <m/>
    <n v="1854698215.75"/>
    <d v="2023-04-14T00:00:00"/>
    <m/>
  </r>
  <r>
    <d v="2023-04-14T00:00:00"/>
    <n v="1001"/>
    <x v="26"/>
    <x v="65"/>
    <x v="6"/>
    <s v="LEGAL EXP BUNCH H.O ILLYAS SAAB"/>
    <x v="728"/>
    <m/>
    <n v="1854714440.75"/>
    <d v="2023-04-14T00:00:00"/>
    <m/>
  </r>
  <r>
    <d v="2023-04-14T00:00:00"/>
    <n v="1002"/>
    <x v="26"/>
    <x v="66"/>
    <x v="4"/>
    <s v="ASSETS EXP BUNCH H.O ILLYAS SAAB"/>
    <x v="729"/>
    <m/>
    <n v="1857106700.75"/>
    <d v="2023-04-14T00:00:00"/>
    <m/>
  </r>
  <r>
    <d v="2023-04-15T00:00:00"/>
    <n v="1003"/>
    <x v="19"/>
    <x v="25"/>
    <x v="0"/>
    <s v="LESCO ID 3294654 BILL FOR MARCH 2023 TS + VC"/>
    <x v="701"/>
    <m/>
    <n v="1857115472.5"/>
    <d v="2023-04-15T00:00:00"/>
    <m/>
  </r>
  <r>
    <d v="2023-04-15T00:00:00"/>
    <n v="1004"/>
    <x v="19"/>
    <x v="25"/>
    <x v="0"/>
    <s v="SNGPL BILL OBAID UR REHMAN MARCH 2023 TS + VC"/>
    <x v="730"/>
    <m/>
    <n v="1857115492"/>
    <d v="2023-04-15T00:00:00"/>
    <m/>
  </r>
  <r>
    <d v="2023-04-15T00:00:00"/>
    <n v="1005"/>
    <x v="19"/>
    <x v="25"/>
    <x v="0"/>
    <s v="PTCL BILL MARCH 2023  TS + VC"/>
    <x v="731"/>
    <m/>
    <n v="1857118709.5"/>
    <d v="2023-04-15T00:00:00"/>
    <m/>
  </r>
  <r>
    <d v="2023-04-15T00:00:00"/>
    <n v="1006"/>
    <x v="19"/>
    <x v="25"/>
    <x v="0"/>
    <s v="PTCL BILL MARCH 2023  TS + VC"/>
    <x v="619"/>
    <m/>
    <n v="1857119216.5"/>
    <d v="2023-04-15T00:00:00"/>
    <m/>
  </r>
  <r>
    <d v="2023-04-15T00:00:00"/>
    <n v="1007"/>
    <x v="19"/>
    <x v="25"/>
    <x v="0"/>
    <s v="PTCL BILL MARCH 2023  TS + VC"/>
    <x v="732"/>
    <m/>
    <n v="1857119769"/>
    <d v="2023-04-15T00:00:00"/>
    <m/>
  </r>
  <r>
    <d v="2023-04-15T00:00:00"/>
    <n v="1008"/>
    <x v="19"/>
    <x v="25"/>
    <x v="0"/>
    <s v="STORM FIBER NAYAPAY BILL APRIL 2023 TS + VC"/>
    <x v="733"/>
    <m/>
    <n v="1857129957.1"/>
    <d v="2023-04-15T00:00:00"/>
    <m/>
  </r>
  <r>
    <d v="2023-04-15T00:00:00"/>
    <n v="1009"/>
    <x v="19"/>
    <x v="25"/>
    <x v="0"/>
    <s v="PTCL H.O BILL MARCH 2023 TS + VC"/>
    <x v="469"/>
    <m/>
    <n v="1857130412.1"/>
    <d v="2023-04-15T00:00:00"/>
    <m/>
  </r>
  <r>
    <d v="2023-04-15T00:00:00"/>
    <n v="1010"/>
    <x v="19"/>
    <x v="25"/>
    <x v="0"/>
    <s v="PTCL H.O BILL MARCH 2023 TS + VC"/>
    <x v="734"/>
    <m/>
    <n v="1857130639.6"/>
    <d v="2023-04-15T00:00:00"/>
    <m/>
  </r>
  <r>
    <d v="2023-04-15T00:00:00"/>
    <n v="1011"/>
    <x v="19"/>
    <x v="25"/>
    <x v="0"/>
    <s v="SNGPL M.RAMZAN BILL H.O APRIL 2023 TS+ VC"/>
    <x v="10"/>
    <m/>
    <n v="1857133239.6"/>
    <d v="2023-04-15T00:00:00"/>
    <m/>
  </r>
  <r>
    <d v="2023-04-15T00:00:00"/>
    <n v="1012"/>
    <x v="19"/>
    <x v="25"/>
    <x v="0"/>
    <s v="SNGPL M.RAMZAN BILL H.O APRIL 2023 TS+ VC"/>
    <x v="10"/>
    <m/>
    <n v="1857135839.6"/>
    <d v="2023-04-15T00:00:00"/>
    <m/>
  </r>
  <r>
    <d v="2023-04-15T00:00:00"/>
    <n v="1013"/>
    <x v="19"/>
    <x v="25"/>
    <x v="0"/>
    <s v="SNGPL M.RAMZAN BILL H.O APRIL 2023 TS+ VC"/>
    <x v="10"/>
    <m/>
    <n v="1857138439.6"/>
    <d v="2023-04-15T00:00:00"/>
    <m/>
  </r>
  <r>
    <d v="2023-04-15T00:00:00"/>
    <n v="1014"/>
    <x v="19"/>
    <x v="25"/>
    <x v="0"/>
    <s v="SNGPL M.RAMZAN BILL H.O MARCH 2023 TS+ VC"/>
    <x v="735"/>
    <m/>
    <n v="1857143802.1"/>
    <d v="2023-04-15T00:00:00"/>
    <m/>
  </r>
  <r>
    <d v="2023-04-15T00:00:00"/>
    <n v="1015"/>
    <x v="19"/>
    <x v="25"/>
    <x v="0"/>
    <s v="PTCL BILL H.O MARCH 2023 TS + VC"/>
    <x v="736"/>
    <m/>
    <n v="1857151933.6"/>
    <d v="2023-04-15T00:00:00"/>
    <m/>
  </r>
  <r>
    <d v="2023-04-15T00:00:00"/>
    <n v="1016"/>
    <x v="19"/>
    <x v="25"/>
    <x v="0"/>
    <s v="PTCL BILL H.O MARCH 2023 TS + VC"/>
    <x v="737"/>
    <m/>
    <n v="1857159636.1"/>
    <d v="2023-04-15T00:00:00"/>
    <m/>
  </r>
  <r>
    <d v="2023-04-15T00:00:00"/>
    <n v="1017"/>
    <x v="19"/>
    <x v="25"/>
    <x v="0"/>
    <s v="PTCL BILL H.O MARCH 2023 TS + VC"/>
    <x v="738"/>
    <m/>
    <n v="1857160019.6"/>
    <d v="2023-04-15T00:00:00"/>
    <m/>
  </r>
  <r>
    <d v="2023-04-15T00:00:00"/>
    <n v="1018"/>
    <x v="19"/>
    <x v="25"/>
    <x v="0"/>
    <s v="PTCL BILL H.O MARCH 2023 TS + VC"/>
    <x v="631"/>
    <m/>
    <n v="1857160448.6"/>
    <d v="2023-04-15T00:00:00"/>
    <m/>
  </r>
  <r>
    <d v="2023-04-15T00:00:00"/>
    <n v="1019"/>
    <x v="19"/>
    <x v="25"/>
    <x v="0"/>
    <s v="PTCL BILL H.O MARCH 2023 TS + VC"/>
    <x v="739"/>
    <m/>
    <n v="1857162223.1"/>
    <d v="2023-04-15T00:00:00"/>
    <m/>
  </r>
  <r>
    <d v="2023-04-15T00:00:00"/>
    <n v="1020"/>
    <x v="19"/>
    <x v="25"/>
    <x v="0"/>
    <s v="PTCL BILL H.O MARCH 2023 TS + VC"/>
    <x v="738"/>
    <m/>
    <n v="1857162606.6"/>
    <d v="2023-04-15T00:00:00"/>
    <m/>
  </r>
  <r>
    <d v="2023-04-15T00:00:00"/>
    <n v="1021"/>
    <x v="19"/>
    <x v="25"/>
    <x v="0"/>
    <s v="LESCO BILL H.O MARCH 2023 TS + VC"/>
    <x v="740"/>
    <m/>
    <n v="1857219122.8"/>
    <d v="2023-04-15T00:00:00"/>
    <m/>
  </r>
  <r>
    <d v="2023-04-15T00:00:00"/>
    <n v="1022"/>
    <x v="19"/>
    <x v="25"/>
    <x v="0"/>
    <s v="BAHRIA TOWN ELECTRICITY BILL MARCH 2023 TS + VC"/>
    <x v="741"/>
    <m/>
    <n v="1857242903.05"/>
    <d v="2023-04-15T00:00:00"/>
    <m/>
  </r>
  <r>
    <d v="2023-04-15T00:00:00"/>
    <n v="1023"/>
    <x v="19"/>
    <x v="25"/>
    <x v="0"/>
    <s v="BAHRIA TOWN MAINTENANCE BILL MARCH 2023 TS + VC"/>
    <x v="742"/>
    <m/>
    <n v="1857249793.05"/>
    <d v="2023-04-15T00:00:00"/>
    <m/>
  </r>
  <r>
    <d v="2023-04-20T00:00:00"/>
    <n v="1024"/>
    <x v="3"/>
    <x v="67"/>
    <x v="2"/>
    <s v="AMOUNT PAID VIA HO R"/>
    <x v="441"/>
    <m/>
    <n v="1887249793.05"/>
    <d v="2023-04-20T00:00:00"/>
    <m/>
  </r>
  <r>
    <d v="2023-04-20T00:00:00"/>
    <n v="1025"/>
    <x v="15"/>
    <x v="18"/>
    <x v="0"/>
    <s v="ARMED SECURITY GUARD SALARY TS + VC"/>
    <x v="743"/>
    <m/>
    <n v="1887301594.05"/>
    <d v="2023-04-20T00:00:00"/>
    <m/>
  </r>
  <r>
    <d v="2023-04-20T00:00:00"/>
    <n v="1026"/>
    <x v="4"/>
    <x v="41"/>
    <x v="3"/>
    <s v="VC MARKETING EXP APRL, MAY AND JUNE "/>
    <x v="744"/>
    <m/>
    <n v="1888191594.05"/>
    <d v="2023-04-20T00:00:00"/>
    <m/>
  </r>
  <r>
    <d v="2023-04-20T00:00:00"/>
    <n v="1027"/>
    <x v="14"/>
    <x v="17"/>
    <x v="3"/>
    <s v="DEALERS COMMISION PAID FOR BALLOTING"/>
    <x v="745"/>
    <m/>
    <n v="1906241594.05"/>
    <d v="2023-04-20T00:00:00"/>
    <m/>
  </r>
  <r>
    <d v="2023-04-20T00:00:00"/>
    <n v="1028"/>
    <x v="4"/>
    <x v="10"/>
    <x v="3"/>
    <s v="FAMOUS CARDS COLLECTION PAYMENT APR 2023"/>
    <x v="637"/>
    <m/>
    <n v="1906295594.05"/>
    <d v="2023-04-20T00:00:00"/>
    <m/>
  </r>
  <r>
    <d v="2023-04-20T00:00:00"/>
    <n v="1029"/>
    <x v="4"/>
    <x v="10"/>
    <x v="3"/>
    <s v="FAMOUS CARDS COLLECTION PAYMENT APR 2023"/>
    <x v="236"/>
    <m/>
    <n v="1906313594.05"/>
    <d v="2023-04-20T00:00:00"/>
    <m/>
  </r>
  <r>
    <d v="2023-04-20T00:00:00"/>
    <n v="1030"/>
    <x v="25"/>
    <x v="32"/>
    <x v="5"/>
    <s v="LAND C PURCHASED "/>
    <x v="746"/>
    <m/>
    <n v="1913813594.05"/>
    <d v="2023-04-20T00:00:00"/>
    <m/>
  </r>
  <r>
    <d v="2023-04-27T00:00:00"/>
    <n v="1031"/>
    <x v="11"/>
    <x v="13"/>
    <x v="0"/>
    <s v="VICTORIA CITY 11-F2 RENT CASH(515000)+CHEQUE(147750) (TS + VC)"/>
    <x v="747"/>
    <m/>
    <n v="1914244381.55"/>
    <d v="2023-04-27T00:00:00"/>
    <m/>
  </r>
  <r>
    <d v="2023-04-27T00:00:00"/>
    <n v="1032"/>
    <x v="7"/>
    <x v="8"/>
    <x v="5"/>
    <s v="LAND-A PURCHASED BY M.YASIN. BANK OF PUNJAB CHALLAN FORM NO.32-A"/>
    <x v="748"/>
    <m/>
    <n v="1917174641.55"/>
    <d v="2023-04-27T00:00:00"/>
    <m/>
  </r>
  <r>
    <d v="2023-05-01T00:00:00"/>
    <n v="1033"/>
    <x v="19"/>
    <x v="25"/>
    <x v="0"/>
    <s v="LESCO ID 3244388 FOR APR 2023 M.RAMZAN (TS + VC)"/>
    <x v="749"/>
    <m/>
    <n v="1917178349.15"/>
    <d v="2023-05-01T00:00:00"/>
    <m/>
  </r>
  <r>
    <d v="2023-05-01T00:00:00"/>
    <n v="1034"/>
    <x v="19"/>
    <x v="25"/>
    <x v="0"/>
    <s v="LESCO ID 3244389 FOR APR 2023 M.NADIR HYAT (TS + VC)"/>
    <x v="750"/>
    <m/>
    <n v="1917179181.15"/>
    <d v="2023-05-01T00:00:00"/>
    <m/>
  </r>
  <r>
    <d v="2023-05-01T00:00:00"/>
    <n v="1035"/>
    <x v="19"/>
    <x v="25"/>
    <x v="0"/>
    <s v="LESCO ID 3244391 FOR APR 2023 SAHABZADA SIKANDAR (TS + VC)"/>
    <x v="689"/>
    <m/>
    <n v="1917179324.8"/>
    <d v="2023-05-01T00:00:00"/>
    <m/>
  </r>
  <r>
    <d v="2023-05-01T00:00:00"/>
    <n v="1036"/>
    <x v="19"/>
    <x v="25"/>
    <x v="0"/>
    <s v="LESCO ID 3244392 FOR APR 2023 AMJAD MEHMOOD (TS + VC)"/>
    <x v="751"/>
    <m/>
    <n v="1917181278.7"/>
    <d v="2023-05-01T00:00:00"/>
    <m/>
  </r>
  <r>
    <d v="2023-05-01T00:00:00"/>
    <n v="1037"/>
    <x v="19"/>
    <x v="25"/>
    <x v="0"/>
    <s v="PTCL BILL BAHRIA TOWN FOR MAR-APR 2023 (TS + VC)"/>
    <x v="752"/>
    <m/>
    <n v="1917184184.2"/>
    <d v="2023-05-01T00:00:00"/>
    <m/>
  </r>
  <r>
    <d v="2023-05-01T00:00:00"/>
    <n v="1038"/>
    <x v="19"/>
    <x v="25"/>
    <x v="0"/>
    <s v="PTCL BILL BAHRIA TOWN FOR MAR-APR 2023 (TS + VC)"/>
    <x v="753"/>
    <m/>
    <n v="1917184684.7"/>
    <d v="2023-05-01T00:00:00"/>
    <m/>
  </r>
  <r>
    <d v="2023-05-01T00:00:00"/>
    <n v="1039"/>
    <x v="26"/>
    <x v="35"/>
    <x v="0"/>
    <s v="EID GIVEN TO STAFF ON INSTRUCTION OF RAMZAN SHB"/>
    <x v="754"/>
    <m/>
    <n v="1917362184.7"/>
    <d v="2023-05-01T00:00:00"/>
    <m/>
  </r>
  <r>
    <d v="2023-05-04T00:00:00"/>
    <n v="1040"/>
    <x v="19"/>
    <x v="25"/>
    <x v="0"/>
    <s v="LESCO BILL APR-2023 VICTORA CITY 11-F2 OBAID ALAM HUSSAIN (TS + VC)"/>
    <x v="755"/>
    <m/>
    <n v="1917374461.9"/>
    <d v="2023-05-04T00:00:00"/>
    <m/>
  </r>
  <r>
    <d v="2023-05-04T00:00:00"/>
    <n v="1041"/>
    <x v="32"/>
    <x v="46"/>
    <x v="6"/>
    <s v="MULTINET INCOME TAX PAID 03/23 PSID-165394693"/>
    <x v="756"/>
    <m/>
    <n v="1917375286.9"/>
    <d v="2023-05-04T00:00:00"/>
    <m/>
  </r>
  <r>
    <d v="2023-05-05T00:00:00"/>
    <n v="1042"/>
    <x v="19"/>
    <x v="25"/>
    <x v="0"/>
    <s v="LESCO BILL ID-10211690 APR-2023 VICTORIA CITY SITE BILL PAID"/>
    <x v="700"/>
    <m/>
    <n v="1917375498.9"/>
    <d v="2023-05-05T00:00:00"/>
    <m/>
  </r>
  <r>
    <d v="2023-05-05T00:00:00"/>
    <n v="1003"/>
    <x v="19"/>
    <x v="25"/>
    <x v="0"/>
    <s v="REVERSAL OF FOLIO 1003, LESCO BILL MAR-23 TS + VC"/>
    <x v="757"/>
    <m/>
    <n v="1917366726.9"/>
    <d v="2023-05-05T00:00:00"/>
    <m/>
  </r>
  <r>
    <d v="2023-05-06T00:00:00"/>
    <n v="1043"/>
    <x v="11"/>
    <x v="13"/>
    <x v="0"/>
    <s v="VICTORIA CITY 11-F2 RENT FOR MARCH-2023. TOTAL RENT:147750 (65% VC , 35% TS)"/>
    <x v="758"/>
    <m/>
    <n v="1917418439.4"/>
    <d v="2023-05-06T00:00:00"/>
    <m/>
  </r>
  <r>
    <d v="2023-05-06T00:00:00"/>
    <n v="1044"/>
    <x v="28"/>
    <x v="39"/>
    <x v="3"/>
    <s v="DAGWOOD; COCKTAIL SANDWICH QTY:2, 29-04-2023"/>
    <x v="759"/>
    <m/>
    <n v="1917419777.4"/>
    <d v="2023-05-06T00:00:00"/>
    <m/>
  </r>
  <r>
    <d v="2023-05-06T00:00:00"/>
    <n v="1045"/>
    <x v="28"/>
    <x v="39"/>
    <x v="3"/>
    <s v="JALAL SONS; FRUIT CAKES PAYMENT ON 04-30-23"/>
    <x v="760"/>
    <m/>
    <n v="1917424174.4"/>
    <d v="2023-05-06T00:00:00"/>
    <m/>
  </r>
  <r>
    <d v="2023-05-06T00:00:00"/>
    <n v="1046"/>
    <x v="28"/>
    <x v="39"/>
    <x v="3"/>
    <s v="RF FOODS; 1 COCA COLA 500ML PAYMENT ON 28-04-2023"/>
    <x v="761"/>
    <m/>
    <n v="1917424255.4"/>
    <d v="2023-05-06T00:00:00"/>
    <m/>
  </r>
  <r>
    <d v="2023-05-06T00:00:00"/>
    <n v="1047"/>
    <x v="28"/>
    <x v="39"/>
    <x v="3"/>
    <s v="LAYERS BAKE SHOP CAKE PAYMENT ON 29-04-2023"/>
    <x v="85"/>
    <m/>
    <n v="1917427255.4"/>
    <d v="2023-05-06T00:00:00"/>
    <m/>
  </r>
  <r>
    <d v="2023-05-09T00:00:00"/>
    <n v="1048"/>
    <x v="19"/>
    <x v="25"/>
    <x v="0"/>
    <s v="BAHRIA TOWN ELECTRICITY BILL APR-23 HOUSE#20-A TOTAL:44265(0.65VC,0.35TS)"/>
    <x v="762"/>
    <m/>
    <n v="1917456027.65"/>
    <d v="2023-05-09T00:00:00"/>
    <m/>
  </r>
  <r>
    <d v="2023-05-09T00:00:00"/>
    <n v="1049"/>
    <x v="19"/>
    <x v="25"/>
    <x v="0"/>
    <s v="BAHRIA TOWN MAINTENANCE BILL APR-23 HOUSE#20-A TOTAL:10600(0.65VC,0.35TS)"/>
    <x v="742"/>
    <m/>
    <n v="1917462917.65"/>
    <d v="2023-05-09T00:00:00"/>
    <m/>
  </r>
  <r>
    <d v="2023-05-09T00:00:00"/>
    <n v="1050"/>
    <x v="19"/>
    <x v="25"/>
    <x v="0"/>
    <s v="PTCL BILL HEAD OFFICE APR-23. 042-35188301  TOTAL: 590(0.65VC,0.35TS)"/>
    <x v="738"/>
    <m/>
    <n v="1917463301.15"/>
    <d v="2023-05-09T00:00:00"/>
    <m/>
  </r>
  <r>
    <d v="2023-05-09T00:00:00"/>
    <n v="1051"/>
    <x v="19"/>
    <x v="25"/>
    <x v="0"/>
    <s v="PTCL BILL HEAD OFFICE APR-23. 042-35188302 TOTAL: 2140(0.65VC,0.35TS)"/>
    <x v="763"/>
    <m/>
    <n v="1917464692.15"/>
    <d v="2023-05-09T00:00:00"/>
    <m/>
  </r>
  <r>
    <d v="2023-05-09T00:00:00"/>
    <n v="1052"/>
    <x v="19"/>
    <x v="25"/>
    <x v="0"/>
    <s v="PTCL BILL HEAD OFFICE APR-23. 042-35188303 TOTAL: 680(0.65VC,0.35TS)"/>
    <x v="479"/>
    <m/>
    <n v="1917465134.15"/>
    <d v="2023-05-09T00:00:00"/>
    <m/>
  </r>
  <r>
    <d v="2023-05-09T00:00:00"/>
    <n v="1053"/>
    <x v="19"/>
    <x v="25"/>
    <x v="0"/>
    <s v="PTCL BILL HEAD OFFICE APR-23. 042-35188304 TOTAL: 670(0.65VC,0.35TS)"/>
    <x v="764"/>
    <m/>
    <n v="1917465569.65"/>
    <d v="2023-05-09T00:00:00"/>
    <m/>
  </r>
  <r>
    <d v="2023-05-09T00:00:00"/>
    <n v="1054"/>
    <x v="19"/>
    <x v="25"/>
    <x v="0"/>
    <s v="PTCL BILL HEAD OFFICE APR-23. 042-35188307 TOTAL: 560(0.65VC,0.35TS)"/>
    <x v="765"/>
    <m/>
    <n v="1917465933.65"/>
    <d v="2023-05-09T00:00:00"/>
    <m/>
  </r>
  <r>
    <d v="2023-05-09T00:00:00"/>
    <n v="1055"/>
    <x v="19"/>
    <x v="25"/>
    <x v="0"/>
    <s v="PTCL BILL HEAD OFFICE APR-23. 042-35134115 TOTAL: 11850(0.65VC,0.35TS)"/>
    <x v="737"/>
    <m/>
    <n v="1917473636.15"/>
    <d v="2023-05-09T00:00:00"/>
    <m/>
  </r>
  <r>
    <d v="2023-05-09T00:00:00"/>
    <n v="1056"/>
    <x v="19"/>
    <x v="25"/>
    <x v="0"/>
    <s v="PTCL BILL HEAD OFFICE APR-23. 042-35134003 TOTAL: 8290(0.65VC,0.35TS)"/>
    <x v="766"/>
    <m/>
    <n v="1917479024.65"/>
    <d v="2023-05-09T00:00:00"/>
    <m/>
  </r>
  <r>
    <d v="2023-05-09T00:00:00"/>
    <n v="1057"/>
    <x v="19"/>
    <x v="25"/>
    <x v="0"/>
    <s v="PTCL BILL HEAD OFFICE APR-23. 042-35188305 TOTAL: 560(0.65VC,0.35TS)"/>
    <x v="765"/>
    <m/>
    <n v="1917479388.65"/>
    <d v="2023-05-09T00:00:00"/>
    <m/>
  </r>
  <r>
    <d v="2023-05-09T00:00:00"/>
    <n v="1058"/>
    <x v="19"/>
    <x v="25"/>
    <x v="0"/>
    <s v="11-F2 WATER &amp; SEWERAGE BILL JAN-MAR-2023 TOTAL:5178(0.65VC,0.35TS) "/>
    <x v="767"/>
    <m/>
    <n v="1917482754.35"/>
    <d v="2023-05-09T00:00:00"/>
    <m/>
  </r>
  <r>
    <d v="2023-05-09T00:00:00"/>
    <n v="1059"/>
    <x v="19"/>
    <x v="25"/>
    <x v="0"/>
    <s v="11-F2 PTCL BILL APR-23. 042-35210142 TOTAL:4710(0.65VC,0.35TS)"/>
    <x v="768"/>
    <m/>
    <n v="1917485815.85"/>
    <d v="2023-05-09T00:00:00"/>
    <m/>
  </r>
  <r>
    <d v="2023-05-09T00:00:00"/>
    <n v="1060"/>
    <x v="19"/>
    <x v="25"/>
    <x v="0"/>
    <s v="11-F2 PTCL BILL APR-23. 042-35968300 TOTAL:780(0.65VC,0.35TS)"/>
    <x v="619"/>
    <m/>
    <n v="1917486322.85"/>
    <d v="2023-05-09T00:00:00"/>
    <m/>
  </r>
  <r>
    <d v="2023-05-09T00:00:00"/>
    <n v="1061"/>
    <x v="19"/>
    <x v="25"/>
    <x v="0"/>
    <s v="11-F2 PTCL BILL APR-23. 042-35968301 TOTAL:790(0.65VC,0.35TS)"/>
    <x v="769"/>
    <m/>
    <n v="1917486836.35"/>
    <d v="2023-05-09T00:00:00"/>
    <m/>
  </r>
  <r>
    <d v="2023-05-10T00:00:00"/>
    <n v="1062"/>
    <x v="15"/>
    <x v="18"/>
    <x v="0"/>
    <s v="HEAD OFFICE STAFF SALARIES APR-2023 TOTAL: 886,958 (65:35)"/>
    <x v="770"/>
    <m/>
    <n v="1918063359.05"/>
    <d v="2023-05-10T00:00:00"/>
    <m/>
  </r>
  <r>
    <d v="2023-05-10T00:00:00"/>
    <n v="1063"/>
    <x v="15"/>
    <x v="18"/>
    <x v="0"/>
    <s v="VICTORIA CITY STAFF SALARIES APR-2023 TOTAL; 1,111,972 (65:35)"/>
    <x v="771"/>
    <m/>
    <n v="1918786140.85"/>
    <d v="2023-05-10T00:00:00"/>
    <m/>
  </r>
  <r>
    <d v="2023-05-10T00:00:00"/>
    <n v="1064"/>
    <x v="15"/>
    <x v="18"/>
    <x v="0"/>
    <s v="VICTORIA CITY SITE STAFF SALARIES APRIL 2023"/>
    <x v="772"/>
    <m/>
    <n v="1919273873.85"/>
    <d v="2023-05-10T00:00:00"/>
    <m/>
  </r>
  <r>
    <d v="2023-05-10T00:00:00"/>
    <n v="1065"/>
    <x v="15"/>
    <x v="18"/>
    <x v="0"/>
    <s v="FARHAN SUBHAN TEAM SALARY APR-23 TOTAL: 363,583(65:35)"/>
    <x v="773"/>
    <m/>
    <n v="1919510202.8"/>
    <d v="2023-05-10T00:00:00"/>
    <m/>
  </r>
  <r>
    <d v="2023-05-10T00:00:00"/>
    <n v="1066"/>
    <x v="15"/>
    <x v="18"/>
    <x v="0"/>
    <s v="BAHRIA TOWN OFFICE STAFF SALARY APR-23 TOTAL: 143,858(65:35)"/>
    <x v="774"/>
    <m/>
    <n v="1919603710.5"/>
    <d v="2023-05-10T00:00:00"/>
    <m/>
  </r>
  <r>
    <d v="2023-05-10T00:00:00"/>
    <n v="1067"/>
    <x v="19"/>
    <x v="25"/>
    <x v="0"/>
    <s v="11-F2 STORM FIBER BILL MAY-2023 TOTAL:15,674(65:35)"/>
    <x v="733"/>
    <m/>
    <n v="1919613898.6"/>
    <d v="2023-05-10T00:00:00"/>
    <m/>
  </r>
  <r>
    <d v="2023-05-11T00:00:00"/>
    <n v="1068"/>
    <x v="11"/>
    <x v="23"/>
    <x v="0"/>
    <s v="BAHRIA TOWN RENT MAY-23 TOTAL: 357,000 (50:50) CHQ NO-67391666"/>
    <x v="721"/>
    <m/>
    <n v="1919792398.6"/>
    <d v="2023-05-11T00:00:00"/>
    <m/>
  </r>
  <r>
    <d v="2023-05-11T00:00:00"/>
    <n v="1069"/>
    <x v="47"/>
    <x v="68"/>
    <x v="3"/>
    <s v="NAWAB PALACE EXPENSE FOR FIRST BALLOT EVENT FOR VICTORIA CITY 26-04-23"/>
    <x v="775"/>
    <m/>
    <n v="1923439947.6"/>
    <d v="2023-05-11T00:00:00"/>
    <m/>
  </r>
  <r>
    <d v="2023-05-11T00:00:00"/>
    <n v="1070"/>
    <x v="14"/>
    <x v="17"/>
    <x v="3"/>
    <s v="COMMISION PAID TO AWAIS AFTAB ALVI AGAINST 4 RESIDENTIAL PLOTS. 9/5/23"/>
    <x v="63"/>
    <m/>
    <n v="1923789947.6"/>
    <d v="2023-05-11T00:00:00"/>
    <m/>
  </r>
  <r>
    <d v="2023-05-12T00:00:00"/>
    <n v="1071"/>
    <x v="19"/>
    <x v="25"/>
    <x v="0"/>
    <s v="HEAD OFFICE GAS BILL APR-23 TOTAL: 1380(65:35) ID: 17635420007"/>
    <x v="776"/>
    <m/>
    <n v="1923790844.6"/>
    <d v="2023-05-12T00:00:00"/>
    <m/>
  </r>
  <r>
    <d v="2023-05-12T00:00:00"/>
    <n v="1072"/>
    <x v="19"/>
    <x v="25"/>
    <x v="0"/>
    <s v="HEAD OFFICE GAS BILL MAY-23 TOTAL: 3000(65:35) ID: 17635420007"/>
    <x v="491"/>
    <m/>
    <n v="1923792794.6"/>
    <d v="2023-05-12T00:00:00"/>
    <m/>
  </r>
  <r>
    <d v="2023-05-12T00:00:00"/>
    <n v="1073"/>
    <x v="19"/>
    <x v="25"/>
    <x v="0"/>
    <s v="HEAD OFFICE GAS BILL MAY-23 TOTAL: 3000(65:35) ID: 17635420007"/>
    <x v="491"/>
    <m/>
    <n v="1923794744.6"/>
    <d v="2023-05-12T00:00:00"/>
    <m/>
  </r>
  <r>
    <d v="2023-05-12T00:00:00"/>
    <n v="1074"/>
    <x v="19"/>
    <x v="25"/>
    <x v="0"/>
    <s v="HEAD OFFICE GAS BILL MAY-23 TOTAL: 3000(65:35) ID: 17635420007"/>
    <x v="491"/>
    <m/>
    <n v="1923796694.6"/>
    <d v="2023-05-12T00:00:00"/>
    <m/>
  </r>
  <r>
    <d v="2023-05-12T00:00:00"/>
    <n v="1075"/>
    <x v="19"/>
    <x v="25"/>
    <x v="0"/>
    <s v="HEAD OFFICE LESCO BILL APR-23 REF NO-44112724442400U TOTAL:92760(65:35)"/>
    <x v="777"/>
    <m/>
    <n v="1923856988.6"/>
    <d v="2023-05-12T00:00:00"/>
    <m/>
  </r>
  <r>
    <d v="2023-05-15T00:00:00"/>
    <n v="1076"/>
    <x v="15"/>
    <x v="51"/>
    <x v="0"/>
    <s v="PIFFERS ARMED SECURITY GUARD UNIFORM APR-23 TOTAL:78,027(75:25)"/>
    <x v="778"/>
    <m/>
    <n v="1923915508.6"/>
    <d v="2023-05-15T00:00:00"/>
    <m/>
  </r>
  <r>
    <d v="2023-05-15T00:00:00"/>
    <n v="1077"/>
    <x v="15"/>
    <x v="51"/>
    <x v="0"/>
    <s v="PIFFERS ARMED SECURITY GUARD SALARY APR-23"/>
    <x v="437"/>
    <m/>
    <n v="1923927508.6"/>
    <d v="2023-05-15T00:00:00"/>
    <m/>
  </r>
  <r>
    <d v="2023-05-15T00:00:00"/>
    <n v="1078"/>
    <x v="47"/>
    <x v="68"/>
    <x v="3"/>
    <s v="BATOOL'S KITCHEN PAYMENT FOR COOKIES ( FOR BALLOT EVENT 02/05/23)"/>
    <x v="779"/>
    <m/>
    <n v="1923998508.6"/>
    <d v="2023-05-15T00:00:00"/>
    <m/>
  </r>
  <r>
    <d v="2023-05-15T00:00:00"/>
    <n v="1079"/>
    <x v="0"/>
    <x v="0"/>
    <x v="0"/>
    <s v="LIFT GENERAL SERVICE APR-23 (FALAH ENGINEERING)"/>
    <x v="26"/>
    <m/>
    <n v="1924008508.6"/>
    <d v="2023-05-15T00:00:00"/>
    <m/>
  </r>
  <r>
    <d v="2023-05-15T00:00:00"/>
    <n v="1080"/>
    <x v="9"/>
    <x v="11"/>
    <x v="3"/>
    <s v="FAMOUS CARDS PAYMENT 04-05-23 (BILL NO.585)"/>
    <x v="780"/>
    <m/>
    <n v="1924464108.6"/>
    <d v="2023-05-15T00:00:00"/>
    <m/>
  </r>
  <r>
    <d v="2023-05-15T00:00:00"/>
    <n v="1081"/>
    <x v="17"/>
    <x v="21"/>
    <x v="1"/>
    <s v="BOUNDRY WALL EXPENSE VICTORIA CITY 05-05-23 CHQ# CA67391690"/>
    <x v="781"/>
    <m/>
    <n v="1924504908.6"/>
    <d v="2023-05-15T00:00:00"/>
    <m/>
  </r>
  <r>
    <d v="2023-05-15T00:00:00"/>
    <n v="1082"/>
    <x v="44"/>
    <x v="61"/>
    <x v="1"/>
    <s v="PAYMENT AGAINST MUJAHID ABBAS FOR CONSTRUCTION MACHINERY VICTORIA CITY 03-05-23"/>
    <x v="782"/>
    <m/>
    <n v="1925315999.6"/>
    <d v="2023-05-15T00:00:00"/>
    <m/>
  </r>
  <r>
    <d v="2023-05-15T00:00:00"/>
    <n v="1083"/>
    <x v="48"/>
    <x v="69"/>
    <x v="1"/>
    <s v="UNITED IRON STORE PAYMENT BILL NO.1743 17-04-2023 VC PRO.004"/>
    <x v="783"/>
    <m/>
    <n v="1925656999.6"/>
    <d v="2023-05-15T00:00:00"/>
    <m/>
  </r>
  <r>
    <d v="2023-05-15T00:00:00"/>
    <n v="1084"/>
    <x v="9"/>
    <x v="24"/>
    <x v="3"/>
    <s v=" CASH PAYMENT TO ASLAM MEDIA  FOR FLEX PRINTING 04-05-23 (ABID SHAH SB)"/>
    <x v="784"/>
    <m/>
    <n v="1925937199.6"/>
    <d v="2023-05-15T00:00:00"/>
    <m/>
  </r>
  <r>
    <d v="2023-05-15T00:00:00"/>
    <n v="1085"/>
    <x v="11"/>
    <x v="13"/>
    <x v="0"/>
    <s v="11-F2 RENT MAY-23 TOTAL: 662750(65:35) 04-05-23"/>
    <x v="632"/>
    <m/>
    <n v="1926367987.6"/>
    <d v="2023-05-15T00:00:00"/>
    <m/>
  </r>
  <r>
    <d v="2023-05-16T00:00:00"/>
    <n v="1086"/>
    <x v="32"/>
    <x v="46"/>
    <x v="6"/>
    <s v="WTH TAX PAID. PSID#166294134 FOR APR-23"/>
    <x v="667"/>
    <m/>
    <n v="1926394862.6"/>
    <d v="2023-05-16T00:00:00"/>
    <m/>
  </r>
  <r>
    <d v="2023-05-16T00:00:00"/>
    <n v="1087"/>
    <x v="32"/>
    <x v="46"/>
    <x v="6"/>
    <s v="WTH TAX PAID. PSID#166292736 FOR MAY-23"/>
    <x v="756"/>
    <m/>
    <n v="1926395687.6"/>
    <d v="2023-05-16T00:00:00"/>
    <m/>
  </r>
  <r>
    <d v="2023-05-16T00:00:00"/>
    <n v="1088"/>
    <x v="32"/>
    <x v="46"/>
    <x v="6"/>
    <s v="WTH TAX PAID. PSID#166292835 FOR MAY-23"/>
    <x v="668"/>
    <m/>
    <n v="1926407937.6"/>
    <d v="2023-05-16T00:00:00"/>
    <m/>
  </r>
  <r>
    <d v="2023-05-16T00:00:00"/>
    <n v="1089"/>
    <x v="19"/>
    <x v="25"/>
    <x v="0"/>
    <s v="MULTINET BILL PAYMENT MAY-23. CHQ# CA67391691 15/05/23"/>
    <x v="785"/>
    <m/>
    <n v="1926440059.6"/>
    <d v="2023-05-16T00:00:00"/>
    <m/>
  </r>
  <r>
    <d v="2023-05-16T00:00:00"/>
    <n v="1090"/>
    <x v="19"/>
    <x v="25"/>
    <x v="0"/>
    <s v="11-F2 SNGPL BILL PAID FOR APR-23 TOTAL:190(65:35)"/>
    <x v="786"/>
    <m/>
    <n v="1926440183.6"/>
    <d v="2023-05-16T00:00:00"/>
    <m/>
  </r>
  <r>
    <d v="2023-05-19T00:00:00"/>
    <n v="1091"/>
    <x v="43"/>
    <x v="60"/>
    <x v="8"/>
    <s v="BUY BACK 5 MARLA COMMERCIAL FILE. REGISTRATION NO.VC22553 VICTORIA CITY"/>
    <x v="452"/>
    <m/>
    <n v="1927740183.6"/>
    <d v="2023-05-19T00:00:00"/>
    <m/>
  </r>
  <r>
    <d v="2023-05-20T00:00:00"/>
    <n v="1092"/>
    <x v="9"/>
    <x v="11"/>
    <x v="3"/>
    <s v="FAMOUS CARDS COLLECTION FOR 8 MARLA COMMERCIAL BOOKING FORM"/>
    <x v="134"/>
    <m/>
    <n v="1927747183.6"/>
    <d v="2023-05-20T00:00:00"/>
    <m/>
  </r>
  <r>
    <d v="2023-05-20T00:00:00"/>
    <n v="1093"/>
    <x v="47"/>
    <x v="68"/>
    <x v="3"/>
    <s v="BALLY'S PRODUCTION PAYMENT FOR PHOTOGRAPHY IN BALLOTING EVENT VICTORIA CITY"/>
    <x v="787"/>
    <m/>
    <n v="1927837183.6"/>
    <d v="2023-05-20T00:00:00"/>
    <m/>
  </r>
  <r>
    <d v="2023-05-20T00:00:00"/>
    <n v="1094"/>
    <x v="9"/>
    <x v="11"/>
    <x v="3"/>
    <s v="FAMOUS CARDS COLLECTION FOR MAPS VICTORIA CITY. BILL NO.585"/>
    <x v="788"/>
    <m/>
    <n v="1927892683.6"/>
    <d v="2023-05-20T00:00:00"/>
    <m/>
  </r>
  <r>
    <d v="2023-05-22T00:00:00"/>
    <n v="1095"/>
    <x v="19"/>
    <x v="25"/>
    <x v="0"/>
    <s v="PTCL BILL APR-MAY 2023 BAHRIA 04237863000 TOTAL:4460(65:35)"/>
    <x v="682"/>
    <m/>
    <n v="1927895582.6"/>
    <d v="2023-05-22T00:00:00"/>
    <m/>
  </r>
  <r>
    <d v="2023-05-22T00:00:00"/>
    <n v="1096"/>
    <x v="19"/>
    <x v="25"/>
    <x v="0"/>
    <s v="PTCL BILL APR-MAY 2023 BAHRIA 04237863100 TOTAL:780(65:35)"/>
    <x v="619"/>
    <m/>
    <n v="1927896089.6"/>
    <d v="2023-05-22T00:00:00"/>
    <m/>
  </r>
  <r>
    <d v="2023-05-22T00:00:00"/>
    <n v="1097"/>
    <x v="4"/>
    <x v="44"/>
    <x v="3"/>
    <s v="PAYMENT TO ARIF BOARDS CHQ# CA67391698 15-5-23 "/>
    <x v="8"/>
    <m/>
    <n v="1928396089.6"/>
    <d v="2023-05-22T00:00:00"/>
    <m/>
  </r>
  <r>
    <d v="2023-05-23T00:00:00"/>
    <n v="1098"/>
    <x v="14"/>
    <x v="17"/>
    <x v="3"/>
    <s v="COMMISSON PAID TO AZIZ UR REHMAN FOR BALLOT OF COMMERCIAL (ASIF MARKETING) BAHRIA"/>
    <x v="12"/>
    <m/>
    <n v="1928596089.6"/>
    <d v="2023-05-23T00:00:00"/>
    <m/>
  </r>
  <r>
    <d v="2023-05-24T00:00:00"/>
    <n v="1099"/>
    <x v="44"/>
    <x v="61"/>
    <x v="1"/>
    <s v="PAYMENT AGAINST MUJAHID ABBAS FOR CONSTRUCTION MACHINERY VICTORIA CITY 17-05-23"/>
    <x v="789"/>
    <m/>
    <n v="1928746846.6"/>
    <d v="2023-05-24T00:00:00"/>
    <m/>
  </r>
  <r>
    <d v="2023-05-25T00:00:00"/>
    <n v="1100"/>
    <x v="19"/>
    <x v="25"/>
    <x v="0"/>
    <s v="LESCO BILL PAID MAY 23 HEAD OFFICE  ID 3244392 TOTAL 4240(65:35)"/>
    <x v="790"/>
    <m/>
    <n v="1928749602.6"/>
    <d v="2023-05-25T00:00:00"/>
    <m/>
  </r>
  <r>
    <d v="2023-05-25T00:00:00"/>
    <n v="1101"/>
    <x v="19"/>
    <x v="25"/>
    <x v="0"/>
    <s v="LESCO BILL PAID MAY 23 HEAD OFFICE ID 3244388 TOTAL 4250(65:35)"/>
    <x v="791"/>
    <m/>
    <n v="1928752364.6"/>
    <d v="2023-05-25T00:00:00"/>
    <m/>
  </r>
  <r>
    <d v="2023-05-25T00:00:00"/>
    <n v="1102"/>
    <x v="19"/>
    <x v="25"/>
    <x v="0"/>
    <s v="LESCO BILL PAID MAY 23 HEAD OFFICE ID 3244389 TOTAL 3481 (65:35)"/>
    <x v="792"/>
    <m/>
    <n v="1928754626.6"/>
    <d v="2023-05-25T00:00:00"/>
    <m/>
  </r>
  <r>
    <d v="2023-05-25T00:00:00"/>
    <n v="1103"/>
    <x v="19"/>
    <x v="25"/>
    <x v="0"/>
    <s v="LESCO BILL PAID MAY 23 HEAD OFFICE ID 3244391 TOTAL 221(65:35)"/>
    <x v="289"/>
    <m/>
    <n v="1928754769.6"/>
    <d v="2023-05-25T00:00:00"/>
    <m/>
  </r>
  <r>
    <d v="2023-05-25T00:00:00"/>
    <n v="1104"/>
    <x v="4"/>
    <x v="41"/>
    <x v="3"/>
    <s v="PAYMENT FOR PURCHASE OF YOUTUBE CHANNEL DTG 1915492023 "/>
    <x v="793"/>
    <m/>
    <n v="1928812769.6"/>
    <d v="2023-05-25T00:00:00"/>
    <m/>
  </r>
  <r>
    <d v="2023-05-25T00:00:00"/>
    <n v="1105"/>
    <x v="47"/>
    <x v="68"/>
    <x v="3"/>
    <s v="COMMISION PAID FOR ONE COMMERCIAL WITH REFERENCE TO BALLOTING"/>
    <x v="127"/>
    <m/>
    <n v="1929112769.6"/>
    <d v="2023-05-25T00:00:00"/>
    <m/>
  </r>
  <r>
    <d v="2023-05-25T00:00:00"/>
    <n v="1106"/>
    <x v="4"/>
    <x v="41"/>
    <x v="3"/>
    <s v="DIGITAL ADVERTISMENT PAYMENT TOTAL: 3,00,000(50:50)"/>
    <x v="23"/>
    <m/>
    <n v="1929262769.6"/>
    <d v="2023-05-25T00:00:00"/>
    <m/>
  </r>
  <r>
    <d v="2023-05-29T00:00:00"/>
    <n v="1107"/>
    <x v="9"/>
    <x v="24"/>
    <x v="3"/>
    <s v="PAYMENT ASALAM  MEDIA CHQ NO 67704544"/>
    <x v="794"/>
    <m/>
    <n v="1929309569.6"/>
    <d v="2023-05-29T00:00:00"/>
    <m/>
  </r>
  <r>
    <d v="2023-06-01T00:00:00"/>
    <n v="1108"/>
    <x v="15"/>
    <x v="18"/>
    <x v="0"/>
    <s v="VICTORIA CITY STAFF SALARIES OF MAY 2023 TOTAL 1127533 65:35"/>
    <x v="795"/>
    <m/>
    <n v="1930042465.6"/>
    <d v="2023-06-01T00:00:00"/>
    <m/>
  </r>
  <r>
    <d v="2023-06-01T00:00:00"/>
    <n v="1109"/>
    <x v="15"/>
    <x v="18"/>
    <x v="0"/>
    <s v="BAHRIA TOWN OFFICE STAFF SALARIES MAY 2023 TOTAL (145333) 65:35"/>
    <x v="796"/>
    <m/>
    <n v="1930136931.6"/>
    <d v="2023-06-01T00:00:00"/>
    <m/>
  </r>
  <r>
    <d v="2023-06-01T00:00:00"/>
    <n v="1110"/>
    <x v="15"/>
    <x v="18"/>
    <x v="0"/>
    <s v="FARHAN SUBHANI TEAM SALARIES OF MAY 2023 TOTAL(3361667)65:35"/>
    <x v="797"/>
    <m/>
    <n v="1930372014.6"/>
    <d v="2023-06-01T00:00:00"/>
    <m/>
  </r>
  <r>
    <d v="2023-06-01T00:00:00"/>
    <n v="1111"/>
    <x v="15"/>
    <x v="18"/>
    <x v="0"/>
    <s v="SHERANWALA DEVELOPERS HEAD OFFICE SALARIES OF MAY 2023 TOTAL(846092)65:35"/>
    <x v="798"/>
    <m/>
    <n v="1930921973.6"/>
    <d v="2023-06-01T00:00:00"/>
    <m/>
  </r>
  <r>
    <d v="2023-06-01T00:00:00"/>
    <n v="1112"/>
    <x v="15"/>
    <x v="18"/>
    <x v="0"/>
    <s v="SHERANWALA DEVELOPERS VICTORIA CITY SITE SALARIES MAY 2023"/>
    <x v="799"/>
    <m/>
    <n v="1931368173.6"/>
    <d v="2023-06-01T00:00:00"/>
    <m/>
  </r>
  <r>
    <d v="2023-06-01T00:00:00"/>
    <n v="1113"/>
    <x v="49"/>
    <x v="70"/>
    <x v="3"/>
    <s v="TAO BBQ EXPENSE VICTORIA CITY 21-05-23"/>
    <x v="800"/>
    <m/>
    <n v="1931456173.6"/>
    <d v="2023-06-01T00:00:00"/>
    <m/>
  </r>
  <r>
    <d v="2023-06-01T00:00:00"/>
    <n v="1114"/>
    <x v="0"/>
    <x v="0"/>
    <x v="0"/>
    <s v="LEPOPARDS COURIER SERVICE APRIL 2023"/>
    <x v="801"/>
    <m/>
    <n v="1931474870.6"/>
    <d v="2023-06-01T00:00:00"/>
    <m/>
  </r>
  <r>
    <d v="2023-06-01T00:00:00"/>
    <n v="1115"/>
    <x v="26"/>
    <x v="35"/>
    <x v="0"/>
    <s v="5 LAC PAID FOR LDA SUBMISSION OF SECTOR B"/>
    <x v="8"/>
    <m/>
    <n v="1931974870.6"/>
    <d v="2023-06-01T00:00:00"/>
    <m/>
  </r>
  <r>
    <d v="2023-06-01T00:00:00"/>
    <n v="1116"/>
    <x v="2"/>
    <x v="33"/>
    <x v="1"/>
    <s v="3 LAC PAID FOR LDA SUBMISSION DRAWING OF SECTOR A"/>
    <x v="127"/>
    <m/>
    <n v="1932274870.6"/>
    <d v="2023-06-01T00:00:00"/>
    <m/>
  </r>
  <r>
    <d v="2023-06-01T00:00:00"/>
    <n v="1117"/>
    <x v="15"/>
    <x v="18"/>
    <x v="0"/>
    <s v="SECURITY GUARD SALARY APR 23 TOTAL:139500(65:35)"/>
    <x v="802"/>
    <m/>
    <n v="1932365545.6"/>
    <d v="2023-06-01T00:00:00"/>
    <m/>
  </r>
  <r>
    <d v="2023-06-01T00:00:00"/>
    <n v="1118"/>
    <x v="19"/>
    <x v="25"/>
    <x v="0"/>
    <s v="LESCO BILL PAID OF MAY 23 ID 10211690 "/>
    <x v="803"/>
    <m/>
    <n v="1932406435.6"/>
    <d v="2023-06-01T00:00:00"/>
    <m/>
  </r>
  <r>
    <d v="2023-06-01T00:00:00"/>
    <n v="1119"/>
    <x v="19"/>
    <x v="25"/>
    <x v="0"/>
    <s v="LESCO BILL PAID FOR MAY 2023 ID 3294654 TOTAL(64409) 65:35"/>
    <x v="804"/>
    <m/>
    <n v="1932448301.6"/>
    <d v="2023-06-01T00:00:00"/>
    <m/>
  </r>
  <r>
    <d v="2023-06-05T00:00:00"/>
    <n v="1120"/>
    <x v="19"/>
    <x v="25"/>
    <x v="0"/>
    <s v="BAHRIA TOWN ELECTRICITY BILL MAY-2023 TOTAL:74470(65:35)"/>
    <x v="805"/>
    <m/>
    <n v="1932496707.6"/>
    <d v="2023-06-05T00:00:00"/>
    <m/>
  </r>
  <r>
    <d v="2023-06-05T00:00:00"/>
    <n v="1121"/>
    <x v="19"/>
    <x v="25"/>
    <x v="0"/>
    <s v="BAHRIA TOWN MAINTENANCE BILL MAY-23 TOTAL:10600(65:35)"/>
    <x v="742"/>
    <m/>
    <n v="1932503597.6"/>
    <d v="2023-06-05T00:00:00"/>
    <m/>
  </r>
  <r>
    <d v="2023-06-05T00:00:00"/>
    <n v="1122"/>
    <x v="19"/>
    <x v="25"/>
    <x v="0"/>
    <s v="STORM FIBER BILL JUNE-23 TOTAL:15674(65:35)"/>
    <x v="473"/>
    <m/>
    <n v="1932513785.6"/>
    <d v="2023-06-05T00:00:00"/>
    <m/>
  </r>
  <r>
    <d v="2023-06-06T00:00:00"/>
    <n v="1123"/>
    <x v="2"/>
    <x v="5"/>
    <x v="1"/>
    <s v="COMMISSION PAID FOR LAND C MEASURING 20 KANAL"/>
    <x v="806"/>
    <m/>
    <n v="1933963785.6"/>
    <d v="2023-06-06T00:00:00"/>
    <m/>
  </r>
  <r>
    <d v="2023-06-06T00:00:00"/>
    <n v="1124"/>
    <x v="2"/>
    <x v="5"/>
    <x v="1"/>
    <s v="SITE B PURCHACE COMMISSION IN FORM OF INVENTORY"/>
    <x v="807"/>
    <m/>
    <n v="1936730285.6"/>
    <d v="2023-06-06T00:00:00"/>
    <m/>
  </r>
  <r>
    <d v="2023-06-06T00:00:00"/>
    <n v="1125"/>
    <x v="11"/>
    <x v="23"/>
    <x v="0"/>
    <s v="BAHRIA RENT JUNE-23 TOTAL:357000(50:50)"/>
    <x v="721"/>
    <m/>
    <n v="1936908785.6"/>
    <d v="2023-06-06T00:00:00"/>
    <m/>
  </r>
  <r>
    <d v="2023-06-06T00:00:00"/>
    <n v="1126"/>
    <x v="32"/>
    <x v="46"/>
    <x v="6"/>
    <s v="WTH TAX PAID APRIL-23 PSID#166395012"/>
    <x v="808"/>
    <m/>
    <n v="1936909789.6"/>
    <d v="2023-06-06T00:00:00"/>
    <m/>
  </r>
  <r>
    <d v="2023-06-06T00:00:00"/>
    <n v="1127"/>
    <x v="32"/>
    <x v="46"/>
    <x v="6"/>
    <s v="WTH TAX PAID JUNE-23 PSID#166951648"/>
    <x v="809"/>
    <m/>
    <n v="1936910649.6"/>
    <d v="2023-06-06T00:00:00"/>
    <m/>
  </r>
  <r>
    <d v="2023-06-07T00:00:00"/>
    <n v="1128"/>
    <x v="44"/>
    <x v="61"/>
    <x v="1"/>
    <s v="CONSTRUCTION MACHINERY RENT (MUJAHID ABBAS). 02-06-23"/>
    <x v="810"/>
    <m/>
    <n v="1937940678.6"/>
    <d v="2023-06-07T00:00:00"/>
    <m/>
  </r>
  <r>
    <d v="2023-06-10T00:00:00"/>
    <n v="1129"/>
    <x v="49"/>
    <x v="70"/>
    <x v="3"/>
    <s v="TAO BBQ EXPENSE VICTORIA CITY 04-06-23"/>
    <x v="811"/>
    <m/>
    <n v="1938017878.6"/>
    <d v="2023-06-10T00:00:00"/>
    <m/>
  </r>
  <r>
    <d v="2023-06-10T00:00:00"/>
    <n v="1130"/>
    <x v="15"/>
    <x v="51"/>
    <x v="0"/>
    <s v="ARMED SECURITY GUARD SALARY MAY-23 TOTAL:67947(75:25)"/>
    <x v="812"/>
    <m/>
    <n v="1938068838.6"/>
    <d v="2023-06-10T00:00:00"/>
    <m/>
  </r>
  <r>
    <d v="2023-06-12T00:00:00"/>
    <n v="1131"/>
    <x v="42"/>
    <x v="58"/>
    <x v="3"/>
    <s v="REVOLUTION MEDIA PAYMENT DAILY JANG DATED 02-06-23"/>
    <x v="813"/>
    <m/>
    <n v="1938079638.6"/>
    <d v="2023-06-12T00:00:00"/>
    <m/>
  </r>
  <r>
    <d v="2023-06-12T00:00:00"/>
    <n v="1132"/>
    <x v="42"/>
    <x v="58"/>
    <x v="3"/>
    <s v="REVOLUTION MEDIA PAYMENT DAILY JANG DATED 18-05-23"/>
    <x v="814"/>
    <m/>
    <n v="1938188174.6"/>
    <d v="2023-06-12T00:00:00"/>
    <m/>
  </r>
  <r>
    <d v="2023-06-12T00:00:00"/>
    <n v="1133"/>
    <x v="42"/>
    <x v="58"/>
    <x v="3"/>
    <s v="REVOLUTION MEDIA PAYMENTDAILY JANG DATED 18-05-23"/>
    <x v="815"/>
    <m/>
    <n v="1938193974.6"/>
    <d v="2023-06-12T00:00:00"/>
    <m/>
  </r>
  <r>
    <d v="2023-06-12T00:00:00"/>
    <n v="1134"/>
    <x v="50"/>
    <x v="71"/>
    <x v="1"/>
    <s v="SHABAN BUILDERS PAYMENT FOR BRICKS WORK SITE CONTAINER DATED 5-6-23"/>
    <x v="816"/>
    <m/>
    <n v="1938234994.6"/>
    <d v="2023-06-12T00:00:00"/>
    <m/>
  </r>
  <r>
    <d v="2023-06-12T00:00:00"/>
    <n v="1135"/>
    <x v="51"/>
    <x v="72"/>
    <x v="1"/>
    <s v="SJ STEEL PAYMENT VCPRO-010 PO-002"/>
    <x v="817"/>
    <m/>
    <n v="1942221324.6"/>
    <d v="2023-06-12T00:00:00"/>
    <m/>
  </r>
  <r>
    <d v="2023-06-12T00:00:00"/>
    <n v="1136"/>
    <x v="52"/>
    <x v="73"/>
    <x v="1"/>
    <s v="MUGHAL BROTHERS PAYMENT VCPRO-007 PO-002"/>
    <x v="818"/>
    <m/>
    <n v="1942321074.6"/>
    <d v="2023-06-12T00:00:00"/>
    <m/>
  </r>
  <r>
    <d v="2023-06-12T00:00:00"/>
    <n v="1137"/>
    <x v="52"/>
    <x v="73"/>
    <x v="1"/>
    <s v="MUGHAL BROTHERS PAYMENT VCPRO-006"/>
    <x v="819"/>
    <m/>
    <n v="1942377574.6"/>
    <d v="2023-06-12T00:00:00"/>
    <m/>
  </r>
  <r>
    <d v="2023-06-12T00:00:00"/>
    <n v="1138"/>
    <x v="52"/>
    <x v="73"/>
    <x v="1"/>
    <s v="MUGHAL BROTHERS PAYMENT VCPRO-005"/>
    <x v="820"/>
    <m/>
    <n v="1942489174.6"/>
    <d v="2023-06-12T00:00:00"/>
    <m/>
  </r>
  <r>
    <d v="2023-06-12T00:00:00"/>
    <n v="1139"/>
    <x v="2"/>
    <x v="5"/>
    <x v="1"/>
    <s v="40 LAC PAID FOR SITE A  LAND PURCHACE AS A COMMISSION"/>
    <x v="14"/>
    <m/>
    <n v="1946489174.6"/>
    <d v="2023-06-12T00:00:00"/>
    <m/>
  </r>
  <r>
    <d v="2023-06-12T00:00:00"/>
    <n v="1140"/>
    <x v="2"/>
    <x v="5"/>
    <x v="1"/>
    <s v="COMMISSION PAID FOR SITE B LAND PURCHACE"/>
    <x v="821"/>
    <m/>
    <n v="1949489174.6"/>
    <d v="2023-06-12T00:00:00"/>
    <m/>
  </r>
  <r>
    <d v="2023-06-12T00:00:00"/>
    <n v="1141"/>
    <x v="52"/>
    <x v="73"/>
    <x v="1"/>
    <s v="MUGHAL BROTHERS PAYMENT VCPRO-008"/>
    <x v="822"/>
    <m/>
    <n v="1949829374.6"/>
    <d v="2023-06-12T00:00:00"/>
    <m/>
  </r>
  <r>
    <d v="2023-06-12T00:00:00"/>
    <n v="1142"/>
    <x v="53"/>
    <x v="74"/>
    <x v="1"/>
    <s v="ADVANCE PAYMENT TO MASONS CHQ#66954753,54,55,56,57"/>
    <x v="8"/>
    <m/>
    <n v="1950329374.6"/>
    <d v="2023-06-12T00:00:00"/>
    <m/>
  </r>
  <r>
    <d v="2023-06-12T00:00:00"/>
    <n v="1143"/>
    <x v="42"/>
    <x v="58"/>
    <x v="3"/>
    <s v="REVOLUTION MEDIA DAILY JANG PAYMENT  22-05-23"/>
    <x v="823"/>
    <m/>
    <n v="1950556874.6"/>
    <d v="2023-06-12T00:00:00"/>
    <m/>
  </r>
  <r>
    <d v="2023-06-12T00:00:00"/>
    <n v="1144"/>
    <x v="42"/>
    <x v="58"/>
    <x v="3"/>
    <s v="REVOLUTION MEDIA DAILY JANG PAYMENT  18-05-23"/>
    <x v="823"/>
    <m/>
    <n v="1950784374.6"/>
    <d v="2023-06-12T00:00:00"/>
    <m/>
  </r>
  <r>
    <d v="2023-06-12T00:00:00"/>
    <n v="1145"/>
    <x v="19"/>
    <x v="25"/>
    <x v="0"/>
    <s v="11-F2 PTCL BILL MAY-23 04235968300 TOTAL:780(65:35)"/>
    <x v="619"/>
    <m/>
    <n v="1950784881.6"/>
    <d v="2023-06-12T00:00:00"/>
    <m/>
  </r>
  <r>
    <d v="2023-06-12T00:00:00"/>
    <n v="1146"/>
    <x v="19"/>
    <x v="25"/>
    <x v="0"/>
    <s v="11-F2 PTCL BILL MAY-23 04235210142 TOTAL:4720(65:35)"/>
    <x v="618"/>
    <m/>
    <n v="1950787949.6"/>
    <d v="2023-06-12T00:00:00"/>
    <m/>
  </r>
  <r>
    <d v="2023-06-12T00:00:00"/>
    <n v="1147"/>
    <x v="19"/>
    <x v="25"/>
    <x v="0"/>
    <s v="11-F2 PTCL BILL MAY-23 04235968301 TOTAL:790(65:35)"/>
    <x v="824"/>
    <m/>
    <n v="1950788463.6"/>
    <d v="2023-06-12T00:00:00"/>
    <m/>
  </r>
  <r>
    <d v="2023-06-12T00:00:00"/>
    <n v="1148"/>
    <x v="19"/>
    <x v="25"/>
    <x v="0"/>
    <s v="HEAD OFFICE PTCL BILL MAY-23 04235188301 TOTAL:570(65:35)"/>
    <x v="825"/>
    <m/>
    <n v="1950788834.6"/>
    <d v="2023-06-12T00:00:00"/>
    <m/>
  </r>
  <r>
    <d v="2023-06-12T00:00:00"/>
    <n v="1149"/>
    <x v="19"/>
    <x v="25"/>
    <x v="0"/>
    <s v="HEAD OFFICE PTCL BILL MAY-23 04235188302 TOTAL:2090(65:35)"/>
    <x v="239"/>
    <m/>
    <n v="1950790220.6"/>
    <d v="2023-06-12T00:00:00"/>
    <m/>
  </r>
  <r>
    <d v="2023-06-12T00:00:00"/>
    <n v="1150"/>
    <x v="19"/>
    <x v="25"/>
    <x v="0"/>
    <s v="HEAD OFFICE PTCL BILL MAY-23 04235188303 TOTAL:580(65:35)"/>
    <x v="826"/>
    <m/>
    <n v="1950790597.6"/>
    <d v="2023-06-12T00:00:00"/>
    <m/>
  </r>
  <r>
    <d v="2023-06-12T00:00:00"/>
    <n v="1151"/>
    <x v="19"/>
    <x v="25"/>
    <x v="0"/>
    <s v="HEAD OFFICE PTCL BILL MAY-23 04235188304 TOTAL:660(65:35)"/>
    <x v="631"/>
    <m/>
    <n v="1950791026.6"/>
    <d v="2023-06-12T00:00:00"/>
    <m/>
  </r>
  <r>
    <d v="2023-06-12T00:00:00"/>
    <n v="1152"/>
    <x v="19"/>
    <x v="25"/>
    <x v="0"/>
    <s v="HEAD OFFICE PTCL BILL MAY-23 04235188305 TOTAL:600(65:35)"/>
    <x v="827"/>
    <m/>
    <n v="1950791416.6"/>
    <d v="2023-06-12T00:00:00"/>
    <m/>
  </r>
  <r>
    <d v="2023-06-12T00:00:00"/>
    <n v="1153"/>
    <x v="19"/>
    <x v="25"/>
    <x v="0"/>
    <s v="HEAD OFFICE PTCL BILL MAY-23 04235188307 TOTAL:550(65:35)"/>
    <x v="828"/>
    <m/>
    <n v="1950791774.6"/>
    <d v="2023-06-12T00:00:00"/>
    <m/>
  </r>
  <r>
    <d v="2023-06-12T00:00:00"/>
    <n v="1154"/>
    <x v="19"/>
    <x v="25"/>
    <x v="0"/>
    <s v="HEAD OFFICE PTCL BILL MAY-23 04235134115 TOTAL:11850(65:35)"/>
    <x v="829"/>
    <m/>
    <n v="1950799477.6"/>
    <d v="2023-06-12T00:00:00"/>
    <m/>
  </r>
  <r>
    <d v="2023-06-12T00:00:00"/>
    <n v="1155"/>
    <x v="19"/>
    <x v="25"/>
    <x v="0"/>
    <s v="HEAD OFFICE PTCL BILL MAY-23 04235134003 TOTAL:8280(65:35)"/>
    <x v="830"/>
    <m/>
    <n v="1950804859.6"/>
    <d v="2023-06-12T00:00:00"/>
    <m/>
  </r>
  <r>
    <d v="2023-06-12T00:00:00"/>
    <n v="1156"/>
    <x v="19"/>
    <x v="25"/>
    <x v="0"/>
    <s v="HEAD OFFICE SNGPL BILL JUNE-23 ID-17635420007 TOTAL:5000(65:35)"/>
    <x v="101"/>
    <m/>
    <n v="1950808109.6"/>
    <d v="2023-06-12T00:00:00"/>
    <m/>
  </r>
  <r>
    <d v="2023-06-12T00:00:00"/>
    <n v="1157"/>
    <x v="19"/>
    <x v="25"/>
    <x v="0"/>
    <s v="HEAD OFFICE SNGPL BILL MAY-23 ID-17635420007 TOTAL:9200(65:35)"/>
    <x v="831"/>
    <m/>
    <n v="1950814089.6"/>
    <d v="2023-06-12T00:00:00"/>
    <m/>
  </r>
  <r>
    <d v="2023-06-12T00:00:00"/>
    <n v="1158"/>
    <x v="19"/>
    <x v="25"/>
    <x v="0"/>
    <s v="HEAD OFFICE LESCO BILL MAY-23 TOTAL:167213(65:35)"/>
    <x v="832"/>
    <m/>
    <n v="1950922778.6"/>
    <d v="2023-06-12T00:00:00"/>
    <m/>
  </r>
  <r>
    <d v="2023-06-12T00:00:00"/>
    <n v="1159"/>
    <x v="11"/>
    <x v="13"/>
    <x v="0"/>
    <s v="11-F2 RENT JUNE-23 TOTAL:662750(65:35)"/>
    <x v="632"/>
    <m/>
    <n v="1951353566.6"/>
    <d v="2023-06-12T00:00:00"/>
    <m/>
  </r>
  <r>
    <d v="2023-06-12T00:00:00"/>
    <n v="1160"/>
    <x v="20"/>
    <x v="26"/>
    <x v="0"/>
    <s v="BOLAN FUEL 05-04-23 TOTAL:7529(50:50)"/>
    <x v="833"/>
    <m/>
    <n v="1951357331.6"/>
    <d v="2023-06-12T00:00:00"/>
    <m/>
  </r>
  <r>
    <d v="2023-06-12T00:00:00"/>
    <n v="1161"/>
    <x v="20"/>
    <x v="26"/>
    <x v="0"/>
    <s v="BOLAN FUEL 10-04-23 TOTAL:7612(50:50)"/>
    <x v="834"/>
    <m/>
    <n v="1951361137.6"/>
    <d v="2023-06-12T00:00:00"/>
    <m/>
  </r>
  <r>
    <d v="2023-06-12T00:00:00"/>
    <n v="1162"/>
    <x v="20"/>
    <x v="26"/>
    <x v="0"/>
    <s v="BOLAN FUEL 30-03-23 TOTAL:300(50:50)"/>
    <x v="835"/>
    <m/>
    <n v="1951361287.6"/>
    <d v="2023-06-12T00:00:00"/>
    <m/>
  </r>
  <r>
    <d v="2023-06-12T00:00:00"/>
    <n v="1163"/>
    <x v="20"/>
    <x v="26"/>
    <x v="0"/>
    <s v="BOLAN FUEL 28-03-23 TOTAL:3000(50:50)"/>
    <x v="118"/>
    <m/>
    <n v="1951362787.6"/>
    <d v="2023-06-12T00:00:00"/>
    <m/>
  </r>
  <r>
    <d v="2023-06-12T00:00:00"/>
    <n v="1164"/>
    <x v="20"/>
    <x v="26"/>
    <x v="0"/>
    <s v="BOLAN FUEL 20-04-23 TOTAL:5800(50:50)"/>
    <x v="219"/>
    <m/>
    <n v="1951365687.6"/>
    <d v="2023-06-12T00:00:00"/>
    <m/>
  </r>
  <r>
    <d v="2023-06-12T00:00:00"/>
    <n v="1165"/>
    <x v="20"/>
    <x v="26"/>
    <x v="0"/>
    <s v="BOLAN FUEL 04-04-23 TOTAL:7650(50:50)"/>
    <x v="836"/>
    <m/>
    <n v="1951369512.6"/>
    <d v="2023-06-12T00:00:00"/>
    <m/>
  </r>
  <r>
    <d v="2023-06-12T00:00:00"/>
    <n v="1166"/>
    <x v="20"/>
    <x v="26"/>
    <x v="0"/>
    <s v="BOLAN FUEL 15-05-23 TOTAL:7455(50:50)"/>
    <x v="837"/>
    <m/>
    <n v="1951373240.6"/>
    <d v="2023-06-12T00:00:00"/>
    <m/>
  </r>
  <r>
    <d v="2023-06-12T00:00:00"/>
    <n v="1167"/>
    <x v="20"/>
    <x v="26"/>
    <x v="0"/>
    <s v="BOLAN FUEL 15-05-23 TOTAL:7700(50:50)"/>
    <x v="838"/>
    <m/>
    <n v="1951377090.6"/>
    <d v="2023-06-12T00:00:00"/>
    <m/>
  </r>
  <r>
    <d v="2023-06-12T00:00:00"/>
    <n v="1168"/>
    <x v="20"/>
    <x v="26"/>
    <x v="0"/>
    <s v="BOLAN FUEL 22-05-23 TOTAL:7900(50:50)"/>
    <x v="839"/>
    <m/>
    <n v="1951381040.6"/>
    <d v="2023-06-12T00:00:00"/>
    <m/>
  </r>
  <r>
    <d v="2023-06-12T00:00:00"/>
    <n v="1169"/>
    <x v="20"/>
    <x v="26"/>
    <x v="0"/>
    <s v="BOLAN FUEL 27-05-23 TOTAL:7200(50:50)"/>
    <x v="380"/>
    <m/>
    <n v="1951384640.6"/>
    <d v="2023-06-12T00:00:00"/>
    <m/>
  </r>
  <r>
    <d v="2023-06-12T00:00:00"/>
    <n v="1170"/>
    <x v="20"/>
    <x v="26"/>
    <x v="0"/>
    <s v="BOLAN FUEL 01-06-23 TOTAL:7620(50:50)"/>
    <x v="155"/>
    <m/>
    <n v="1951388450.6"/>
    <d v="2023-06-12T00:00:00"/>
    <m/>
  </r>
  <r>
    <d v="2023-06-12T00:00:00"/>
    <n v="1171"/>
    <x v="20"/>
    <x v="26"/>
    <x v="0"/>
    <s v="BOLAN FUEL 07-06-23 TOTAL:6200(50:50)"/>
    <x v="840"/>
    <m/>
    <n v="1951391550.6"/>
    <d v="2023-06-12T00:00:00"/>
    <m/>
  </r>
  <r>
    <d v="2023-06-12T00:00:00"/>
    <n v="1172"/>
    <x v="45"/>
    <x v="62"/>
    <x v="0"/>
    <s v="HONDA CITY BATTERY TOTAL:7000(50:50)"/>
    <x v="325"/>
    <m/>
    <n v="1951395050.6"/>
    <d v="2023-06-12T00:00:00"/>
    <m/>
  </r>
  <r>
    <d v="2023-06-12T00:00:00"/>
    <n v="1173"/>
    <x v="45"/>
    <x v="62"/>
    <x v="0"/>
    <s v="HONDA CITY FUEL TOTAL:10,000(50:50)"/>
    <x v="78"/>
    <m/>
    <n v="1951400050.6"/>
    <d v="2023-06-12T00:00:00"/>
    <m/>
  </r>
  <r>
    <d v="2023-06-12T00:00:00"/>
    <n v="1174"/>
    <x v="45"/>
    <x v="62"/>
    <x v="0"/>
    <s v="HONDA CITY FUEL TOTAL:9000(50:50)"/>
    <x v="214"/>
    <m/>
    <n v="1951404550.6"/>
    <d v="2023-06-12T00:00:00"/>
    <m/>
  </r>
  <r>
    <d v="2023-06-12T00:00:00"/>
    <n v="1175"/>
    <x v="45"/>
    <x v="62"/>
    <x v="0"/>
    <s v="HONDA CITY FUEL TOTAL:10,000(50:50)"/>
    <x v="78"/>
    <m/>
    <n v="1951409550.6"/>
    <d v="2023-06-12T00:00:00"/>
    <m/>
  </r>
  <r>
    <d v="2023-06-12T00:00:00"/>
    <n v="1176"/>
    <x v="45"/>
    <x v="62"/>
    <x v="0"/>
    <s v="HONDA CITY FUEL TOTAL:9500(50:50)"/>
    <x v="841"/>
    <m/>
    <n v="1951414300.6"/>
    <d v="2023-06-12T00:00:00"/>
    <m/>
  </r>
  <r>
    <d v="2023-06-12T00:00:00"/>
    <n v="1177"/>
    <x v="45"/>
    <x v="62"/>
    <x v="0"/>
    <s v="HONDA CITY FUEL TOTAL:9000(50:50)"/>
    <x v="214"/>
    <m/>
    <n v="1951418800.6"/>
    <d v="2023-06-12T00:00:00"/>
    <m/>
  </r>
  <r>
    <d v="2023-06-12T00:00:00"/>
    <n v="1178"/>
    <x v="45"/>
    <x v="62"/>
    <x v="0"/>
    <s v="HONDA CITY FUEL TOTAL:10000(50:50)"/>
    <x v="78"/>
    <m/>
    <n v="1951423800.6"/>
    <d v="2023-06-12T00:00:00"/>
    <m/>
  </r>
  <r>
    <d v="2023-06-12T00:00:00"/>
    <n v="1179"/>
    <x v="45"/>
    <x v="62"/>
    <x v="0"/>
    <s v="HONDA CITY FUEL TOTAL:8052(50:50)"/>
    <x v="842"/>
    <m/>
    <n v="1951427826.6"/>
    <d v="2023-06-12T00:00:00"/>
    <m/>
  </r>
  <r>
    <d v="2023-06-12T00:00:00"/>
    <n v="1180"/>
    <x v="45"/>
    <x v="62"/>
    <x v="0"/>
    <s v="HONDA CITY FUEL TOTAL:9002(50:50)"/>
    <x v="843"/>
    <m/>
    <n v="1951432327.6"/>
    <d v="2023-06-12T00:00:00"/>
    <m/>
  </r>
  <r>
    <d v="2023-06-12T00:00:00"/>
    <n v="1181"/>
    <x v="45"/>
    <x v="62"/>
    <x v="0"/>
    <s v="HONDA CITY FUEL TOTAL:7000(50:50)"/>
    <x v="325"/>
    <m/>
    <n v="1951435827.6"/>
    <d v="2023-06-12T00:00:00"/>
    <m/>
  </r>
  <r>
    <d v="2023-06-12T00:00:00"/>
    <n v="1182"/>
    <x v="45"/>
    <x v="62"/>
    <x v="0"/>
    <s v="HONDA CITY FUEL TOTAL:9700(50:50)"/>
    <x v="844"/>
    <m/>
    <n v="1951440677.6"/>
    <d v="2023-06-12T00:00:00"/>
    <m/>
  </r>
  <r>
    <d v="2023-06-12T00:00:00"/>
    <n v="1183"/>
    <x v="45"/>
    <x v="62"/>
    <x v="0"/>
    <s v="HONDA CITY FUEL TOTAL:9000(50:50)"/>
    <x v="214"/>
    <m/>
    <n v="1951445177.6"/>
    <d v="2023-06-12T00:00:00"/>
    <m/>
  </r>
  <r>
    <d v="2023-06-12T00:00:00"/>
    <n v="1184"/>
    <x v="45"/>
    <x v="62"/>
    <x v="0"/>
    <s v="HONDA CITY FUEL TOTAL:9000(50:50)"/>
    <x v="214"/>
    <m/>
    <n v="1951449677.6"/>
    <d v="2023-06-12T00:00:00"/>
    <m/>
  </r>
  <r>
    <d v="2023-06-12T00:00:00"/>
    <n v="1185"/>
    <x v="45"/>
    <x v="62"/>
    <x v="0"/>
    <s v="HONDA CITY FUEL TOTAL:10000(50:50)"/>
    <x v="78"/>
    <m/>
    <n v="1951454677.6"/>
    <d v="2023-06-12T00:00:00"/>
    <m/>
  </r>
  <r>
    <d v="2023-06-12T00:00:00"/>
    <n v="1186"/>
    <x v="45"/>
    <x v="62"/>
    <x v="0"/>
    <s v="HONDA CITY FUEL TOTAL:8500(50:50)"/>
    <x v="845"/>
    <m/>
    <n v="1951458927.6"/>
    <d v="2023-06-12T00:00:00"/>
    <m/>
  </r>
  <r>
    <d v="2023-06-12T00:00:00"/>
    <n v="1187"/>
    <x v="45"/>
    <x v="62"/>
    <x v="0"/>
    <s v="HONDA CITY FUEL TOTAL:9500(50:50)"/>
    <x v="841"/>
    <m/>
    <n v="1951463677.6"/>
    <d v="2023-06-12T00:00:00"/>
    <m/>
  </r>
  <r>
    <d v="2023-06-12T00:00:00"/>
    <n v="1188"/>
    <x v="45"/>
    <x v="62"/>
    <x v="0"/>
    <s v="HONDA CITY FUEL TOTAL:8000(50:50)"/>
    <x v="131"/>
    <m/>
    <n v="1951467677.6"/>
    <d v="2023-06-12T00:00:00"/>
    <m/>
  </r>
  <r>
    <d v="2023-06-12T00:00:00"/>
    <n v="1189"/>
    <x v="20"/>
    <x v="26"/>
    <x v="0"/>
    <s v="BOLAN FUEL 09-05-23 TOTAL:7636(50:50)"/>
    <x v="846"/>
    <m/>
    <n v="1951471495.6"/>
    <d v="2023-06-12T00:00:00"/>
    <m/>
  </r>
  <r>
    <d v="2023-06-12T00:00:00"/>
    <n v="1190"/>
    <x v="20"/>
    <x v="26"/>
    <x v="0"/>
    <s v="BOLAN FUEL 15-05-23 TOTAL:7447(50:50)"/>
    <x v="847"/>
    <m/>
    <n v="1951475219.6"/>
    <d v="2023-06-12T00:00:00"/>
    <m/>
  </r>
  <r>
    <d v="2023-06-12T00:00:00"/>
    <n v="1191"/>
    <x v="15"/>
    <x v="18"/>
    <x v="0"/>
    <s v="ILLYAS SABB PARTIAL SALARY MAR-23"/>
    <x v="848"/>
    <m/>
    <n v="1951538969.6"/>
    <d v="2023-06-12T00:00:00"/>
    <m/>
  </r>
  <r>
    <d v="2023-06-12T00:00:00"/>
    <n v="1192"/>
    <x v="15"/>
    <x v="18"/>
    <x v="0"/>
    <s v="ILLYAS SABB PARTIAL SALARY MAY-23"/>
    <x v="849"/>
    <m/>
    <n v="1951627636.6"/>
    <d v="2023-06-12T00:00:00"/>
    <m/>
  </r>
  <r>
    <d v="2023-06-12T00:00:00"/>
    <n v="1193"/>
    <x v="15"/>
    <x v="18"/>
    <x v="0"/>
    <s v="ILLYAS SABB PARTIAL SALARY MAR-23"/>
    <x v="850"/>
    <m/>
    <n v="1951710960.6"/>
    <d v="2023-06-12T00:00:00"/>
    <m/>
  </r>
  <r>
    <d v="2023-06-12T00:00:00"/>
    <n v="1194"/>
    <x v="26"/>
    <x v="35"/>
    <x v="0"/>
    <s v="NOTE BOOK PURCHACE ILLYAS SB HEAD OFFICE"/>
    <x v="851"/>
    <m/>
    <n v="1951711620.6"/>
    <d v="2023-06-12T00:00:00"/>
    <m/>
  </r>
  <r>
    <d v="2023-06-12T00:00:00"/>
    <n v="1195"/>
    <x v="26"/>
    <x v="35"/>
    <x v="0"/>
    <s v="BAKERY ITEMS"/>
    <x v="852"/>
    <m/>
    <n v="1951716962.6"/>
    <d v="2023-06-12T00:00:00"/>
    <m/>
  </r>
  <r>
    <d v="2023-06-12T00:00:00"/>
    <n v="1196"/>
    <x v="26"/>
    <x v="35"/>
    <x v="0"/>
    <s v="ELECTRIC TAPE"/>
    <x v="5"/>
    <m/>
    <n v="1951717032.6"/>
    <d v="2023-06-12T00:00:00"/>
    <m/>
  </r>
  <r>
    <d v="2023-06-12T00:00:00"/>
    <n v="1197"/>
    <x v="26"/>
    <x v="35"/>
    <x v="0"/>
    <s v="VICTORIA CITY DRAWING"/>
    <x v="853"/>
    <m/>
    <n v="1951717392.6"/>
    <d v="2023-06-12T00:00:00"/>
    <m/>
  </r>
  <r>
    <d v="2023-06-12T00:00:00"/>
    <n v="1198"/>
    <x v="26"/>
    <x v="35"/>
    <x v="0"/>
    <s v="AL RAHIM MOTOR"/>
    <x v="85"/>
    <m/>
    <n v="1951720392.6"/>
    <d v="2023-06-12T00:00:00"/>
    <m/>
  </r>
  <r>
    <d v="2023-06-12T00:00:00"/>
    <n v="1199"/>
    <x v="26"/>
    <x v="35"/>
    <x v="0"/>
    <s v="02 LEVEL BOOK"/>
    <x v="354"/>
    <m/>
    <n v="1951720672.6"/>
    <d v="2023-06-12T00:00:00"/>
    <m/>
  </r>
  <r>
    <d v="2023-06-12T00:00:00"/>
    <n v="1200"/>
    <x v="26"/>
    <x v="35"/>
    <x v="0"/>
    <s v="AC CHANGING"/>
    <x v="85"/>
    <m/>
    <n v="1951723672.6"/>
    <d v="2023-06-12T00:00:00"/>
    <m/>
  </r>
  <r>
    <d v="2023-06-12T00:00:00"/>
    <n v="1201"/>
    <x v="26"/>
    <x v="35"/>
    <x v="0"/>
    <s v="BIKE TUNNING"/>
    <x v="854"/>
    <m/>
    <n v="1951724812.6"/>
    <d v="2023-06-12T00:00:00"/>
    <m/>
  </r>
  <r>
    <d v="2023-06-12T00:00:00"/>
    <n v="1202"/>
    <x v="26"/>
    <x v="35"/>
    <x v="0"/>
    <s v="CASH OPEN FROM GULBERG TO HMB"/>
    <x v="855"/>
    <m/>
    <n v="1951769812.6"/>
    <d v="2023-06-12T00:00:00"/>
    <m/>
  </r>
  <r>
    <d v="2023-06-12T00:00:00"/>
    <n v="1203"/>
    <x v="13"/>
    <x v="15"/>
    <x v="4"/>
    <s v="PEDESTAL FAN SM ELECTRIC COMPANY"/>
    <x v="856"/>
    <m/>
    <n v="1951793212.6"/>
    <d v="2023-06-12T00:00:00"/>
    <m/>
  </r>
  <r>
    <d v="2023-06-14T00:00:00"/>
    <n v="1204"/>
    <x v="26"/>
    <x v="38"/>
    <x v="1"/>
    <s v="YASIN ENTERPRICE.TOPOGRAPHIC SURVEY OF VICTORIA CITY"/>
    <x v="308"/>
    <m/>
    <n v="1951808212.6"/>
    <d v="2023-06-14T00:00:00"/>
    <m/>
  </r>
  <r>
    <d v="2023-06-14T00:00:00"/>
    <n v="1205"/>
    <x v="27"/>
    <x v="59"/>
    <x v="1"/>
    <s v="CHART PAPER IQRA BOOK CENTER 18-05-23"/>
    <x v="857"/>
    <m/>
    <n v="1951808302.6"/>
    <d v="2023-06-14T00:00:00"/>
    <m/>
  </r>
  <r>
    <d v="2023-06-14T00:00:00"/>
    <n v="1206"/>
    <x v="27"/>
    <x v="59"/>
    <x v="1"/>
    <s v="TECNOPART RIAZ AUTO 18-05-23"/>
    <x v="858"/>
    <m/>
    <n v="1951817622.6"/>
    <d v="2023-06-14T00:00:00"/>
    <m/>
  </r>
  <r>
    <d v="2023-06-14T00:00:00"/>
    <n v="1207"/>
    <x v="27"/>
    <x v="59"/>
    <x v="1"/>
    <s v="FRIENDS PHOTOCOPY 25-05-23"/>
    <x v="859"/>
    <m/>
    <n v="1951818470.6"/>
    <d v="2023-06-14T00:00:00"/>
    <m/>
  </r>
  <r>
    <d v="2023-06-14T00:00:00"/>
    <n v="1208"/>
    <x v="27"/>
    <x v="59"/>
    <x v="1"/>
    <s v="E STAMP(VICTORIA BIAN E HALFI)"/>
    <x v="49"/>
    <m/>
    <n v="1951819470.6"/>
    <d v="2023-06-14T00:00:00"/>
    <m/>
  </r>
  <r>
    <d v="2023-06-14T00:00:00"/>
    <n v="1209"/>
    <x v="27"/>
    <x v="59"/>
    <x v="1"/>
    <s v="SHOAIB TRADERS BAR WENDING  WIRES"/>
    <x v="860"/>
    <m/>
    <n v="1951857470.6"/>
    <d v="2023-06-14T00:00:00"/>
    <m/>
  </r>
  <r>
    <d v="2023-06-14T00:00:00"/>
    <n v="1210"/>
    <x v="27"/>
    <x v="59"/>
    <x v="1"/>
    <s v="AKRAM AND SONS PAYMENT 27-04-23"/>
    <x v="861"/>
    <m/>
    <n v="1951860670.6"/>
    <d v="2023-06-14T00:00:00"/>
    <m/>
  </r>
  <r>
    <d v="2023-06-14T00:00:00"/>
    <n v="1211"/>
    <x v="27"/>
    <x v="59"/>
    <x v="1"/>
    <s v="TYRE WORKERS 27-04-23"/>
    <x v="9"/>
    <m/>
    <n v="1951862270.6"/>
    <d v="2023-06-14T00:00:00"/>
    <m/>
  </r>
  <r>
    <d v="2023-06-14T00:00:00"/>
    <n v="1212"/>
    <x v="27"/>
    <x v="59"/>
    <x v="1"/>
    <s v="AHMED ENGENERING WORK 30-04-23"/>
    <x v="862"/>
    <m/>
    <n v="1951863490.6"/>
    <d v="2023-06-14T00:00:00"/>
    <m/>
  </r>
  <r>
    <d v="2023-06-14T00:00:00"/>
    <n v="1213"/>
    <x v="27"/>
    <x v="59"/>
    <x v="1"/>
    <s v="AHMED ENGENERING WORK 30-04-23"/>
    <x v="118"/>
    <m/>
    <n v="1951864990.6"/>
    <d v="2023-06-14T00:00:00"/>
    <m/>
  </r>
  <r>
    <d v="2023-06-14T00:00:00"/>
    <n v="1214"/>
    <x v="27"/>
    <x v="59"/>
    <x v="1"/>
    <s v="BIKE RIDE FROM PLOT 407 TO WAPDA TOWN 20-05-23"/>
    <x v="863"/>
    <m/>
    <n v="1951865099.6"/>
    <d v="2023-06-14T00:00:00"/>
    <m/>
  </r>
  <r>
    <d v="2023-06-14T00:00:00"/>
    <n v="1215"/>
    <x v="27"/>
    <x v="59"/>
    <x v="1"/>
    <s v="GHOUSIA NURSERY FARM "/>
    <x v="860"/>
    <m/>
    <n v="1951903099.6"/>
    <d v="2023-06-14T00:00:00"/>
    <m/>
  </r>
  <r>
    <d v="2023-06-14T00:00:00"/>
    <n v="1216"/>
    <x v="27"/>
    <x v="59"/>
    <x v="1"/>
    <s v="LAHORE RUBBER STORE 15-05-23"/>
    <x v="864"/>
    <m/>
    <n v="1951934739.6"/>
    <d v="2023-06-14T00:00:00"/>
    <m/>
  </r>
  <r>
    <d v="2023-06-14T00:00:00"/>
    <n v="1217"/>
    <x v="27"/>
    <x v="59"/>
    <x v="1"/>
    <s v="MUJAHID ABAS CIVIL WORK 23-3-23"/>
    <x v="348"/>
    <m/>
    <n v="1952045739.6"/>
    <d v="2023-06-14T00:00:00"/>
    <m/>
  </r>
  <r>
    <d v="2023-06-14T00:00:00"/>
    <n v="1218"/>
    <x v="40"/>
    <x v="56"/>
    <x v="1"/>
    <s v="EXCAVATOR FUEL 27-4-23"/>
    <x v="865"/>
    <m/>
    <n v="1952103931.6"/>
    <d v="2023-06-14T00:00:00"/>
    <m/>
  </r>
  <r>
    <d v="2023-06-14T00:00:00"/>
    <n v="1219"/>
    <x v="40"/>
    <x v="56"/>
    <x v="1"/>
    <s v="ROLLER FUEL 27-4-23"/>
    <x v="866"/>
    <m/>
    <n v="1952165062.6"/>
    <d v="2023-06-14T00:00:00"/>
    <m/>
  </r>
  <r>
    <d v="2023-06-14T00:00:00"/>
    <n v="1220"/>
    <x v="40"/>
    <x v="56"/>
    <x v="1"/>
    <s v="TRACTOR FUEL 27-04-23"/>
    <x v="867"/>
    <m/>
    <n v="1952196365.6"/>
    <d v="2023-06-14T00:00:00"/>
    <m/>
  </r>
  <r>
    <d v="2023-06-14T00:00:00"/>
    <n v="1221"/>
    <x v="40"/>
    <x v="56"/>
    <x v="1"/>
    <s v="PAD ROLLER FUEL 27-04-23"/>
    <x v="868"/>
    <m/>
    <n v="1952240450.6"/>
    <d v="2023-06-14T00:00:00"/>
    <m/>
  </r>
  <r>
    <d v="2023-06-14T00:00:00"/>
    <n v="1222"/>
    <x v="40"/>
    <x v="56"/>
    <x v="1"/>
    <s v="GRADER FUEL 27-04-23"/>
    <x v="869"/>
    <m/>
    <n v="1952347576.6"/>
    <d v="2023-06-14T00:00:00"/>
    <m/>
  </r>
  <r>
    <d v="2023-06-14T00:00:00"/>
    <n v="1223"/>
    <x v="40"/>
    <x v="56"/>
    <x v="1"/>
    <s v="MACHINERY FUEL 5-5-23"/>
    <x v="870"/>
    <m/>
    <n v="1952448367.6"/>
    <d v="2023-06-14T00:00:00"/>
    <m/>
  </r>
  <r>
    <d v="2023-06-14T00:00:00"/>
    <n v="1224"/>
    <x v="40"/>
    <x v="56"/>
    <x v="1"/>
    <s v="MACHINERY FUEL 5-5-23"/>
    <x v="871"/>
    <m/>
    <n v="1952451255.6"/>
    <d v="2023-06-14T00:00:00"/>
    <m/>
  </r>
  <r>
    <d v="2023-06-14T00:00:00"/>
    <n v="1225"/>
    <x v="40"/>
    <x v="56"/>
    <x v="1"/>
    <s v="MACHINERY FUEL 5-5-23"/>
    <x v="872"/>
    <m/>
    <n v="1952521520.6"/>
    <d v="2023-06-14T00:00:00"/>
    <m/>
  </r>
  <r>
    <d v="2023-06-14T00:00:00"/>
    <n v="1226"/>
    <x v="40"/>
    <x v="56"/>
    <x v="1"/>
    <s v="MACHINERY FUEL 5-5-23"/>
    <x v="873"/>
    <m/>
    <n v="1952541386.6"/>
    <d v="2023-06-14T00:00:00"/>
    <m/>
  </r>
  <r>
    <d v="2023-06-14T00:00:00"/>
    <n v="1227"/>
    <x v="40"/>
    <x v="56"/>
    <x v="1"/>
    <s v="MACHINERY FUEL 5-5-23"/>
    <x v="874"/>
    <m/>
    <n v="1952571473.6"/>
    <d v="2023-06-14T00:00:00"/>
    <m/>
  </r>
  <r>
    <d v="2023-06-14T00:00:00"/>
    <n v="1228"/>
    <x v="40"/>
    <x v="56"/>
    <x v="1"/>
    <s v="IBRAHEEM FILLING STATION FUEL 16-05-23"/>
    <x v="875"/>
    <m/>
    <n v="1952597973.6"/>
    <d v="2023-06-14T00:00:00"/>
    <m/>
  </r>
  <r>
    <d v="2023-06-14T00:00:00"/>
    <n v="1229"/>
    <x v="40"/>
    <x v="56"/>
    <x v="1"/>
    <s v="GRADER FUEL 18-05-23"/>
    <x v="876"/>
    <m/>
    <n v="1952682892.6"/>
    <d v="2023-06-14T00:00:00"/>
    <m/>
  </r>
  <r>
    <d v="2023-06-14T00:00:00"/>
    <n v="1230"/>
    <x v="40"/>
    <x v="56"/>
    <x v="1"/>
    <s v="TRACTOR FUEL 18-05-23"/>
    <x v="877"/>
    <m/>
    <n v="1952685740.6"/>
    <d v="2023-06-14T00:00:00"/>
    <m/>
  </r>
  <r>
    <d v="2023-06-14T00:00:00"/>
    <n v="1231"/>
    <x v="40"/>
    <x v="56"/>
    <x v="1"/>
    <s v="EXCAVATOR FUEL 18-05-23"/>
    <x v="878"/>
    <m/>
    <n v="1952746840.6"/>
    <d v="2023-06-14T00:00:00"/>
    <m/>
  </r>
  <r>
    <d v="2023-06-14T00:00:00"/>
    <n v="1232"/>
    <x v="40"/>
    <x v="56"/>
    <x v="1"/>
    <s v="RENTAL TRACTOR TROLLEY FUEL 18-05-23"/>
    <x v="879"/>
    <m/>
    <n v="1952774542.6"/>
    <d v="2023-06-14T00:00:00"/>
    <m/>
  </r>
  <r>
    <d v="2023-06-14T00:00:00"/>
    <n v="1233"/>
    <x v="40"/>
    <x v="56"/>
    <x v="1"/>
    <s v="PAD FOOT ROLER FUEL 18-05-23"/>
    <x v="880"/>
    <m/>
    <n v="1952806128.6"/>
    <d v="2023-06-14T00:00:00"/>
    <m/>
  </r>
  <r>
    <d v="2023-06-14T00:00:00"/>
    <n v="1234"/>
    <x v="40"/>
    <x v="56"/>
    <x v="1"/>
    <s v="TRACTOR FUEL 25-05-23"/>
    <x v="881"/>
    <m/>
    <n v="1952817002.6"/>
    <d v="2023-06-14T00:00:00"/>
    <m/>
  </r>
  <r>
    <d v="2023-06-14T00:00:00"/>
    <n v="1235"/>
    <x v="40"/>
    <x v="56"/>
    <x v="1"/>
    <s v="RENTAL TRACTOR TROLLEY FUEL 24-05-23"/>
    <x v="882"/>
    <m/>
    <n v="1952825546.6"/>
    <d v="2023-06-14T00:00:00"/>
    <m/>
  </r>
  <r>
    <d v="2023-06-14T00:00:00"/>
    <n v="1236"/>
    <x v="40"/>
    <x v="56"/>
    <x v="1"/>
    <s v="EXCAVATOR FUEL 24-05-23"/>
    <x v="883"/>
    <m/>
    <n v="1952878776.6"/>
    <d v="2023-06-14T00:00:00"/>
    <m/>
  </r>
  <r>
    <d v="2023-06-14T00:00:00"/>
    <n v="1237"/>
    <x v="40"/>
    <x v="56"/>
    <x v="1"/>
    <s v="GRADER FUEL 24-05-23"/>
    <x v="884"/>
    <m/>
    <n v="1952976834.6"/>
    <d v="2023-06-14T00:00:00"/>
    <m/>
  </r>
  <r>
    <d v="2023-06-14T00:00:00"/>
    <n v="1238"/>
    <x v="40"/>
    <x v="56"/>
    <x v="1"/>
    <s v="MACHINERY DIESEL 02-06-23"/>
    <x v="885"/>
    <m/>
    <n v="1953128860.6"/>
    <d v="2023-06-14T00:00:00"/>
    <m/>
  </r>
  <r>
    <d v="2023-06-14T00:00:00"/>
    <n v="1239"/>
    <x v="40"/>
    <x v="56"/>
    <x v="1"/>
    <s v="MACHINERY DIESEL 1-6-23"/>
    <x v="886"/>
    <m/>
    <n v="1953189772.6"/>
    <d v="2023-06-14T00:00:00"/>
    <m/>
  </r>
  <r>
    <d v="2023-06-14T00:00:00"/>
    <n v="1240"/>
    <x v="40"/>
    <x v="56"/>
    <x v="1"/>
    <s v="MACHINERY DIESEL 1-6-23"/>
    <x v="887"/>
    <m/>
    <n v="1953235964.6"/>
    <d v="2023-06-14T00:00:00"/>
    <m/>
  </r>
  <r>
    <d v="2023-06-14T00:00:00"/>
    <n v="1241"/>
    <x v="40"/>
    <x v="56"/>
    <x v="1"/>
    <s v="MACHINERY DIESEL 1-6-23"/>
    <x v="888"/>
    <m/>
    <n v="1953248400.6"/>
    <d v="2023-06-14T00:00:00"/>
    <m/>
  </r>
  <r>
    <d v="2023-06-14T00:00:00"/>
    <n v="1242"/>
    <x v="40"/>
    <x v="56"/>
    <x v="1"/>
    <s v="MACHINERY DIESEL 1-6-23"/>
    <x v="889"/>
    <m/>
    <n v="1953265912.6"/>
    <d v="2023-06-14T00:00:00"/>
    <m/>
  </r>
  <r>
    <d v="2023-06-14T00:00:00"/>
    <n v="1243"/>
    <x v="40"/>
    <x v="56"/>
    <x v="1"/>
    <s v="MACHINERY DIESEL 1-6-23"/>
    <x v="890"/>
    <m/>
    <n v="1953280886.6"/>
    <d v="2023-06-14T00:00:00"/>
    <m/>
  </r>
  <r>
    <d v="2023-06-14T00:00:00"/>
    <n v="1244"/>
    <x v="40"/>
    <x v="56"/>
    <x v="1"/>
    <s v="GRADER FUEL 12-04-23"/>
    <x v="891"/>
    <m/>
    <n v="1953383128.6"/>
    <d v="2023-06-14T00:00:00"/>
    <m/>
  </r>
  <r>
    <d v="2023-06-14T00:00:00"/>
    <n v="1245"/>
    <x v="40"/>
    <x v="56"/>
    <x v="1"/>
    <s v="ROLLER FUEL 12-04-23"/>
    <x v="892"/>
    <m/>
    <n v="1953406338.6"/>
    <d v="2023-06-14T00:00:00"/>
    <m/>
  </r>
  <r>
    <d v="2023-06-14T00:00:00"/>
    <n v="1246"/>
    <x v="40"/>
    <x v="56"/>
    <x v="1"/>
    <s v="EXCAVATOR FUEL 12-04-23"/>
    <x v="893"/>
    <m/>
    <n v="1953475675.6"/>
    <d v="2023-06-14T00:00:00"/>
    <m/>
  </r>
  <r>
    <d v="2023-06-14T00:00:00"/>
    <n v="1247"/>
    <x v="40"/>
    <x v="56"/>
    <x v="1"/>
    <s v="ROLLER FUEL 12-04-23"/>
    <x v="894"/>
    <m/>
    <n v="1953495065.6"/>
    <d v="2023-06-14T00:00:00"/>
    <m/>
  </r>
  <r>
    <d v="2023-06-14T00:00:00"/>
    <n v="1248"/>
    <x v="40"/>
    <x v="56"/>
    <x v="1"/>
    <s v="TRACTOR FUEL 12-04-23"/>
    <x v="895"/>
    <m/>
    <n v="1953522095.6"/>
    <d v="2023-06-14T00:00:00"/>
    <m/>
  </r>
  <r>
    <d v="2023-06-14T00:00:00"/>
    <n v="1249"/>
    <x v="40"/>
    <x v="56"/>
    <x v="1"/>
    <s v="MACHINERY DIESEL 08-06-23"/>
    <x v="896"/>
    <m/>
    <n v="1953580977.6"/>
    <d v="2023-06-14T00:00:00"/>
    <m/>
  </r>
  <r>
    <d v="2023-06-14T00:00:00"/>
    <n v="1250"/>
    <x v="40"/>
    <x v="56"/>
    <x v="1"/>
    <s v="MACHINERY DIESEL 08-06-23"/>
    <x v="897"/>
    <m/>
    <n v="1953640620.6"/>
    <d v="2023-06-14T00:00:00"/>
    <m/>
  </r>
  <r>
    <d v="2023-06-14T00:00:00"/>
    <n v="1251"/>
    <x v="40"/>
    <x v="56"/>
    <x v="1"/>
    <s v="MACHINERY DIESEL 08-06-23"/>
    <x v="898"/>
    <m/>
    <n v="1953656102.6"/>
    <d v="2023-06-14T00:00:00"/>
    <m/>
  </r>
  <r>
    <d v="2023-06-14T00:00:00"/>
    <n v="1252"/>
    <x v="40"/>
    <x v="56"/>
    <x v="1"/>
    <s v="MACHINERY DIESEL 08-06-23"/>
    <x v="899"/>
    <m/>
    <n v="1953673106.6"/>
    <d v="2023-06-14T00:00:00"/>
    <m/>
  </r>
  <r>
    <d v="2023-06-14T00:00:00"/>
    <n v="1253"/>
    <x v="40"/>
    <x v="56"/>
    <x v="1"/>
    <s v="MACHINERY DIESEL 08-06-23"/>
    <x v="900"/>
    <m/>
    <n v="1953680466.6"/>
    <d v="2023-06-14T00:00:00"/>
    <m/>
  </r>
  <r>
    <d v="2023-06-14T00:00:00"/>
    <n v="1254"/>
    <x v="40"/>
    <x v="56"/>
    <x v="1"/>
    <s v="MACHINERY DIESEL 08-06-23"/>
    <x v="901"/>
    <m/>
    <n v="1953695694.6"/>
    <d v="2023-06-14T00:00:00"/>
    <m/>
  </r>
  <r>
    <d v="2023-06-14T00:00:00"/>
    <n v="1255"/>
    <x v="40"/>
    <x v="56"/>
    <x v="1"/>
    <s v="TRACTOR DIESEL 03-06-23"/>
    <x v="902"/>
    <m/>
    <n v="1953721064.6"/>
    <d v="2023-06-14T00:00:00"/>
    <m/>
  </r>
  <r>
    <d v="2023-06-14T00:00:00"/>
    <n v="1256"/>
    <x v="53"/>
    <x v="74"/>
    <x v="1"/>
    <s v="PAYMENT TO MASON FOR EXCAVATION,P.C.C &amp; RAFT"/>
    <x v="8"/>
    <m/>
    <n v="1954221064.6"/>
    <d v="2023-06-14T00:00:00"/>
    <m/>
  </r>
  <r>
    <d v="2023-06-14T00:00:00"/>
    <n v="1257"/>
    <x v="24"/>
    <x v="31"/>
    <x v="1"/>
    <s v="SHAHEEN SANITORY PAYMENT FOR VICTORIA OFFICE 04-06-23"/>
    <x v="903"/>
    <m/>
    <n v="1954299564.6"/>
    <d v="2023-06-14T00:00:00"/>
    <m/>
  </r>
  <r>
    <d v="2023-06-14T00:00:00"/>
    <n v="1258"/>
    <x v="54"/>
    <x v="75"/>
    <x v="1"/>
    <s v="GHOUSIA NURSERY FARM 08-06-23"/>
    <x v="904"/>
    <m/>
    <n v="1954606444.6"/>
    <d v="2023-06-14T00:00:00"/>
    <m/>
  </r>
  <r>
    <d v="2023-06-14T00:00:00"/>
    <n v="1259"/>
    <x v="54"/>
    <x v="75"/>
    <x v="1"/>
    <s v="GHOUSIA NURSERY FARM 08-06-23"/>
    <x v="905"/>
    <m/>
    <n v="1954623444.6"/>
    <d v="2023-06-14T00:00:00"/>
    <m/>
  </r>
  <r>
    <d v="2023-06-14T00:00:00"/>
    <n v="1260"/>
    <x v="9"/>
    <x v="11"/>
    <x v="3"/>
    <s v="FAMOUS CARDS PAYMENT 08-06-23 BILL NO-587"/>
    <x v="906"/>
    <m/>
    <n v="1955016244.6"/>
    <d v="2023-06-14T00:00:00"/>
    <m/>
  </r>
  <r>
    <d v="2023-06-14T00:00:00"/>
    <n v="1261"/>
    <x v="18"/>
    <x v="76"/>
    <x v="2"/>
    <s v="DMA IRRIGATION (MATE) EXPENSE JUNE-1ST JULY"/>
    <x v="78"/>
    <m/>
    <n v="1955021244.6"/>
    <d v="2023-06-14T00:00:00"/>
    <m/>
  </r>
  <r>
    <d v="2023-06-14T00:00:00"/>
    <n v="1262"/>
    <x v="5"/>
    <x v="6"/>
    <x v="2"/>
    <s v="VETTING OF NOZLI NOGSHA BY PATVARI"/>
    <x v="82"/>
    <m/>
    <n v="1955061244.6"/>
    <d v="2023-06-14T00:00:00"/>
    <m/>
  </r>
  <r>
    <d v="2023-06-14T00:00:00"/>
    <n v="1263"/>
    <x v="28"/>
    <x v="39"/>
    <x v="3"/>
    <s v="W.PALACE HASH TAG MOVE"/>
    <x v="248"/>
    <m/>
    <n v="1955067244.6"/>
    <d v="2023-06-14T00:00:00"/>
    <m/>
  </r>
  <r>
    <d v="2023-06-14T00:00:00"/>
    <n v="1264"/>
    <x v="24"/>
    <x v="31"/>
    <x v="1"/>
    <s v="SHAHEEN SANITORY BILL TSPRO-009 BILL NO-4041"/>
    <x v="907"/>
    <m/>
    <n v="1955141868.6"/>
    <d v="2023-06-14T00:00:00"/>
    <m/>
  </r>
  <r>
    <d v="2023-06-16T00:00:00"/>
    <n v="1265"/>
    <x v="19"/>
    <x v="25"/>
    <x v="0"/>
    <s v="HEAD OFFICE SNGPL BILL JUN 23  ID-176354200072 TOTAL 5000 (65:35)"/>
    <x v="101"/>
    <m/>
    <n v="1955145118.6"/>
    <d v="2023-06-16T00:00:00"/>
    <m/>
  </r>
  <r>
    <d v="2023-06-16T00:00:00"/>
    <n v="1266"/>
    <x v="19"/>
    <x v="25"/>
    <x v="0"/>
    <s v="HEAD OFFICE SNGPL BILL JUN 23 ID-176354200073 TOTAL 5000 (65:35)"/>
    <x v="101"/>
    <m/>
    <n v="1955148368.6"/>
    <d v="2023-06-16T00:00:00"/>
    <m/>
  </r>
  <r>
    <d v="2023-06-16T00:00:00"/>
    <n v="1267"/>
    <x v="19"/>
    <x v="25"/>
    <x v="0"/>
    <s v="VICTORIA CITY SNGPL BILL MAY 23 TOTAL 180 (65:35)"/>
    <x v="123"/>
    <m/>
    <n v="1955148485.6"/>
    <d v="2023-06-16T00:00:00"/>
    <m/>
  </r>
  <r>
    <d v="2023-06-16T00:00:00"/>
    <n v="1268"/>
    <x v="2"/>
    <x v="5"/>
    <x v="1"/>
    <s v="COMMISSION PAID FOR SITE A"/>
    <x v="128"/>
    <m/>
    <n v="1955148485.6"/>
    <d v="2023-06-16T00:00:00"/>
    <m/>
  </r>
  <r>
    <d v="2023-06-16T00:00:00"/>
    <n v="1269"/>
    <x v="2"/>
    <x v="5"/>
    <x v="1"/>
    <s v="COMMISSION PAID  FOR SITE B"/>
    <x v="406"/>
    <m/>
    <n v="1960148485.6"/>
    <d v="2023-06-16T00:00:00"/>
    <m/>
  </r>
  <r>
    <d v="2023-06-19T00:00:00"/>
    <n v="1270"/>
    <x v="7"/>
    <x v="8"/>
    <x v="5"/>
    <s v="WTH TAX PAID FOR LAND A PURCHACE. PSID-166544309"/>
    <x v="908"/>
    <m/>
    <n v="1966007005.6"/>
    <d v="2023-06-19T00:00:00"/>
    <m/>
  </r>
  <r>
    <d v="2023-06-19T00:00:00"/>
    <n v="1271"/>
    <x v="7"/>
    <x v="8"/>
    <x v="5"/>
    <s v="WTH TAX PAID FOR LAND A SALE. PSID-166609262"/>
    <x v="909"/>
    <m/>
    <n v="1967482312.6"/>
    <d v="2023-06-19T00:00:00"/>
    <m/>
  </r>
  <r>
    <d v="2023-06-19T00:00:00"/>
    <n v="1272"/>
    <x v="7"/>
    <x v="8"/>
    <x v="5"/>
    <s v="WTH TAX PAID FOR LAND A SALE. PSID-166609454"/>
    <x v="910"/>
    <m/>
    <n v="1968914926.6"/>
    <d v="2023-06-19T00:00:00"/>
    <m/>
  </r>
  <r>
    <d v="2023-06-19T00:00:00"/>
    <n v="1273"/>
    <x v="7"/>
    <x v="8"/>
    <x v="5"/>
    <s v="WTH TAX PAID FOR LAND A SALE. PSID-166609635"/>
    <x v="911"/>
    <m/>
    <n v="1970390225.6"/>
    <d v="2023-06-19T00:00:00"/>
    <m/>
  </r>
  <r>
    <d v="2023-06-19T00:00:00"/>
    <n v="1274"/>
    <x v="7"/>
    <x v="8"/>
    <x v="5"/>
    <s v="WTH TAX PAID FOR LAND A SALE. PSID-166609817"/>
    <x v="911"/>
    <m/>
    <n v="1971865524.6"/>
    <d v="2023-06-19T00:00:00"/>
    <m/>
  </r>
  <r>
    <d v="2023-06-19T00:00:00"/>
    <n v="1275"/>
    <x v="7"/>
    <x v="8"/>
    <x v="5"/>
    <s v="STAMP,PLRA FEE,COMPARISON FEE FOR LAND A PURCHACE"/>
    <x v="912"/>
    <m/>
    <n v="1972159824.6"/>
    <d v="2023-06-19T00:00:00"/>
    <m/>
  </r>
  <r>
    <d v="2023-06-19T00:00:00"/>
    <n v="1276"/>
    <x v="25"/>
    <x v="32"/>
    <x v="5"/>
    <s v="PAID FOR 20 KANAL LAND C"/>
    <x v="913"/>
    <m/>
    <n v="2070534464.6"/>
    <d v="2023-06-19T00:00:00"/>
    <m/>
  </r>
  <r>
    <d v="2023-06-19T00:00:00"/>
    <n v="1277"/>
    <x v="25"/>
    <x v="32"/>
    <x v="5"/>
    <s v="WTH TAX PAID FOR LAND C PURCHACE PSID-167241938"/>
    <x v="914"/>
    <m/>
    <n v="2070909824.6"/>
    <d v="2023-06-19T00:00:00"/>
    <m/>
  </r>
  <r>
    <d v="2023-06-19T00:00:00"/>
    <n v="1278"/>
    <x v="3"/>
    <x v="3"/>
    <x v="2"/>
    <s v="PAYMENT FOR EVENT;JASHAN E BAHARA FESTIVAL"/>
    <x v="17"/>
    <m/>
    <n v="2071909824.6"/>
    <d v="2023-06-19T00:00:00"/>
    <m/>
  </r>
  <r>
    <d v="2023-06-19T00:00:00"/>
    <n v="1279"/>
    <x v="32"/>
    <x v="46"/>
    <x v="6"/>
    <s v="TAX PAID CHALLAN NO-2023-138508802"/>
    <x v="391"/>
    <m/>
    <n v="2071910134.6"/>
    <d v="2023-06-19T00:00:00"/>
    <m/>
  </r>
  <r>
    <d v="2023-06-19T00:00:00"/>
    <n v="1280"/>
    <x v="32"/>
    <x v="46"/>
    <x v="6"/>
    <s v="TAX PAID CHALLAN NO-2023-138508802"/>
    <x v="391"/>
    <m/>
    <n v="2071910444.6"/>
    <d v="2023-06-19T00:00:00"/>
    <m/>
  </r>
  <r>
    <d v="2023-06-19T00:00:00"/>
    <n v="1281"/>
    <x v="32"/>
    <x v="46"/>
    <x v="6"/>
    <s v="TAX PAID CHALLAN NO-2023-48834702"/>
    <x v="915"/>
    <m/>
    <n v="2071923669.6"/>
    <d v="2023-06-19T00:00:00"/>
    <m/>
  </r>
  <r>
    <d v="2023-06-19T00:00:00"/>
    <n v="1282"/>
    <x v="32"/>
    <x v="46"/>
    <x v="6"/>
    <s v="TAX PAID CHALLAN NO-2023-48834702"/>
    <x v="915"/>
    <m/>
    <n v="2071936894.6"/>
    <d v="2023-06-19T00:00:00"/>
    <m/>
  </r>
  <r>
    <d v="2023-06-19T00:00:00"/>
    <n v="1283"/>
    <x v="28"/>
    <x v="39"/>
    <x v="3"/>
    <s v="NAWAB PALACE EXPENSE 31-OCT-22"/>
    <x v="916"/>
    <m/>
    <n v="2071950394.6"/>
    <d v="2023-06-19T00:00:00"/>
    <m/>
  </r>
  <r>
    <d v="2023-06-19T00:00:00"/>
    <n v="1284"/>
    <x v="26"/>
    <x v="35"/>
    <x v="0"/>
    <s v="NEW PTCL ID INSTALLATION EXPENSE ID-04235210142"/>
    <x v="917"/>
    <m/>
    <n v="2072135644.6"/>
    <d v="2023-06-19T00:00:00"/>
    <m/>
  </r>
  <r>
    <d v="2023-06-19T00:00:00"/>
    <n v="1285"/>
    <x v="19"/>
    <x v="25"/>
    <x v="0"/>
    <s v="BAHRIA PTCL BILL ID-04237863100 MAY-JUNE TOTAL:780(65:35)"/>
    <x v="619"/>
    <m/>
    <n v="2072136151.6"/>
    <d v="2023-06-19T00:00:00"/>
    <m/>
  </r>
  <r>
    <d v="2023-06-19T00:00:00"/>
    <n v="1286"/>
    <x v="19"/>
    <x v="25"/>
    <x v="0"/>
    <s v="BAHRIA PTCL BILL ID-04237863000 MAY-JUNE TOTAL:4460(65:35)"/>
    <x v="682"/>
    <m/>
    <n v="2072139050.6"/>
    <d v="2023-06-19T00:00:00"/>
    <m/>
  </r>
  <r>
    <d v="2023-06-21T00:00:00"/>
    <n v="1287"/>
    <x v="26"/>
    <x v="35"/>
    <x v="0"/>
    <s v="HEAD OFFICE NEW AC FITTING CHARGES TOTAL:3000(50:50)"/>
    <x v="118"/>
    <m/>
    <n v="2072140550.6"/>
    <d v="2023-06-21T00:00:00"/>
    <m/>
  </r>
  <r>
    <d v="2023-06-21T00:00:00"/>
    <n v="1288"/>
    <x v="26"/>
    <x v="35"/>
    <x v="0"/>
    <s v="HEAD OFFICE MAINTENANCE CHARGES TOTAL:15000(50:50)"/>
    <x v="80"/>
    <m/>
    <n v="2072148050.6"/>
    <d v="2023-06-21T00:00:00"/>
    <m/>
  </r>
  <r>
    <d v="2023-06-21T00:00:00"/>
    <n v="1289"/>
    <x v="26"/>
    <x v="35"/>
    <x v="0"/>
    <s v="JALAL SON PAYMENT TOTAL:997(50:50)"/>
    <x v="918"/>
    <m/>
    <n v="2072148549.6"/>
    <d v="2023-06-21T00:00:00"/>
    <m/>
  </r>
  <r>
    <d v="2023-06-21T00:00:00"/>
    <n v="1290"/>
    <x v="26"/>
    <x v="35"/>
    <x v="0"/>
    <s v="JALAL SONS PAYMENT TOTAL:1661(50:50)"/>
    <x v="919"/>
    <m/>
    <n v="2072149380.6"/>
    <d v="2023-06-21T00:00:00"/>
    <m/>
  </r>
  <r>
    <d v="2023-06-21T00:00:00"/>
    <n v="1291"/>
    <x v="26"/>
    <x v="35"/>
    <x v="0"/>
    <s v="BULK WATER 19L TOTAL:151(50:50)"/>
    <x v="920"/>
    <m/>
    <n v="2072149456.6"/>
    <d v="2023-06-21T00:00:00"/>
    <m/>
  </r>
  <r>
    <d v="2023-06-21T00:00:00"/>
    <n v="1292"/>
    <x v="26"/>
    <x v="35"/>
    <x v="0"/>
    <s v="BULK WATER 19L TOTAL:151(50:50)"/>
    <x v="920"/>
    <m/>
    <n v="2072149532.6"/>
    <d v="2023-06-21T00:00:00"/>
    <m/>
  </r>
  <r>
    <d v="2023-06-22T00:00:00"/>
    <n v="1293"/>
    <x v="49"/>
    <x v="70"/>
    <x v="3"/>
    <s v="TAO BBQ BILL 17-06-23"/>
    <x v="921"/>
    <m/>
    <n v="2072224932.6"/>
    <d v="2023-06-22T00:00:00"/>
    <m/>
  </r>
  <r>
    <d v="2023-06-22T00:00:00"/>
    <n v="1294"/>
    <x v="24"/>
    <x v="31"/>
    <x v="1"/>
    <s v="SHAHEEN SANITORY BILL VCPRO-015 BILL NO-4052"/>
    <x v="922"/>
    <m/>
    <n v="2072305069.6"/>
    <d v="2023-06-22T00:00:00"/>
    <m/>
  </r>
  <r>
    <d v="2023-06-22T00:00:00"/>
    <n v="1295"/>
    <x v="24"/>
    <x v="31"/>
    <x v="1"/>
    <s v="SHAHEEN SANITORY BILL VCPRO-014 BILL NO-4051"/>
    <x v="923"/>
    <m/>
    <n v="2072316269.6"/>
    <d v="2023-06-22T00:00:00"/>
    <m/>
  </r>
  <r>
    <d v="2023-06-22T00:00:00"/>
    <n v="1296"/>
    <x v="0"/>
    <x v="0"/>
    <x v="0"/>
    <s v="LEOPARDS BILL MAY-23"/>
    <x v="924"/>
    <m/>
    <n v="2072333759.6"/>
    <d v="2023-06-22T00:00:00"/>
    <m/>
  </r>
  <r>
    <d v="2023-06-22T00:00:00"/>
    <n v="1297"/>
    <x v="0"/>
    <x v="0"/>
    <x v="0"/>
    <s v="LEOPARDS BILL MARCH-23"/>
    <x v="925"/>
    <m/>
    <n v="2072397169.6"/>
    <d v="2023-06-22T00:00:00"/>
    <m/>
  </r>
  <r>
    <d v="2023-06-22T00:00:00"/>
    <n v="1298"/>
    <x v="26"/>
    <x v="35"/>
    <x v="0"/>
    <s v="AL FATAH PAYMENT TOTAL:2195(50:50)"/>
    <x v="926"/>
    <m/>
    <n v="2072398267.6"/>
    <d v="2023-06-22T00:00:00"/>
    <m/>
  </r>
  <r>
    <d v="2023-06-22T00:00:00"/>
    <n v="1299"/>
    <x v="26"/>
    <x v="35"/>
    <x v="0"/>
    <s v="GOURMET BILL TOTAL:261(50:50)"/>
    <x v="927"/>
    <m/>
    <n v="2072398398.6"/>
    <d v="2023-06-22T00:00:00"/>
    <m/>
  </r>
  <r>
    <d v="2023-06-22T00:00:00"/>
    <n v="1300"/>
    <x v="26"/>
    <x v="35"/>
    <x v="0"/>
    <s v="NESTLE WATER 1.5LTR 12 BOTTLES TOTAL:1020(50:50)"/>
    <x v="526"/>
    <m/>
    <n v="2072398908.6"/>
    <d v="2023-06-22T00:00:00"/>
    <m/>
  </r>
  <r>
    <d v="2023-06-22T00:00:00"/>
    <n v="1301"/>
    <x v="26"/>
    <x v="35"/>
    <x v="0"/>
    <s v="AL FATAH PAYMENT TOTAL:120(50:50)"/>
    <x v="928"/>
    <m/>
    <n v="2072398968.6"/>
    <d v="2023-06-22T00:00:00"/>
    <m/>
  </r>
  <r>
    <d v="2023-06-22T00:00:00"/>
    <n v="1302"/>
    <x v="26"/>
    <x v="35"/>
    <x v="0"/>
    <s v="2 USB 16GB AND 32GB TOTAL:2200(50:50)"/>
    <x v="585"/>
    <m/>
    <n v="2072400068.6"/>
    <d v="2023-06-22T00:00:00"/>
    <m/>
  </r>
  <r>
    <d v="2023-06-22T00:00:00"/>
    <n v="1303"/>
    <x v="26"/>
    <x v="35"/>
    <x v="0"/>
    <s v="PHOTOCOPY EXPENSE TOTAL:200(50:50)"/>
    <x v="192"/>
    <m/>
    <n v="2072400168.6"/>
    <d v="2023-06-22T00:00:00"/>
    <m/>
  </r>
  <r>
    <d v="2023-06-22T00:00:00"/>
    <n v="1304"/>
    <x v="26"/>
    <x v="35"/>
    <x v="0"/>
    <s v="PHOTOCOPY EXPENSE TOTAL:40(50:50)"/>
    <x v="929"/>
    <m/>
    <n v="2072400188.6"/>
    <d v="2023-06-22T00:00:00"/>
    <m/>
  </r>
  <r>
    <d v="2023-06-22T00:00:00"/>
    <n v="1305"/>
    <x v="26"/>
    <x v="35"/>
    <x v="0"/>
    <s v="2 CANS TOTAL:180(50:50)"/>
    <x v="857"/>
    <m/>
    <n v="2072400278.6"/>
    <d v="2023-06-22T00:00:00"/>
    <m/>
  </r>
  <r>
    <d v="2023-06-22T00:00:00"/>
    <n v="1306"/>
    <x v="26"/>
    <x v="35"/>
    <x v="0"/>
    <s v="3 NANS TOTAL:90(50:50)"/>
    <x v="930"/>
    <m/>
    <n v="2072400323.6"/>
    <d v="2023-06-22T00:00:00"/>
    <m/>
  </r>
  <r>
    <d v="2023-06-22T00:00:00"/>
    <n v="1307"/>
    <x v="26"/>
    <x v="35"/>
    <x v="0"/>
    <s v="NAN. TOTAL:250(50:50)"/>
    <x v="931"/>
    <m/>
    <n v="2072400448.6"/>
    <d v="2023-06-22T00:00:00"/>
    <m/>
  </r>
  <r>
    <d v="2023-06-22T00:00:00"/>
    <n v="1308"/>
    <x v="26"/>
    <x v="35"/>
    <x v="0"/>
    <s v="VEGETABLES. TOTAL:180(50:50)"/>
    <x v="857"/>
    <m/>
    <n v="2072400538.6"/>
    <d v="2023-06-22T00:00:00"/>
    <m/>
  </r>
  <r>
    <d v="2023-06-22T00:00:00"/>
    <n v="1309"/>
    <x v="26"/>
    <x v="35"/>
    <x v="0"/>
    <s v="BULK WATER. TOTAL:151(50:50)"/>
    <x v="932"/>
    <m/>
    <n v="2072400634.6"/>
    <d v="2023-06-22T00:00:00"/>
    <m/>
  </r>
  <r>
    <d v="2023-06-23T00:00:00"/>
    <n v="1268"/>
    <x v="2"/>
    <x v="5"/>
    <x v="1"/>
    <s v="COMMISSION PAID FOR SITE A &amp; B"/>
    <x v="933"/>
    <m/>
    <n v="2082293534.6"/>
    <d v="2023-06-23T00:00:00"/>
    <m/>
  </r>
  <r>
    <d v="2023-06-23T00:00:00"/>
    <n v="1269"/>
    <x v="2"/>
    <x v="5"/>
    <x v="1"/>
    <s v="COMMISSION PAID  FOR SITE B"/>
    <x v="128"/>
    <m/>
    <n v="2082293535"/>
    <d v="2023-06-23T00:00:00"/>
    <n v="2082293535"/>
  </r>
  <r>
    <d v="2023-06-23T00:00:00"/>
    <n v="1310"/>
    <x v="15"/>
    <x v="18"/>
    <x v="0"/>
    <s v="HEAD OFFICE STAFF SALARIES JUNE-23. TOTAL:1022767(65:35)"/>
    <x v="934"/>
    <m/>
    <n v="2082958334"/>
    <d v="2023-06-23T00:00:00"/>
    <m/>
  </r>
  <r>
    <d v="2023-06-23T00:00:00"/>
    <n v="1311"/>
    <x v="15"/>
    <x v="18"/>
    <x v="0"/>
    <s v="VICTORIA CITY STAFF SALARIES JUNE-23. TOTAL:1241978(65:35)"/>
    <x v="935"/>
    <m/>
    <n v="2083765620"/>
    <d v="2023-06-23T00:00:00"/>
    <m/>
  </r>
  <r>
    <d v="2023-06-23T00:00:00"/>
    <n v="1312"/>
    <x v="15"/>
    <x v="18"/>
    <x v="0"/>
    <s v="VICTORIA CITY SITE STAFF SALARIES JUNE-23."/>
    <x v="936"/>
    <m/>
    <n v="2084065120"/>
    <d v="2023-06-23T00:00:00"/>
    <m/>
  </r>
  <r>
    <d v="2023-06-23T00:00:00"/>
    <n v="1313"/>
    <x v="15"/>
    <x v="18"/>
    <x v="0"/>
    <s v="FARHAN SUBHANI TEAM SALARIES JUNE-23. TOTAL:380000(65:35)"/>
    <x v="937"/>
    <m/>
    <n v="2084312120"/>
    <d v="2023-06-23T00:00:00"/>
    <m/>
  </r>
  <r>
    <d v="2023-06-23T00:00:00"/>
    <n v="1314"/>
    <x v="15"/>
    <x v="18"/>
    <x v="0"/>
    <s v="BAHRIA TOWN OFFICE STAFF SALARIES JUNE-23. TOTAL:164400(65:35)"/>
    <x v="938"/>
    <m/>
    <n v="2084418980"/>
    <d v="2023-06-23T00:00:00"/>
    <m/>
  </r>
  <r>
    <d v="2023-06-23T00:00:00"/>
    <n v="1315"/>
    <x v="41"/>
    <x v="57"/>
    <x v="3"/>
    <s v="IBRAHEEM TRADERS(CONTAINERS BILL) 13-06-23"/>
    <x v="17"/>
    <m/>
    <n v="2085418980"/>
    <d v="2023-06-23T00:00:00"/>
    <m/>
  </r>
  <r>
    <d v="2023-06-23T00:00:00"/>
    <n v="1316"/>
    <x v="32"/>
    <x v="46"/>
    <x v="6"/>
    <s v="TAX ON SALARIES PAID DATED MAY 2023 PSID # 167194154"/>
    <x v="667"/>
    <m/>
    <n v="2085445855"/>
    <d v="2023-06-23T00:00:00"/>
    <m/>
  </r>
  <r>
    <d v="2023-06-23T00:00:00"/>
    <n v="1317"/>
    <x v="32"/>
    <x v="46"/>
    <x v="6"/>
    <s v="TAX PAID ON PROPERTY RENT DATED JUNE 2023 PSID # 166951281"/>
    <x v="668"/>
    <m/>
    <n v="2085458105"/>
    <d v="2023-06-23T00:00:00"/>
    <n v="2085458105"/>
  </r>
  <r>
    <d v="2023-06-24T00:00:00"/>
    <n v="1318"/>
    <x v="42"/>
    <x v="58"/>
    <x v="3"/>
    <s v="PAYMENT TO REVOLUTION MEDIA FROM INVENTORY"/>
    <x v="128"/>
    <m/>
    <n v="2085458105"/>
    <d v="2023-06-24T00:00:00"/>
    <m/>
  </r>
  <r>
    <d v="2023-06-24T00:00:00"/>
    <n v="1319"/>
    <x v="42"/>
    <x v="58"/>
    <x v="3"/>
    <s v="PAYMENT TO REVOLUTION MEDIA FROM INVENTORY"/>
    <x v="128"/>
    <m/>
    <n v="2085458105"/>
    <d v="2023-06-24T00:00:00"/>
    <m/>
  </r>
  <r>
    <d v="2023-06-24T00:00:00"/>
    <n v="1320"/>
    <x v="0"/>
    <x v="0"/>
    <x v="0"/>
    <s v="PAID FOR IT SERVICES. TOTAL:110,000(50:50)"/>
    <x v="429"/>
    <m/>
    <n v="2085513105"/>
    <d v="2023-06-24T00:00:00"/>
    <m/>
  </r>
  <r>
    <d v="2023-06-24T00:00:00"/>
    <n v="1143"/>
    <x v="42"/>
    <x v="58"/>
    <x v="3"/>
    <s v="REVOLUTION MEDIA DAILY JANG PAYMENT  22-05-23"/>
    <x v="939"/>
    <m/>
    <n v="2085635605"/>
    <d v="2023-06-24T00:00:00"/>
    <m/>
  </r>
  <r>
    <d v="2023-06-24T00:00:00"/>
    <n v="1144"/>
    <x v="42"/>
    <x v="58"/>
    <x v="3"/>
    <s v="REVOLUTION MEDIA DAILY JANG PAYMENT  18-05-23"/>
    <x v="939"/>
    <m/>
    <n v="2085758105"/>
    <d v="2023-06-24T00:00:00"/>
    <m/>
  </r>
  <r>
    <d v="2023-06-24T00:00:00"/>
    <n v="1321"/>
    <x v="26"/>
    <x v="35"/>
    <x v="0"/>
    <s v="BULK WATER 19L TOTAL:151(50:50)"/>
    <x v="920"/>
    <m/>
    <n v="2085758181"/>
    <d v="2023-06-24T00:00:00"/>
    <m/>
  </r>
  <r>
    <d v="2023-06-24T00:00:00"/>
    <n v="1322"/>
    <x v="26"/>
    <x v="35"/>
    <x v="0"/>
    <s v="SHAHEEN SANITORY PAYMENT. TOTAL:5008(50:50)"/>
    <x v="940"/>
    <m/>
    <n v="2085760685"/>
    <d v="2023-06-24T00:00:00"/>
    <m/>
  </r>
  <r>
    <d v="2023-06-24T00:00:00"/>
    <n v="1323"/>
    <x v="26"/>
    <x v="35"/>
    <x v="0"/>
    <s v="JALAL SONS PAYMENT. TOTAL:927(50:50)"/>
    <x v="941"/>
    <m/>
    <n v="2085761119"/>
    <d v="2023-06-24T00:00:00"/>
    <m/>
  </r>
  <r>
    <d v="2023-06-24T00:00:00"/>
    <n v="1324"/>
    <x v="26"/>
    <x v="35"/>
    <x v="0"/>
    <s v="NESTLE WATER. TOTAL:961(50:50)"/>
    <x v="942"/>
    <m/>
    <n v="2085761600"/>
    <d v="2023-06-24T00:00:00"/>
    <m/>
  </r>
  <r>
    <d v="2023-06-24T00:00:00"/>
    <n v="1325"/>
    <x v="26"/>
    <x v="35"/>
    <x v="0"/>
    <s v="GENERATOR SERVICE FEE.TOTAL:1500(50:50)"/>
    <x v="117"/>
    <m/>
    <n v="2085762350"/>
    <d v="2023-06-24T00:00:00"/>
    <m/>
  </r>
  <r>
    <d v="2023-06-24T00:00:00"/>
    <n v="1326"/>
    <x v="26"/>
    <x v="35"/>
    <x v="0"/>
    <s v="BULK WATER. TOTAL:151(50:50)"/>
    <x v="920"/>
    <m/>
    <n v="2085762426"/>
    <d v="2023-06-24T00:00:00"/>
    <m/>
  </r>
  <r>
    <d v="2023-06-24T00:00:00"/>
    <n v="1327"/>
    <x v="26"/>
    <x v="35"/>
    <x v="0"/>
    <s v="BULK WATER. TOTAL:151(50:50)"/>
    <x v="920"/>
    <m/>
    <n v="2085762502"/>
    <d v="2023-06-24T00:00:00"/>
    <m/>
  </r>
  <r>
    <d v="2023-06-24T00:00:00"/>
    <n v="1328"/>
    <x v="26"/>
    <x v="35"/>
    <x v="0"/>
    <s v="QADRI ELECTRIC STORE.TOTAL:5720(50:50)"/>
    <x v="943"/>
    <m/>
    <n v="2085765362"/>
    <d v="2023-06-24T00:00:00"/>
    <m/>
  </r>
  <r>
    <d v="2023-06-24T00:00:00"/>
    <n v="1329"/>
    <x v="26"/>
    <x v="35"/>
    <x v="0"/>
    <s v="SANITORY ITEM.TOTAL:100(50:50)"/>
    <x v="944"/>
    <m/>
    <n v="2085765412"/>
    <d v="2023-06-24T00:00:00"/>
    <m/>
  </r>
  <r>
    <d v="2023-06-26T00:00:00"/>
    <n v="1330"/>
    <x v="19"/>
    <x v="25"/>
    <x v="0"/>
    <s v="HEAD OFFICE LESCO BILL JUNE-23 TOTAL:4976(65:35)"/>
    <x v="945"/>
    <m/>
    <n v="2085768646"/>
    <d v="2023-06-26T00:00:00"/>
    <m/>
  </r>
  <r>
    <d v="2023-06-26T00:00:00"/>
    <n v="1331"/>
    <x v="19"/>
    <x v="25"/>
    <x v="0"/>
    <s v="HEAD OFFICE LESCO BILL JUNE-23 TOTAL:221(65:35)"/>
    <x v="946"/>
    <m/>
    <n v="2085768790"/>
    <d v="2023-06-26T00:00:00"/>
    <m/>
  </r>
  <r>
    <d v="2023-06-26T00:00:00"/>
    <n v="1332"/>
    <x v="19"/>
    <x v="25"/>
    <x v="0"/>
    <s v="HEAD OFFICE LESCO BILL JUNE-23 TOTAL:4302(65:35)"/>
    <x v="947"/>
    <m/>
    <n v="2085771586"/>
    <d v="2023-06-26T00:00:00"/>
    <m/>
  </r>
  <r>
    <d v="2023-06-26T00:00:00"/>
    <n v="1333"/>
    <x v="19"/>
    <x v="25"/>
    <x v="0"/>
    <s v="HEAD OFFICE LESCO BILL JUNE-23 TOTAL:4130(65:35)"/>
    <x v="948"/>
    <m/>
    <n v="2085774271"/>
    <d v="2023-06-26T00:00:00"/>
    <m/>
  </r>
  <r>
    <d v="2023-07-03T00:00:00"/>
    <n v="1334"/>
    <x v="26"/>
    <x v="35"/>
    <x v="0"/>
    <s v="TONNER REFIL TOTAL:600(50:50)"/>
    <x v="2"/>
    <m/>
    <n v="2085774571"/>
    <d v="2023-07-03T00:00:00"/>
    <m/>
  </r>
  <r>
    <d v="2023-07-03T00:00:00"/>
    <n v="1335"/>
    <x v="26"/>
    <x v="35"/>
    <x v="0"/>
    <s v="SUBWAY PAYMENT TOTAL:1252(50:50)"/>
    <x v="949"/>
    <m/>
    <n v="2085775197"/>
    <d v="2023-07-03T00:00:00"/>
    <m/>
  </r>
  <r>
    <d v="2023-07-03T00:00:00"/>
    <n v="1336"/>
    <x v="26"/>
    <x v="35"/>
    <x v="0"/>
    <s v="SUBWAY PAYMENT TOTAL:600(50:50)"/>
    <x v="2"/>
    <m/>
    <n v="2085775497"/>
    <d v="2023-07-03T00:00:00"/>
    <m/>
  </r>
  <r>
    <d v="2023-07-03T00:00:00"/>
    <n v="1337"/>
    <x v="26"/>
    <x v="35"/>
    <x v="0"/>
    <s v="6 ROTI.TOTAL:120(50:50)"/>
    <x v="928"/>
    <m/>
    <n v="2085775557"/>
    <d v="2023-07-03T00:00:00"/>
    <m/>
  </r>
  <r>
    <d v="2023-07-03T00:00:00"/>
    <n v="1338"/>
    <x v="26"/>
    <x v="35"/>
    <x v="0"/>
    <s v="BULK WATER 19L. TOTAL:151(50:50)"/>
    <x v="920"/>
    <m/>
    <n v="2085775633"/>
    <d v="2023-07-03T00:00:00"/>
    <m/>
  </r>
  <r>
    <d v="2023-07-03T00:00:00"/>
    <n v="1339"/>
    <x v="26"/>
    <x v="35"/>
    <x v="0"/>
    <s v="BULK WATER 19L. TOTAL:151(50:50)"/>
    <x v="920"/>
    <m/>
    <n v="2085775709"/>
    <d v="2023-07-03T00:00:00"/>
    <m/>
  </r>
  <r>
    <d v="2023-07-03T00:00:00"/>
    <n v="1340"/>
    <x v="26"/>
    <x v="35"/>
    <x v="0"/>
    <s v="NESTLE 1000ML MILK.TOTAL:251(50:50)"/>
    <x v="931"/>
    <m/>
    <n v="2085775834"/>
    <d v="2023-07-03T00:00:00"/>
    <m/>
  </r>
  <r>
    <d v="2023-07-03T00:00:00"/>
    <n v="1341"/>
    <x v="26"/>
    <x v="35"/>
    <x v="0"/>
    <s v="AL FATAH PAYMENT. TOTAL:9901(50:50)"/>
    <x v="950"/>
    <m/>
    <n v="2085780785"/>
    <d v="2023-07-03T00:00:00"/>
    <m/>
  </r>
  <r>
    <d v="2023-07-03T00:00:00"/>
    <n v="1342"/>
    <x v="26"/>
    <x v="35"/>
    <x v="0"/>
    <s v="JALAL SO PAYMENT.TOTAL:665(50:50)"/>
    <x v="951"/>
    <m/>
    <n v="2085781118"/>
    <d v="2023-07-03T00:00:00"/>
    <m/>
  </r>
  <r>
    <d v="2023-07-03T00:00:00"/>
    <n v="1343"/>
    <x v="26"/>
    <x v="35"/>
    <x v="0"/>
    <s v="1 KG DATES.TOTAL:600(50:50)"/>
    <x v="2"/>
    <m/>
    <n v="2085781418"/>
    <d v="2023-07-03T00:00:00"/>
    <m/>
  </r>
  <r>
    <d v="2023-07-03T00:00:00"/>
    <n v="1344"/>
    <x v="26"/>
    <x v="35"/>
    <x v="0"/>
    <s v="ALAQSA NURSERY PAYMENT"/>
    <x v="952"/>
    <m/>
    <n v="2085839098"/>
    <d v="2023-07-03T00:00:00"/>
    <m/>
  </r>
  <r>
    <d v="2023-07-03T00:00:00"/>
    <n v="1345"/>
    <x v="50"/>
    <x v="71"/>
    <x v="1"/>
    <s v="DISMENTLING OF OLD ROOMS AND BOUNDRY WALL"/>
    <x v="953"/>
    <m/>
    <n v="2086024098"/>
    <d v="2023-07-03T00:00:00"/>
    <m/>
  </r>
  <r>
    <d v="2023-07-03T00:00:00"/>
    <n v="1346"/>
    <x v="49"/>
    <x v="70"/>
    <x v="3"/>
    <s v="TAOO BBQ EXPENSE 24-06-23"/>
    <x v="954"/>
    <m/>
    <n v="2086084598"/>
    <d v="2023-07-03T00:00:00"/>
    <m/>
  </r>
  <r>
    <d v="2023-07-03T00:00:00"/>
    <n v="1347"/>
    <x v="19"/>
    <x v="25"/>
    <x v="0"/>
    <s v="MULTINET BILL JUNE-23"/>
    <x v="785"/>
    <m/>
    <n v="2086116720"/>
    <d v="2023-07-03T00:00:00"/>
    <m/>
  </r>
  <r>
    <d v="2023-07-03T00:00:00"/>
    <n v="1348"/>
    <x v="19"/>
    <x v="25"/>
    <x v="0"/>
    <s v="MULTINET BILL APRIL-23"/>
    <x v="955"/>
    <m/>
    <n v="2086154195"/>
    <d v="2023-07-03T00:00:00"/>
    <m/>
  </r>
  <r>
    <d v="2023-07-04T00:00:00"/>
    <n v="1349"/>
    <x v="19"/>
    <x v="25"/>
    <x v="0"/>
    <s v="STORM FIBER BILL JULY-23. TOTAL:15674(50:50)"/>
    <x v="473"/>
    <m/>
    <n v="2086164383"/>
    <d v="2023-07-04T00:00:00"/>
    <m/>
  </r>
  <r>
    <d v="2023-07-04T00:00:00"/>
    <n v="1350"/>
    <x v="19"/>
    <x v="25"/>
    <x v="0"/>
    <s v="11-F2 LESCO BILL JUNE-23.TOTAL:68,358(64:35)"/>
    <x v="956"/>
    <m/>
    <n v="2086208816"/>
    <d v="2023-07-04T00:00:00"/>
    <m/>
  </r>
  <r>
    <d v="2023-07-04T00:00:00"/>
    <n v="1351"/>
    <x v="19"/>
    <x v="25"/>
    <x v="0"/>
    <s v="VICTORIA CITY SITE LESCO BILL JUNE-23.  ID-10211690"/>
    <x v="957"/>
    <m/>
    <n v="2086217780"/>
    <d v="2023-07-04T00:00:00"/>
    <m/>
  </r>
  <r>
    <d v="2023-07-04T00:00:00"/>
    <n v="1352"/>
    <x v="26"/>
    <x v="35"/>
    <x v="0"/>
    <s v="SOAP DISH.TOTAL:190(50:50)"/>
    <x v="958"/>
    <m/>
    <n v="2086217875"/>
    <d v="2023-07-04T00:00:00"/>
    <m/>
  </r>
  <r>
    <d v="2023-07-04T00:00:00"/>
    <n v="1353"/>
    <x v="26"/>
    <x v="35"/>
    <x v="0"/>
    <s v="LIFT MAINTENANCE.TOTAL:5000(50:50)"/>
    <x v="45"/>
    <m/>
    <n v="2086220375"/>
    <d v="2023-07-04T00:00:00"/>
    <m/>
  </r>
  <r>
    <d v="2023-07-04T00:00:00"/>
    <n v="1354"/>
    <x v="26"/>
    <x v="35"/>
    <x v="0"/>
    <s v="PEMRA 1000ML MILK.TOTAL:261(50:50)"/>
    <x v="927"/>
    <m/>
    <n v="2086220506"/>
    <d v="2023-07-04T00:00:00"/>
    <m/>
  </r>
  <r>
    <d v="2023-07-04T00:00:00"/>
    <n v="1355"/>
    <x v="26"/>
    <x v="35"/>
    <x v="0"/>
    <s v="BULK WATER.TOTAL:300(50:50)"/>
    <x v="835"/>
    <m/>
    <n v="2086220656"/>
    <d v="2023-07-04T00:00:00"/>
    <m/>
  </r>
  <r>
    <d v="2023-07-04T00:00:00"/>
    <n v="1356"/>
    <x v="26"/>
    <x v="35"/>
    <x v="0"/>
    <s v="BULK WATER.TOTAL:150(50:50)"/>
    <x v="959"/>
    <m/>
    <n v="2086220731"/>
    <d v="2023-07-04T00:00:00"/>
    <m/>
  </r>
  <r>
    <d v="2023-07-04T00:00:00"/>
    <n v="1357"/>
    <x v="26"/>
    <x v="35"/>
    <x v="0"/>
    <s v="PEMRA 1000ML MILK.TOTAL:261(50:50)"/>
    <x v="927"/>
    <m/>
    <n v="2086220862"/>
    <d v="2023-07-04T00:00:00"/>
    <m/>
  </r>
  <r>
    <d v="2023-07-04T00:00:00"/>
    <n v="1358"/>
    <x v="26"/>
    <x v="35"/>
    <x v="0"/>
    <s v="JALAL SON PAYMENT.TOTAL:972(50:50)"/>
    <x v="960"/>
    <m/>
    <n v="2086221348"/>
    <d v="2023-07-04T00:00:00"/>
    <m/>
  </r>
  <r>
    <d v="2023-07-04T00:00:00"/>
    <n v="1359"/>
    <x v="26"/>
    <x v="35"/>
    <x v="0"/>
    <s v="BULK WATER.TOTAL:150(50:50)"/>
    <x v="959"/>
    <m/>
    <n v="2086221423"/>
    <d v="2023-07-04T00:00:00"/>
    <m/>
  </r>
  <r>
    <d v="2023-07-04T00:00:00"/>
    <n v="1360"/>
    <x v="26"/>
    <x v="35"/>
    <x v="0"/>
    <s v="BULK WATER.TOTAL:150(50:50)"/>
    <x v="959"/>
    <m/>
    <n v="2086221498"/>
    <d v="2023-07-04T00:00:00"/>
    <m/>
  </r>
  <r>
    <d v="2023-07-04T00:00:00"/>
    <n v="1361"/>
    <x v="26"/>
    <x v="35"/>
    <x v="0"/>
    <s v="BULK WATER.TOTAL:150(50:50)"/>
    <x v="959"/>
    <m/>
    <n v="2086221573"/>
    <d v="2023-07-04T00:00:00"/>
    <m/>
  </r>
  <r>
    <d v="2023-07-05T00:00:00"/>
    <n v="1362"/>
    <x v="17"/>
    <x v="21"/>
    <x v="1"/>
    <s v="RANA ABDUL WAHID BOUNDARY WORK 22-06-23"/>
    <x v="961"/>
    <m/>
    <n v="2087831573"/>
    <d v="2023-07-05T00:00:00"/>
    <m/>
  </r>
  <r>
    <d v="2023-07-05T00:00:00"/>
    <n v="1363"/>
    <x v="17"/>
    <x v="21"/>
    <x v="1"/>
    <s v="RANA ABDUL WAHID BOUNDARY WORK 22-06-23"/>
    <x v="962"/>
    <m/>
    <n v="2087994373"/>
    <d v="2023-07-05T00:00:00"/>
    <m/>
  </r>
  <r>
    <d v="2023-07-05T00:00:00"/>
    <n v="1364"/>
    <x v="52"/>
    <x v="73"/>
    <x v="1"/>
    <s v="MUGHAL BROTHERS VCPRO-016 BILL NO-378"/>
    <x v="963"/>
    <m/>
    <n v="2088110373"/>
    <d v="2023-07-05T00:00:00"/>
    <m/>
  </r>
  <r>
    <d v="2023-07-05T00:00:00"/>
    <n v="1365"/>
    <x v="26"/>
    <x v="35"/>
    <x v="0"/>
    <s v="SUBWAY PAYMENT.TOTAL:1401(50:50)"/>
    <x v="964"/>
    <m/>
    <n v="2088111074"/>
    <d v="2023-07-05T00:00:00"/>
    <m/>
  </r>
  <r>
    <d v="2023-07-05T00:00:00"/>
    <n v="1366"/>
    <x v="26"/>
    <x v="35"/>
    <x v="0"/>
    <s v="PEREMA MILK.TOAL:261(50:50)"/>
    <x v="965"/>
    <m/>
    <n v="2088111206"/>
    <d v="2023-07-05T00:00:00"/>
    <m/>
  </r>
  <r>
    <d v="2023-07-05T00:00:00"/>
    <n v="1367"/>
    <x v="26"/>
    <x v="35"/>
    <x v="0"/>
    <s v="DATES.TOTAL:466(50:50)"/>
    <x v="0"/>
    <m/>
    <n v="2088111436"/>
    <d v="2023-07-05T00:00:00"/>
    <m/>
  </r>
  <r>
    <d v="2023-07-05T00:00:00"/>
    <n v="1368"/>
    <x v="26"/>
    <x v="35"/>
    <x v="0"/>
    <s v="BULK WATER.TOTAL:301(50:50)"/>
    <x v="966"/>
    <m/>
    <n v="2088111587"/>
    <d v="2023-07-05T00:00:00"/>
    <m/>
  </r>
  <r>
    <d v="2023-07-05T00:00:00"/>
    <n v="1369"/>
    <x v="26"/>
    <x v="35"/>
    <x v="0"/>
    <s v="BULK WATER.TOTAL:151(50:50)"/>
    <x v="920"/>
    <m/>
    <n v="2088111663"/>
    <d v="2023-07-05T00:00:00"/>
    <m/>
  </r>
  <r>
    <d v="2023-07-05T00:00:00"/>
    <n v="1370"/>
    <x v="26"/>
    <x v="35"/>
    <x v="0"/>
    <s v="CHICKEN ROAST.TOTAL:3760(50:50)"/>
    <x v="295"/>
    <m/>
    <n v="2088113543"/>
    <d v="2023-07-05T00:00:00"/>
    <m/>
  </r>
  <r>
    <d v="2023-07-05T00:00:00"/>
    <n v="1371"/>
    <x v="26"/>
    <x v="35"/>
    <x v="0"/>
    <s v="COCA COLA.TOTAL:151(550:50)"/>
    <x v="920"/>
    <m/>
    <n v="2088113619"/>
    <d v="2023-07-05T00:00:00"/>
    <m/>
  </r>
  <r>
    <d v="2023-07-05T00:00:00"/>
    <n v="1372"/>
    <x v="26"/>
    <x v="35"/>
    <x v="0"/>
    <s v="JALAL SON PAYMENT.TOTAL:1053(50:50)"/>
    <x v="967"/>
    <m/>
    <n v="2088114146"/>
    <d v="2023-07-05T00:00:00"/>
    <m/>
  </r>
  <r>
    <d v="2023-07-05T00:00:00"/>
    <n v="1373"/>
    <x v="26"/>
    <x v="35"/>
    <x v="0"/>
    <s v="BULK WATER.TOTAL:151(50:50)"/>
    <x v="920"/>
    <m/>
    <n v="2088114222"/>
    <d v="2023-07-05T00:00:00"/>
    <m/>
  </r>
  <r>
    <d v="2023-07-05T00:00:00"/>
    <n v="1374"/>
    <x v="26"/>
    <x v="35"/>
    <x v="0"/>
    <s v="BULK WATER.TOTAL:151(50:50)"/>
    <x v="920"/>
    <m/>
    <n v="2088114298"/>
    <d v="2023-07-05T00:00:00"/>
    <m/>
  </r>
  <r>
    <d v="2023-07-06T00:00:00"/>
    <n v="1375"/>
    <x v="26"/>
    <x v="35"/>
    <x v="0"/>
    <s v="NESTLE WATER.TOTAL:961(50:50)"/>
    <x v="942"/>
    <m/>
    <n v="2088114779"/>
    <d v="2023-07-06T00:00:00"/>
    <m/>
  </r>
  <r>
    <d v="2023-07-06T00:00:00"/>
    <n v="1376"/>
    <x v="26"/>
    <x v="35"/>
    <x v="0"/>
    <s v="BULK WATER.TOTAL:151(50:50)"/>
    <x v="920"/>
    <m/>
    <n v="2088114855"/>
    <d v="2023-07-06T00:00:00"/>
    <m/>
  </r>
  <r>
    <d v="2023-07-06T00:00:00"/>
    <n v="1377"/>
    <x v="26"/>
    <x v="35"/>
    <x v="0"/>
    <s v="PREMA MILK.TOTAL:261(50:50)"/>
    <x v="927"/>
    <m/>
    <n v="2088114986"/>
    <d v="2023-07-06T00:00:00"/>
    <m/>
  </r>
  <r>
    <d v="2023-07-06T00:00:00"/>
    <n v="1378"/>
    <x v="26"/>
    <x v="35"/>
    <x v="0"/>
    <s v="SUBWAY PAYMENT.TOTAL:1501(50:50)"/>
    <x v="968"/>
    <m/>
    <n v="2088115737"/>
    <d v="2023-07-06T00:00:00"/>
    <m/>
  </r>
  <r>
    <d v="2023-07-06T00:00:00"/>
    <n v="1379"/>
    <x v="26"/>
    <x v="35"/>
    <x v="0"/>
    <s v="POMEGRANATE JUICE.TOTAL:1650(50:50)"/>
    <x v="756"/>
    <m/>
    <n v="2088116562"/>
    <d v="2023-07-06T00:00:00"/>
    <m/>
  </r>
  <r>
    <d v="2023-07-06T00:00:00"/>
    <n v="1380"/>
    <x v="26"/>
    <x v="35"/>
    <x v="0"/>
    <s v="AL FATAH PAYMENT.TOTAL:3195(50:50)"/>
    <x v="969"/>
    <m/>
    <n v="2088118160"/>
    <d v="2023-07-06T00:00:00"/>
    <m/>
  </r>
  <r>
    <d v="2023-07-06T00:00:00"/>
    <n v="1381"/>
    <x v="26"/>
    <x v="35"/>
    <x v="0"/>
    <s v="BULK WATER.TOTAL:151(50:50)"/>
    <x v="920"/>
    <m/>
    <n v="2088118236"/>
    <d v="2023-07-06T00:00:00"/>
    <m/>
  </r>
  <r>
    <d v="2023-07-06T00:00:00"/>
    <n v="1382"/>
    <x v="26"/>
    <x v="35"/>
    <x v="0"/>
    <s v="BULK WATER.TOTAL:151(50:50)"/>
    <x v="920"/>
    <m/>
    <n v="2088118312"/>
    <d v="2023-07-06T00:00:00"/>
    <m/>
  </r>
  <r>
    <d v="2023-07-06T00:00:00"/>
    <n v="1383"/>
    <x v="26"/>
    <x v="35"/>
    <x v="0"/>
    <s v="BULK WATER.TOTAL:151(50:50)"/>
    <x v="920"/>
    <m/>
    <n v="2088118388"/>
    <d v="2023-07-06T00:00:00"/>
    <m/>
  </r>
  <r>
    <d v="2023-07-06T00:00:00"/>
    <n v="1384"/>
    <x v="26"/>
    <x v="35"/>
    <x v="0"/>
    <s v="3 BALL PENS.TOTAL:100(50:50)"/>
    <x v="944"/>
    <m/>
    <n v="2088118438"/>
    <d v="2023-07-06T00:00:00"/>
    <m/>
  </r>
  <r>
    <d v="2023-07-06T00:00:00"/>
    <n v="1385"/>
    <x v="26"/>
    <x v="35"/>
    <x v="0"/>
    <s v="BULK WATER.TOTAL:151(50:50)"/>
    <x v="920"/>
    <m/>
    <n v="2088118514"/>
    <d v="2023-07-06T00:00:00"/>
    <m/>
  </r>
  <r>
    <d v="2023-07-06T00:00:00"/>
    <n v="1386"/>
    <x v="26"/>
    <x v="35"/>
    <x v="0"/>
    <s v="BULK WATER.TOTAL:151(50:50)"/>
    <x v="920"/>
    <m/>
    <n v="2088118590"/>
    <d v="2023-07-06T00:00:00"/>
    <m/>
  </r>
  <r>
    <d v="2023-07-06T00:00:00"/>
    <n v="1387"/>
    <x v="26"/>
    <x v="35"/>
    <x v="0"/>
    <s v="POMEGRANATE JUICE.TOTAL:1650(50:50)"/>
    <x v="756"/>
    <m/>
    <n v="2088119415"/>
    <d v="2023-07-06T00:00:00"/>
    <m/>
  </r>
  <r>
    <d v="2023-07-06T00:00:00"/>
    <n v="1388"/>
    <x v="26"/>
    <x v="35"/>
    <x v="0"/>
    <s v="2 CANE.TOTAL:200(50:50)"/>
    <x v="192"/>
    <m/>
    <n v="2088119515"/>
    <d v="2023-07-06T00:00:00"/>
    <m/>
  </r>
  <r>
    <d v="2023-07-06T00:00:00"/>
    <n v="1389"/>
    <x v="26"/>
    <x v="35"/>
    <x v="0"/>
    <s v="NAN+CHICKEN.TOTAL:2320(50:50)"/>
    <x v="970"/>
    <m/>
    <n v="2088120675"/>
    <d v="2023-07-06T00:00:00"/>
    <m/>
  </r>
  <r>
    <d v="2023-07-06T00:00:00"/>
    <n v="1390"/>
    <x v="26"/>
    <x v="35"/>
    <x v="0"/>
    <s v="JALAL SON PAYMENT.TOTAL:2989(50:50)"/>
    <x v="971"/>
    <m/>
    <n v="2088122170"/>
    <d v="2023-07-06T00:00:00"/>
    <m/>
  </r>
  <r>
    <d v="2023-07-06T00:00:00"/>
    <n v="1391"/>
    <x v="26"/>
    <x v="35"/>
    <x v="0"/>
    <s v="JALAL SONS PAYMENT.TOTAL:225(50:50)"/>
    <x v="972"/>
    <m/>
    <n v="2088122283"/>
    <d v="2023-07-06T00:00:00"/>
    <m/>
  </r>
  <r>
    <d v="2023-07-06T00:00:00"/>
    <n v="1392"/>
    <x v="26"/>
    <x v="35"/>
    <x v="0"/>
    <s v="RED VELVET.TOTAL:1500(50:50)"/>
    <x v="117"/>
    <m/>
    <n v="2088123033"/>
    <d v="2023-07-06T00:00:00"/>
    <m/>
  </r>
  <r>
    <d v="2023-07-06T00:00:00"/>
    <n v="1393"/>
    <x v="26"/>
    <x v="35"/>
    <x v="0"/>
    <s v="PREMA MILK.TOTAL:521(50:50)"/>
    <x v="973"/>
    <m/>
    <n v="2088123294"/>
    <d v="2023-07-06T00:00:00"/>
    <m/>
  </r>
  <r>
    <d v="2023-07-06T00:00:00"/>
    <n v="1394"/>
    <x v="26"/>
    <x v="35"/>
    <x v="0"/>
    <s v="OLPHERS MILK.TOTAL:251(50:50)"/>
    <x v="974"/>
    <m/>
    <n v="2088123420"/>
    <d v="2023-07-06T00:00:00"/>
    <m/>
  </r>
  <r>
    <d v="2023-07-06T00:00:00"/>
    <n v="1395"/>
    <x v="26"/>
    <x v="35"/>
    <x v="0"/>
    <s v="MIX BISCUITS.TOTAL:500(50:50)"/>
    <x v="103"/>
    <m/>
    <n v="2088123670"/>
    <d v="2023-07-06T00:00:00"/>
    <m/>
  </r>
  <r>
    <d v="2023-07-06T00:00:00"/>
    <n v="1396"/>
    <x v="26"/>
    <x v="35"/>
    <x v="0"/>
    <s v="NESTLE WATER.TOTAL:481(50:50)"/>
    <x v="975"/>
    <m/>
    <n v="2088123911"/>
    <d v="2023-07-06T00:00:00"/>
    <m/>
  </r>
  <r>
    <d v="2023-07-06T00:00:00"/>
    <n v="1397"/>
    <x v="26"/>
    <x v="35"/>
    <x v="0"/>
    <s v="1 KG DATES.TOTAL:600(50:50)"/>
    <x v="2"/>
    <m/>
    <n v="2088124211"/>
    <d v="2023-07-06T00:00:00"/>
    <m/>
  </r>
  <r>
    <d v="2023-07-06T00:00:00"/>
    <n v="1398"/>
    <x v="26"/>
    <x v="35"/>
    <x v="0"/>
    <s v="1 TELEPHONE BOX.TOTAL:90(50:50)"/>
    <x v="930"/>
    <m/>
    <n v="2088124256"/>
    <d v="2023-07-06T00:00:00"/>
    <m/>
  </r>
  <r>
    <d v="2023-07-06T00:00:00"/>
    <n v="1399"/>
    <x v="26"/>
    <x v="35"/>
    <x v="0"/>
    <s v="PHOTOCOPY.TOTAL:80(50:50)"/>
    <x v="976"/>
    <m/>
    <n v="2088124296"/>
    <d v="2023-07-06T00:00:00"/>
    <m/>
  </r>
  <r>
    <d v="2023-07-06T00:00:00"/>
    <n v="1400"/>
    <x v="26"/>
    <x v="35"/>
    <x v="0"/>
    <s v="BULK WATER.TOTAL:301(50:50)"/>
    <x v="966"/>
    <m/>
    <n v="2088124447"/>
    <d v="2023-07-06T00:00:00"/>
    <m/>
  </r>
  <r>
    <d v="2023-07-06T00:00:00"/>
    <n v="1401"/>
    <x v="26"/>
    <x v="35"/>
    <x v="0"/>
    <s v="BULK WATER.TOTAL:151(50:50)"/>
    <x v="920"/>
    <m/>
    <n v="2088124523"/>
    <d v="2023-07-06T00:00:00"/>
    <m/>
  </r>
  <r>
    <d v="2023-07-06T00:00:00"/>
    <n v="1402"/>
    <x v="26"/>
    <x v="35"/>
    <x v="0"/>
    <s v="JALAL SON PAYMENT.TOTAL:1845(50:50)"/>
    <x v="486"/>
    <m/>
    <n v="2088125446"/>
    <d v="2023-07-06T00:00:00"/>
    <m/>
  </r>
  <r>
    <d v="2023-07-06T00:00:00"/>
    <n v="1403"/>
    <x v="26"/>
    <x v="35"/>
    <x v="0"/>
    <s v="BULK WATER.TOTAL:151(50:50)"/>
    <x v="920"/>
    <m/>
    <n v="2088125522"/>
    <d v="2023-07-06T00:00:00"/>
    <m/>
  </r>
  <r>
    <d v="2023-07-06T00:00:00"/>
    <n v="1404"/>
    <x v="26"/>
    <x v="35"/>
    <x v="0"/>
    <s v="DIESEL.TOTAL:32923(50:50) 1-5-23"/>
    <x v="977"/>
    <m/>
    <n v="2088141984"/>
    <d v="2023-07-06T00:00:00"/>
    <m/>
  </r>
  <r>
    <d v="2023-07-06T00:00:00"/>
    <n v="1405"/>
    <x v="26"/>
    <x v="35"/>
    <x v="0"/>
    <s v="CARPET.TOTAL:500(50:50)"/>
    <x v="103"/>
    <m/>
    <n v="2088142234"/>
    <d v="2023-07-06T00:00:00"/>
    <m/>
  </r>
  <r>
    <d v="2023-07-06T00:00:00"/>
    <n v="1406"/>
    <x v="26"/>
    <x v="35"/>
    <x v="0"/>
    <s v="MIX BISCUITS.TOTAL:451(50:50)"/>
    <x v="978"/>
    <m/>
    <n v="2088142460"/>
    <d v="2023-07-06T00:00:00"/>
    <m/>
  </r>
  <r>
    <d v="2023-07-06T00:00:00"/>
    <n v="1407"/>
    <x v="26"/>
    <x v="35"/>
    <x v="0"/>
    <s v="BULK WATER.TOTAL:301(50:50)"/>
    <x v="966"/>
    <m/>
    <n v="2088142611"/>
    <d v="2023-07-06T00:00:00"/>
    <m/>
  </r>
  <r>
    <d v="2023-07-06T00:00:00"/>
    <n v="1408"/>
    <x v="26"/>
    <x v="35"/>
    <x v="0"/>
    <s v="OLPHERS MILK.TOTAL:251(50:50)"/>
    <x v="974"/>
    <m/>
    <n v="2088142737"/>
    <d v="2023-07-06T00:00:00"/>
    <m/>
  </r>
  <r>
    <d v="2023-07-06T00:00:00"/>
    <n v="1409"/>
    <x v="26"/>
    <x v="35"/>
    <x v="0"/>
    <s v="BULK WATER.TOTAL:151(50:50)"/>
    <x v="920"/>
    <m/>
    <n v="2088142813"/>
    <d v="2023-07-06T00:00:00"/>
    <m/>
  </r>
  <r>
    <d v="2023-07-06T00:00:00"/>
    <n v="1410"/>
    <x v="26"/>
    <x v="35"/>
    <x v="0"/>
    <s v="FRI-CHICKS PAYMENT.TOTAL:1198(50:50)"/>
    <x v="979"/>
    <m/>
    <n v="2088143412"/>
    <d v="2023-07-06T00:00:00"/>
    <m/>
  </r>
  <r>
    <d v="2023-07-06T00:00:00"/>
    <n v="1411"/>
    <x v="26"/>
    <x v="35"/>
    <x v="0"/>
    <s v="BULK WATER.TOTAL:151(50:50)"/>
    <x v="920"/>
    <m/>
    <n v="2088143488"/>
    <d v="2023-07-06T00:00:00"/>
    <m/>
  </r>
  <r>
    <d v="2023-07-06T00:00:00"/>
    <n v="1412"/>
    <x v="26"/>
    <x v="35"/>
    <x v="0"/>
    <s v="BULK WATER.TOTAL:301(50:50)"/>
    <x v="966"/>
    <m/>
    <n v="2088143639"/>
    <d v="2023-07-06T00:00:00"/>
    <m/>
  </r>
  <r>
    <d v="2023-07-06T00:00:00"/>
    <n v="1413"/>
    <x v="26"/>
    <x v="35"/>
    <x v="0"/>
    <s v="KFC PAYMENT.TOTAL:2340(50:50)"/>
    <x v="980"/>
    <m/>
    <n v="2088144809"/>
    <d v="2023-07-06T00:00:00"/>
    <m/>
  </r>
  <r>
    <d v="2023-07-06T00:00:00"/>
    <n v="1414"/>
    <x v="26"/>
    <x v="35"/>
    <x v="0"/>
    <s v="ROTI.TOTAL:90(50:50)"/>
    <x v="930"/>
    <m/>
    <n v="2088144854"/>
    <d v="2023-07-06T00:00:00"/>
    <m/>
  </r>
  <r>
    <d v="2023-07-06T00:00:00"/>
    <n v="1415"/>
    <x v="26"/>
    <x v="35"/>
    <x v="0"/>
    <s v="BULK WATER.TOTAL:151(50:50)"/>
    <x v="920"/>
    <m/>
    <n v="2088144930"/>
    <d v="2023-07-06T00:00:00"/>
    <m/>
  </r>
  <r>
    <d v="2023-07-06T00:00:00"/>
    <n v="1416"/>
    <x v="26"/>
    <x v="35"/>
    <x v="0"/>
    <s v="LED PENCIL.TOTAL:200(50:50)"/>
    <x v="192"/>
    <m/>
    <n v="2088145030"/>
    <d v="2023-07-06T00:00:00"/>
    <m/>
  </r>
  <r>
    <d v="2023-07-06T00:00:00"/>
    <n v="1417"/>
    <x v="26"/>
    <x v="35"/>
    <x v="0"/>
    <s v="OLPHERS MILK.TOTAL:251(50:50)"/>
    <x v="974"/>
    <m/>
    <n v="2088145156"/>
    <d v="2023-07-06T00:00:00"/>
    <m/>
  </r>
  <r>
    <d v="2023-07-06T00:00:00"/>
    <n v="1418"/>
    <x v="26"/>
    <x v="35"/>
    <x v="0"/>
    <s v="APPLE+BANNANA SHAKE.TOTAL:520(50:50)"/>
    <x v="366"/>
    <m/>
    <n v="2088145416"/>
    <d v="2023-07-06T00:00:00"/>
    <m/>
  </r>
  <r>
    <d v="2023-07-06T00:00:00"/>
    <n v="1419"/>
    <x v="26"/>
    <x v="35"/>
    <x v="0"/>
    <s v="BULK WATER.TOTAL:151(50:50)"/>
    <x v="920"/>
    <m/>
    <n v="2088145492"/>
    <d v="2023-07-06T00:00:00"/>
    <m/>
  </r>
  <r>
    <d v="2023-07-06T00:00:00"/>
    <n v="1420"/>
    <x v="26"/>
    <x v="35"/>
    <x v="0"/>
    <s v="BULK WATER.TOTAL:301(50:50)"/>
    <x v="966"/>
    <m/>
    <n v="2088145643"/>
    <d v="2023-07-06T00:00:00"/>
    <m/>
  </r>
  <r>
    <d v="2023-07-06T00:00:00"/>
    <n v="1421"/>
    <x v="26"/>
    <x v="35"/>
    <x v="0"/>
    <s v="BULK WATER.TOTAL:151(50:50)"/>
    <x v="920"/>
    <m/>
    <n v="2088145719"/>
    <d v="2023-07-06T00:00:00"/>
    <m/>
  </r>
  <r>
    <d v="2023-07-06T00:00:00"/>
    <n v="1422"/>
    <x v="26"/>
    <x v="35"/>
    <x v="0"/>
    <s v="ROTI.TOTAL:130(50:50)"/>
    <x v="260"/>
    <m/>
    <n v="2088145784"/>
    <d v="2023-07-06T00:00:00"/>
    <m/>
  </r>
  <r>
    <d v="2023-07-06T00:00:00"/>
    <n v="1423"/>
    <x v="26"/>
    <x v="35"/>
    <x v="0"/>
    <s v="BULK WATER.TOTAL:301(50:50)"/>
    <x v="966"/>
    <m/>
    <n v="2088145935"/>
    <d v="2023-07-06T00:00:00"/>
    <m/>
  </r>
  <r>
    <d v="2023-07-06T00:00:00"/>
    <n v="1424"/>
    <x v="26"/>
    <x v="35"/>
    <x v="0"/>
    <s v="OLPHERS MILK.TOTAL:251(50:50)"/>
    <x v="974"/>
    <m/>
    <n v="2088146061"/>
    <d v="2023-07-06T00:00:00"/>
    <m/>
  </r>
  <r>
    <d v="2023-07-06T00:00:00"/>
    <n v="1425"/>
    <x v="26"/>
    <x v="35"/>
    <x v="0"/>
    <s v="BULK WATER.TOTAL:151(50:50)"/>
    <x v="920"/>
    <m/>
    <n v="2088146137"/>
    <d v="2023-07-06T00:00:00"/>
    <m/>
  </r>
  <r>
    <d v="2023-07-06T00:00:00"/>
    <n v="1426"/>
    <x v="26"/>
    <x v="35"/>
    <x v="0"/>
    <s v="BULK WATER.TOTAL:151(50:50)"/>
    <x v="920"/>
    <m/>
    <n v="2088146213"/>
    <d v="2023-07-06T00:00:00"/>
    <m/>
  </r>
  <r>
    <d v="2023-07-06T00:00:00"/>
    <n v="1427"/>
    <x v="26"/>
    <x v="35"/>
    <x v="0"/>
    <s v="NEWS PAPER.TOTAL:640(50:50)"/>
    <x v="981"/>
    <m/>
    <n v="2088146533"/>
    <d v="2023-07-06T00:00:00"/>
    <m/>
  </r>
  <r>
    <d v="2023-07-06T00:00:00"/>
    <n v="1428"/>
    <x v="26"/>
    <x v="35"/>
    <x v="0"/>
    <s v="FRUIT CAKE.TOTAL:514(50:50)"/>
    <x v="982"/>
    <m/>
    <n v="2088146790"/>
    <d v="2023-07-06T00:00:00"/>
    <m/>
  </r>
  <r>
    <d v="2023-07-06T00:00:00"/>
    <n v="1429"/>
    <x v="26"/>
    <x v="35"/>
    <x v="0"/>
    <s v="BULK WATER.TOTAL:301(50:50)"/>
    <x v="966"/>
    <m/>
    <n v="2088146941"/>
    <d v="2023-07-06T00:00:00"/>
    <m/>
  </r>
  <r>
    <d v="2023-07-06T00:00:00"/>
    <n v="1430"/>
    <x v="26"/>
    <x v="35"/>
    <x v="0"/>
    <s v="BULK WATER.TOTAL:151(50:50)"/>
    <x v="920"/>
    <m/>
    <n v="2088147017"/>
    <d v="2023-07-06T00:00:00"/>
    <m/>
  </r>
  <r>
    <d v="2023-07-06T00:00:00"/>
    <n v="1431"/>
    <x v="26"/>
    <x v="35"/>
    <x v="0"/>
    <s v="PHOTOCOPY.TOTAL:100(50:50)"/>
    <x v="944"/>
    <m/>
    <n v="2088147067"/>
    <d v="2023-07-06T00:00:00"/>
    <m/>
  </r>
  <r>
    <d v="2023-07-06T00:00:00"/>
    <n v="1432"/>
    <x v="26"/>
    <x v="35"/>
    <x v="0"/>
    <s v="PREMA MILK.TOTAL:261(50:50)"/>
    <x v="927"/>
    <m/>
    <n v="2088147198"/>
    <d v="2023-07-06T00:00:00"/>
    <m/>
  </r>
  <r>
    <d v="2023-07-06T00:00:00"/>
    <n v="1433"/>
    <x v="26"/>
    <x v="35"/>
    <x v="0"/>
    <s v="BULK WATER.TOTAL:151(50:50)"/>
    <x v="920"/>
    <m/>
    <n v="2088147274"/>
    <d v="2023-07-06T00:00:00"/>
    <m/>
  </r>
  <r>
    <d v="2023-07-06T00:00:00"/>
    <n v="1434"/>
    <x v="26"/>
    <x v="35"/>
    <x v="0"/>
    <s v="BULK WATER.TOTAL:151(50:50)"/>
    <x v="920"/>
    <m/>
    <n v="2088147350"/>
    <d v="2023-07-06T00:00:00"/>
    <m/>
  </r>
  <r>
    <d v="2023-07-06T00:00:00"/>
    <n v="1435"/>
    <x v="26"/>
    <x v="35"/>
    <x v="0"/>
    <s v="ROTI.TOTAL:60(50:50)"/>
    <x v="983"/>
    <m/>
    <n v="2088147380"/>
    <d v="2023-07-06T00:00:00"/>
    <m/>
  </r>
  <r>
    <d v="2023-07-06T00:00:00"/>
    <n v="1436"/>
    <x v="26"/>
    <x v="35"/>
    <x v="0"/>
    <s v="BULK WATER.TOTAL:301(50:50)"/>
    <x v="966"/>
    <m/>
    <n v="2088147531"/>
    <d v="2023-07-06T00:00:00"/>
    <m/>
  </r>
  <r>
    <d v="2023-07-06T00:00:00"/>
    <n v="1437"/>
    <x v="26"/>
    <x v="35"/>
    <x v="0"/>
    <s v="JALAL SON PAYMENT.TOTAL:816(50:50)"/>
    <x v="984"/>
    <m/>
    <n v="2088147939"/>
    <d v="2023-07-06T00:00:00"/>
    <m/>
  </r>
  <r>
    <d v="2023-07-06T00:00:00"/>
    <n v="1438"/>
    <x v="26"/>
    <x v="35"/>
    <x v="0"/>
    <s v="JALAL SON PAYMENT.TOTAL:1397(50:50)"/>
    <x v="985"/>
    <m/>
    <n v="2088148638"/>
    <d v="2023-07-06T00:00:00"/>
    <m/>
  </r>
  <r>
    <d v="2023-07-06T00:00:00"/>
    <n v="1439"/>
    <x v="26"/>
    <x v="35"/>
    <x v="0"/>
    <s v="PHOTOCOPY.TOTAL:30(50:50)"/>
    <x v="986"/>
    <m/>
    <n v="2088148653"/>
    <d v="2023-07-06T00:00:00"/>
    <m/>
  </r>
  <r>
    <d v="2023-07-07T00:00:00"/>
    <n v="1440"/>
    <x v="15"/>
    <x v="18"/>
    <x v="0"/>
    <s v="HEAD OFFICE STAFF SALARIES JUNE 23 TOTAL 110333 (65:35)"/>
    <x v="987"/>
    <m/>
    <n v="2088220369"/>
    <d v="2023-07-07T00:00:00"/>
    <m/>
  </r>
  <r>
    <d v="2023-07-07T00:00:00"/>
    <n v="1441"/>
    <x v="15"/>
    <x v="18"/>
    <x v="0"/>
    <s v="VICTORIA CITY STAFF SALARIES JUNE 23 TOTAL 90000(65:35)"/>
    <x v="988"/>
    <m/>
    <n v="2088278869"/>
    <d v="2023-07-07T00:00:00"/>
    <m/>
  </r>
  <r>
    <d v="2023-07-07T00:00:00"/>
    <n v="1442"/>
    <x v="15"/>
    <x v="18"/>
    <x v="0"/>
    <s v="VICTORIA CITY SITE STAFF SALARIES JUNE 23"/>
    <x v="989"/>
    <m/>
    <n v="2088417869"/>
    <d v="2023-07-07T00:00:00"/>
    <m/>
  </r>
  <r>
    <d v="2023-07-08T00:00:00"/>
    <n v="1443"/>
    <x v="26"/>
    <x v="35"/>
    <x v="0"/>
    <s v="JALAL SONS PAYMENT.TOTAL:997(50:50)"/>
    <x v="918"/>
    <m/>
    <n v="2088418368"/>
    <d v="2023-07-08T00:00:00"/>
    <m/>
  </r>
  <r>
    <d v="2023-07-08T00:00:00"/>
    <n v="1444"/>
    <x v="26"/>
    <x v="35"/>
    <x v="0"/>
    <s v="PREMA MILK.TOTAL:261(50:50)"/>
    <x v="927"/>
    <m/>
    <n v="2088418499"/>
    <d v="2023-07-08T00:00:00"/>
    <m/>
  </r>
  <r>
    <d v="2023-07-08T00:00:00"/>
    <n v="1445"/>
    <x v="26"/>
    <x v="35"/>
    <x v="0"/>
    <s v="19L WATER.TOTAL:150(50:50)"/>
    <x v="959"/>
    <m/>
    <n v="2088418574"/>
    <d v="2023-07-08T00:00:00"/>
    <m/>
  </r>
  <r>
    <d v="2023-07-08T00:00:00"/>
    <n v="1446"/>
    <x v="26"/>
    <x v="35"/>
    <x v="0"/>
    <s v="NEWSPAPER.TOTAL:550(50:50)"/>
    <x v="294"/>
    <m/>
    <n v="2088418849"/>
    <d v="2023-07-08T00:00:00"/>
    <m/>
  </r>
  <r>
    <d v="2023-07-08T00:00:00"/>
    <n v="1447"/>
    <x v="26"/>
    <x v="35"/>
    <x v="0"/>
    <s v="CAMERA REPAIR.TOTAL:1500(50:50)"/>
    <x v="117"/>
    <m/>
    <n v="2088419599"/>
    <d v="2023-07-08T00:00:00"/>
    <m/>
  </r>
  <r>
    <d v="2023-07-08T00:00:00"/>
    <n v="1448"/>
    <x v="26"/>
    <x v="35"/>
    <x v="0"/>
    <s v="TAX PAYMENT.TOTAL:1500(50:50)"/>
    <x v="117"/>
    <m/>
    <n v="2088420349"/>
    <d v="2023-07-08T00:00:00"/>
    <m/>
  </r>
  <r>
    <d v="2023-07-08T00:00:00"/>
    <n v="1449"/>
    <x v="26"/>
    <x v="35"/>
    <x v="0"/>
    <s v="WELDING+PAINT BRUSH.TOTAL:3500(50:50)"/>
    <x v="990"/>
    <m/>
    <n v="2088422099"/>
    <d v="2023-07-08T00:00:00"/>
    <m/>
  </r>
  <r>
    <d v="2023-07-08T00:00:00"/>
    <n v="1450"/>
    <x v="26"/>
    <x v="35"/>
    <x v="0"/>
    <s v="CARD HOLDER.TOTAL:370(50:50)"/>
    <x v="279"/>
    <m/>
    <n v="2088422284"/>
    <d v="2023-07-08T00:00:00"/>
    <m/>
  </r>
  <r>
    <d v="2023-07-08T00:00:00"/>
    <n v="1451"/>
    <x v="26"/>
    <x v="35"/>
    <x v="0"/>
    <s v="METROPOLITAN FEE.TOTAL:1500(50:50)"/>
    <x v="117"/>
    <m/>
    <n v="2088423034"/>
    <d v="2023-07-08T00:00:00"/>
    <m/>
  </r>
  <r>
    <d v="2023-07-08T00:00:00"/>
    <n v="1452"/>
    <x v="26"/>
    <x v="35"/>
    <x v="0"/>
    <s v="NESTLE WATER.TOTAL:841(50:50)"/>
    <x v="991"/>
    <m/>
    <n v="2088423455"/>
    <d v="2023-07-08T00:00:00"/>
    <m/>
  </r>
  <r>
    <d v="2023-07-08T00:00:00"/>
    <n v="1453"/>
    <x v="26"/>
    <x v="35"/>
    <x v="0"/>
    <s v="COLOR PRINT.TOTAL:100(50:50)"/>
    <x v="944"/>
    <m/>
    <n v="2088423505"/>
    <d v="2023-07-08T00:00:00"/>
    <m/>
  </r>
  <r>
    <d v="2023-07-08T00:00:00"/>
    <n v="1454"/>
    <x v="26"/>
    <x v="35"/>
    <x v="0"/>
    <s v="PHOTOCOPY.TOTAL:300(50:50)"/>
    <x v="835"/>
    <m/>
    <n v="2088423655"/>
    <d v="2023-07-08T00:00:00"/>
    <m/>
  </r>
  <r>
    <d v="2023-07-08T00:00:00"/>
    <n v="1455"/>
    <x v="26"/>
    <x v="35"/>
    <x v="0"/>
    <s v="REGISTER.TOTAL:570(50:50)"/>
    <x v="992"/>
    <m/>
    <n v="2088423940"/>
    <d v="2023-07-08T00:00:00"/>
    <m/>
  </r>
  <r>
    <d v="2023-07-08T00:00:00"/>
    <n v="1456"/>
    <x v="26"/>
    <x v="35"/>
    <x v="0"/>
    <s v="TONNER REFIL TOTAL:600(50:50)"/>
    <x v="2"/>
    <m/>
    <n v="2088424240"/>
    <d v="2023-07-08T00:00:00"/>
    <m/>
  </r>
  <r>
    <d v="2023-07-08T00:00:00"/>
    <n v="1457"/>
    <x v="26"/>
    <x v="35"/>
    <x v="0"/>
    <s v="JALALA SON PAYMENT.TOTAL:840(50:50)"/>
    <x v="993"/>
    <m/>
    <n v="2088424660"/>
    <d v="2023-07-08T00:00:00"/>
    <m/>
  </r>
  <r>
    <d v="2023-07-08T00:00:00"/>
    <n v="1458"/>
    <x v="26"/>
    <x v="35"/>
    <x v="0"/>
    <s v="LOCK.TOTAL:490(50:50)"/>
    <x v="280"/>
    <m/>
    <n v="2088424905"/>
    <d v="2023-07-08T00:00:00"/>
    <m/>
  </r>
  <r>
    <d v="2023-07-08T00:00:00"/>
    <n v="1459"/>
    <x v="26"/>
    <x v="35"/>
    <x v="0"/>
    <s v="LIFT MAINTENANCE.TOTAL:5000(50:50)"/>
    <x v="45"/>
    <m/>
    <n v="2088427405"/>
    <d v="2023-07-08T00:00:00"/>
    <m/>
  </r>
  <r>
    <d v="2023-07-08T00:00:00"/>
    <n v="1460"/>
    <x v="26"/>
    <x v="35"/>
    <x v="0"/>
    <s v="COPY.TOTAL:20(50:50)"/>
    <x v="994"/>
    <m/>
    <n v="2088427415"/>
    <d v="2023-07-08T00:00:00"/>
    <m/>
  </r>
  <r>
    <d v="2023-07-08T00:00:00"/>
    <n v="1461"/>
    <x v="26"/>
    <x v="35"/>
    <x v="0"/>
    <s v="MAINTENANCE CHARGES.TOTAL:15000.(50:50)"/>
    <x v="80"/>
    <m/>
    <n v="2088434915"/>
    <d v="2023-07-08T00:00:00"/>
    <m/>
  </r>
  <r>
    <d v="2023-07-08T00:00:00"/>
    <n v="1462"/>
    <x v="26"/>
    <x v="35"/>
    <x v="0"/>
    <s v="JALAL SONS. TOTAL:1447(50:50)"/>
    <x v="995"/>
    <m/>
    <n v="2088435639"/>
    <d v="2023-07-08T00:00:00"/>
    <m/>
  </r>
  <r>
    <d v="2023-07-08T00:00:00"/>
    <n v="1463"/>
    <x v="26"/>
    <x v="35"/>
    <x v="0"/>
    <s v="SWEETS.TOTAL:1159(50:50)"/>
    <x v="996"/>
    <m/>
    <n v="2088436219"/>
    <d v="2023-07-08T00:00:00"/>
    <m/>
  </r>
  <r>
    <d v="2023-07-08T00:00:00"/>
    <n v="1464"/>
    <x v="24"/>
    <x v="31"/>
    <x v="1"/>
    <s v="SHAHEEN SANITORY VCPRO-017 PO NO-4053"/>
    <x v="997"/>
    <m/>
    <n v="2088442519"/>
    <d v="2023-07-08T00:00:00"/>
    <m/>
  </r>
  <r>
    <d v="2023-07-08T00:00:00"/>
    <n v="1465"/>
    <x v="24"/>
    <x v="31"/>
    <x v="1"/>
    <s v="SHAHEEN SANITORY VCPRO-018 PO NO-4054"/>
    <x v="998"/>
    <m/>
    <n v="2088451359"/>
    <d v="2023-07-08T00:00:00"/>
    <m/>
  </r>
  <r>
    <d v="2023-07-08T00:00:00"/>
    <n v="1466"/>
    <x v="9"/>
    <x v="11"/>
    <x v="3"/>
    <s v="FAMOUS CARDS BILL 05-06-23 PAYMENT"/>
    <x v="999"/>
    <m/>
    <n v="2088573359"/>
    <d v="2023-07-08T00:00:00"/>
    <m/>
  </r>
  <r>
    <d v="2023-07-08T00:00:00"/>
    <n v="1467"/>
    <x v="19"/>
    <x v="25"/>
    <x v="0"/>
    <s v="MULTINET BILL JULY-23"/>
    <x v="785"/>
    <m/>
    <n v="2088605481"/>
    <d v="2023-07-08T00:00:00"/>
    <m/>
  </r>
  <r>
    <d v="2023-07-10T00:00:00"/>
    <n v="1468"/>
    <x v="19"/>
    <x v="25"/>
    <x v="0"/>
    <s v="H.O PTCL 04235188301 BILL JUNE 23 TOTAL 650 (65:35)"/>
    <x v="1000"/>
    <m/>
    <n v="2088605903"/>
    <m/>
    <m/>
  </r>
  <r>
    <d v="2023-07-10T00:00:00"/>
    <n v="1469"/>
    <x v="19"/>
    <x v="25"/>
    <x v="0"/>
    <s v="H.O PTCL 04235188302 BILL JUNE 23 TOTAL 2340 (65:35)"/>
    <x v="1001"/>
    <m/>
    <n v="2088607424"/>
    <m/>
    <m/>
  </r>
  <r>
    <d v="2023-07-10T00:00:00"/>
    <n v="1470"/>
    <x v="19"/>
    <x v="25"/>
    <x v="0"/>
    <s v="H.O PTCL 04235188303 BILL JUNE 23 TOTAL 600 (65:35)"/>
    <x v="827"/>
    <m/>
    <n v="2088607814"/>
    <m/>
    <m/>
  </r>
  <r>
    <d v="2023-07-10T00:00:00"/>
    <n v="1471"/>
    <x v="19"/>
    <x v="25"/>
    <x v="0"/>
    <s v="H.O PTCL 04235188304 BILL JUNE 23 TOTAL 720 (65:35)"/>
    <x v="1002"/>
    <m/>
    <n v="2088608282"/>
    <m/>
    <m/>
  </r>
  <r>
    <d v="2023-07-10T00:00:00"/>
    <n v="1472"/>
    <x v="19"/>
    <x v="25"/>
    <x v="0"/>
    <s v="H.O PTCL 04235188305 BILL JUNE 23 TOTAL 700 (65:35)"/>
    <x v="469"/>
    <m/>
    <n v="2088608737"/>
    <m/>
    <m/>
  </r>
  <r>
    <d v="2023-07-10T00:00:00"/>
    <n v="1473"/>
    <x v="19"/>
    <x v="25"/>
    <x v="0"/>
    <s v="H.O PTCL 04235188307 BILL JUNE 23 TOTAL 630(65:35)"/>
    <x v="1003"/>
    <m/>
    <n v="2088609147"/>
    <m/>
    <m/>
  </r>
  <r>
    <d v="2023-07-10T00:00:00"/>
    <n v="1474"/>
    <x v="19"/>
    <x v="25"/>
    <x v="0"/>
    <s v="H.O PTCL 04235134115 BILL JUNE 23 TOTAL 11840 (65:35)"/>
    <x v="1004"/>
    <m/>
    <n v="2088616843"/>
    <m/>
    <m/>
  </r>
  <r>
    <d v="2023-07-10T00:00:00"/>
    <n v="1475"/>
    <x v="19"/>
    <x v="25"/>
    <x v="0"/>
    <s v="H.O PTCL 04235134003 BILL JUNE 23 TOTAL 8290 (65:35)"/>
    <x v="1005"/>
    <m/>
    <n v="2088622232"/>
    <m/>
    <m/>
  </r>
  <r>
    <d v="2023-07-10T00:00:00"/>
    <n v="1476"/>
    <x v="19"/>
    <x v="25"/>
    <x v="0"/>
    <s v="H.O SNGPL BILL ID 176060722770 JUNE 23 TOTAL 7400(65:35)"/>
    <x v="1006"/>
    <m/>
    <n v="2088627042"/>
    <m/>
    <m/>
  </r>
  <r>
    <d v="2023-07-10T00:00:00"/>
    <n v="1477"/>
    <x v="19"/>
    <x v="25"/>
    <x v="0"/>
    <s v="H.O SNGPL BILL ID 176354200071 JUNE 23 TOTAL 6000(65:35)"/>
    <x v="552"/>
    <m/>
    <n v="2088630942"/>
    <m/>
    <m/>
  </r>
  <r>
    <d v="2023-07-10T00:00:00"/>
    <n v="1478"/>
    <x v="19"/>
    <x v="25"/>
    <x v="0"/>
    <s v="V.C PTCL 042-35210142 BILL JUNE 23 TOTAL 9840 (65:35)"/>
    <x v="1007"/>
    <m/>
    <n v="2088637338"/>
    <m/>
    <m/>
  </r>
  <r>
    <d v="2023-07-10T00:00:00"/>
    <n v="1479"/>
    <x v="19"/>
    <x v="25"/>
    <x v="0"/>
    <s v="V.C PTCL 042-35968300 BILL JUNE 23 TOTAL 890 (65:35)"/>
    <x v="1008"/>
    <m/>
    <n v="2088637917"/>
    <m/>
    <m/>
  </r>
  <r>
    <d v="2023-07-11T00:00:00"/>
    <n v="1480"/>
    <x v="19"/>
    <x v="25"/>
    <x v="0"/>
    <s v="V.C PTCL 042-35968301 BILL JUNE 23 TOTAL 900 (65:35)"/>
    <x v="377"/>
    <m/>
    <n v="2088638502"/>
    <m/>
    <m/>
  </r>
  <r>
    <d v="2023-07-11T00:00:00"/>
    <n v="1481"/>
    <x v="19"/>
    <x v="25"/>
    <x v="0"/>
    <s v="BAHRIA TOWN ELECTRICITY BILL JUNE 23 TOTAL 75850 (65:35)"/>
    <x v="1009"/>
    <m/>
    <n v="2088687805"/>
    <m/>
    <m/>
  </r>
  <r>
    <d v="2023-07-11T00:00:00"/>
    <n v="1482"/>
    <x v="19"/>
    <x v="25"/>
    <x v="0"/>
    <s v="BAHRIA TOWN MAINTANCE BILL JUNE 23 TOTAL 10600 (65:35)"/>
    <x v="742"/>
    <m/>
    <n v="2088694695"/>
    <m/>
    <m/>
  </r>
  <r>
    <d v="2023-07-11T00:00:00"/>
    <n v="1483"/>
    <x v="3"/>
    <x v="67"/>
    <x v="2"/>
    <s v="20 MILLION PAID "/>
    <x v="718"/>
    <m/>
    <n v="2108694695"/>
    <m/>
    <m/>
  </r>
  <r>
    <d v="2023-07-11T00:00:00"/>
    <n v="1484"/>
    <x v="3"/>
    <x v="67"/>
    <x v="2"/>
    <s v="10 MILLION PAID (BY EID)"/>
    <x v="1010"/>
    <m/>
    <n v="2118694695"/>
    <m/>
    <m/>
  </r>
  <r>
    <d v="2023-07-12T00:00:00"/>
    <n v="1485"/>
    <x v="19"/>
    <x v="25"/>
    <x v="0"/>
    <s v="V.C SNGPL BILL ID 254873375158 JUNE 23 TOTAL 190 (65:35)"/>
    <x v="1011"/>
    <m/>
    <n v="2118694818"/>
    <m/>
    <m/>
  </r>
  <r>
    <d v="2023-07-12T00:00:00"/>
    <n v="1486"/>
    <x v="19"/>
    <x v="25"/>
    <x v="0"/>
    <s v="H.O SNGPL BILL ID 176354200072 JULY 23 TOTAL 6000(65:35)"/>
    <x v="552"/>
    <m/>
    <n v="2118698718"/>
    <m/>
    <m/>
  </r>
  <r>
    <d v="2023-07-12T00:00:00"/>
    <n v="1487"/>
    <x v="19"/>
    <x v="25"/>
    <x v="0"/>
    <s v="H.O LESCO JUNE 23 BILL ID 3005755 TOTAL 176843 (65:35)"/>
    <x v="1012"/>
    <m/>
    <n v="2118813665"/>
    <m/>
    <m/>
  </r>
  <r>
    <d v="2023-07-12T00:00:00"/>
    <n v="1488"/>
    <x v="55"/>
    <x v="77"/>
    <x v="9"/>
    <s v="DISCOUNT VOUCHER 3-MARLA RESIDENTIAL "/>
    <x v="1013"/>
    <m/>
    <n v="2119833665"/>
    <m/>
    <m/>
  </r>
  <r>
    <d v="2023-07-12T00:00:00"/>
    <n v="1489"/>
    <x v="55"/>
    <x v="77"/>
    <x v="9"/>
    <s v="DISCOUNT VOUCHER 5-MARLA RESIDENTIAL "/>
    <x v="1014"/>
    <m/>
    <n v="2122073665"/>
    <m/>
    <m/>
  </r>
  <r>
    <d v="2023-07-12T00:00:00"/>
    <n v="1490"/>
    <x v="55"/>
    <x v="77"/>
    <x v="9"/>
    <s v="DISCOUNT VOUCHER 10-MARLA RESIDENTIAL "/>
    <x v="56"/>
    <m/>
    <n v="2122133665"/>
    <m/>
    <m/>
  </r>
  <r>
    <d v="2023-07-12T00:00:00"/>
    <n v="1491"/>
    <x v="55"/>
    <x v="77"/>
    <x v="9"/>
    <s v="DISCOUNT VOUCHER 2-MARLA COMMERCIAL "/>
    <x v="1015"/>
    <m/>
    <n v="2122413665"/>
    <m/>
    <m/>
  </r>
  <r>
    <d v="2023-07-12T00:00:00"/>
    <n v="1492"/>
    <x v="55"/>
    <x v="77"/>
    <x v="9"/>
    <s v="DISCOUNT VOUCHER 5-MARLA COMMERCIAL "/>
    <x v="227"/>
    <m/>
    <n v="2123013665"/>
    <m/>
    <m/>
  </r>
  <r>
    <d v="2023-07-13T00:00:00"/>
    <n v="1493"/>
    <x v="44"/>
    <x v="61"/>
    <x v="1"/>
    <s v=" PAYMENT AGAINEST MUJAHID ABBAS MACHINERY RENT DATE 3-7-23"/>
    <x v="1016"/>
    <m/>
    <n v="2123838122"/>
    <m/>
    <m/>
  </r>
  <r>
    <d v="2023-07-13T00:00:00"/>
    <n v="1494"/>
    <x v="4"/>
    <x v="44"/>
    <x v="3"/>
    <s v="NEON SIGN PAYMENT (EVERLIGHT) 11-5-23"/>
    <x v="1017"/>
    <m/>
    <n v="2124814232"/>
    <m/>
    <m/>
  </r>
  <r>
    <d v="2023-07-14T00:00:00"/>
    <n v="1495"/>
    <x v="11"/>
    <x v="23"/>
    <x v="0"/>
    <s v="BAHRIA RENT JULY 23 CA 68638999 TOTAL 357000 (50:50)"/>
    <x v="721"/>
    <m/>
    <n v="2124992732"/>
    <m/>
    <m/>
  </r>
  <r>
    <d v="2023-07-14T00:00:00"/>
    <n v="1496"/>
    <x v="56"/>
    <x v="78"/>
    <x v="3"/>
    <s v="SAUDIA ARABIA PACKAGE EXPENSE TOTAL 1350000 WE PAID 600000 THIS AMOUNT IS DIVIDED INTO TS+VC (50:50)"/>
    <x v="127"/>
    <m/>
    <n v="2125292732"/>
    <m/>
    <m/>
  </r>
  <r>
    <d v="2023-07-17T00:00:00"/>
    <n v="1497"/>
    <x v="19"/>
    <x v="25"/>
    <x v="0"/>
    <s v="H.O SNGPL BILL ID 176354200073  JULY 23 TOTAL6000( 65:35)"/>
    <x v="316"/>
    <m/>
    <n v="2125294832"/>
    <m/>
    <m/>
  </r>
  <r>
    <d v="2023-07-18T00:00:00"/>
    <n v="1498"/>
    <x v="52"/>
    <x v="73"/>
    <x v="1"/>
    <s v=" PAYMENT TO MUGHAL BROTHER VCPRO-020 DATE 20- 7- 23"/>
    <x v="963"/>
    <m/>
    <n v="2125410832"/>
    <m/>
    <m/>
  </r>
  <r>
    <d v="2023-07-18T00:00:00"/>
    <n v="1499"/>
    <x v="52"/>
    <x v="73"/>
    <x v="1"/>
    <s v=" PAYMENT TO MUGHAL BROTHER VCPRO-019 DATE 20- 7- 23"/>
    <x v="1018"/>
    <m/>
    <n v="2125457032"/>
    <m/>
    <m/>
  </r>
  <r>
    <d v="2023-07-18T00:00:00"/>
    <n v="1500"/>
    <x v="15"/>
    <x v="51"/>
    <x v="0"/>
    <s v="PIFFER ARMED SEURITY GUARD UNIFORM JUNE 23 TOTAL 70840 (75:25)"/>
    <x v="1019"/>
    <m/>
    <n v="2125510162"/>
    <m/>
    <m/>
  </r>
  <r>
    <d v="2023-07-20T00:00:00"/>
    <n v="1501"/>
    <x v="19"/>
    <x v="25"/>
    <x v="0"/>
    <s v="BAHRIA TOWN PTCL BILL JUN TO JULY 23 PTCL NTN:0801599-6 TOTAL 910 (65:35)"/>
    <x v="1020"/>
    <m/>
    <n v="2125510754"/>
    <m/>
    <m/>
  </r>
  <r>
    <d v="2023-07-20T00:00:00"/>
    <n v="1502"/>
    <x v="19"/>
    <x v="25"/>
    <x v="0"/>
    <s v="BAHRIA TOWN PTCL BILL JUN TO JULY 23 PTCL NTN:0801599-6 TOTAL 890 (65:35)"/>
    <x v="1021"/>
    <m/>
    <n v="2125511332"/>
    <m/>
    <m/>
  </r>
  <r>
    <d v="2023-07-21T00:00:00"/>
    <n v="1503"/>
    <x v="47"/>
    <x v="68"/>
    <x v="3"/>
    <s v="BALLOTYING COMMISION PAID TO HAMZA IMRAN SUFIAN ch# 68639018,6863019,68639020"/>
    <x v="79"/>
    <m/>
    <n v="2126186332"/>
    <m/>
    <m/>
  </r>
  <r>
    <d v="2023-07-21T00:00:00"/>
    <n v="1504"/>
    <x v="52"/>
    <x v="73"/>
    <x v="1"/>
    <s v="PAID TO MUGHAL BROTHERS  CEMENT BILL NO 346 VCPRO# 011"/>
    <x v="1022"/>
    <m/>
    <n v="2126650332"/>
    <m/>
    <m/>
  </r>
  <r>
    <d v="2023-07-21T00:00:00"/>
    <n v="1505"/>
    <x v="9"/>
    <x v="24"/>
    <x v="3"/>
    <s v="PAID TO ASLAM MEDIA DATE 20-6-23"/>
    <x v="1023"/>
    <m/>
    <n v="2126657732"/>
    <m/>
    <m/>
  </r>
  <r>
    <d v="2023-07-22T00:00:00"/>
    <n v="1506"/>
    <x v="21"/>
    <x v="27"/>
    <x v="0"/>
    <s v="VC SITE OFFICE GROCERY JUNE 23 "/>
    <x v="1024"/>
    <m/>
    <n v="2126767803"/>
    <m/>
    <m/>
  </r>
  <r>
    <d v="2023-07-22T00:00:00"/>
    <n v="1507"/>
    <x v="21"/>
    <x v="27"/>
    <x v="0"/>
    <s v="VC SITE OFFICE GROCERY JUNE 23 "/>
    <x v="172"/>
    <m/>
    <n v="2126773903"/>
    <m/>
    <m/>
  </r>
  <r>
    <d v="2023-07-22T00:00:00"/>
    <n v="1508"/>
    <x v="21"/>
    <x v="27"/>
    <x v="0"/>
    <s v="VC SITE OFFICE  GROCERY JUNE 23 "/>
    <x v="117"/>
    <m/>
    <n v="2126774653"/>
    <m/>
    <m/>
  </r>
  <r>
    <d v="2023-07-22T00:00:00"/>
    <n v="1509"/>
    <x v="21"/>
    <x v="27"/>
    <x v="0"/>
    <s v="ALL OFFICES GROCERY JUNE 23 TOTAL 152483  (65:35)         "/>
    <x v="1025"/>
    <m/>
    <n v="2126873767"/>
    <m/>
    <m/>
  </r>
  <r>
    <d v="2023-07-22T00:00:00"/>
    <n v="1510"/>
    <x v="21"/>
    <x v="27"/>
    <x v="0"/>
    <s v="ALL OFFICES GROCERY JUNE 23 TOTAL 82475 (65:35)                   "/>
    <x v="1026"/>
    <m/>
    <n v="2126927375"/>
    <m/>
    <m/>
  </r>
  <r>
    <d v="2023-07-22T00:00:00"/>
    <n v="1511"/>
    <x v="21"/>
    <x v="27"/>
    <x v="0"/>
    <s v="ALL OFFICES GROCERY JUNE 23 TOTAL4651 (65:35)                    "/>
    <x v="1027"/>
    <m/>
    <n v="2126930398"/>
    <m/>
    <m/>
  </r>
  <r>
    <d v="2023-07-22T00:00:00"/>
    <n v="1512"/>
    <x v="21"/>
    <x v="27"/>
    <x v="0"/>
    <s v="ALL OFFICES GROCERY JUNE 23 TOTAL 9893 (65:35)               "/>
    <x v="1028"/>
    <m/>
    <n v="2126936828"/>
    <m/>
    <m/>
  </r>
  <r>
    <d v="2023-07-22T00:00:00"/>
    <n v="1513"/>
    <x v="1"/>
    <x v="1"/>
    <x v="0"/>
    <s v="ALL OFFICES STATIONORY JUNE 23 TOTAL 700 (65:35)                    "/>
    <x v="469"/>
    <m/>
    <n v="2126937283"/>
    <m/>
    <m/>
  </r>
  <r>
    <d v="2023-07-22T00:00:00"/>
    <n v="1514"/>
    <x v="1"/>
    <x v="1"/>
    <x v="0"/>
    <s v="ALL OFFICES STATIONORY JUNE 23 TOTAL 44940 (65:35)                    "/>
    <x v="1029"/>
    <m/>
    <n v="2126966494"/>
    <m/>
    <m/>
  </r>
  <r>
    <d v="2023-07-22T00:00:00"/>
    <n v="1515"/>
    <x v="1"/>
    <x v="1"/>
    <x v="0"/>
    <s v="ALL OFFICES STATIONORY JULY 23 TOTAL 5220 (65:35)                    "/>
    <x v="1030"/>
    <m/>
    <n v="2126969887"/>
    <m/>
    <m/>
  </r>
  <r>
    <d v="2023-07-22T00:00:00"/>
    <n v="1516"/>
    <x v="1"/>
    <x v="1"/>
    <x v="0"/>
    <s v="ALL OFFICES STATIONORY JULY 23 TOTAL 132180 (65:35)                    "/>
    <x v="1031"/>
    <m/>
    <n v="2127055804"/>
    <m/>
    <m/>
  </r>
  <r>
    <d v="2023-07-22T00:00:00"/>
    <n v="1517"/>
    <x v="21"/>
    <x v="27"/>
    <x v="0"/>
    <s v="ALL OFFICES STATIONORY JULY 23 TOTAL 204295(65:35)                    "/>
    <x v="1032"/>
    <m/>
    <n v="2127188595"/>
    <m/>
    <m/>
  </r>
  <r>
    <d v="2023-07-24T00:00:00"/>
    <n v="1518"/>
    <x v="28"/>
    <x v="39"/>
    <x v="3"/>
    <s v="HI TEA EXPENSE JUNE 23"/>
    <x v="1033"/>
    <m/>
    <n v="2127196066"/>
    <m/>
    <m/>
  </r>
  <r>
    <d v="2023-07-24T00:00:00"/>
    <n v="1519"/>
    <x v="28"/>
    <x v="39"/>
    <x v="3"/>
    <s v="HI TEA EXPENSE JUNE 23"/>
    <x v="1034"/>
    <m/>
    <n v="2127202522"/>
    <m/>
    <m/>
  </r>
  <r>
    <d v="2023-07-24T00:00:00"/>
    <n v="1520"/>
    <x v="28"/>
    <x v="39"/>
    <x v="3"/>
    <s v="HI TEA EXPENSE JUNE 23"/>
    <x v="1035"/>
    <m/>
    <n v="2127203723"/>
    <m/>
    <m/>
  </r>
  <r>
    <d v="2023-07-24T00:00:00"/>
    <n v="1521"/>
    <x v="28"/>
    <x v="39"/>
    <x v="3"/>
    <s v="HI TEA EXPENSE JUNE 23"/>
    <x v="1036"/>
    <m/>
    <n v="2127215864"/>
    <m/>
    <m/>
  </r>
  <r>
    <d v="2023-07-24T00:00:00"/>
    <n v="1522"/>
    <x v="28"/>
    <x v="39"/>
    <x v="3"/>
    <s v="HI TEA EXPENSE JUNE 23"/>
    <x v="1037"/>
    <m/>
    <n v="2127229585"/>
    <m/>
    <m/>
  </r>
  <r>
    <d v="2023-07-24T00:00:00"/>
    <n v="1523"/>
    <x v="13"/>
    <x v="15"/>
    <x v="4"/>
    <s v=" LAHORE CENTER   CHROME HAIRLINE INVOICE # 004612 DATE 3-6-23 TOTAL 80000 (50:50)"/>
    <x v="82"/>
    <m/>
    <n v="2127269585"/>
    <m/>
    <m/>
  </r>
  <r>
    <d v="2023-07-24T00:00:00"/>
    <n v="1524"/>
    <x v="13"/>
    <x v="15"/>
    <x v="4"/>
    <s v="LAHORE CENTER SIGNATURE INV INVOICE # 004899  20- 6- 23 "/>
    <x v="331"/>
    <m/>
    <n v="2127389585"/>
    <m/>
    <m/>
  </r>
  <r>
    <d v="2023-07-24T00:00:00"/>
    <n v="1525"/>
    <x v="13"/>
    <x v="15"/>
    <x v="4"/>
    <s v="LAHORE CENTER IZN STABLIZER INVOICE# 004899 DATE 20-6-23 "/>
    <x v="212"/>
    <m/>
    <n v="2127396085"/>
    <m/>
    <m/>
  </r>
  <r>
    <d v="2023-07-25T00:00:00"/>
    <n v="1526"/>
    <x v="0"/>
    <x v="0"/>
    <x v="0"/>
    <s v="MOPE TOWN 2PCS (BAHRIA TOWN) TOTAL 800 (50:50)"/>
    <x v="166"/>
    <m/>
    <n v="2127396485"/>
    <m/>
    <m/>
  </r>
  <r>
    <d v="2023-07-25T00:00:00"/>
    <n v="1527"/>
    <x v="0"/>
    <x v="0"/>
    <x v="0"/>
    <s v="KITCHEN CELL FOR KITCHEN ,KINGTOX SOPE (BAHRIA TOWN) TOTAL 710 (50:50)"/>
    <x v="1038"/>
    <m/>
    <n v="2127396840"/>
    <m/>
    <m/>
  </r>
  <r>
    <d v="2023-07-25T00:00:00"/>
    <n v="1528"/>
    <x v="0"/>
    <x v="0"/>
    <x v="0"/>
    <s v=" PATTY CASH FOR VICTORIA OFFICE HANGING ROUTER  MARCH 23 TOATAL 180 (65:35)"/>
    <x v="123"/>
    <m/>
    <n v="2127396957"/>
    <m/>
    <m/>
  </r>
  <r>
    <d v="2023-07-25T00:00:00"/>
    <n v="1529"/>
    <x v="0"/>
    <x v="0"/>
    <x v="0"/>
    <s v="PETTY CASH FOR VICTORIA OFFICE MOUSE MARCH 23 TOATAL 700 (65:35)"/>
    <x v="469"/>
    <m/>
    <n v="2127397412"/>
    <m/>
    <m/>
  </r>
  <r>
    <d v="2023-07-25T00:00:00"/>
    <n v="1530"/>
    <x v="0"/>
    <x v="0"/>
    <x v="0"/>
    <s v="PETTY CASH FOR VICTORIA OFFICE PETROL MARCH 23 TOATAL 300 (65:35)"/>
    <x v="1039"/>
    <m/>
    <n v="2127397607"/>
    <m/>
    <m/>
  </r>
  <r>
    <d v="2023-07-25T00:00:00"/>
    <n v="1531"/>
    <x v="0"/>
    <x v="0"/>
    <x v="0"/>
    <s v="PETTY CASH FOR VICTORIA OFFICE CLEANING ITEMS 3 APRIL23 TOATAL 3520 (65:35)"/>
    <x v="1040"/>
    <m/>
    <n v="2127399895"/>
    <m/>
    <m/>
  </r>
  <r>
    <d v="2023-07-25T00:00:00"/>
    <n v="1532"/>
    <x v="0"/>
    <x v="0"/>
    <x v="0"/>
    <s v="PETTY CASH FOR VICTORIA OFFICE BAH OFFICE MAINTENANCE 3 APRIL 23 TOATAL 4225 (65:35)"/>
    <x v="1041"/>
    <m/>
    <n v="2127402641"/>
    <m/>
    <m/>
  </r>
  <r>
    <d v="2023-07-25T00:00:00"/>
    <n v="1533"/>
    <x v="0"/>
    <x v="0"/>
    <x v="0"/>
    <s v="PETTY CASH FOR VICTORIA OFFICE BREAKER  3 APRIL 23 TOATAL 750 (65:35)"/>
    <x v="1042"/>
    <m/>
    <n v="2127403129"/>
    <m/>
    <m/>
  </r>
  <r>
    <d v="2023-07-25T00:00:00"/>
    <n v="1534"/>
    <x v="0"/>
    <x v="0"/>
    <x v="0"/>
    <s v="PETTY CASH FOR VICTORIA OFFICE MOBILE RECHARGE 3 APRIL 23 TOATAL 9000 (65:35)"/>
    <x v="550"/>
    <m/>
    <n v="2127408979"/>
    <m/>
    <m/>
  </r>
  <r>
    <d v="2023-07-25T00:00:00"/>
    <n v="1535"/>
    <x v="0"/>
    <x v="0"/>
    <x v="0"/>
    <s v="PETTY CASH FOR VICTORIA OFFICE BIKE SERVICE 4 APRIL 23 TOATAL 200 (65:35)"/>
    <x v="1043"/>
    <m/>
    <n v="2127409109"/>
    <m/>
    <m/>
  </r>
  <r>
    <d v="2023-07-25T00:00:00"/>
    <n v="1536"/>
    <x v="0"/>
    <x v="0"/>
    <x v="0"/>
    <s v="PETTY CASH FOR VICTORIA OFFICE PRINTER REPAIRING 4 APRIL 23 TOATAL 8550 (65:35)"/>
    <x v="1044"/>
    <m/>
    <n v="2127414667"/>
    <m/>
    <m/>
  </r>
  <r>
    <d v="2023-07-25T00:00:00"/>
    <n v="1537"/>
    <x v="0"/>
    <x v="0"/>
    <x v="0"/>
    <s v="PETTY CASH FOR VICTORIA OFFICE FRAME REPAIRING 4 APRIL 23 TOATAL 200 (65:35)"/>
    <x v="1043"/>
    <m/>
    <n v="2127414797"/>
    <m/>
    <m/>
  </r>
  <r>
    <d v="2023-07-25T00:00:00"/>
    <n v="1538"/>
    <x v="0"/>
    <x v="0"/>
    <x v="0"/>
    <s v="PETTY CASH FOR VICTORIA OFFICE LEDGER FOR RECOURD ROOM 5 APRIL 23 TOATAL 1640 (65:35)"/>
    <x v="1045"/>
    <m/>
    <n v="2127415863"/>
    <m/>
    <m/>
  </r>
  <r>
    <d v="2023-07-25T00:00:00"/>
    <n v="1539"/>
    <x v="0"/>
    <x v="0"/>
    <x v="0"/>
    <s v="PETTY CASH FOR VICTORIA OFFICE NEEDALS  5 APRIL 23 TOATAL 50 (65:35)"/>
    <x v="1046"/>
    <m/>
    <n v="2127415896"/>
    <m/>
    <m/>
  </r>
  <r>
    <d v="2023-07-25T00:00:00"/>
    <n v="1540"/>
    <x v="0"/>
    <x v="0"/>
    <x v="0"/>
    <s v="PETTY CASH FOR VICTORIA OFFICE BIKE PETROL 5 APRIL 23 TOATAL 1000 (65:35)"/>
    <x v="183"/>
    <m/>
    <n v="2127416546"/>
    <m/>
    <m/>
  </r>
  <r>
    <d v="2023-07-25T00:00:00"/>
    <n v="1541"/>
    <x v="0"/>
    <x v="0"/>
    <x v="0"/>
    <s v="PETTY CASH FOR VICTORIA OFFICE PIC DEVELOPMENT FEE 5 APRIL 23 TOATAL 500 (65:35)"/>
    <x v="285"/>
    <m/>
    <n v="2127416871"/>
    <m/>
    <m/>
  </r>
  <r>
    <d v="2023-07-25T00:00:00"/>
    <n v="1542"/>
    <x v="0"/>
    <x v="0"/>
    <x v="0"/>
    <s v="PETTY CASH FOR VICTORIA OFFICE FILES SEPERATOR 5 APRIL 23 TOATAL 130 (65:35)"/>
    <x v="1047"/>
    <m/>
    <n v="2127416956"/>
    <m/>
    <m/>
  </r>
  <r>
    <d v="2023-07-25T00:00:00"/>
    <n v="1543"/>
    <x v="0"/>
    <x v="0"/>
    <x v="0"/>
    <s v="PETTY CASH FOR VICTORIA OFFICE SOCKET 7 APRIL 23 TOATAL 180 (65:35)"/>
    <x v="123"/>
    <m/>
    <n v="2127417073"/>
    <m/>
    <m/>
  </r>
  <r>
    <d v="2023-07-25T00:00:00"/>
    <n v="1544"/>
    <x v="0"/>
    <x v="0"/>
    <x v="0"/>
    <s v="PETTY CASH FOR VICTORIA OFFICE ELECTRIC SHOE  7 APRIL 23 TOATAL 150 (65:35)"/>
    <x v="1048"/>
    <m/>
    <n v="2127417171"/>
    <m/>
    <m/>
  </r>
  <r>
    <d v="2023-07-25T00:00:00"/>
    <n v="1545"/>
    <x v="0"/>
    <x v="0"/>
    <x v="0"/>
    <s v="PETTY CASH FOR VICTORIA OFFICE BAHRIA AC REAPAIRING 11-4-23 TOTAL 3600 (65:35)"/>
    <x v="1049"/>
    <m/>
    <n v="2127419511"/>
    <m/>
    <m/>
  </r>
  <r>
    <d v="2023-07-25T00:00:00"/>
    <n v="1546"/>
    <x v="0"/>
    <x v="0"/>
    <x v="0"/>
    <s v="PETTY CASH FOR VICTORIA OFFICE TONER REFILL (MAHAM) 11-4-23 TOTAL 2350 (65:35)"/>
    <x v="1050"/>
    <m/>
    <n v="2127421038"/>
    <m/>
    <m/>
  </r>
  <r>
    <d v="2023-07-25T00:00:00"/>
    <n v="1547"/>
    <x v="0"/>
    <x v="0"/>
    <x v="0"/>
    <s v="PETTY CASH FOR VICTORIA OFFICE T.S TONER REFIL 11-4-23 TOTAL 1350 (65:35)"/>
    <x v="1051"/>
    <m/>
    <n v="2127421916"/>
    <m/>
    <m/>
  </r>
  <r>
    <d v="2023-07-25T00:00:00"/>
    <n v="1548"/>
    <x v="0"/>
    <x v="0"/>
    <x v="0"/>
    <s v="PETTY CASH FOR VICTORIA OFFICE TONER REFIL (HINA)11-4-23 TOTAL 850 (65:35)"/>
    <x v="1052"/>
    <m/>
    <n v="2127422469"/>
    <m/>
    <m/>
  </r>
  <r>
    <d v="2023-07-25T00:00:00"/>
    <n v="1549"/>
    <x v="0"/>
    <x v="0"/>
    <x v="0"/>
    <s v="PETTY CASH FOR VICTORIA OFFICE CR LAPTOP REPAIRING 11-4-23 TOTAL 6700 (65:35)"/>
    <x v="1053"/>
    <m/>
    <n v="2127426824"/>
    <m/>
    <m/>
  </r>
  <r>
    <d v="2023-07-25T00:00:00"/>
    <n v="1550"/>
    <x v="0"/>
    <x v="0"/>
    <x v="0"/>
    <s v="PETTY CASH FOR VICTORIA OFFICE FLOOR CLEANER+SURF 11-4-23 TOTAL 1056 (65:35)"/>
    <x v="1054"/>
    <m/>
    <n v="2127427510"/>
    <m/>
    <m/>
  </r>
  <r>
    <d v="2023-07-25T00:00:00"/>
    <n v="1551"/>
    <x v="0"/>
    <x v="0"/>
    <x v="0"/>
    <s v="PETTY CASH FOR VICTORIA OFFICE AIR FRESHNER 13-4-23 TOTAL 1006 (65:35)"/>
    <x v="1055"/>
    <m/>
    <n v="2127428163"/>
    <m/>
    <m/>
  </r>
  <r>
    <d v="2023-07-25T00:00:00"/>
    <n v="1552"/>
    <x v="0"/>
    <x v="0"/>
    <x v="0"/>
    <s v="PETTY CASH FOR VICTORIA OFFICE BALL POINT 13-4-23 TOTAL 120 (65:35)"/>
    <x v="1056"/>
    <m/>
    <n v="2127428241"/>
    <m/>
    <m/>
  </r>
  <r>
    <d v="2023-07-25T00:00:00"/>
    <n v="1553"/>
    <x v="0"/>
    <x v="0"/>
    <x v="0"/>
    <s v="PETTY CASH FOR VICTORIA OFFICE DRINKING WATER (MARCH BILL) 13-4-23 TOTAL 3870  (65:35)"/>
    <x v="1057"/>
    <m/>
    <n v="2127430757"/>
    <m/>
    <m/>
  </r>
  <r>
    <d v="2023-07-25T00:00:00"/>
    <n v="1554"/>
    <x v="0"/>
    <x v="0"/>
    <x v="0"/>
    <s v="PETTY CASH FOR VICTORIA OFFICE SADQAH APRIL 13-4-23 TOTAL 5000 (65:35)"/>
    <x v="101"/>
    <m/>
    <n v="2127434007"/>
    <m/>
    <m/>
  </r>
  <r>
    <d v="2023-07-25T00:00:00"/>
    <n v="1555"/>
    <x v="0"/>
    <x v="0"/>
    <x v="0"/>
    <s v="PETTY CASH FOR VICTORIA OFFICE BIKE PETROL  15-4-23 TOTAL 1000 (65:35)"/>
    <x v="183"/>
    <m/>
    <n v="2127434657"/>
    <m/>
    <m/>
  </r>
  <r>
    <d v="2023-07-25T00:00:00"/>
    <n v="1556"/>
    <x v="0"/>
    <x v="0"/>
    <x v="0"/>
    <s v="PETTY CASH FOR VICTORIA OFFICE HINGE OF KITCHN DOOR  15-4-23 TOTAL 1225  (65:35)"/>
    <x v="1058"/>
    <m/>
    <n v="2127435453"/>
    <m/>
    <m/>
  </r>
  <r>
    <d v="2023-07-25T00:00:00"/>
    <n v="1557"/>
    <x v="0"/>
    <x v="0"/>
    <x v="0"/>
    <s v="PETTY CASH FOR VICTORIA OFFICE BALL POINT BOX  17-4-23 TOTAL 180 (65:35)"/>
    <x v="123"/>
    <m/>
    <n v="2127435570"/>
    <m/>
    <m/>
  </r>
  <r>
    <d v="2023-07-25T00:00:00"/>
    <n v="1558"/>
    <x v="0"/>
    <x v="0"/>
    <x v="0"/>
    <s v="PETTY CASH FOR VICTORIA OFFICE UBER RENT (NAEEM SAAB)  17-4-23 TOTAL 900 (65:35)"/>
    <x v="377"/>
    <m/>
    <n v="2127436155"/>
    <m/>
    <m/>
  </r>
  <r>
    <d v="2023-07-25T00:00:00"/>
    <n v="1559"/>
    <x v="0"/>
    <x v="0"/>
    <x v="0"/>
    <s v="PETTY CASH FOR VICTORIA OFFICE STEEL WEIGING CHARGES  17-4-23 TOTAL 930 (65:35)"/>
    <x v="1059"/>
    <m/>
    <n v="2127436759"/>
    <m/>
    <m/>
  </r>
  <r>
    <d v="2023-07-25T00:00:00"/>
    <n v="1560"/>
    <x v="0"/>
    <x v="0"/>
    <x v="0"/>
    <s v="PETTY CASH FOR VICTORIA OFFICE HEAD OFFICE SOAP  26-4-23 TOTAL 590 (65:35)"/>
    <x v="1060"/>
    <m/>
    <n v="2127437143"/>
    <m/>
    <m/>
  </r>
  <r>
    <d v="2023-07-25T00:00:00"/>
    <n v="1561"/>
    <x v="0"/>
    <x v="0"/>
    <x v="0"/>
    <s v="PETTY CASH FOR VICTORIA OFFICE HEAD OFFICE MILK  26-4-23 TOTAL 2902 (65:35)"/>
    <x v="1061"/>
    <m/>
    <n v="2127439029"/>
    <m/>
    <m/>
  </r>
  <r>
    <d v="2023-07-25T00:00:00"/>
    <n v="1562"/>
    <x v="0"/>
    <x v="0"/>
    <x v="0"/>
    <s v="PETTY CASH FOR VICTORIA OFFICE MILK VICTORIA CITY  26-4-23 TOTAL 4061 (65:35)"/>
    <x v="1062"/>
    <m/>
    <n v="2127441668"/>
    <m/>
    <m/>
  </r>
  <r>
    <d v="2023-07-25T00:00:00"/>
    <n v="1563"/>
    <x v="0"/>
    <x v="0"/>
    <x v="0"/>
    <s v="PETTY CASH FOR VICTORIA OFFICE  WRENCH NAILS NUTS  26-4-23 TOTAL 980 (65:35)"/>
    <x v="622"/>
    <m/>
    <n v="2127442305"/>
    <m/>
    <m/>
  </r>
  <r>
    <d v="2023-07-25T00:00:00"/>
    <n v="1564"/>
    <x v="0"/>
    <x v="0"/>
    <x v="0"/>
    <s v="PETTY CASH FOR VICTORIA OFFICE  NEWSPAPER BILL  26-4-23 TOTAL 1850 (65:35)"/>
    <x v="1063"/>
    <m/>
    <n v="2127443507"/>
    <m/>
    <m/>
  </r>
  <r>
    <d v="2023-07-25T00:00:00"/>
    <n v="1565"/>
    <x v="0"/>
    <x v="0"/>
    <x v="0"/>
    <s v="PETTY CASH FOR VICTORIA OFFICE  LAPTOP REPAIR 26-4-23 TOTAL 500 (65:35)"/>
    <x v="285"/>
    <m/>
    <n v="2127443832"/>
    <m/>
    <m/>
  </r>
  <r>
    <d v="2023-07-25T00:00:00"/>
    <n v="1566"/>
    <x v="0"/>
    <x v="0"/>
    <x v="0"/>
    <s v="PETTY CASH FOR VICTORIA OFFICE  MILK FOR OFFICE 28-4-23 TOTAL 460 (65:35)"/>
    <x v="1064"/>
    <m/>
    <n v="2127444131"/>
    <m/>
    <m/>
  </r>
  <r>
    <d v="2023-07-25T00:00:00"/>
    <n v="1567"/>
    <x v="0"/>
    <x v="0"/>
    <x v="0"/>
    <s v="PETTY CASH FOR VICTORIA OFFICE  PETROL BIKE 28-4-23 TOTAL 1000 (65:35)"/>
    <x v="183"/>
    <m/>
    <n v="2127444781"/>
    <m/>
    <m/>
  </r>
  <r>
    <d v="2023-07-25T00:00:00"/>
    <n v="1568"/>
    <x v="0"/>
    <x v="0"/>
    <x v="0"/>
    <s v="PETTY CASH FOR VICTORIA OFFICE  MILK FOR VC OFFICE CSC 28-4-23 TOTAL 1450 (65:35)"/>
    <x v="1065"/>
    <m/>
    <n v="2127445723"/>
    <m/>
    <m/>
  </r>
  <r>
    <d v="2023-07-25T00:00:00"/>
    <n v="1569"/>
    <x v="0"/>
    <x v="0"/>
    <x v="0"/>
    <s v="PETTY CASH FOR VICTORIA OFFICE AC REPAIR  29-4-23 TOTAL 3300 (65:35)"/>
    <x v="1066"/>
    <m/>
    <n v="2127447868"/>
    <m/>
    <m/>
  </r>
  <r>
    <d v="2023-07-25T00:00:00"/>
    <n v="1570"/>
    <x v="0"/>
    <x v="0"/>
    <x v="0"/>
    <s v="PETTY CASH FOR VICTORIA OFFCE CLIP BOARDS BALLOTING  01-5-23 TOTAL 1250 (65:35)"/>
    <x v="1067"/>
    <m/>
    <n v="2127448681"/>
    <m/>
    <m/>
  </r>
  <r>
    <d v="2023-07-25T00:00:00"/>
    <n v="1571"/>
    <x v="46"/>
    <x v="63"/>
    <x v="0"/>
    <s v=" 60 LITER DIESEL FOR VC CSC GENERATOR TOTAL 17328 (65:35) 02-5-23"/>
    <x v="1068"/>
    <m/>
    <n v="2127459944"/>
    <m/>
    <m/>
  </r>
  <r>
    <d v="2023-07-25T00:00:00"/>
    <n v="1572"/>
    <x v="0"/>
    <x v="0"/>
    <x v="0"/>
    <s v="PETTY CASH VICTORIA CITY OFFICE DRINKING WATER BILL (APRIL) 4-5-23 TOTAL 1710 (65:35)"/>
    <x v="1069"/>
    <m/>
    <n v="2127461055"/>
    <m/>
    <m/>
  </r>
  <r>
    <d v="2023-07-25T00:00:00"/>
    <n v="1573"/>
    <x v="0"/>
    <x v="0"/>
    <x v="0"/>
    <s v="PETTY CASH VICTORIA CITY OFFICE VC BIKE MAINTENANCE 4-5-23 TOTAL 1350 (65:35)"/>
    <x v="1051"/>
    <m/>
    <n v="2127461933"/>
    <m/>
    <m/>
  </r>
  <r>
    <d v="2023-07-25T00:00:00"/>
    <n v="1574"/>
    <x v="0"/>
    <x v="0"/>
    <x v="0"/>
    <s v="PETTY CASH VICTORIA CITY OFFICE BAHRIA AC REPAIRING 4-5-23 TOTAL 11500 (65:35)"/>
    <x v="1070"/>
    <m/>
    <n v="2127469408"/>
    <m/>
    <m/>
  </r>
  <r>
    <d v="2023-07-25T00:00:00"/>
    <n v="1575"/>
    <x v="0"/>
    <x v="0"/>
    <x v="0"/>
    <s v="PETTY CASH VICTORIA CITY OFFICE  CAKE+SANDVICH FOR COO,S  4-5-23 TOTAL 3852 (65:35)"/>
    <x v="1071"/>
    <m/>
    <n v="2127471911"/>
    <m/>
    <m/>
  </r>
  <r>
    <d v="2023-07-25T00:00:00"/>
    <n v="1576"/>
    <x v="0"/>
    <x v="0"/>
    <x v="0"/>
    <s v="PETTY CASH VICTORIA CITY OFFICE SADQA 4-5-23 TOTAL 5000 (65:35)"/>
    <x v="101"/>
    <m/>
    <n v="2127475161"/>
    <m/>
    <m/>
  </r>
  <r>
    <d v="2023-07-27T00:00:00"/>
    <n v="1577"/>
    <x v="19"/>
    <x v="25"/>
    <x v="0"/>
    <s v="VICTORIA CITY WATER AND SEWERAGE BILL 1-4-23 TO 30-6-23 TOTAL 5178 (65:35)"/>
    <x v="1072"/>
    <m/>
    <n v="2127478526"/>
    <m/>
    <m/>
  </r>
  <r>
    <d v="2023-07-27T00:00:00"/>
    <n v="1578"/>
    <x v="19"/>
    <x v="25"/>
    <x v="0"/>
    <s v="H.O LESCO BILL JULY 23 ID 3244391 TOTAL 222 (65:35)"/>
    <x v="946"/>
    <m/>
    <n v="2127478670"/>
    <m/>
    <m/>
  </r>
  <r>
    <d v="2023-07-27T00:00:00"/>
    <n v="1579"/>
    <x v="19"/>
    <x v="25"/>
    <x v="0"/>
    <s v="H.O LESCO BILL JULY 23 ID 3244389 TOTAL 18221 (65:35)"/>
    <x v="1073"/>
    <m/>
    <n v="2127490513"/>
    <m/>
    <m/>
  </r>
  <r>
    <d v="2023-07-27T00:00:00"/>
    <n v="1580"/>
    <x v="19"/>
    <x v="25"/>
    <x v="0"/>
    <s v="H.O LESCO BILL JULY 23 ID 3244392 TOTAL 4922 (65:35)"/>
    <x v="1074"/>
    <m/>
    <n v="2127493712"/>
    <m/>
    <m/>
  </r>
  <r>
    <d v="2023-07-27T00:00:00"/>
    <n v="1581"/>
    <x v="19"/>
    <x v="25"/>
    <x v="0"/>
    <s v="H.O LESCO BILL JULY 23 ID 3244388 TOTAL 5108 (65:35)"/>
    <x v="1075"/>
    <m/>
    <n v="2127497032"/>
    <m/>
    <m/>
  </r>
  <r>
    <d v="2023-08-01T00:00:00"/>
    <n v="1582"/>
    <x v="11"/>
    <x v="13"/>
    <x v="0"/>
    <s v="11F2 RENT JULY 23 TOTAL 662750  (65:35)"/>
    <x v="632"/>
    <m/>
    <n v="2127927820"/>
    <m/>
    <m/>
  </r>
  <r>
    <d v="2023-08-01T00:00:00"/>
    <n v="1583"/>
    <x v="0"/>
    <x v="0"/>
    <x v="0"/>
    <s v="PATTY CASH FOR VICTORIA OFFICE PRINTER DRUM +VISIT CHARGES 29-4-23 TOTAL 3300 (65:35)"/>
    <x v="1066"/>
    <m/>
    <n v="2127929965"/>
    <m/>
    <m/>
  </r>
  <r>
    <d v="2023-08-01T00:00:00"/>
    <n v="1584"/>
    <x v="0"/>
    <x v="0"/>
    <x v="0"/>
    <s v="PATTY CASH FOR VICTORIA OFFICE CAKE FOR DEALER 5-5-23 TOTAL 2000 (65:35)"/>
    <x v="1076"/>
    <m/>
    <n v="2127931265"/>
    <m/>
    <m/>
  </r>
  <r>
    <d v="2023-08-01T00:00:00"/>
    <n v="1585"/>
    <x v="0"/>
    <x v="0"/>
    <x v="0"/>
    <s v="PATTY CASH FOR VICTORIA OFFICE CELLS FOR VC CSC  5-5-23 TOTAL 160 (65:35)"/>
    <x v="1077"/>
    <m/>
    <n v="2127931369"/>
    <m/>
    <m/>
  </r>
  <r>
    <d v="2023-08-01T00:00:00"/>
    <n v="1586"/>
    <x v="0"/>
    <x v="0"/>
    <x v="0"/>
    <s v="PATTY CASH FOR VICTORIA OFFICE AC INSTALLATION 5-5-23 TOTAL 7610 (65:35)"/>
    <x v="1078"/>
    <m/>
    <n v="2127936316"/>
    <m/>
    <m/>
  </r>
  <r>
    <d v="2023-08-01T00:00:00"/>
    <n v="1587"/>
    <x v="0"/>
    <x v="0"/>
    <x v="0"/>
    <s v="PATTY CASH FOR VICTORIA OFFICE GARBAGE LIFTING FEE 8-5-23 TOTAL 1000 (65:35)"/>
    <x v="183"/>
    <m/>
    <n v="2127936966"/>
    <m/>
    <m/>
  </r>
  <r>
    <d v="2023-08-01T00:00:00"/>
    <n v="1588"/>
    <x v="0"/>
    <x v="0"/>
    <x v="0"/>
    <s v="PATTY CASH FOR VICTORIA OFFICE CSR BATHROOM EXHAUST 9-5-23 TOTAL 3300 (65:35)"/>
    <x v="1066"/>
    <m/>
    <n v="2127939111"/>
    <m/>
    <m/>
  </r>
  <r>
    <d v="2023-08-01T00:00:00"/>
    <n v="1589"/>
    <x v="0"/>
    <x v="0"/>
    <x v="0"/>
    <s v="PATTY CASH FOR VICTORIA OFFICE ENVELOPS 9-5-23 TOTAL 350 (65:35)"/>
    <x v="1079"/>
    <m/>
    <n v="2127939339"/>
    <m/>
    <m/>
  </r>
  <r>
    <d v="2023-08-01T00:00:00"/>
    <n v="1590"/>
    <x v="0"/>
    <x v="0"/>
    <x v="0"/>
    <s v="PATTY CASH FOR VICTORIA OFFICE CELLS FOR CEO ROOM 10-5-23 TOTAL 120 (65:35)"/>
    <x v="1056"/>
    <m/>
    <n v="2127939417"/>
    <m/>
    <m/>
  </r>
  <r>
    <d v="2023-08-01T00:00:00"/>
    <n v="1591"/>
    <x v="0"/>
    <x v="0"/>
    <x v="0"/>
    <s v="PATTY CASH FOR VICTORIA OFFICE BELL FOR ADMINISTRATOR OFFICE 10-5-23 TOTAL 1180 (65:35)"/>
    <x v="1080"/>
    <m/>
    <n v="2127940184"/>
    <m/>
    <m/>
  </r>
  <r>
    <d v="2023-08-01T00:00:00"/>
    <n v="1592"/>
    <x v="0"/>
    <x v="0"/>
    <x v="0"/>
    <s v="PATTY CASH FOR VICTORIA OFFICE CAKE FOR DEALER11-5-23 TOTAL 1500 (65:35)"/>
    <x v="1081"/>
    <m/>
    <n v="2127941159"/>
    <m/>
    <m/>
  </r>
  <r>
    <d v="2023-08-01T00:00:00"/>
    <n v="1593"/>
    <x v="0"/>
    <x v="0"/>
    <x v="0"/>
    <s v="PATTY CASH FOR VICTORIA OFFICE WATER PIPE OFFICE 11-5-23 TOTAL 1500 (65:35)"/>
    <x v="1081"/>
    <m/>
    <n v="2127942134"/>
    <m/>
    <m/>
  </r>
  <r>
    <d v="2023-08-01T00:00:00"/>
    <n v="1594"/>
    <x v="0"/>
    <x v="0"/>
    <x v="0"/>
    <s v="PATTY CASH FOR VICTORIA OFFICE JUICE FOR CLINT 11-5-23 TOTAL 80 (65:35)"/>
    <x v="1082"/>
    <m/>
    <n v="2127942186"/>
    <m/>
    <m/>
  </r>
  <r>
    <d v="2023-08-01T00:00:00"/>
    <n v="1595"/>
    <x v="0"/>
    <x v="0"/>
    <x v="0"/>
    <s v="PATTY CASH FOR VICTORIA OFFICE BIKE PETROL; 12-5-23 TOTAL 1000 (65:35)"/>
    <x v="183"/>
    <m/>
    <n v="2127942836"/>
    <m/>
    <m/>
  </r>
  <r>
    <d v="2023-08-01T00:00:00"/>
    <n v="1596"/>
    <x v="0"/>
    <x v="0"/>
    <x v="0"/>
    <s v="PATTY CASH FOR VICTORIA OFFICE SANDWICH+BISCUIT 12-5-23 TOTAL 2335 (65:35)"/>
    <x v="1083"/>
    <m/>
    <n v="2127944353"/>
    <m/>
    <m/>
  </r>
  <r>
    <d v="2023-08-01T00:00:00"/>
    <n v="1597"/>
    <x v="0"/>
    <x v="0"/>
    <x v="0"/>
    <s v="PATTY CASH FOR VICTORIA OFFICE LEDGER FOR ACCOUNTS 16-5-23 TOTAL 950 (65:35)"/>
    <x v="1084"/>
    <m/>
    <n v="2127944971"/>
    <m/>
    <m/>
  </r>
  <r>
    <d v="2023-08-01T00:00:00"/>
    <n v="1598"/>
    <x v="0"/>
    <x v="0"/>
    <x v="0"/>
    <s v="PATTY CASH FOR VICTORIA OFFICE PETROL +TAPE 16-5-23 TOTAL 650 (65:35)"/>
    <x v="1085"/>
    <m/>
    <n v="2127945394"/>
    <m/>
    <m/>
  </r>
  <r>
    <d v="2023-08-01T00:00:00"/>
    <n v="1599"/>
    <x v="0"/>
    <x v="0"/>
    <x v="0"/>
    <s v="PATTY CASH FOR VICTORIA OFFICE BIKE REPAIRING+ SANITORY+DETTOL  17-5-23 TOTAL 2226 (65:35)"/>
    <x v="1086"/>
    <m/>
    <n v="2127946840"/>
    <m/>
    <m/>
  </r>
  <r>
    <d v="2023-08-01T00:00:00"/>
    <n v="1600"/>
    <x v="0"/>
    <x v="0"/>
    <x v="0"/>
    <s v="PATTY CASH FOR VICTORIA OFFICE BULBS+MISC+EXAUST+AC REPAIRING 17-5-23 TOTAL 6300 (65:35)"/>
    <x v="1087"/>
    <m/>
    <n v="2127950935"/>
    <m/>
    <m/>
  </r>
  <r>
    <d v="2023-08-01T00:00:00"/>
    <n v="1601"/>
    <x v="0"/>
    <x v="0"/>
    <x v="0"/>
    <s v="PATTY CASH FOR VICTORIA OFFICE NEWSPAPER BILL (APRIL)18-5-23 TOTAL 2070 (65:35)"/>
    <x v="1088"/>
    <m/>
    <n v="2127952279"/>
    <m/>
    <m/>
  </r>
  <r>
    <d v="2023-08-01T00:00:00"/>
    <n v="1602"/>
    <x v="0"/>
    <x v="0"/>
    <x v="0"/>
    <s v="PATTY CASH FOR VICTORIA OFFICE METER VC BIKE 18-5-23 TOTAL 250 (65:35)"/>
    <x v="496"/>
    <m/>
    <n v="2127952442"/>
    <m/>
    <m/>
  </r>
  <r>
    <d v="2023-08-01T00:00:00"/>
    <n v="1603"/>
    <x v="0"/>
    <x v="0"/>
    <x v="0"/>
    <s v="PATTY CASH FOR VICTORIA OFFICE MAM ANMOL WEDDING GIFT  19-5-23 TOTAL 10000 (65:35)"/>
    <x v="212"/>
    <m/>
    <n v="2127958942"/>
    <m/>
    <m/>
  </r>
  <r>
    <d v="2023-08-01T00:00:00"/>
    <n v="1604"/>
    <x v="0"/>
    <x v="0"/>
    <x v="0"/>
    <s v="PATTY CASH FOR VICTORIA OFFICE EXAUST REPAIRING +PETROL  19-5-23 TOTAL 400 (65:35)"/>
    <x v="366"/>
    <m/>
    <n v="2127959202"/>
    <m/>
    <m/>
  </r>
  <r>
    <d v="2023-08-01T00:00:00"/>
    <n v="1605"/>
    <x v="0"/>
    <x v="0"/>
    <x v="0"/>
    <s v="PATTY CASH FOR VICTORIA OFFICE EVERYDAY+FAYNLE+FLOOR BOLISH  20-5-23 TOTAL 3741 (65:35)"/>
    <x v="1089"/>
    <m/>
    <n v="2127961633"/>
    <m/>
    <m/>
  </r>
  <r>
    <d v="2023-08-01T00:00:00"/>
    <n v="1606"/>
    <x v="0"/>
    <x v="0"/>
    <x v="0"/>
    <s v="PATTY CASH FOR VICTORIA OFFICE 2 USB 32 GB  20-5-23 TOTAL 2000 (65:35)"/>
    <x v="1076"/>
    <m/>
    <n v="2127962933"/>
    <m/>
    <m/>
  </r>
  <r>
    <d v="2023-08-01T00:00:00"/>
    <n v="1607"/>
    <x v="0"/>
    <x v="0"/>
    <x v="0"/>
    <s v="PATTY CASH FOR VICTORIA OFFICE VC BIKE PETROL  20-5-23 TOTAL 1000 (65:35)"/>
    <x v="183"/>
    <m/>
    <n v="2127963583"/>
    <m/>
    <m/>
  </r>
  <r>
    <d v="2023-08-01T00:00:00"/>
    <n v="1608"/>
    <x v="0"/>
    <x v="0"/>
    <x v="0"/>
    <s v="PATTY CASH FOR VICTORIA OFFICE PICS DEVELOPING 22-5-23 TOTAL 400 (65:35)"/>
    <x v="366"/>
    <m/>
    <n v="2127963843"/>
    <m/>
    <m/>
  </r>
  <r>
    <d v="2023-08-01T00:00:00"/>
    <n v="1609"/>
    <x v="0"/>
    <x v="0"/>
    <x v="0"/>
    <s v="PATTY CASH FOR VICTORIA OFFICE SHOWER FOR PLANTS 22-5-23 TOTAL 800 (65:35)"/>
    <x v="180"/>
    <m/>
    <n v="2127964363"/>
    <m/>
    <m/>
  </r>
  <r>
    <d v="2023-08-01T00:00:00"/>
    <n v="1610"/>
    <x v="0"/>
    <x v="0"/>
    <x v="0"/>
    <s v="PATTY CASH FOR VICTORIA OFFICE GRNS THROUGH BYKEA 23-5-23 TOTAL 410 (65:35)"/>
    <x v="1090"/>
    <m/>
    <n v="2127964630"/>
    <m/>
    <m/>
  </r>
  <r>
    <d v="2023-08-01T00:00:00"/>
    <n v="1611"/>
    <x v="0"/>
    <x v="0"/>
    <x v="0"/>
    <s v="PATTY CASH FOR VICTORIA OFFICE SITE STATIONERY +TRUNKS +CHAAR Pai +locks raks 23-5-23 TOTAL 69160 (65:35)"/>
    <x v="1091"/>
    <m/>
    <n v="2128009585"/>
    <m/>
    <m/>
  </r>
  <r>
    <d v="2023-08-01T00:00:00"/>
    <n v="1612"/>
    <x v="0"/>
    <x v="0"/>
    <x v="0"/>
    <s v="PATTY CASH FOR VICTORIA OFFICE CAKE FOR DEALER 23-5-23 TOTAL 7500 (65:35)"/>
    <x v="284"/>
    <m/>
    <n v="2128014460"/>
    <m/>
    <m/>
  </r>
  <r>
    <d v="2023-08-01T00:00:00"/>
    <n v="1613"/>
    <x v="0"/>
    <x v="0"/>
    <x v="0"/>
    <s v="PATTY CASH FOR VICTORIA OFFICE DERA SECTOR B MOTOR REWINDING 24-5-23 TOTAL 3000 (65:35)"/>
    <x v="491"/>
    <m/>
    <n v="2128016410"/>
    <m/>
    <m/>
  </r>
  <r>
    <d v="2023-08-01T00:00:00"/>
    <n v="1614"/>
    <x v="0"/>
    <x v="0"/>
    <x v="0"/>
    <s v="PATTY CASH FOR VICTORIA OFFICE 80 KG FLOUR FOR VC SITE 24-5-23 TOTAL 12000 (65:35)"/>
    <x v="1092"/>
    <m/>
    <n v="2128024210"/>
    <m/>
    <m/>
  </r>
  <r>
    <d v="2023-08-01T00:00:00"/>
    <n v="1615"/>
    <x v="0"/>
    <x v="0"/>
    <x v="0"/>
    <s v="PATTY CASH FOR VICTORIA OFFICE EVERY DAY FOR OFFICE 24-5-23 TOTAL 4350 (65:35)"/>
    <x v="1093"/>
    <m/>
    <n v="2128027038"/>
    <m/>
    <m/>
  </r>
  <r>
    <d v="2023-08-01T00:00:00"/>
    <n v="1616"/>
    <x v="19"/>
    <x v="25"/>
    <x v="0"/>
    <s v="11F2 LESCO BILL JULY 23 TOTAL 83325 (65:35)"/>
    <x v="1094"/>
    <m/>
    <n v="2128081199"/>
    <m/>
    <m/>
  </r>
  <r>
    <d v="2023-08-01T00:00:00"/>
    <n v="1617"/>
    <x v="0"/>
    <x v="0"/>
    <x v="0"/>
    <s v="PATTY CASH FOR BAHRIA TOWN OFFICE 19 L WATER GOURMET 27-5-23 TOTAL 1000 (65:35)"/>
    <x v="183"/>
    <m/>
    <n v="2128081849"/>
    <m/>
    <m/>
  </r>
  <r>
    <d v="2023-08-01T00:00:00"/>
    <n v="1618"/>
    <x v="0"/>
    <x v="0"/>
    <x v="0"/>
    <s v="PATTY CASH FOR BAHRIA TOWN OFFICE LAYERS BAKERY PAYMENT 27-5-23 TOTAL 5600 (65:35)"/>
    <x v="1095"/>
    <m/>
    <n v="2128085489"/>
    <m/>
    <m/>
  </r>
  <r>
    <d v="2023-08-01T00:00:00"/>
    <n v="1619"/>
    <x v="0"/>
    <x v="0"/>
    <x v="0"/>
    <s v="PATTY CASH FOR BAHRIA TOWN OFFICE LAYERS BAKERY PAYMENT 27-5-23 TOTAL 1400 (65:35)"/>
    <x v="620"/>
    <m/>
    <n v="2128086399"/>
    <m/>
    <m/>
  </r>
  <r>
    <d v="2023-08-01T00:00:00"/>
    <n v="1620"/>
    <x v="0"/>
    <x v="0"/>
    <x v="0"/>
    <s v="PATTY CASH FOR BAHRIA TOWN OFFICE MAIN DOOR LOCK 27-5-23 TOTAL 3750 (65:35)"/>
    <x v="1096"/>
    <m/>
    <n v="2128088837"/>
    <m/>
    <m/>
  </r>
  <r>
    <d v="2023-08-01T00:00:00"/>
    <n v="1621"/>
    <x v="0"/>
    <x v="0"/>
    <x v="0"/>
    <s v="PATTY CASH FOR BAHRIA TOWN OFFICE LAYERS BAKERY PAYMENT 27-5-23 TOTAL 4500 (65:35)"/>
    <x v="1097"/>
    <m/>
    <n v="2128091762"/>
    <m/>
    <m/>
  </r>
  <r>
    <d v="2023-08-01T00:00:00"/>
    <n v="1622"/>
    <x v="0"/>
    <x v="0"/>
    <x v="0"/>
    <s v="PATTY CASH FOR BAHRIA TOWN OFFICE LAYERS BAKERY PAYMENT 27-5-23 TOTAL 2800 (65:35)"/>
    <x v="523"/>
    <m/>
    <n v="2128093582"/>
    <m/>
    <m/>
  </r>
  <r>
    <d v="2023-08-01T00:00:00"/>
    <n v="1623"/>
    <x v="0"/>
    <x v="0"/>
    <x v="0"/>
    <s v="PATTY CASH FOR BAHRIA TOWN OFFICE LAYERS BAKERY PAYMENT 27-5-23 TOTAL 3000 (65:35)"/>
    <x v="491"/>
    <m/>
    <n v="2128095532"/>
    <m/>
    <m/>
  </r>
  <r>
    <d v="2023-08-01T00:00:00"/>
    <n v="1624"/>
    <x v="0"/>
    <x v="0"/>
    <x v="0"/>
    <s v="PATTY CASH FOR BAHRIA TOWN OFFICE LAYERS BAKERY PAYMENT 27-5-23 TOTAL 3000 (65:35)"/>
    <x v="491"/>
    <m/>
    <n v="2128097482"/>
    <m/>
    <m/>
  </r>
  <r>
    <d v="2023-08-01T00:00:00"/>
    <n v="1625"/>
    <x v="0"/>
    <x v="0"/>
    <x v="0"/>
    <s v="PATTY CASH FOR BAHRIA TOWN OFFICE LAYERS BAKERY PAYMENT 27-5-23 TOTAL 3000 (65:35)"/>
    <x v="491"/>
    <m/>
    <n v="2128099432"/>
    <m/>
    <m/>
  </r>
  <r>
    <d v="2023-08-01T00:00:00"/>
    <n v="1626"/>
    <x v="0"/>
    <x v="0"/>
    <x v="0"/>
    <s v="PATTY CASH FOR BAHRIA TOWN OFFICE NEWSPAPER 27-5-23 TOTAL 750 (65:35)"/>
    <x v="1042"/>
    <m/>
    <n v="2128099920"/>
    <m/>
    <m/>
  </r>
  <r>
    <d v="2023-08-01T00:00:00"/>
    <n v="1627"/>
    <x v="0"/>
    <x v="0"/>
    <x v="0"/>
    <s v="PATTY CASH FOR BAHRIA TOWN OFFICE BUNDU KHAN PAYMENT 27-5-23 TOTAL 990 (65:35)"/>
    <x v="1098"/>
    <m/>
    <n v="2128100563"/>
    <m/>
    <m/>
  </r>
  <r>
    <d v="2023-08-01T00:00:00"/>
    <n v="1628"/>
    <x v="0"/>
    <x v="0"/>
    <x v="0"/>
    <s v="PATTY CASH FOR BAHRIA TOWN OFFICE GOURMAT WATER 27-5-23 TOTAL 1950 (65:35)"/>
    <x v="1099"/>
    <m/>
    <n v="2128101831"/>
    <m/>
    <m/>
  </r>
  <r>
    <d v="2023-08-01T00:00:00"/>
    <n v="1629"/>
    <x v="0"/>
    <x v="0"/>
    <x v="0"/>
    <s v="PATTY CASH FOR BAHRIA TOWN OFFICE GOURMAT WATER 27-5-23 TOTAL 300 (65:35)"/>
    <x v="1039"/>
    <m/>
    <n v="2128102026"/>
    <m/>
    <m/>
  </r>
  <r>
    <d v="2023-08-01T00:00:00"/>
    <n v="1630"/>
    <x v="0"/>
    <x v="0"/>
    <x v="0"/>
    <s v="PATTY CASH FOR BAHRIA TOWN OFFICE BUNDU KHAN PAYMENT 27-5-23 TOTAL 260 (65:35)"/>
    <x v="494"/>
    <m/>
    <n v="2128102195"/>
    <m/>
    <m/>
  </r>
  <r>
    <d v="2023-08-01T00:00:00"/>
    <n v="1631"/>
    <x v="0"/>
    <x v="0"/>
    <x v="0"/>
    <s v="PATTY CASH FOR BAHRIA TOWN OFFICE GOURMET WATER 27-5-23 TOTAL 300 (65:35)"/>
    <x v="1039"/>
    <m/>
    <n v="2128102390"/>
    <m/>
    <m/>
  </r>
  <r>
    <d v="2023-08-01T00:00:00"/>
    <n v="1632"/>
    <x v="0"/>
    <x v="0"/>
    <x v="0"/>
    <s v="PATTY CASH FOR BAHRIA TOWN OFFICE GOURMET WATER 27-5-23 TOTAL 300 (65:35)"/>
    <x v="1039"/>
    <m/>
    <n v="2128102585"/>
    <m/>
    <m/>
  </r>
  <r>
    <d v="2023-08-01T00:00:00"/>
    <n v="1633"/>
    <x v="0"/>
    <x v="0"/>
    <x v="0"/>
    <s v="PATTY CASH FOR BAHRIA TOWN OFFICE GOURMET WATER 27-5-23 TOTAL 450 (65:35)"/>
    <x v="1100"/>
    <m/>
    <n v="2128102878"/>
    <m/>
    <m/>
  </r>
  <r>
    <d v="2023-08-01T00:00:00"/>
    <n v="1634"/>
    <x v="0"/>
    <x v="0"/>
    <x v="0"/>
    <s v="PATTY CASH FOR BAHRIA TOWN OFFICE BUNDU KHAN PAYMENT 27-5-23 TOTAL 3035 (65:35)"/>
    <x v="1101"/>
    <m/>
    <n v="2128104850"/>
    <m/>
    <m/>
  </r>
  <r>
    <d v="2023-08-01T00:00:00"/>
    <n v="1635"/>
    <x v="0"/>
    <x v="0"/>
    <x v="0"/>
    <s v="PATTY CASH FOR BAHRIA TOWN OFFICE GOURMET WATER 27-5-23 TOTAL 1200 (65:35)"/>
    <x v="1102"/>
    <m/>
    <n v="2128105630"/>
    <m/>
    <m/>
  </r>
  <r>
    <d v="2023-08-01T00:00:00"/>
    <n v="1636"/>
    <x v="0"/>
    <x v="0"/>
    <x v="0"/>
    <s v="PATTY CASH FOR BAHRIA TOWN OFFICE GOURMET WATER 27-5-23 TOTAL 150 (65:35)"/>
    <x v="1048"/>
    <m/>
    <n v="2128105728"/>
    <m/>
    <m/>
  </r>
  <r>
    <d v="2023-08-01T00:00:00"/>
    <n v="1637"/>
    <x v="0"/>
    <x v="0"/>
    <x v="0"/>
    <s v="PATTY CASH FOR BAHRIA TOWN OFFICE NEWSPAPER 27-5-23 TOTAL 750 (65:35)"/>
    <x v="1042"/>
    <m/>
    <n v="2128106216"/>
    <m/>
    <m/>
  </r>
  <r>
    <d v="2023-08-01T00:00:00"/>
    <n v="1638"/>
    <x v="0"/>
    <x v="0"/>
    <x v="0"/>
    <s v="PATTY CASH FOR TIME SQUARE SITE INDOOR PLANTS GARDENER SALERY 25-5-23 TOTAL 3750 (65:35)"/>
    <x v="1096"/>
    <m/>
    <n v="2128108654"/>
    <m/>
    <m/>
  </r>
  <r>
    <d v="2023-08-01T00:00:00"/>
    <n v="1639"/>
    <x v="0"/>
    <x v="0"/>
    <x v="0"/>
    <s v="PATTY CASH FOR TIME SQUARE SITE  WATER 25-5-23 TOTAL 150 (65:35)"/>
    <x v="1048"/>
    <m/>
    <n v="2128108752"/>
    <m/>
    <m/>
  </r>
  <r>
    <d v="2023-08-01T00:00:00"/>
    <n v="1640"/>
    <x v="0"/>
    <x v="0"/>
    <x v="0"/>
    <s v="PATTY CASH FOR TIME SQUARE SITE  WATER 25-5-23 TOTAL 240 (65:35)"/>
    <x v="661"/>
    <m/>
    <n v="2128108908"/>
    <m/>
    <m/>
  </r>
  <r>
    <d v="2023-08-01T00:00:00"/>
    <n v="1641"/>
    <x v="0"/>
    <x v="0"/>
    <x v="0"/>
    <s v="PATTY CASH FOR TIME SQUARE SITE  WATER 25-5-23 TOTAL 120 (65:35)"/>
    <x v="1056"/>
    <m/>
    <n v="2128108986"/>
    <m/>
    <m/>
  </r>
  <r>
    <d v="2023-08-01T00:00:00"/>
    <n v="1642"/>
    <x v="0"/>
    <x v="0"/>
    <x v="0"/>
    <s v="PATTY CASH FOR TIME SQUARE SITE  WATER 25-5-23 TOTAL 240 (65:35)"/>
    <x v="661"/>
    <m/>
    <n v="2128109142"/>
    <m/>
    <m/>
  </r>
  <r>
    <d v="2023-08-01T00:00:00"/>
    <n v="1643"/>
    <x v="0"/>
    <x v="0"/>
    <x v="0"/>
    <s v="PATTY CASH FOR TIME SQUARE SITE  WATER 25-5-23 TOTAL 120 (65:35)"/>
    <x v="1056"/>
    <m/>
    <n v="2128109220"/>
    <m/>
    <m/>
  </r>
  <r>
    <d v="2023-08-01T00:00:00"/>
    <n v="1644"/>
    <x v="0"/>
    <x v="0"/>
    <x v="0"/>
    <s v="PATTY CASH FOR TIME SQUARE SITE  WATER 25-5-23 TOTAL 120 (65:35)"/>
    <x v="1056"/>
    <m/>
    <n v="2128109298"/>
    <m/>
    <m/>
  </r>
  <r>
    <d v="2023-08-01T00:00:00"/>
    <n v="1645"/>
    <x v="0"/>
    <x v="0"/>
    <x v="0"/>
    <s v="PATTY CASH FOR TIME SQUARE SITE  WATER 25-5-23 TOTAL 120 (65:35)"/>
    <x v="1056"/>
    <m/>
    <n v="2128109376"/>
    <m/>
    <m/>
  </r>
  <r>
    <d v="2023-08-01T00:00:00"/>
    <n v="1646"/>
    <x v="0"/>
    <x v="0"/>
    <x v="0"/>
    <s v="PATTY CASH FOR TIME SQUARE SITE  WATER 25-5-23 TOTAL 240 (65:35)"/>
    <x v="661"/>
    <m/>
    <n v="2128109532"/>
    <m/>
    <m/>
  </r>
  <r>
    <d v="2023-08-01T00:00:00"/>
    <n v="1647"/>
    <x v="0"/>
    <x v="0"/>
    <x v="0"/>
    <s v="PATTY CASH FOR TIME SQUARE SITE  WATER 25-5-23 TOTAL 220 (65:35)"/>
    <x v="289"/>
    <m/>
    <n v="2128109675"/>
    <m/>
    <m/>
  </r>
  <r>
    <d v="2023-08-01T00:00:00"/>
    <n v="1648"/>
    <x v="0"/>
    <x v="0"/>
    <x v="0"/>
    <s v="PATTY CASH FOR TIME SQUARE SITE  WATER 25-5-23 TOTAL 120 (65:35)"/>
    <x v="1056"/>
    <m/>
    <n v="2128109753"/>
    <m/>
    <m/>
  </r>
  <r>
    <d v="2023-08-01T00:00:00"/>
    <n v="1649"/>
    <x v="0"/>
    <x v="0"/>
    <x v="0"/>
    <s v="PATTY CASH FOR TIME SQUARE SITE  WATER 25-5-23 TOTAL 360 (65:35)"/>
    <x v="1103"/>
    <m/>
    <n v="2128109987"/>
    <m/>
    <m/>
  </r>
  <r>
    <d v="2023-08-01T00:00:00"/>
    <n v="1650"/>
    <x v="0"/>
    <x v="0"/>
    <x v="0"/>
    <s v="PATTY CASH FOR TIME SQUARE SITE  WATER 25-5-23 TOTAL 360 (65:35)"/>
    <x v="1103"/>
    <m/>
    <n v="2128110221"/>
    <m/>
    <m/>
  </r>
  <r>
    <d v="2023-08-01T00:00:00"/>
    <n v="1651"/>
    <x v="0"/>
    <x v="0"/>
    <x v="0"/>
    <s v="PATTY CASH FOR TIME SQUARE SITE  WATER+GARDNER SALERY 25-5-23 TOTAL 2360 (65:35)"/>
    <x v="1104"/>
    <m/>
    <n v="2128111755"/>
    <m/>
    <m/>
  </r>
  <r>
    <d v="2023-08-01T00:00:00"/>
    <n v="1652"/>
    <x v="0"/>
    <x v="0"/>
    <x v="0"/>
    <s v="PATTY CASH FOR TIME SQUARE SITE  BATTERY CHARGING 25-5-23 TOTAL 500 (65:35)"/>
    <x v="285"/>
    <m/>
    <n v="2128112080"/>
    <m/>
    <m/>
  </r>
  <r>
    <d v="2023-08-01T00:00:00"/>
    <n v="1653"/>
    <x v="0"/>
    <x v="0"/>
    <x v="0"/>
    <s v="PATTY CASH FOR TIME SQUARE SITE  WATER 25-5-23 TOTAL 240 (65:35)"/>
    <x v="661"/>
    <m/>
    <n v="2128112236"/>
    <m/>
    <m/>
  </r>
  <r>
    <d v="2023-08-01T00:00:00"/>
    <n v="1654"/>
    <x v="0"/>
    <x v="0"/>
    <x v="0"/>
    <s v="PATTY CASH FOR TIME SQUARE SITE  WATER 25-5-23 TOTAL 360 (65:35)"/>
    <x v="1103"/>
    <m/>
    <n v="2128112470"/>
    <m/>
    <m/>
  </r>
  <r>
    <d v="2023-08-01T00:00:00"/>
    <n v="1655"/>
    <x v="0"/>
    <x v="0"/>
    <x v="0"/>
    <s v="PATTY CASH FOR TIME SQUARE SITE  WATER 25-5-23 TOTAL 240 (65:35)"/>
    <x v="661"/>
    <m/>
    <n v="2128112626"/>
    <m/>
    <m/>
  </r>
  <r>
    <d v="2023-08-01T00:00:00"/>
    <n v="1656"/>
    <x v="0"/>
    <x v="0"/>
    <x v="0"/>
    <s v="PATTY CASH FOR TIME SQUARE SITE  WATER 25-5-23 TOTAL 120 (65:35)"/>
    <x v="1056"/>
    <m/>
    <n v="2128112704"/>
    <m/>
    <m/>
  </r>
  <r>
    <d v="2023-08-02T00:00:00"/>
    <n v="1657"/>
    <x v="15"/>
    <x v="18"/>
    <x v="0"/>
    <s v="VICTORIA CITY SITE STAFF SALARIES JUNE 23 "/>
    <x v="1105"/>
    <m/>
    <n v="2128140204"/>
    <m/>
    <m/>
  </r>
  <r>
    <d v="2023-08-03T00:00:00"/>
    <n v="1658"/>
    <x v="52"/>
    <x v="73"/>
    <x v="1"/>
    <s v="PAID TO MUGHAL BROTHERS VCPRO# 022"/>
    <x v="1106"/>
    <m/>
    <n v="2128259204"/>
    <m/>
    <m/>
  </r>
  <r>
    <d v="2023-08-03T00:00:00"/>
    <n v="1659"/>
    <x v="52"/>
    <x v="73"/>
    <x v="1"/>
    <s v="PAID TO MUGHAL BROTHERS VCPRO# 023"/>
    <x v="1107"/>
    <m/>
    <n v="2128328804"/>
    <m/>
    <m/>
  </r>
  <r>
    <d v="2023-08-03T00:00:00"/>
    <n v="1660"/>
    <x v="52"/>
    <x v="79"/>
    <x v="1"/>
    <s v="PAID TO MIAN IQBAL VCPRO# 024"/>
    <x v="1108"/>
    <m/>
    <n v="2128458804"/>
    <m/>
    <m/>
  </r>
  <r>
    <d v="2023-08-03T00:00:00"/>
    <n v="1661"/>
    <x v="19"/>
    <x v="25"/>
    <x v="0"/>
    <s v="LESCO BILL 10211690 PAID VC SITE JULY 23"/>
    <x v="1109"/>
    <m/>
    <n v="2128473481"/>
    <m/>
    <m/>
  </r>
  <r>
    <d v="2023-08-08T00:00:00"/>
    <n v="1662"/>
    <x v="24"/>
    <x v="31"/>
    <x v="1"/>
    <s v="PAID TO SHAHEEN SANITORY VCPRO# 021"/>
    <x v="1110"/>
    <m/>
    <n v="2128499301"/>
    <m/>
    <m/>
  </r>
  <r>
    <d v="2023-08-08T00:00:00"/>
    <n v="1663"/>
    <x v="4"/>
    <x v="4"/>
    <x v="3"/>
    <s v="PAID TO TMD HOSTING TOTAL 99359 (65:35)"/>
    <x v="1111"/>
    <m/>
    <n v="2128563884"/>
    <m/>
    <m/>
  </r>
  <r>
    <d v="2023-08-09T00:00:00"/>
    <n v="1664"/>
    <x v="26"/>
    <x v="80"/>
    <x v="5"/>
    <s v=" DANIYAL FOR REGISTRY PERMISSION FEE FOR 327 KANAL LAND "/>
    <x v="78"/>
    <m/>
    <n v="2128568884"/>
    <m/>
    <m/>
  </r>
  <r>
    <d v="2023-08-09T00:00:00"/>
    <n v="1665"/>
    <x v="26"/>
    <x v="80"/>
    <x v="5"/>
    <s v="LOCAL COMMISSION FEE PERMISSION FEE FOR 327 LAND CANAL "/>
    <x v="26"/>
    <m/>
    <n v="2128578884"/>
    <m/>
    <m/>
  </r>
  <r>
    <d v="2023-08-09T00:00:00"/>
    <n v="1666"/>
    <x v="26"/>
    <x v="80"/>
    <x v="5"/>
    <s v="CHALLAN OF CASH PAID TO GOVERNMENT CHALLAN #395945"/>
    <x v="1112"/>
    <m/>
    <n v="2131508144"/>
    <m/>
    <m/>
  </r>
  <r>
    <d v="2023-08-09T00:00:00"/>
    <n v="1667"/>
    <x v="26"/>
    <x v="80"/>
    <x v="5"/>
    <s v="PROCESSING FEE FOR 327 KANAL REGISTERY TMA VICTORIA CITY "/>
    <x v="308"/>
    <m/>
    <n v="2131523144"/>
    <m/>
    <m/>
  </r>
  <r>
    <d v="2023-08-09T00:00:00"/>
    <n v="1668"/>
    <x v="26"/>
    <x v="80"/>
    <x v="5"/>
    <s v="CHALLAN PAID E STAMP "/>
    <x v="1113"/>
    <m/>
    <n v="2131711824"/>
    <m/>
    <m/>
  </r>
  <r>
    <d v="2023-08-09T00:00:00"/>
    <n v="1669"/>
    <x v="26"/>
    <x v="80"/>
    <x v="5"/>
    <s v="CHALLAN OF CASH TRANSFER CLEAR PAID INTO THE MODEL TOWN LAHORE "/>
    <x v="3"/>
    <m/>
    <n v="2131713024"/>
    <m/>
    <m/>
  </r>
  <r>
    <d v="2023-08-09T00:00:00"/>
    <n v="1670"/>
    <x v="26"/>
    <x v="80"/>
    <x v="5"/>
    <s v="CHALLAN OF CASH PAID TO GOVERNMENT CHALLAN # 362506"/>
    <x v="1114"/>
    <m/>
    <n v="2132000124"/>
    <m/>
    <m/>
  </r>
  <r>
    <d v="2023-08-09T00:00:00"/>
    <n v="1671"/>
    <x v="26"/>
    <x v="80"/>
    <x v="5"/>
    <s v="PAID TO E STAM FOR AGREEMENT "/>
    <x v="1115"/>
    <m/>
    <n v="2132002524"/>
    <m/>
    <m/>
  </r>
  <r>
    <d v="2023-08-09T00:00:00"/>
    <n v="1672"/>
    <x v="19"/>
    <x v="25"/>
    <x v="0"/>
    <s v="VICTORIA  OFFICE PTCL BILL JULY 23 ACCOUNT ID 100005499877 TOTAL 4850 (65:35)"/>
    <x v="1116"/>
    <m/>
    <n v="2132005677"/>
    <m/>
    <m/>
  </r>
  <r>
    <d v="2023-08-09T00:00:00"/>
    <n v="1673"/>
    <x v="19"/>
    <x v="25"/>
    <x v="0"/>
    <s v="VICTORIA  OFFICE PTCL BILL JULY 23 ACCOUNT ID 100005887513 TOTAL 900 (65:35)"/>
    <x v="377"/>
    <m/>
    <n v="2132006262"/>
    <m/>
    <m/>
  </r>
  <r>
    <d v="2023-08-09T00:00:00"/>
    <n v="1674"/>
    <x v="19"/>
    <x v="25"/>
    <x v="0"/>
    <s v="VICTORIA  OFFICE PTCL BILL JULY 23 ACCOUNT ID 100005887512 TOTAL 950 (65:35)"/>
    <x v="1117"/>
    <m/>
    <n v="2132006879"/>
    <m/>
    <m/>
  </r>
  <r>
    <d v="2023-08-09T00:00:00"/>
    <n v="1675"/>
    <x v="19"/>
    <x v="25"/>
    <x v="0"/>
    <s v="VICTORIA OFFICE STORM FIBER INTERNAT BILL AUGUEST 23 TOTAL 15674 (65:35)"/>
    <x v="473"/>
    <m/>
    <n v="2132017067"/>
    <m/>
    <m/>
  </r>
  <r>
    <d v="2023-08-09T00:00:00"/>
    <n v="1676"/>
    <x v="19"/>
    <x v="25"/>
    <x v="0"/>
    <s v="H.O LESCO BILL JULY 23 TOTAL 226463 (65:35)"/>
    <x v="1118"/>
    <m/>
    <n v="2132164267"/>
    <m/>
    <m/>
  </r>
  <r>
    <d v="2023-08-09T00:00:00"/>
    <n v="1677"/>
    <x v="19"/>
    <x v="25"/>
    <x v="0"/>
    <s v="H.0 PTCL BILL JULY 23 ACCOUNT ID 1425188301 TOTAL 630 (65:35)"/>
    <x v="1003"/>
    <m/>
    <n v="2132164677"/>
    <m/>
    <m/>
  </r>
  <r>
    <d v="2023-08-09T00:00:00"/>
    <n v="1678"/>
    <x v="19"/>
    <x v="25"/>
    <x v="0"/>
    <s v="H.0 PTCL BILL JULY 23 ACCOUNT ID 1425188302 TOTAL 1640 (65:35)"/>
    <x v="1045"/>
    <m/>
    <n v="2132165743"/>
    <m/>
    <m/>
  </r>
  <r>
    <d v="2023-08-09T00:00:00"/>
    <n v="1679"/>
    <x v="19"/>
    <x v="25"/>
    <x v="0"/>
    <s v="H.0 PTCL BILL JULY 23 ACCOUNT ID 1425188303 TOTAL 610 (65:35)"/>
    <x v="1119"/>
    <m/>
    <n v="2132166140"/>
    <m/>
    <m/>
  </r>
  <r>
    <d v="2023-08-09T00:00:00"/>
    <n v="1680"/>
    <x v="19"/>
    <x v="25"/>
    <x v="0"/>
    <s v="H.0 PTCL BILL JULY 23 ACCOUNT ID 1425188304 TOTAL 740 (65:35)"/>
    <x v="942"/>
    <m/>
    <n v="2132166621"/>
    <m/>
    <m/>
  </r>
  <r>
    <d v="2023-08-09T00:00:00"/>
    <n v="1681"/>
    <x v="19"/>
    <x v="25"/>
    <x v="0"/>
    <s v="H.0 PTCL BILL JULY 23 ACCOUNT ID 1425188305 TOTAL 670 (65:35)"/>
    <x v="1120"/>
    <m/>
    <n v="2132167057"/>
    <m/>
    <m/>
  </r>
  <r>
    <d v="2023-08-09T00:00:00"/>
    <n v="1682"/>
    <x v="19"/>
    <x v="25"/>
    <x v="0"/>
    <s v="H.0 PTCL BILL JULY 23 ACCOUNT ID 1425188307 TOTAL 610 (65:35)"/>
    <x v="1119"/>
    <m/>
    <n v="2132167454"/>
    <m/>
    <m/>
  </r>
  <r>
    <d v="2023-08-09T00:00:00"/>
    <n v="1683"/>
    <x v="19"/>
    <x v="25"/>
    <x v="0"/>
    <s v="H.0 PTCL BILL JULY 23 ACCOUNT ID 100004701006 TOTAL 12610 (65:35)"/>
    <x v="1121"/>
    <m/>
    <n v="2132175650"/>
    <m/>
    <m/>
  </r>
  <r>
    <d v="2023-08-09T00:00:00"/>
    <n v="1684"/>
    <x v="19"/>
    <x v="25"/>
    <x v="0"/>
    <s v="H.O SNGPL BILL JULY 23 ACCOUNT ID 17635420007 TOTAL 26320 (65:35)"/>
    <x v="1122"/>
    <m/>
    <n v="2132192758"/>
    <m/>
    <m/>
  </r>
  <r>
    <d v="2023-08-09T00:00:00"/>
    <n v="1685"/>
    <x v="44"/>
    <x v="61"/>
    <x v="1"/>
    <s v="PAYMENT FOR MASHINERY RENT AGANST MUJAHID ABBAS "/>
    <x v="1123"/>
    <m/>
    <n v="2132791462"/>
    <m/>
    <m/>
  </r>
  <r>
    <d v="2023-08-09T00:00:00"/>
    <n v="1686"/>
    <x v="9"/>
    <x v="11"/>
    <x v="3"/>
    <s v="PAYMENT TO FAMOUS CARDS "/>
    <x v="954"/>
    <m/>
    <n v="2132851962"/>
    <m/>
    <m/>
  </r>
  <r>
    <d v="2023-08-10T00:00:00"/>
    <n v="1687"/>
    <x v="26"/>
    <x v="38"/>
    <x v="1"/>
    <s v="CEMENT FOR VICTORIA CITY 18-5-23"/>
    <x v="1124"/>
    <m/>
    <n v="2132874562"/>
    <m/>
    <m/>
  </r>
  <r>
    <d v="2023-08-10T00:00:00"/>
    <n v="1688"/>
    <x v="26"/>
    <x v="38"/>
    <x v="1"/>
    <s v="SHOPPING BAGS 18-5-23"/>
    <x v="2"/>
    <m/>
    <n v="2132874862"/>
    <m/>
    <m/>
  </r>
  <r>
    <d v="2023-08-10T00:00:00"/>
    <n v="1689"/>
    <x v="57"/>
    <x v="81"/>
    <x v="1"/>
    <s v="FERTLIZER KHAAD"/>
    <x v="1125"/>
    <m/>
    <n v="2132887712"/>
    <m/>
    <m/>
  </r>
  <r>
    <d v="2023-08-10T00:00:00"/>
    <n v="1690"/>
    <x v="57"/>
    <x v="81"/>
    <x v="1"/>
    <s v="PESTICIDE SPRAY +SPRAY TANK"/>
    <x v="1126"/>
    <m/>
    <n v="2132897512"/>
    <m/>
    <m/>
  </r>
  <r>
    <d v="2023-08-10T00:00:00"/>
    <n v="1691"/>
    <x v="26"/>
    <x v="38"/>
    <x v="1"/>
    <s v="STEEL+BENDING WIRE 17-6-23"/>
    <x v="1127"/>
    <m/>
    <n v="2133256012"/>
    <m/>
    <m/>
  </r>
  <r>
    <d v="2023-08-10T00:00:00"/>
    <n v="1692"/>
    <x v="40"/>
    <x v="56"/>
    <x v="1"/>
    <s v="EXCEUATOR DIESEL 21-6-23"/>
    <x v="1128"/>
    <m/>
    <n v="2133310831"/>
    <m/>
    <m/>
  </r>
  <r>
    <d v="2023-08-10T00:00:00"/>
    <n v="1693"/>
    <x v="40"/>
    <x v="56"/>
    <x v="1"/>
    <s v=" RENTAL TRACTOR TROLLY FUEL 21-6-23"/>
    <x v="1129"/>
    <m/>
    <n v="2133324028"/>
    <m/>
    <m/>
  </r>
  <r>
    <d v="2023-08-10T00:00:00"/>
    <n v="1694"/>
    <x v="40"/>
    <x v="56"/>
    <x v="1"/>
    <s v="RENTAL TRECTOR FUEL 21-6-23"/>
    <x v="1130"/>
    <m/>
    <n v="2133345346"/>
    <m/>
    <m/>
  </r>
  <r>
    <d v="2023-08-10T00:00:00"/>
    <n v="1695"/>
    <x v="40"/>
    <x v="56"/>
    <x v="1"/>
    <s v="PAD FOOT ROLLAR FUEL 21-6-23"/>
    <x v="1131"/>
    <m/>
    <n v="2133382526"/>
    <m/>
    <m/>
  </r>
  <r>
    <d v="2023-08-10T00:00:00"/>
    <n v="1696"/>
    <x v="40"/>
    <x v="56"/>
    <x v="1"/>
    <s v="COMPANY TRACTOR FUEL 21-6-23"/>
    <x v="1132"/>
    <m/>
    <n v="2133397880"/>
    <m/>
    <m/>
  </r>
  <r>
    <d v="2023-08-10T00:00:00"/>
    <n v="1697"/>
    <x v="40"/>
    <x v="56"/>
    <x v="1"/>
    <s v="GRADER FUEL 21-6-23"/>
    <x v="1133"/>
    <m/>
    <n v="2133483915"/>
    <m/>
    <m/>
  </r>
  <r>
    <d v="2023-08-10T00:00:00"/>
    <n v="1698"/>
    <x v="26"/>
    <x v="38"/>
    <x v="1"/>
    <s v="PHOTOCOPY LASER BLACK PRINT +BINDING"/>
    <x v="1134"/>
    <m/>
    <n v="2133484505"/>
    <m/>
    <m/>
  </r>
  <r>
    <d v="2023-08-10T00:00:00"/>
    <n v="1699"/>
    <x v="26"/>
    <x v="38"/>
    <x v="1"/>
    <s v="BIKE MAINTENCE 7-7-23"/>
    <x v="118"/>
    <m/>
    <n v="2133486005"/>
    <m/>
    <m/>
  </r>
  <r>
    <d v="2023-08-10T00:00:00"/>
    <n v="1700"/>
    <x v="26"/>
    <x v="38"/>
    <x v="1"/>
    <s v="NOUMAN SOIL INVESTIGATION 14-7-23"/>
    <x v="1135"/>
    <m/>
    <n v="2133856005"/>
    <m/>
    <m/>
  </r>
  <r>
    <d v="2023-08-10T00:00:00"/>
    <n v="1701"/>
    <x v="40"/>
    <x v="56"/>
    <x v="1"/>
    <s v="RENTAL TROLLY (7336) 14-7-23 DIESEL "/>
    <x v="1136"/>
    <m/>
    <n v="2133880043"/>
    <m/>
    <m/>
  </r>
  <r>
    <d v="2023-08-10T00:00:00"/>
    <n v="1702"/>
    <x v="40"/>
    <x v="56"/>
    <x v="1"/>
    <s v="COMPANY TRACTOR DIESEL 14-7-23"/>
    <x v="1137"/>
    <m/>
    <n v="2133905910"/>
    <m/>
    <m/>
  </r>
  <r>
    <d v="2023-08-10T00:00:00"/>
    <n v="1703"/>
    <x v="40"/>
    <x v="56"/>
    <x v="1"/>
    <s v="EXCEUATOR DIESEL 14-7-23"/>
    <x v="1138"/>
    <m/>
    <n v="2133966006"/>
    <m/>
    <m/>
  </r>
  <r>
    <d v="2023-08-10T00:00:00"/>
    <n v="1704"/>
    <x v="40"/>
    <x v="56"/>
    <x v="1"/>
    <s v="GRADER DIESEL 14-7-23"/>
    <x v="1139"/>
    <m/>
    <n v="2134062422"/>
    <m/>
    <m/>
  </r>
  <r>
    <d v="2023-08-10T00:00:00"/>
    <n v="1705"/>
    <x v="40"/>
    <x v="56"/>
    <x v="1"/>
    <s v="PAD FOOT ROLLAR DIESEL 21-6-23"/>
    <x v="1140"/>
    <m/>
    <n v="2134118860"/>
    <m/>
    <m/>
  </r>
  <r>
    <d v="2023-08-10T00:00:00"/>
    <n v="1706"/>
    <x v="40"/>
    <x v="56"/>
    <x v="1"/>
    <s v="RENTAL TROLLY (1750 )14-7-23"/>
    <x v="1141"/>
    <m/>
    <n v="2134134537"/>
    <m/>
    <m/>
  </r>
  <r>
    <d v="2023-08-10T00:00:00"/>
    <n v="1707"/>
    <x v="0"/>
    <x v="0"/>
    <x v="0"/>
    <s v="EJAZ SHEESHA AND ALUMINUN CENTER CONSTRUCTION IN VICTORIA OFFICE WAPDA TOWN"/>
    <x v="1142"/>
    <m/>
    <n v="2134329537"/>
    <m/>
    <m/>
  </r>
  <r>
    <d v="2023-08-10T00:00:00"/>
    <n v="1708"/>
    <x v="32"/>
    <x v="46"/>
    <x v="6"/>
    <s v="TAX PAID TO FBR 32 CANAL SECTOR( A ) CHALLAN # 167690085"/>
    <x v="1143"/>
    <m/>
    <n v="2134903737"/>
    <m/>
    <m/>
  </r>
  <r>
    <d v="2023-08-10T00:00:00"/>
    <n v="1709"/>
    <x v="32"/>
    <x v="46"/>
    <x v="6"/>
    <s v="TAX PAID TO FBR 32 CANAL SECTOR( A ) CHALLAN # 167670999"/>
    <x v="1143"/>
    <m/>
    <n v="2135477937"/>
    <m/>
    <m/>
  </r>
  <r>
    <d v="2023-08-10T00:00:00"/>
    <n v="1710"/>
    <x v="19"/>
    <x v="25"/>
    <x v="0"/>
    <s v="VICTORIA SITE LESCO BILL MAY 23 "/>
    <x v="1144"/>
    <m/>
    <n v="2135602937"/>
    <m/>
    <m/>
  </r>
  <r>
    <d v="2023-08-10T00:00:00"/>
    <n v="1711"/>
    <x v="0"/>
    <x v="0"/>
    <x v="0"/>
    <s v="PAY FOR BILL COUNTS MASHINE 12-7-23"/>
    <x v="1145"/>
    <m/>
    <n v="2135627437"/>
    <m/>
    <m/>
  </r>
  <r>
    <d v="2023-08-10T00:00:00"/>
    <n v="1712"/>
    <x v="26"/>
    <x v="64"/>
    <x v="2"/>
    <s v="PASSING FEE FOR 327 CANAL LAND FOR REGISTERY"/>
    <x v="127"/>
    <m/>
    <n v="2135927437"/>
    <m/>
    <m/>
  </r>
  <r>
    <d v="2023-08-10T00:00:00"/>
    <n v="1713"/>
    <x v="26"/>
    <x v="64"/>
    <x v="2"/>
    <s v="9000 RUPEES PAID FOR TMA PERMISSION"/>
    <x v="1146"/>
    <m/>
    <n v="2135936437"/>
    <m/>
    <m/>
  </r>
  <r>
    <d v="2023-08-10T00:00:00"/>
    <n v="1714"/>
    <x v="58"/>
    <x v="82"/>
    <x v="2"/>
    <s v="PAID TO PHA ABDUL WAHEED VICTORIA CITY( FEE)"/>
    <x v="1147"/>
    <m/>
    <n v="2135971437"/>
    <m/>
    <m/>
  </r>
  <r>
    <d v="2023-08-10T00:00:00"/>
    <n v="1715"/>
    <x v="58"/>
    <x v="82"/>
    <x v="2"/>
    <s v="PAID TO WAHEED SB (PHA) 12-7-23  (CASH JULY)"/>
    <x v="1147"/>
    <m/>
    <n v="2136006437"/>
    <m/>
    <m/>
  </r>
  <r>
    <d v="2023-08-10T00:00:00"/>
    <n v="1716"/>
    <x v="18"/>
    <x v="83"/>
    <x v="2"/>
    <s v="CASH PAID TO IMTIAZ CANAL MATE 14-7-23"/>
    <x v="78"/>
    <m/>
    <n v="2136011437"/>
    <m/>
    <m/>
  </r>
  <r>
    <d v="2023-08-11T00:00:00"/>
    <n v="1717"/>
    <x v="19"/>
    <x v="25"/>
    <x v="0"/>
    <s v="H.O SNGPL BILL AUG 23 BILL ID 176354200071 TOTAL 11000 (65:35)"/>
    <x v="1148"/>
    <m/>
    <n v="2136018587"/>
    <m/>
    <m/>
  </r>
  <r>
    <d v="2023-08-11T00:00:00"/>
    <n v="1718"/>
    <x v="19"/>
    <x v="25"/>
    <x v="0"/>
    <s v="VC OFFICE SNGPL BILL JULY 23 BILL ID 254458611014 TOTAL 210 (65:35)"/>
    <x v="1149"/>
    <m/>
    <n v="2136018724"/>
    <m/>
    <m/>
  </r>
  <r>
    <d v="2023-08-15T00:00:00"/>
    <n v="1719"/>
    <x v="41"/>
    <x v="57"/>
    <x v="3"/>
    <s v="IBRAHIM TRADERS OFFICE CONTAINERS "/>
    <x v="1150"/>
    <m/>
    <n v="2137918724"/>
    <m/>
    <m/>
  </r>
  <r>
    <d v="2023-08-15T00:00:00"/>
    <n v="1720"/>
    <x v="11"/>
    <x v="23"/>
    <x v="0"/>
    <s v="RENT PAID OF BAHRIA TOWN AUGUEST 23 TOTAL 357000 (50:50)"/>
    <x v="721"/>
    <m/>
    <n v="2138097224"/>
    <m/>
    <m/>
  </r>
  <r>
    <d v="2023-08-16T00:00:00"/>
    <n v="1721"/>
    <x v="59"/>
    <x v="84"/>
    <x v="3"/>
    <s v="IEP TOWN  TAX PAID TOTAL 10336 (50:50) "/>
    <x v="1151"/>
    <m/>
    <n v="2138102392"/>
    <m/>
    <m/>
  </r>
  <r>
    <d v="2023-08-16T00:00:00"/>
    <n v="1722"/>
    <x v="60"/>
    <x v="85"/>
    <x v="2"/>
    <s v="CONSULTANCY FEE"/>
    <x v="127"/>
    <m/>
    <n v="2138402392"/>
    <m/>
    <m/>
  </r>
  <r>
    <d v="2023-08-16T00:00:00"/>
    <n v="1723"/>
    <x v="19"/>
    <x v="25"/>
    <x v="0"/>
    <s v="BAHRIA TOWN MAINTNSE BILL JULY 23 TOTAL 10600 (65:35)"/>
    <x v="742"/>
    <m/>
    <n v="2138409282"/>
    <m/>
    <m/>
  </r>
  <r>
    <d v="2023-08-16T00:00:00"/>
    <n v="1724"/>
    <x v="19"/>
    <x v="25"/>
    <x v="0"/>
    <s v="BAHRIA TOWN ELECTRICITY BILL JULY 23 TOTAL 85100 (65:35)"/>
    <x v="1152"/>
    <m/>
    <n v="2138464597"/>
    <m/>
    <m/>
  </r>
  <r>
    <d v="2023-08-16T00:00:00"/>
    <n v="1725"/>
    <x v="19"/>
    <x v="25"/>
    <x v="0"/>
    <s v="H.O SNGPL BILL AUG 23 ID 176354200072 TOTAL 11000 (65:35)"/>
    <x v="1148"/>
    <m/>
    <n v="2138471747"/>
    <m/>
    <m/>
  </r>
  <r>
    <d v="2023-08-16T00:00:00"/>
    <n v="1726"/>
    <x v="59"/>
    <x v="84"/>
    <x v="3"/>
    <s v="IEP TOWN TAX PAID TOTAL 6236 (50:50)"/>
    <x v="1153"/>
    <m/>
    <n v="2138474865"/>
    <m/>
    <m/>
  </r>
  <r>
    <d v="2023-08-16T00:00:00"/>
    <n v="1727"/>
    <x v="59"/>
    <x v="84"/>
    <x v="3"/>
    <s v="IEP TOWN TAX PAID TOTAL 4622(50:50)"/>
    <x v="1154"/>
    <m/>
    <n v="2138477176"/>
    <m/>
    <m/>
  </r>
  <r>
    <d v="2023-08-16T00:00:00"/>
    <n v="1728"/>
    <x v="59"/>
    <x v="84"/>
    <x v="3"/>
    <s v="IEP TOWN TAX PAID TOTAL 8622 (50:50)"/>
    <x v="1155"/>
    <m/>
    <n v="2138481487"/>
    <m/>
    <m/>
  </r>
  <r>
    <d v="2023-08-16T00:00:00"/>
    <n v="1729"/>
    <x v="45"/>
    <x v="62"/>
    <x v="0"/>
    <s v="HONDA CITY FUEL TOTAL 8000 (50:50)"/>
    <x v="131"/>
    <m/>
    <n v="2138485487"/>
    <m/>
    <m/>
  </r>
  <r>
    <d v="2023-08-16T00:00:00"/>
    <n v="1730"/>
    <x v="45"/>
    <x v="62"/>
    <x v="0"/>
    <s v="HONDA CITY WIPER TOTAL 800 (50:50)"/>
    <x v="166"/>
    <m/>
    <n v="2138485887"/>
    <m/>
    <m/>
  </r>
  <r>
    <d v="2023-08-16T00:00:00"/>
    <n v="1731"/>
    <x v="45"/>
    <x v="62"/>
    <x v="0"/>
    <s v="HONDA CITY FUEL TOTAL 8000 (50:50)"/>
    <x v="131"/>
    <m/>
    <n v="2138489887"/>
    <m/>
    <m/>
  </r>
  <r>
    <d v="2023-08-16T00:00:00"/>
    <n v="1732"/>
    <x v="45"/>
    <x v="62"/>
    <x v="0"/>
    <s v="HONDA CITY FUEL TOTAL 8500 (50:50)"/>
    <x v="845"/>
    <m/>
    <n v="2138494137"/>
    <m/>
    <m/>
  </r>
  <r>
    <d v="2023-08-16T00:00:00"/>
    <n v="1733"/>
    <x v="45"/>
    <x v="62"/>
    <x v="0"/>
    <s v="HONDA CITY FUEL TOTAL 8500 (50:50)"/>
    <x v="845"/>
    <m/>
    <n v="2138498387"/>
    <m/>
    <m/>
  </r>
  <r>
    <d v="2023-08-16T00:00:00"/>
    <n v="1734"/>
    <x v="45"/>
    <x v="62"/>
    <x v="0"/>
    <s v="HONDA CITY MAINTENSE TOTAL 8051 (50:50)"/>
    <x v="1156"/>
    <m/>
    <n v="2138502412"/>
    <m/>
    <m/>
  </r>
  <r>
    <d v="2023-08-16T00:00:00"/>
    <n v="1735"/>
    <x v="45"/>
    <x v="62"/>
    <x v="0"/>
    <s v="HONDA CITY FUEL TOTAL 10000 (50:50)"/>
    <x v="78"/>
    <m/>
    <n v="2138507412"/>
    <m/>
    <m/>
  </r>
  <r>
    <d v="2023-08-16T00:00:00"/>
    <n v="1736"/>
    <x v="45"/>
    <x v="62"/>
    <x v="0"/>
    <s v="HONDA CITY FUEL TOTAL 9000 (50:50)"/>
    <x v="214"/>
    <m/>
    <n v="2138511912"/>
    <m/>
    <m/>
  </r>
  <r>
    <d v="2023-08-16T00:00:00"/>
    <n v="1737"/>
    <x v="45"/>
    <x v="62"/>
    <x v="0"/>
    <s v="HONDA CITY FUEL TOTAL 9000 (50:50)"/>
    <x v="214"/>
    <m/>
    <n v="2138516412"/>
    <m/>
    <m/>
  </r>
  <r>
    <d v="2023-08-16T00:00:00"/>
    <n v="1738"/>
    <x v="45"/>
    <x v="62"/>
    <x v="0"/>
    <s v="HONDA CITY FUEL TOTAL 9000 (50:50)"/>
    <x v="214"/>
    <m/>
    <n v="2138520912"/>
    <m/>
    <m/>
  </r>
  <r>
    <d v="2023-08-16T00:00:00"/>
    <n v="1739"/>
    <x v="20"/>
    <x v="26"/>
    <x v="0"/>
    <s v="BOLAN MAINTENANCE TOTAL 2946 (50:50)"/>
    <x v="1157"/>
    <m/>
    <n v="2138522385"/>
    <m/>
    <m/>
  </r>
  <r>
    <d v="2023-08-16T00:00:00"/>
    <n v="1740"/>
    <x v="20"/>
    <x v="26"/>
    <x v="0"/>
    <s v="BOLAN FUEL TOTAL 6960 (50:50)"/>
    <x v="1158"/>
    <m/>
    <n v="2138525865"/>
    <m/>
    <m/>
  </r>
  <r>
    <d v="2023-08-16T00:00:00"/>
    <n v="1741"/>
    <x v="20"/>
    <x v="26"/>
    <x v="0"/>
    <s v="BOLAN MAINTANSE TOTAL 150 (50:50)"/>
    <x v="959"/>
    <m/>
    <n v="2138525940"/>
    <m/>
    <m/>
  </r>
  <r>
    <d v="2023-08-16T00:00:00"/>
    <n v="1742"/>
    <x v="20"/>
    <x v="26"/>
    <x v="0"/>
    <s v="BOLAN FUEL TOTAL 6700 (50:50)"/>
    <x v="1159"/>
    <m/>
    <n v="2138529290"/>
    <m/>
    <m/>
  </r>
  <r>
    <d v="2023-08-16T00:00:00"/>
    <n v="1743"/>
    <x v="20"/>
    <x v="26"/>
    <x v="0"/>
    <s v="BOLAN FUEL TOTAL 6919 (50:50)"/>
    <x v="1160"/>
    <m/>
    <n v="2138532749"/>
    <m/>
    <m/>
  </r>
  <r>
    <d v="2023-08-16T00:00:00"/>
    <n v="1744"/>
    <x v="20"/>
    <x v="26"/>
    <x v="0"/>
    <s v="BOLAN FUEL TOTAL 7626 (50:50)"/>
    <x v="1161"/>
    <m/>
    <n v="2138536562"/>
    <m/>
    <m/>
  </r>
  <r>
    <d v="2023-08-16T00:00:00"/>
    <n v="1745"/>
    <x v="20"/>
    <x v="26"/>
    <x v="0"/>
    <s v="BOLAN FUEL TOTAL 7166 (50:50)"/>
    <x v="1162"/>
    <m/>
    <n v="2138540145"/>
    <m/>
    <m/>
  </r>
  <r>
    <d v="2023-08-16T00:00:00"/>
    <n v="1746"/>
    <x v="20"/>
    <x v="26"/>
    <x v="0"/>
    <s v="BOLAN MAINTENSE TOTAL 500 (50:50)"/>
    <x v="103"/>
    <m/>
    <n v="2138540395"/>
    <m/>
    <m/>
  </r>
  <r>
    <d v="2023-08-16T00:00:00"/>
    <n v="1747"/>
    <x v="20"/>
    <x v="26"/>
    <x v="0"/>
    <s v="BOLAN FUEL TOTAL 7400 (50:50)"/>
    <x v="1163"/>
    <m/>
    <n v="2138544095"/>
    <m/>
    <m/>
  </r>
  <r>
    <d v="2023-08-16T00:00:00"/>
    <n v="1748"/>
    <x v="15"/>
    <x v="18"/>
    <x v="0"/>
    <s v="ILLYAS MAILK JUNE 23 SALARIES TOTAL 87940 (50:50) (POSTING VICTORIA CITY)"/>
    <x v="1164"/>
    <m/>
    <n v="2138588065"/>
    <m/>
    <m/>
  </r>
  <r>
    <d v="2023-08-16T00:00:00"/>
    <n v="1749"/>
    <x v="15"/>
    <x v="18"/>
    <x v="0"/>
    <s v="ILLYAS MAILK JUNE 23 SALARIES TOTAL 87940 (50:50) (POSTING TIMES SQUARE)"/>
    <x v="1164"/>
    <m/>
    <n v="2138632035"/>
    <m/>
    <m/>
  </r>
  <r>
    <d v="2023-08-16T00:00:00"/>
    <n v="1750"/>
    <x v="15"/>
    <x v="18"/>
    <x v="0"/>
    <s v="ILLYAS MAILK JUNE 23 SALARIES TOTAL 87940 (50:50) (POSTING SHERANWALA HEIGHTS)"/>
    <x v="1164"/>
    <m/>
    <n v="2138676005"/>
    <m/>
    <m/>
  </r>
  <r>
    <d v="2023-08-18T00:00:00"/>
    <n v="1751"/>
    <x v="4"/>
    <x v="86"/>
    <x v="3"/>
    <s v="CASH TRANSFER FOR DIGITAL (TS+VC)"/>
    <x v="205"/>
    <m/>
    <n v="2138776005"/>
    <m/>
    <m/>
  </r>
  <r>
    <d v="2023-08-18T00:00:00"/>
    <n v="1752"/>
    <x v="4"/>
    <x v="86"/>
    <x v="3"/>
    <s v="CASH TRANSFER FOR DIGITAL (TS+VC)"/>
    <x v="23"/>
    <m/>
    <n v="2138926005"/>
    <m/>
    <m/>
  </r>
  <r>
    <d v="2023-08-18T00:00:00"/>
    <n v="1753"/>
    <x v="56"/>
    <x v="78"/>
    <x v="3"/>
    <s v="CHQ ISSUED TO MHN CHQ# 68680241 (TS+VC)"/>
    <x v="1165"/>
    <m/>
    <n v="2139113505"/>
    <m/>
    <m/>
  </r>
  <r>
    <d v="2023-08-18T00:00:00"/>
    <n v="1754"/>
    <x v="56"/>
    <x v="78"/>
    <x v="3"/>
    <s v="CHQ ISSUED TO MHN CHQ# 68680240 (TS+VC)"/>
    <x v="1165"/>
    <m/>
    <n v="2139301005"/>
    <m/>
    <m/>
  </r>
  <r>
    <d v="2023-08-19T00:00:00"/>
    <n v="1755"/>
    <x v="55"/>
    <x v="77"/>
    <x v="9"/>
    <s v="DISCOUNT VOUCHER 25K TOTAL 1112 FOR VICTORIA CITY"/>
    <x v="1166"/>
    <m/>
    <n v="2167101005"/>
    <m/>
    <m/>
  </r>
  <r>
    <d v="2023-08-19T00:00:00"/>
    <n v="1756"/>
    <x v="55"/>
    <x v="77"/>
    <x v="9"/>
    <s v="DISCOUNT VOUCHER 100K TOTAL 776 FOR VICTORIA CITY"/>
    <x v="1167"/>
    <m/>
    <n v="2244701005"/>
    <m/>
    <m/>
  </r>
  <r>
    <d v="2023-08-21T00:00:00"/>
    <n v="1757"/>
    <x v="19"/>
    <x v="25"/>
    <x v="0"/>
    <s v="BAHRIA TOWN PTCL BILL JULY 23 04237863000 TOTAL 4090 (65:35)"/>
    <x v="1168"/>
    <m/>
    <n v="2244703663"/>
    <m/>
    <m/>
  </r>
  <r>
    <d v="2023-08-21T00:00:00"/>
    <n v="1758"/>
    <x v="19"/>
    <x v="25"/>
    <x v="0"/>
    <s v="BAHRIA TOWN PTCL BILL JULY TO AUG 23 04237863100 TOTAL 950 (65:35)"/>
    <x v="1117"/>
    <m/>
    <n v="2244704280"/>
    <m/>
    <m/>
  </r>
  <r>
    <d v="2023-08-21T00:00:00"/>
    <n v="1759"/>
    <x v="0"/>
    <x v="0"/>
    <x v="0"/>
    <s v="SHERANWALA HEAD OFFICE PATTY CASH JUNE 23 ROTIYA TOTAL 150 (50:50)"/>
    <x v="959"/>
    <m/>
    <n v="2244704355"/>
    <m/>
    <m/>
  </r>
  <r>
    <d v="2023-08-21T00:00:00"/>
    <n v="1760"/>
    <x v="0"/>
    <x v="0"/>
    <x v="0"/>
    <s v="SHERANWALA HEAD OFFICE PATTY CASH JUNE 23 FRI CHICKS 8-6-23 COKE 1.5 LITER TOTAL 180 (50:50)"/>
    <x v="857"/>
    <m/>
    <n v="2244704445"/>
    <m/>
    <m/>
  </r>
  <r>
    <d v="2023-08-21T00:00:00"/>
    <n v="1761"/>
    <x v="0"/>
    <x v="0"/>
    <x v="0"/>
    <s v="SHERANWALA HEAD OFFICE PATTY CASH JUNE 23 MIX BISCUITS 8-6-23 TOTAL 583 (50:50)"/>
    <x v="1169"/>
    <m/>
    <n v="2244704736"/>
    <m/>
    <m/>
  </r>
  <r>
    <d v="2023-08-21T00:00:00"/>
    <n v="1762"/>
    <x v="0"/>
    <x v="0"/>
    <x v="0"/>
    <s v="SHERANWALA HEAD OFFICE PATTY CASH JUNE 23 BALL PEN 8-6-23 TOTAL 100 (50:50)"/>
    <x v="944"/>
    <m/>
    <n v="2244704786"/>
    <m/>
    <m/>
  </r>
  <r>
    <d v="2023-08-21T00:00:00"/>
    <n v="1763"/>
    <x v="0"/>
    <x v="0"/>
    <x v="0"/>
    <s v="SHERANWALA HEAD OFFICE PATTY CASH JUNE 23 GOURMET BULK WATER TOTAL 301 (50:50)9-6-23"/>
    <x v="835"/>
    <m/>
    <n v="2244704936"/>
    <m/>
    <m/>
  </r>
  <r>
    <d v="2023-08-21T00:00:00"/>
    <n v="1764"/>
    <x v="0"/>
    <x v="0"/>
    <x v="0"/>
    <s v="SHERANWALA HEAD OFFICE PATTY CASH JUNE 23 GOURMET BULK WATER TOTAL 150 (50:50)9-6-23"/>
    <x v="959"/>
    <m/>
    <n v="2244705011"/>
    <m/>
    <m/>
  </r>
  <r>
    <d v="2023-08-21T00:00:00"/>
    <n v="1765"/>
    <x v="0"/>
    <x v="0"/>
    <x v="0"/>
    <s v="SHERANWALA HEAD OFFICE PATTY CASH JUNE 23 FRI CHICKS 7-6-23 TOTAL 1198 (50:50)"/>
    <x v="979"/>
    <m/>
    <n v="2244705610"/>
    <m/>
    <m/>
  </r>
  <r>
    <d v="2023-08-21T00:00:00"/>
    <n v="1766"/>
    <x v="0"/>
    <x v="0"/>
    <x v="0"/>
    <s v="SHERANWALA HEAD OFFICE PATTY CASH JUNE 23 IRFAN ELECTRITION BIKE FUEL TOTAL 200 (50:50)"/>
    <x v="192"/>
    <m/>
    <n v="2244705710"/>
    <m/>
    <m/>
  </r>
  <r>
    <d v="2023-08-21T00:00:00"/>
    <n v="1767"/>
    <x v="0"/>
    <x v="0"/>
    <x v="0"/>
    <s v="SHERANWALA HEAD OFFICE PATTY CASH JUNE 23 PHONE BATTERY TOTAL 1000 (50:50)"/>
    <x v="165"/>
    <m/>
    <n v="2244706210"/>
    <m/>
    <m/>
  </r>
  <r>
    <d v="2023-08-21T00:00:00"/>
    <n v="1768"/>
    <x v="0"/>
    <x v="0"/>
    <x v="0"/>
    <s v="SHERANWALA HEAD OFFICE PATTY CASH JUNE 23 GOURMET WATER 151 (50:50) 8-6-23"/>
    <x v="959"/>
    <m/>
    <n v="2244706285"/>
    <m/>
    <m/>
  </r>
  <r>
    <d v="2023-08-21T00:00:00"/>
    <n v="1769"/>
    <x v="0"/>
    <x v="0"/>
    <x v="0"/>
    <s v="SHERANWALA HEAD OFFICE PATTY CASH JUNE 23 GOURMET WATER 151 (50:50) 6-6-23"/>
    <x v="959"/>
    <m/>
    <n v="2244706360"/>
    <m/>
    <m/>
  </r>
  <r>
    <d v="2023-08-21T00:00:00"/>
    <n v="1770"/>
    <x v="0"/>
    <x v="0"/>
    <x v="0"/>
    <s v="SHERANWALA HEAD OFFICE PATTY CASH JUNE 23 GOURMET WATER 151 (50:50) 6-6-23"/>
    <x v="959"/>
    <m/>
    <n v="2244706435"/>
    <m/>
    <m/>
  </r>
  <r>
    <d v="2023-08-21T00:00:00"/>
    <n v="1771"/>
    <x v="0"/>
    <x v="0"/>
    <x v="0"/>
    <s v="SHERANWALA HEAD OFFICE PATTY CASH JUNE 23 GOURMET WATER 151 (50:50) 7-6-23"/>
    <x v="959"/>
    <m/>
    <n v="2244706510"/>
    <m/>
    <m/>
  </r>
  <r>
    <d v="2023-08-21T00:00:00"/>
    <n v="1772"/>
    <x v="0"/>
    <x v="0"/>
    <x v="0"/>
    <s v="SHERANWALA HEAD OFFICE PATTY CASH JUNE 23 GOURMET WATER 151 (50:50) 7-6-23"/>
    <x v="959"/>
    <m/>
    <n v="2244706585"/>
    <m/>
    <m/>
  </r>
  <r>
    <d v="2023-08-21T00:00:00"/>
    <n v="1773"/>
    <x v="0"/>
    <x v="0"/>
    <x v="0"/>
    <s v="SHERANWALA HEAD OFFICE PATTY CASH JUNE 23 SERVICE CHARGES  TOTAL 15000 (50:50)"/>
    <x v="80"/>
    <m/>
    <n v="2244714085"/>
    <m/>
    <m/>
  </r>
  <r>
    <d v="2023-08-21T00:00:00"/>
    <n v="1774"/>
    <x v="0"/>
    <x v="0"/>
    <x v="0"/>
    <s v="SHERANWALA HEAD OFFICE PATTY CASH JUNE 23 FRI CHICKS TOTAL 1050 5-6-23 (50:50)"/>
    <x v="1170"/>
    <m/>
    <n v="2244714610"/>
    <m/>
    <m/>
  </r>
  <r>
    <d v="2023-08-21T00:00:00"/>
    <n v="1775"/>
    <x v="0"/>
    <x v="0"/>
    <x v="0"/>
    <s v="SHERANWALA HEAD OFFICE PATTY CASH JUNE 23 FRI CHICKS TOTAL 90 5-6-23 (50:50)"/>
    <x v="930"/>
    <m/>
    <n v="2244714655"/>
    <m/>
    <m/>
  </r>
  <r>
    <d v="2023-08-21T00:00:00"/>
    <n v="1776"/>
    <x v="0"/>
    <x v="0"/>
    <x v="0"/>
    <s v="SHERANWALA HEAD OFFICE PATTY CASH JUNE 23 SHEZAN BAKERS MIX BISCUITS TOTAL 501 (50:50)5-6-23"/>
    <x v="103"/>
    <m/>
    <n v="2244714905"/>
    <m/>
    <m/>
  </r>
  <r>
    <d v="2023-08-21T00:00:00"/>
    <n v="1777"/>
    <x v="0"/>
    <x v="0"/>
    <x v="0"/>
    <s v="SHERANWALA HEAD OFFICE PATTY CASH JUNE 23 JALAL SONS TOTAL 1595 (50:50) "/>
    <x v="1171"/>
    <m/>
    <n v="2244715702"/>
    <m/>
    <m/>
  </r>
  <r>
    <d v="2023-08-21T00:00:00"/>
    <n v="1778"/>
    <x v="0"/>
    <x v="0"/>
    <x v="0"/>
    <s v="SHERANWALA HEAD OFFICE PATTY CASH JUNE 23 GOURMET OLPERS MILK TOTAL 260 (50:50)"/>
    <x v="1043"/>
    <m/>
    <n v="2244715832"/>
    <m/>
    <m/>
  </r>
  <r>
    <d v="2023-08-21T00:00:00"/>
    <n v="1779"/>
    <x v="0"/>
    <x v="0"/>
    <x v="0"/>
    <s v="SHERANWALA HEAD OFFICE PATTY CASH JUNE 23 YORO STORE NESTLE WATER TOTAL 960 (50:50)"/>
    <x v="1172"/>
    <m/>
    <n v="2244716312"/>
    <m/>
    <m/>
  </r>
  <r>
    <d v="2023-08-21T00:00:00"/>
    <n v="1780"/>
    <x v="0"/>
    <x v="0"/>
    <x v="0"/>
    <s v="SHERANWALA HEAD OFFICE PATTY CASH JUNE 23 DATES 1 KG TOTAL 600(50:50) 6-6-23"/>
    <x v="2"/>
    <m/>
    <n v="2244716612"/>
    <m/>
    <m/>
  </r>
  <r>
    <d v="2023-08-21T00:00:00"/>
    <n v="1781"/>
    <x v="0"/>
    <x v="0"/>
    <x v="0"/>
    <s v="SHERANWALA HEAD OFFICE PATTY CASH JUNE 23 SCAPPING 5-6-23 TOTAL 2650 (50:50)"/>
    <x v="1173"/>
    <m/>
    <n v="2244717937"/>
    <m/>
    <m/>
  </r>
  <r>
    <d v="2023-08-21T00:00:00"/>
    <n v="1782"/>
    <x v="0"/>
    <x v="0"/>
    <x v="0"/>
    <s v="SHERANWALA HEAD OFFICE PATTY CASH JUNE 23 FRIENDS PHOTOCOPY STAMP PAD TOTAL 100 (50:50) 5-6-23"/>
    <x v="944"/>
    <m/>
    <n v="2244717987"/>
    <m/>
    <m/>
  </r>
  <r>
    <d v="2023-08-21T00:00:00"/>
    <n v="1783"/>
    <x v="0"/>
    <x v="0"/>
    <x v="0"/>
    <s v="SHERANWALA HEAD OFFICE PATTY CASH JUNE 23 DAGWOOD COCK TAIL SANDWICHTOTAL 1338 (50:50)"/>
    <x v="1174"/>
    <m/>
    <n v="2244718656"/>
    <m/>
    <m/>
  </r>
  <r>
    <d v="2023-08-21T00:00:00"/>
    <n v="1784"/>
    <x v="0"/>
    <x v="0"/>
    <x v="0"/>
    <s v="SHERANWALA HEAD OFFICE PATTY CASH JUNE 23 FRI CHICKS DRINKING REGULAR COKE TOTAL 180 (50:50)"/>
    <x v="857"/>
    <m/>
    <n v="2244718746"/>
    <m/>
    <m/>
  </r>
  <r>
    <d v="2023-08-21T00:00:00"/>
    <n v="1785"/>
    <x v="0"/>
    <x v="0"/>
    <x v="0"/>
    <s v="SHERANWALA HEAD OFFICE PATTY CASH JUNE 23 BULK WATER 19L TOTAL 150 (50:50) 3-6-23"/>
    <x v="959"/>
    <m/>
    <n v="2244718821"/>
    <m/>
    <m/>
  </r>
  <r>
    <d v="2023-08-21T00:00:00"/>
    <n v="1786"/>
    <x v="0"/>
    <x v="0"/>
    <x v="0"/>
    <s v="SHERANWALA HEAD OFFICE PATTY CASH JUNE 23 OLPERS MILK TOTAL 260 (50:50) 30-6-23"/>
    <x v="1043"/>
    <m/>
    <n v="2244718951"/>
    <m/>
    <m/>
  </r>
  <r>
    <d v="2023-08-21T00:00:00"/>
    <n v="1787"/>
    <x v="0"/>
    <x v="0"/>
    <x v="0"/>
    <s v="SHERANWALA HEAD OFFICE PATTY CASH JUNE 23 FRIENDS PHOTO COPY TOTAL 190 (50:50) "/>
    <x v="958"/>
    <m/>
    <n v="2244719046"/>
    <m/>
    <m/>
  </r>
  <r>
    <d v="2023-08-21T00:00:00"/>
    <n v="1788"/>
    <x v="0"/>
    <x v="0"/>
    <x v="0"/>
    <s v="SHERANWALA HEAD OFFICE PATTY CASH JUNE 23 FRIENDS PHOTO COPY TOTAL 100 (50:50) "/>
    <x v="944"/>
    <m/>
    <n v="2244719096"/>
    <m/>
    <m/>
  </r>
  <r>
    <d v="2023-08-21T00:00:00"/>
    <n v="1789"/>
    <x v="0"/>
    <x v="0"/>
    <x v="0"/>
    <s v="SHERANWALA HEAD OFFICE PATTY CASH JUNE 23 GOURMET WATER 19L TOTAL 150 (50:50)"/>
    <x v="959"/>
    <m/>
    <n v="2244719171"/>
    <m/>
    <m/>
  </r>
  <r>
    <d v="2023-08-21T00:00:00"/>
    <n v="1790"/>
    <x v="0"/>
    <x v="0"/>
    <x v="0"/>
    <s v="SHERANWALA HEAD OFFICE PATTY CASH JUNE 23 GOURMET WATER 19L TOTAL 150 (50:50)"/>
    <x v="959"/>
    <m/>
    <n v="2244719246"/>
    <m/>
    <m/>
  </r>
  <r>
    <d v="2023-08-21T00:00:00"/>
    <n v="1791"/>
    <x v="0"/>
    <x v="0"/>
    <x v="0"/>
    <s v="SHERANWALA HEAD OFFICE PATTY CASH JUNE 23 FRI CHICKS BURGER+FRIES+COKE TOTAL 1347 (50:50) 1-6-23"/>
    <x v="1175"/>
    <m/>
    <n v="2244719919"/>
    <m/>
    <m/>
  </r>
  <r>
    <d v="2023-08-21T00:00:00"/>
    <n v="1792"/>
    <x v="0"/>
    <x v="0"/>
    <x v="0"/>
    <s v="SHERANWALA HEAD OFFICE PATTY CASH JUNE 23 DAG WOOD COKE TAIL SANDWICH TOTAL 1338(50:50)"/>
    <x v="1174"/>
    <m/>
    <n v="2244720588"/>
    <m/>
    <m/>
  </r>
  <r>
    <d v="2023-08-21T00:00:00"/>
    <n v="1793"/>
    <x v="0"/>
    <x v="0"/>
    <x v="0"/>
    <s v="SHERANWALA HEAD OFFICE PATTY CASH JUNE 23 KFC  TOTAL 2190 (50:50) 6-1-23"/>
    <x v="1176"/>
    <m/>
    <n v="2244721683"/>
    <m/>
    <m/>
  </r>
  <r>
    <d v="2023-08-21T00:00:00"/>
    <n v="1794"/>
    <x v="0"/>
    <x v="0"/>
    <x v="0"/>
    <s v="SHERANWALA HEAD OFFICE PATTY CASH JUNE 23 GOURMET OLPER MILK TOTAL 260 (50:50)"/>
    <x v="1043"/>
    <m/>
    <n v="2244721813"/>
    <m/>
    <m/>
  </r>
  <r>
    <d v="2023-08-21T00:00:00"/>
    <n v="1795"/>
    <x v="0"/>
    <x v="0"/>
    <x v="0"/>
    <s v="SHERANWALA HEAD OFFICE PATTY CASH JUNE 23 OLPERS MILK TOTAL 260 (50:50) 01-6-23"/>
    <x v="1043"/>
    <m/>
    <n v="2244721943"/>
    <m/>
    <m/>
  </r>
  <r>
    <d v="2023-08-21T00:00:00"/>
    <n v="1796"/>
    <x v="0"/>
    <x v="0"/>
    <x v="0"/>
    <s v="SHERANWALA HEAD OFFICE PATTY CASH JUNE 23 FALSA JUICE TOTAL 400 (50:50)"/>
    <x v="4"/>
    <m/>
    <n v="2244722143"/>
    <m/>
    <m/>
  </r>
  <r>
    <d v="2023-08-21T00:00:00"/>
    <n v="1797"/>
    <x v="0"/>
    <x v="0"/>
    <x v="0"/>
    <s v="SHERANWALA HEAD OFFICE PATTY CASH JUNE 23 FRI CHICKS COKE TOTAL 270 (50:50) 10-6-23"/>
    <x v="1177"/>
    <m/>
    <n v="2244722278"/>
    <m/>
    <m/>
  </r>
  <r>
    <d v="2023-08-21T00:00:00"/>
    <n v="1798"/>
    <x v="0"/>
    <x v="0"/>
    <x v="0"/>
    <s v="SHERANWALA HEAD OFFICE PATTY CASH JUNE 23 FRI CHICKS DIET SPRITE  TOTAL 360 (50:50) 10-6-23"/>
    <x v="1178"/>
    <m/>
    <n v="2244722458"/>
    <m/>
    <m/>
  </r>
  <r>
    <d v="2023-08-21T00:00:00"/>
    <n v="1799"/>
    <x v="0"/>
    <x v="0"/>
    <x v="0"/>
    <s v="SHERANWALA HEAD OFFICE PATTY CASH JUNE 23 DAG WOOD COCK TAIL SANDWICH TOTAL 1338 (50:50)"/>
    <x v="1174"/>
    <m/>
    <n v="2244723127"/>
    <m/>
    <m/>
  </r>
  <r>
    <d v="2023-08-21T00:00:00"/>
    <n v="1800"/>
    <x v="0"/>
    <x v="0"/>
    <x v="0"/>
    <s v="SHERANWALA HEAD OFFICE PATTY CASH JUNE 23 FRI CHICKS TOTAL 560 (50:50)"/>
    <x v="354"/>
    <m/>
    <n v="2244723407"/>
    <m/>
    <m/>
  </r>
  <r>
    <d v="2023-08-21T00:00:00"/>
    <n v="1801"/>
    <x v="0"/>
    <x v="0"/>
    <x v="0"/>
    <s v="SHERANWALA HEAD OFFICE PATTY CASH JUNE 23 DAG WOOD COCK TAIL SANDWICH TOTAL 2007 (50:50)"/>
    <x v="1179"/>
    <m/>
    <n v="2244724410"/>
    <m/>
    <m/>
  </r>
  <r>
    <d v="2023-08-21T00:00:00"/>
    <n v="1802"/>
    <x v="0"/>
    <x v="0"/>
    <x v="0"/>
    <s v="SHERANWALA HEAD OFFICE PATTY CASH JUNE 23 GOURMET OLPERS MILK TOTAL 260 (50:50)"/>
    <x v="1043"/>
    <m/>
    <n v="2244724540"/>
    <m/>
    <m/>
  </r>
  <r>
    <d v="2023-08-21T00:00:00"/>
    <n v="1803"/>
    <x v="0"/>
    <x v="0"/>
    <x v="0"/>
    <s v="SHERANWALA HEAD OFFICE PATTY CASH JUNE 2LIFT MAINTENSE CHARGES TOTAL 5000 (50:50)"/>
    <x v="45"/>
    <m/>
    <n v="2244727040"/>
    <m/>
    <m/>
  </r>
  <r>
    <d v="2023-08-21T00:00:00"/>
    <n v="1804"/>
    <x v="0"/>
    <x v="0"/>
    <x v="0"/>
    <s v="SHERANWALA HEAD OFFICE PATTY CASH JUNE 23 DATES 1KG TOTAL 600(50:50)"/>
    <x v="2"/>
    <m/>
    <n v="2244727340"/>
    <m/>
    <m/>
  </r>
  <r>
    <d v="2023-08-21T00:00:00"/>
    <n v="1805"/>
    <x v="0"/>
    <x v="0"/>
    <x v="0"/>
    <s v="SHERANWALA HEAD OFFICE PATTY CASH JUNE 23 XP DIETER PRINT TOTAL 299 (50:50)"/>
    <x v="835"/>
    <m/>
    <n v="2244727490"/>
    <m/>
    <m/>
  </r>
  <r>
    <d v="2023-08-21T00:00:00"/>
    <n v="1806"/>
    <x v="0"/>
    <x v="0"/>
    <x v="0"/>
    <s v="SHERANWALA HEAD OFFICE PATTY CASH JUNE 23 XP DIETER PRINT TOTAL 1880 (50:50) CHICKEN BROAST "/>
    <x v="1180"/>
    <m/>
    <n v="2244728430"/>
    <m/>
    <m/>
  </r>
  <r>
    <d v="2023-08-21T00:00:00"/>
    <n v="1807"/>
    <x v="0"/>
    <x v="0"/>
    <x v="0"/>
    <s v="SHERANWALA HEAD OFFICE PATTY CASH JUNE 23 OLPERS MILK TOTAL 260 (50:50)"/>
    <x v="1043"/>
    <m/>
    <n v="2244728560"/>
    <m/>
    <m/>
  </r>
  <r>
    <d v="2023-08-21T00:00:00"/>
    <n v="1808"/>
    <x v="0"/>
    <x v="0"/>
    <x v="0"/>
    <s v="SHERANWALA HEAD OFFICE PATTY CASH JUNE 23 STAAM DRIVER TOTAL 300 (50:50)"/>
    <x v="835"/>
    <m/>
    <n v="2244728710"/>
    <m/>
    <m/>
  </r>
  <r>
    <d v="2023-08-21T00:00:00"/>
    <n v="1809"/>
    <x v="0"/>
    <x v="0"/>
    <x v="0"/>
    <s v="SHERANWALA HEAD OFFICE PATTY CASH JUNE 23 GENERATOR DIESEL TOTAL 23095 (50:50)"/>
    <x v="1181"/>
    <m/>
    <n v="2244740258"/>
    <m/>
    <m/>
  </r>
  <r>
    <d v="2023-08-21T00:00:00"/>
    <n v="1810"/>
    <x v="0"/>
    <x v="0"/>
    <x v="0"/>
    <s v="SHERANWALA HEAD OFFICE PATTY CASH JUNE 23 WATER TOTAL 150 (50:50)"/>
    <x v="959"/>
    <m/>
    <n v="2244740333"/>
    <m/>
    <m/>
  </r>
  <r>
    <d v="2023-08-21T00:00:00"/>
    <n v="1811"/>
    <x v="0"/>
    <x v="0"/>
    <x v="0"/>
    <s v="SHERANWALA HEAD OFFICE PATTY CASH JUNE 23 WATER TOTAL 150 (50:50)"/>
    <x v="959"/>
    <m/>
    <n v="2244740408"/>
    <m/>
    <m/>
  </r>
  <r>
    <d v="2023-08-21T00:00:00"/>
    <n v="1812"/>
    <x v="0"/>
    <x v="0"/>
    <x v="0"/>
    <s v="SHERANWALA HEAD OFFICE PATTY CASH JUNE 23 MCL GENERATOR TOTAL 1500 (50:50)"/>
    <x v="117"/>
    <m/>
    <n v="2244741158"/>
    <m/>
    <m/>
  </r>
  <r>
    <d v="2023-08-21T00:00:00"/>
    <n v="1813"/>
    <x v="0"/>
    <x v="0"/>
    <x v="0"/>
    <s v="SHERANWALA HEAD OFFICE PATTY CASH JUNE 23 WATER TOTAL 150 (50:50)"/>
    <x v="959"/>
    <m/>
    <n v="2244741233"/>
    <m/>
    <m/>
  </r>
  <r>
    <d v="2023-08-21T00:00:00"/>
    <n v="1814"/>
    <x v="0"/>
    <x v="0"/>
    <x v="0"/>
    <s v="SHERANWALA HEAD OFFICE PATTY CASH JUNE 23 WATER TOTAL 150 (50:50)"/>
    <x v="959"/>
    <m/>
    <n v="2244741308"/>
    <m/>
    <m/>
  </r>
  <r>
    <d v="2023-08-21T00:00:00"/>
    <n v="1815"/>
    <x v="0"/>
    <x v="0"/>
    <x v="0"/>
    <s v="SHERANWALA HEAD OFFICE PATTY CASH JUNE 23 OLPERS MILK TOTAL 260 (50:50)"/>
    <x v="1043"/>
    <m/>
    <n v="2244741438"/>
    <m/>
    <m/>
  </r>
  <r>
    <d v="2023-08-21T00:00:00"/>
    <n v="1816"/>
    <x v="0"/>
    <x v="0"/>
    <x v="0"/>
    <s v="SHERANWALA HEAD OFFICE PATTY CASH JUNE 23 FRIENDS PHOTOCOPY PLASTIC COVER TOTAL 80 (50:50) "/>
    <x v="976"/>
    <m/>
    <n v="2244741478"/>
    <m/>
    <m/>
  </r>
  <r>
    <d v="2023-08-21T00:00:00"/>
    <n v="1817"/>
    <x v="0"/>
    <x v="0"/>
    <x v="0"/>
    <s v="SHERANWALA HEAD OFFICE PATTY CASH JUNE 23 HITECH MOUSE TOTAL 1200 (50:50)"/>
    <x v="100"/>
    <m/>
    <n v="2244742078"/>
    <m/>
    <m/>
  </r>
  <r>
    <d v="2023-08-21T00:00:00"/>
    <n v="1818"/>
    <x v="0"/>
    <x v="0"/>
    <x v="0"/>
    <s v="SHERANWALA HEAD OFFICE PATTY CASH JUNE 23 FALSA JUICES TOTAL 200 (50:50)"/>
    <x v="192"/>
    <m/>
    <n v="2244742178"/>
    <m/>
    <m/>
  </r>
  <r>
    <d v="2023-08-21T00:00:00"/>
    <n v="1819"/>
    <x v="0"/>
    <x v="0"/>
    <x v="0"/>
    <s v="SHERANWALA HEAD OFFICE PATTY CASH JUNE 23 ROOTIYA TOTAL 100 (50:50)"/>
    <x v="944"/>
    <m/>
    <n v="2244742228"/>
    <m/>
    <m/>
  </r>
  <r>
    <d v="2023-08-21T00:00:00"/>
    <n v="1820"/>
    <x v="0"/>
    <x v="0"/>
    <x v="0"/>
    <s v="SHERANWALA HEAD OFFICE PATTY CASH JUNE 23 FALSA JUICE TOTAL 200 (50:50)"/>
    <x v="192"/>
    <m/>
    <n v="2244742328"/>
    <m/>
    <m/>
  </r>
  <r>
    <d v="2023-08-21T00:00:00"/>
    <n v="1821"/>
    <x v="0"/>
    <x v="0"/>
    <x v="0"/>
    <s v="SHERANWALA HEAD OFFICE PATTY CASH JUNE 23 JALAL SONS SANDWICH TOTAL 499 (50:50)"/>
    <x v="103"/>
    <m/>
    <n v="2244742578"/>
    <m/>
    <m/>
  </r>
  <r>
    <d v="2023-08-21T00:00:00"/>
    <n v="1822"/>
    <x v="0"/>
    <x v="0"/>
    <x v="0"/>
    <s v="SHERANWALA HEAD OFFICE PATTY CASH JUNE 23 WATER TOTAL 150 (50:50)"/>
    <x v="959"/>
    <m/>
    <n v="2244742653"/>
    <m/>
    <m/>
  </r>
  <r>
    <d v="2023-08-21T00:00:00"/>
    <n v="1823"/>
    <x v="0"/>
    <x v="0"/>
    <x v="0"/>
    <s v="SHERANWALA HEAD OFFICE PATTY CASH JUNE 23 WATER TOTAL 150 (50:50)"/>
    <x v="959"/>
    <m/>
    <n v="2244742728"/>
    <m/>
    <m/>
  </r>
  <r>
    <d v="2023-08-21T00:00:00"/>
    <n v="1824"/>
    <x v="0"/>
    <x v="0"/>
    <x v="0"/>
    <s v="SHERANWALA HEAD OFFICE PATTY CASH JUNE 23 GROUND FLOOR WASHROOM LOCK TOTAL 1000 (50:50)"/>
    <x v="165"/>
    <m/>
    <n v="2244743228"/>
    <m/>
    <m/>
  </r>
  <r>
    <d v="2023-08-21T00:00:00"/>
    <n v="1825"/>
    <x v="0"/>
    <x v="0"/>
    <x v="0"/>
    <s v="SHERANWALA HEAD OFFICE PATTY CASH JUNE 23 FRIENDS PHOTOCOPY TOTAL 750 (50:50)"/>
    <x v="368"/>
    <m/>
    <n v="2244743603"/>
    <m/>
    <m/>
  </r>
  <r>
    <d v="2023-08-21T00:00:00"/>
    <n v="1826"/>
    <x v="0"/>
    <x v="0"/>
    <x v="0"/>
    <s v="SHERANWALA HEAD OFFICE PATTY CASH JUNE 23 SHEZAN BAKERS MIX BISCUITS TOTAL 606 (50:50)"/>
    <x v="1182"/>
    <m/>
    <n v="2244743906"/>
    <m/>
    <m/>
  </r>
  <r>
    <d v="2023-08-21T00:00:00"/>
    <n v="1827"/>
    <x v="0"/>
    <x v="0"/>
    <x v="0"/>
    <s v="SHERANWALA HEAD OFFICE PATTY CASH JUNE 23 FALSA JUICE TOTAL 400 (50:50)"/>
    <x v="4"/>
    <m/>
    <n v="2244744106"/>
    <m/>
    <m/>
  </r>
  <r>
    <d v="2023-08-21T00:00:00"/>
    <n v="1828"/>
    <x v="0"/>
    <x v="0"/>
    <x v="0"/>
    <s v="SHERANWALA HEAD OFFICE PATTY CASH JUNE 23 LEMON TOTAL 50 (50:50)"/>
    <x v="1183"/>
    <m/>
    <n v="2244744131"/>
    <m/>
    <m/>
  </r>
  <r>
    <d v="2023-08-21T00:00:00"/>
    <n v="1829"/>
    <x v="0"/>
    <x v="0"/>
    <x v="0"/>
    <s v="SHERANWALA HEAD OFFICE PATTY CASH JUNE 23 JALAL SONS SANDWICH TOTAL 1495 (50:50)"/>
    <x v="1184"/>
    <m/>
    <n v="2244744878"/>
    <m/>
    <m/>
  </r>
  <r>
    <d v="2023-08-21T00:00:00"/>
    <n v="1830"/>
    <x v="0"/>
    <x v="0"/>
    <x v="0"/>
    <s v="SHERANWALA HEAD OFFICE PATTY CASH JUNE 23 OLPERS MILK TOTAL 260 (50:50)"/>
    <x v="1043"/>
    <m/>
    <n v="2244745008"/>
    <m/>
    <m/>
  </r>
  <r>
    <d v="2023-08-21T00:00:00"/>
    <n v="1831"/>
    <x v="0"/>
    <x v="0"/>
    <x v="0"/>
    <s v="SHERANWALA HEAD OFFICE PATTY CASH JUNE 23 WATER TOTAL 300 (50:50)"/>
    <x v="835"/>
    <m/>
    <n v="2244745158"/>
    <m/>
    <m/>
  </r>
  <r>
    <d v="2023-08-21T00:00:00"/>
    <n v="1832"/>
    <x v="0"/>
    <x v="0"/>
    <x v="0"/>
    <s v="SHERANWALA HEAD OFFICE PATTY CASH JUNE 23 SHEZAN BAKERS MIX BISCUITS TOTAL 500 (50:50)"/>
    <x v="103"/>
    <m/>
    <n v="2244745408"/>
    <m/>
    <m/>
  </r>
  <r>
    <d v="2023-08-21T00:00:00"/>
    <n v="1833"/>
    <x v="0"/>
    <x v="0"/>
    <x v="0"/>
    <s v="SHERANWALA HEAD OFFICE PATTY CASH JUNE 23 JALA SONS TOTAL 1595 (50:50)"/>
    <x v="1185"/>
    <m/>
    <n v="2244746206"/>
    <m/>
    <m/>
  </r>
  <r>
    <d v="2023-08-21T00:00:00"/>
    <n v="1834"/>
    <x v="0"/>
    <x v="0"/>
    <x v="0"/>
    <s v="SHERANWALA HEAD OFFICE PATTY CASH JUNE 23 WATER 19L TOTAL 150 (50:50)"/>
    <x v="959"/>
    <m/>
    <n v="2244746281"/>
    <m/>
    <m/>
  </r>
  <r>
    <d v="2023-08-21T00:00:00"/>
    <n v="1835"/>
    <x v="0"/>
    <x v="0"/>
    <x v="0"/>
    <s v="SHERANWALA HEAD OFFICE PATTY CASH JUNE 23 WATER 19L TOTAL 150 (50:50)"/>
    <x v="959"/>
    <m/>
    <n v="2244746356"/>
    <m/>
    <m/>
  </r>
  <r>
    <d v="2023-08-21T00:00:00"/>
    <n v="1836"/>
    <x v="0"/>
    <x v="0"/>
    <x v="0"/>
    <s v="SHERANWALA HEAD OFFICE PATTY CASH JUNE 23 OLPERS MILK TOTAL 260 (50:50)"/>
    <x v="1043"/>
    <m/>
    <n v="2244746486"/>
    <m/>
    <m/>
  </r>
  <r>
    <d v="2023-08-21T00:00:00"/>
    <n v="1837"/>
    <x v="0"/>
    <x v="0"/>
    <x v="0"/>
    <s v="SHERANWALA HEAD OFFICE PATTY CASH JUNE 23 EURO STORE NESTLE WATER TOTAL 960 (50:50)"/>
    <x v="1172"/>
    <m/>
    <n v="2244746966"/>
    <m/>
    <m/>
  </r>
  <r>
    <d v="2023-08-21T00:00:00"/>
    <n v="1838"/>
    <x v="0"/>
    <x v="0"/>
    <x v="0"/>
    <s v="SHERANWALA HEAD OFFICE PATTY CASH JUNE 23 DATES 2 KG TOTAL 1200 (50:50)"/>
    <x v="100"/>
    <m/>
    <n v="2244747566"/>
    <m/>
    <m/>
  </r>
  <r>
    <d v="2023-08-21T00:00:00"/>
    <n v="1839"/>
    <x v="0"/>
    <x v="0"/>
    <x v="0"/>
    <s v="SHERANWALA HEAD OFFICE PATTY CASH JUNE 23 BISCUIT 1 KG TOTAL 500 (50:50)"/>
    <x v="103"/>
    <m/>
    <n v="2244747816"/>
    <m/>
    <m/>
  </r>
  <r>
    <d v="2023-08-21T00:00:00"/>
    <n v="1840"/>
    <x v="0"/>
    <x v="0"/>
    <x v="0"/>
    <s v="SHERANWALA HEAD OFFICE PATTY CASH JUNE 23 OLPERS MILK TOTAL 260 (50:50)"/>
    <x v="1043"/>
    <m/>
    <n v="2244747946"/>
    <m/>
    <m/>
  </r>
  <r>
    <d v="2023-08-21T00:00:00"/>
    <n v="1841"/>
    <x v="0"/>
    <x v="0"/>
    <x v="0"/>
    <s v="SHERANWALA HEAD OFFICE PATTY CASH JUNE 23 WATER 19L TOTAL 300 (50:50)"/>
    <x v="835"/>
    <m/>
    <n v="2244748096"/>
    <m/>
    <m/>
  </r>
  <r>
    <d v="2023-08-21T00:00:00"/>
    <n v="1842"/>
    <x v="0"/>
    <x v="0"/>
    <x v="0"/>
    <s v="SHERANWALA HEAD OFFICE PATTY CASH JUNE 23 SHEZAN BAKERS 576 (50:50)"/>
    <x v="1186"/>
    <m/>
    <n v="2244748384"/>
    <m/>
    <m/>
  </r>
  <r>
    <d v="2023-08-21T00:00:00"/>
    <n v="1843"/>
    <x v="0"/>
    <x v="0"/>
    <x v="0"/>
    <s v="SHERANWALA HEAD OFFICE PATTY CASH JUNE 23 SANITARY SAMAAN TOTAL 1600 (50:50)"/>
    <x v="209"/>
    <m/>
    <n v="2244749184"/>
    <m/>
    <m/>
  </r>
  <r>
    <d v="2023-08-21T00:00:00"/>
    <n v="1844"/>
    <x v="0"/>
    <x v="0"/>
    <x v="0"/>
    <s v="SHERANWALA HEAD OFFICE PATTY CASH JUNE 23 OLPERS MILK TOTAL 260 (50:50)"/>
    <x v="1043"/>
    <m/>
    <n v="2244749314"/>
    <m/>
    <m/>
  </r>
  <r>
    <d v="2023-08-21T00:00:00"/>
    <n v="1845"/>
    <x v="0"/>
    <x v="0"/>
    <x v="0"/>
    <s v="SHERANWALA HEAD OFFICE PATTY CASH JUNE 23 WATER 19L TOTAL 300 (50:50)"/>
    <x v="835"/>
    <m/>
    <n v="2244749464"/>
    <m/>
    <m/>
  </r>
  <r>
    <d v="2023-08-21T00:00:00"/>
    <n v="1846"/>
    <x v="0"/>
    <x v="0"/>
    <x v="0"/>
    <s v="SHERANWALA HEAD OFFICE PATTY CASH JUNE 23 SHEZAN BAKERS MIX BISCUITS TOTAL 585 (50:50)"/>
    <x v="1100"/>
    <m/>
    <n v="2244749757"/>
    <m/>
    <m/>
  </r>
  <r>
    <d v="2023-08-21T00:00:00"/>
    <n v="1847"/>
    <x v="0"/>
    <x v="0"/>
    <x v="0"/>
    <s v="SHERANWALA HEAD OFFICE PATTY CASH JUNE 23 GOURMET TOTAL 4555 (50:50)"/>
    <x v="1187"/>
    <m/>
    <n v="2244752034"/>
    <m/>
    <m/>
  </r>
  <r>
    <d v="2023-08-21T00:00:00"/>
    <n v="1848"/>
    <x v="0"/>
    <x v="0"/>
    <x v="0"/>
    <s v="SHERANWALA HEAD OFFICE PATTY CASH JUNE 23 FRIENDS PHOTOCOPY TOTAL 720 (50:50)"/>
    <x v="853"/>
    <m/>
    <n v="2244752394"/>
    <m/>
    <m/>
  </r>
  <r>
    <d v="2023-08-21T00:00:00"/>
    <n v="1849"/>
    <x v="0"/>
    <x v="0"/>
    <x v="0"/>
    <s v="SHERANWALA HEAD OFFICE PATTY CASH JUNE 23 IRFAN BOOKS TOTAL 1000 (50:50)"/>
    <x v="165"/>
    <m/>
    <n v="2244752894"/>
    <m/>
    <m/>
  </r>
  <r>
    <d v="2023-08-21T00:00:00"/>
    <n v="1850"/>
    <x v="0"/>
    <x v="0"/>
    <x v="0"/>
    <s v="SHERANWALA HEAD OFFICE PATTY CASH JUNE 23 NEWS TOTAL 830 (50:50)"/>
    <x v="1188"/>
    <m/>
    <n v="2244753309"/>
    <m/>
    <m/>
  </r>
  <r>
    <d v="2023-08-21T00:00:00"/>
    <n v="1851"/>
    <x v="0"/>
    <x v="0"/>
    <x v="0"/>
    <s v="SHERANWALA HEAD OFFICE PATTY CASH JUNE 23 FRI CHICKS TOTAL 90 (50:50)"/>
    <x v="930"/>
    <m/>
    <n v="2244753354"/>
    <m/>
    <m/>
  </r>
  <r>
    <d v="2023-08-21T00:00:00"/>
    <n v="1852"/>
    <x v="0"/>
    <x v="0"/>
    <x v="0"/>
    <s v="SHERANWALA HEAD OFFICE PATTY CASH JUNE 23 FRI CHIKS TOTAL 280(50:50)"/>
    <x v="1189"/>
    <m/>
    <n v="2244753494"/>
    <m/>
    <m/>
  </r>
  <r>
    <d v="2023-08-21T00:00:00"/>
    <n v="1853"/>
    <x v="0"/>
    <x v="0"/>
    <x v="0"/>
    <s v="SHERANWALA HEAD OFFICE PATTY CASH JUNE 23 GOURMET WATER TOTAL 300 (50:50)"/>
    <x v="835"/>
    <m/>
    <n v="2244753644"/>
    <m/>
    <m/>
  </r>
  <r>
    <d v="2023-08-21T00:00:00"/>
    <n v="1854"/>
    <x v="0"/>
    <x v="0"/>
    <x v="0"/>
    <s v="SHERANWALA HEAD OFFICE PATTY CASH JUNE 23 OLPERS MILK 1500ML  TOTAL 366 (50:50)"/>
    <x v="1190"/>
    <m/>
    <n v="2244753827"/>
    <m/>
    <m/>
  </r>
  <r>
    <d v="2023-08-21T00:00:00"/>
    <n v="1855"/>
    <x v="0"/>
    <x v="0"/>
    <x v="0"/>
    <s v="SHERANWALA HEAD OFFICE PATTY CASH JUNE 23 WATER TOTAL 300 (50:50)"/>
    <x v="835"/>
    <m/>
    <n v="2244753977"/>
    <m/>
    <m/>
  </r>
  <r>
    <d v="2023-08-21T00:00:00"/>
    <n v="1856"/>
    <x v="0"/>
    <x v="0"/>
    <x v="0"/>
    <s v="SHERANWALA HEAD OFFICE PATTY CASH JUNE 23 WATER TOTAL 300 (50:50)"/>
    <x v="835"/>
    <m/>
    <n v="2244754127"/>
    <m/>
    <m/>
  </r>
  <r>
    <d v="2023-08-21T00:00:00"/>
    <n v="1857"/>
    <x v="0"/>
    <x v="0"/>
    <x v="0"/>
    <s v="SHERANWALA HEAD OFFICE PATTY CASH JUNE 23 GENERATOR DIESEL TOTAL 20248 (50:50)"/>
    <x v="1191"/>
    <m/>
    <n v="2244764251"/>
    <m/>
    <m/>
  </r>
  <r>
    <d v="2023-08-21T00:00:00"/>
    <n v="1858"/>
    <x v="0"/>
    <x v="0"/>
    <x v="0"/>
    <s v="SHERANWALA HEAD OFFICE PATTY CASH JUNE 23 FRI CHICKS TOTAL 680 (50:50)"/>
    <x v="312"/>
    <m/>
    <n v="2244764591"/>
    <m/>
    <m/>
  </r>
  <r>
    <d v="2023-08-21T00:00:00"/>
    <n v="1859"/>
    <x v="0"/>
    <x v="0"/>
    <x v="0"/>
    <s v="SHERANWALA HEAD OFFICE PATTY CASH JUNE 23 GOURMET OLPER MILK TOTAL 365 (50:50)"/>
    <x v="1192"/>
    <m/>
    <n v="2244764773"/>
    <m/>
    <m/>
  </r>
  <r>
    <d v="2023-08-21T00:00:00"/>
    <n v="1860"/>
    <x v="0"/>
    <x v="0"/>
    <x v="0"/>
    <s v="SHERANWALA HEAD OFFICE PATTY CASH JUNE 23 SHEZAN BAKERS MIX BISCUITS TOTAL 600 (50:50)"/>
    <x v="2"/>
    <m/>
    <n v="2244765073"/>
    <m/>
    <m/>
  </r>
  <r>
    <d v="2023-08-21T00:00:00"/>
    <n v="1861"/>
    <x v="0"/>
    <x v="0"/>
    <x v="0"/>
    <s v="SHERANWALA HEAD OFFICE PATTY CASH JUNE 23 MANGO SHAKE TOTAL 350 (50:50)"/>
    <x v="1193"/>
    <m/>
    <n v="2244765248"/>
    <m/>
    <m/>
  </r>
  <r>
    <d v="2023-08-21T00:00:00"/>
    <n v="1862"/>
    <x v="0"/>
    <x v="0"/>
    <x v="0"/>
    <s v="SHERANWALA HEAD OFFICE PATTY CASH JUNE 23 ROTIYA TOTAL 100 (50:50)"/>
    <x v="944"/>
    <m/>
    <n v="2244765298"/>
    <m/>
    <m/>
  </r>
  <r>
    <d v="2023-08-21T00:00:00"/>
    <n v="1863"/>
    <x v="0"/>
    <x v="0"/>
    <x v="0"/>
    <s v="SHERANWALA HEAD OFFICE PATTY CASH JUNE 23 RF FOODS TOTAL 221 (50:50)"/>
    <x v="1194"/>
    <m/>
    <n v="2244765409"/>
    <m/>
    <m/>
  </r>
  <r>
    <d v="2023-08-21T00:00:00"/>
    <n v="1864"/>
    <x v="0"/>
    <x v="0"/>
    <x v="0"/>
    <s v="SHERANWALA HEAD OFFICE PATTY CASH JUNE 23 PRINTER TONNER REFIL TOTAL 800 (50:50)"/>
    <x v="166"/>
    <m/>
    <n v="2244765809"/>
    <m/>
    <m/>
  </r>
  <r>
    <d v="2023-08-21T00:00:00"/>
    <n v="1865"/>
    <x v="0"/>
    <x v="0"/>
    <x v="0"/>
    <s v="SHERANWALA HEAD OFFICE PATTY CASH JUNE 23 TONNER REFIL TOTAL 600 (50:50)"/>
    <x v="2"/>
    <m/>
    <n v="2244766109"/>
    <m/>
    <m/>
  </r>
  <r>
    <d v="2023-08-21T00:00:00"/>
    <n v="1866"/>
    <x v="0"/>
    <x v="0"/>
    <x v="0"/>
    <s v="SHERANWALA HEAD OFFICE PATTY CASH JUNE 23 CAIN TOTAL 300 (50:50)"/>
    <x v="835"/>
    <m/>
    <n v="2244766259"/>
    <m/>
    <m/>
  </r>
  <r>
    <d v="2023-08-21T00:00:00"/>
    <n v="1867"/>
    <x v="0"/>
    <x v="0"/>
    <x v="0"/>
    <s v="SHERANWALA HEAD OFFICE PATTY CASH JUNE 23 EMPORIUM MALL TOTAL 4525(50:50)"/>
    <x v="1195"/>
    <m/>
    <n v="2244768522"/>
    <m/>
    <m/>
  </r>
  <r>
    <d v="2023-08-21T00:00:00"/>
    <n v="1868"/>
    <x v="0"/>
    <x v="0"/>
    <x v="0"/>
    <s v="SHERANWALA HEAD OFFICE PATTY CASH JUNE 23 WATER TOTAL 720 (50&quot;50)"/>
    <x v="853"/>
    <m/>
    <n v="2244768882"/>
    <m/>
    <m/>
  </r>
  <r>
    <d v="2023-08-21T00:00:00"/>
    <n v="1869"/>
    <x v="0"/>
    <x v="0"/>
    <x v="0"/>
    <s v="SHERANWALA HEAD OFFICE PATTY CASH JUNE 23 FAROOQ FIBER 10000 (50:50)"/>
    <x v="78"/>
    <m/>
    <n v="2244773882"/>
    <m/>
    <m/>
  </r>
  <r>
    <d v="2023-08-21T00:00:00"/>
    <n v="1870"/>
    <x v="0"/>
    <x v="0"/>
    <x v="0"/>
    <s v="SHERANWALA HEAD OFFICE PATTY CASH JUNE 23 NATIONAL DRY CLINER TOTAL 3520(50:50)"/>
    <x v="113"/>
    <m/>
    <n v="2244775642"/>
    <m/>
    <m/>
  </r>
  <r>
    <d v="2023-08-23T00:00:00"/>
    <n v="1871"/>
    <x v="61"/>
    <x v="87"/>
    <x v="9"/>
    <s v="4 FILES ADJUSTED AS AN INSTALLMENT TO TIMES SQUARE. VC FORM# 187288,187360,187350,187402 TO TIMES SQUARE UNIT# F-23, G-6"/>
    <x v="1196"/>
    <m/>
    <n v="2249975642"/>
    <m/>
    <m/>
  </r>
  <r>
    <d v="2023-08-23T00:00:00"/>
    <n v="1872"/>
    <x v="47"/>
    <x v="68"/>
    <x v="3"/>
    <s v="BALLOTING COMMISION AGAINST FARHAN SUBHANI "/>
    <x v="1197"/>
    <m/>
    <n v="2250099642"/>
    <m/>
    <m/>
  </r>
  <r>
    <d v="2023-08-23T00:00:00"/>
    <n v="1873"/>
    <x v="15"/>
    <x v="18"/>
    <x v="0"/>
    <s v="H.O SALERY PAID TO AOUN KAZMI JUNE 23 TOTAL  66000 (65:35)"/>
    <x v="1198"/>
    <m/>
    <n v="2250142542"/>
    <m/>
    <m/>
  </r>
  <r>
    <d v="2023-08-25T00:00:00"/>
    <n v="1874"/>
    <x v="26"/>
    <x v="38"/>
    <x v="1"/>
    <s v=" WATER BORE WITH MOTOR FOR CONTAINER PURPOSE 21-8-23"/>
    <x v="1199"/>
    <m/>
    <n v="2250216542"/>
    <m/>
    <m/>
  </r>
  <r>
    <d v="2023-08-26T00:00:00"/>
    <n v="1875"/>
    <x v="0"/>
    <x v="0"/>
    <x v="0"/>
    <s v="LEOPARDS COURIER BILL JULLY 23 31-7-23"/>
    <x v="1200"/>
    <m/>
    <n v="2250288714"/>
    <m/>
    <m/>
  </r>
  <r>
    <d v="2023-08-26T00:00:00"/>
    <n v="1876"/>
    <x v="54"/>
    <x v="75"/>
    <x v="1"/>
    <s v="GHOUSIA NURSERY FARM LABOUR FOR GRASS CUTTING "/>
    <x v="437"/>
    <m/>
    <n v="2250300714"/>
    <m/>
    <m/>
  </r>
  <r>
    <d v="2023-08-26T00:00:00"/>
    <n v="1877"/>
    <x v="19"/>
    <x v="25"/>
    <x v="0"/>
    <s v="H.O PTCL BILL JULLY TO SEP 23 TOTAL 123069 (65:35)"/>
    <x v="1201"/>
    <m/>
    <n v="2250380709"/>
    <m/>
    <m/>
  </r>
  <r>
    <d v="2023-08-26T00:00:00"/>
    <n v="1878"/>
    <x v="11"/>
    <x v="13"/>
    <x v="0"/>
    <s v="11F2 RENT AUGUEST 23 TOTAL 662750 (65:35)"/>
    <x v="1202"/>
    <m/>
    <n v="2250811496"/>
    <m/>
    <m/>
  </r>
  <r>
    <d v="2023-08-26T00:00:00"/>
    <n v="1879"/>
    <x v="4"/>
    <x v="86"/>
    <x v="3"/>
    <s v="PAID FOR DIGITAL MARKETING FROM MUHAMMAD IMRAN  REF#177868 TOTAL 300000 (65:35)"/>
    <x v="1142"/>
    <m/>
    <n v="2251006496"/>
    <m/>
    <m/>
  </r>
  <r>
    <d v="2023-08-26T00:00:00"/>
    <n v="1880"/>
    <x v="4"/>
    <x v="4"/>
    <x v="3"/>
    <s v="PAID FOR DIGITAL MARKETING TMD HOTING 8-8-23 TOTAL 102000 (65:35)"/>
    <x v="1203"/>
    <m/>
    <n v="2251072796"/>
    <m/>
    <m/>
  </r>
  <r>
    <d v="2023-08-26T00:00:00"/>
    <n v="1881"/>
    <x v="15"/>
    <x v="51"/>
    <x v="0"/>
    <s v="PAID TO PIFFER FOR ARMED SECURITY GUARD UNIFORM JULLY 23 TOTAL 74573 (75:25)"/>
    <x v="1204"/>
    <m/>
    <n v="2251128726"/>
    <m/>
    <m/>
  </r>
  <r>
    <d v="2023-08-26T00:00:00"/>
    <n v="1882"/>
    <x v="47"/>
    <x v="68"/>
    <x v="3"/>
    <s v="BALLOTING COMMISON AGAINST IFTIKHAR BUKHARI "/>
    <x v="12"/>
    <m/>
    <n v="2251328726"/>
    <m/>
    <m/>
  </r>
  <r>
    <d v="2023-08-28T00:00:00"/>
    <n v="1883"/>
    <x v="19"/>
    <x v="25"/>
    <x v="0"/>
    <s v="H.O LESCO BILL AUGUEST 23 REF# 07112721017800U TOTAL 2226 (65:35)"/>
    <x v="1205"/>
    <m/>
    <n v="2251330173"/>
    <m/>
    <m/>
  </r>
  <r>
    <d v="2023-08-28T00:00:00"/>
    <n v="1884"/>
    <x v="19"/>
    <x v="25"/>
    <x v="0"/>
    <s v="H.O LESCO BILL AUGUEST 23 REF# 07112721018000U TOTAL 223 (65:35)"/>
    <x v="1206"/>
    <m/>
    <n v="2251330318"/>
    <m/>
    <m/>
  </r>
  <r>
    <d v="2023-08-28T00:00:00"/>
    <n v="1885"/>
    <x v="19"/>
    <x v="25"/>
    <x v="0"/>
    <s v="H.O LESCO BILL AUGUEST 23 REF# 07112721018100U TOTAL 5963 (65:35)"/>
    <x v="1207"/>
    <m/>
    <n v="2251334194"/>
    <m/>
    <m/>
  </r>
  <r>
    <d v="2023-08-28T00:00:00"/>
    <n v="1886"/>
    <x v="19"/>
    <x v="25"/>
    <x v="0"/>
    <s v="H.O LESCO BILL AUGUEST 23 REF# 07112721017700U TOTAL 6592 (65:35)"/>
    <x v="1208"/>
    <m/>
    <n v="2251338479"/>
    <m/>
    <m/>
  </r>
  <r>
    <d v="2023-08-28T00:00:00"/>
    <n v="1887"/>
    <x v="19"/>
    <x v="25"/>
    <x v="0"/>
    <s v="H.O PTCL BILL JULLY 23 04235134003 TOTAL 8700 (65:35)"/>
    <x v="1209"/>
    <m/>
    <n v="2251344134"/>
    <m/>
    <m/>
  </r>
  <r>
    <d v="2023-08-29T00:00:00"/>
    <n v="1888"/>
    <x v="15"/>
    <x v="18"/>
    <x v="0"/>
    <s v="HEAD OFFICE STAFF SALARIES JULLY 23 TOTAL 903275 (65:35)"/>
    <x v="1210"/>
    <m/>
    <n v="2251931262"/>
    <m/>
    <m/>
  </r>
  <r>
    <d v="2023-08-29T00:00:00"/>
    <n v="1889"/>
    <x v="15"/>
    <x v="18"/>
    <x v="0"/>
    <s v="VICTORIA CITY STAFF SALARIES JULLY 23 TOTAL 1413661 (65:35)"/>
    <x v="1211"/>
    <m/>
    <n v="2252850141"/>
    <m/>
    <m/>
  </r>
  <r>
    <d v="2023-08-29T00:00:00"/>
    <n v="1890"/>
    <x v="15"/>
    <x v="18"/>
    <x v="0"/>
    <s v="BAHRIA TOWN OFFICE STAFF SALARIES JULLY 23 TOTAL 155000 (65:35)"/>
    <x v="1212"/>
    <m/>
    <n v="2252950891"/>
    <m/>
    <m/>
  </r>
  <r>
    <d v="2023-08-29T00:00:00"/>
    <n v="1891"/>
    <x v="15"/>
    <x v="18"/>
    <x v="0"/>
    <s v="FARHAN SUBHANI TEAM SALARIES JULLY-23. TOTAL:375333 (65:35)"/>
    <x v="1213"/>
    <m/>
    <n v="2253194857"/>
    <m/>
    <m/>
  </r>
  <r>
    <d v="2023-08-29T00:00:00"/>
    <n v="1892"/>
    <x v="15"/>
    <x v="18"/>
    <x v="0"/>
    <s v="VICTORIA CITY SITE STAFF SALARIES JULLY 23"/>
    <x v="1214"/>
    <m/>
    <n v="2253755190"/>
    <m/>
    <m/>
  </r>
  <r>
    <d v="2023-08-29T00:00:00"/>
    <n v="1893"/>
    <x v="19"/>
    <x v="25"/>
    <x v="0"/>
    <s v="H.O SNGPL BILL AUGUEST 23 BILL ID 176354200073 TOTAL 11000 (65:35)"/>
    <x v="1148"/>
    <m/>
    <n v="2253762340"/>
    <m/>
    <m/>
  </r>
  <r>
    <d v="2023-08-29T00:00:00"/>
    <n v="1894"/>
    <x v="9"/>
    <x v="11"/>
    <x v="3"/>
    <s v="PAID TO FAMOUS CARDS BILL NO 592"/>
    <x v="793"/>
    <m/>
    <n v="2253820340"/>
    <m/>
    <m/>
  </r>
  <r>
    <d v="2023-08-29T00:00:00"/>
    <n v="1895"/>
    <x v="62"/>
    <x v="88"/>
    <x v="1"/>
    <s v="PAID TO MUGHAL BROTHERS VCPRO# 035 BILL NO 470"/>
    <x v="1215"/>
    <m/>
    <n v="2253891740"/>
    <m/>
    <m/>
  </r>
  <r>
    <d v="2023-09-01T00:00:00"/>
    <n v="1896"/>
    <x v="19"/>
    <x v="25"/>
    <x v="0"/>
    <s v="11F2 ELECTRICITY BILL AUGUEST 23 TOTAL 100823 (65:35)"/>
    <x v="1216"/>
    <m/>
    <n v="2253957274"/>
    <m/>
    <m/>
  </r>
  <r>
    <d v="2023-09-01T00:00:00"/>
    <m/>
    <x v="7"/>
    <x v="8"/>
    <x v="5"/>
    <s v="LAND A (24x4)+ PAYORDER (2+2+1+2.87)"/>
    <x v="1217"/>
    <m/>
    <n v="3312667274"/>
    <m/>
    <m/>
  </r>
  <r>
    <d v="2023-09-01T00:00:00"/>
    <n v="1897"/>
    <x v="4"/>
    <x v="28"/>
    <x v="3"/>
    <s v="PAID TO RENDER 360 FOR VICTORIA CITY COMMERICAL VIEWS &amp; ANIMATIONS NTN # 4848213-8"/>
    <x v="198"/>
    <m/>
    <n v="3312917274"/>
    <m/>
    <m/>
  </r>
  <r>
    <d v="2023-09-04T00:00:00"/>
    <n v="1898"/>
    <x v="19"/>
    <x v="25"/>
    <x v="0"/>
    <s v="VICTORIA CITY SITE OFFICE LESCO BILL AUGUEST 23 BILL ID 10211690"/>
    <x v="1218"/>
    <m/>
    <n v="3312940412"/>
    <m/>
    <m/>
  </r>
  <r>
    <d v="2023-09-05T00:00:00"/>
    <n v="1899"/>
    <x v="15"/>
    <x v="18"/>
    <x v="0"/>
    <s v="VICTORIA CITY STAFF SALARIES AUG 23 TOTAL 1201745 (65:35)"/>
    <x v="1219"/>
    <m/>
    <n v="3313721546"/>
    <m/>
    <m/>
  </r>
  <r>
    <d v="2023-09-05T00:00:00"/>
    <n v="1900"/>
    <x v="15"/>
    <x v="18"/>
    <x v="0"/>
    <s v="VICTORIA CITY SITE STAFF SALARIES AUG 23"/>
    <x v="1220"/>
    <m/>
    <n v="3314460046"/>
    <m/>
    <m/>
  </r>
  <r>
    <d v="2023-09-05T00:00:00"/>
    <n v="1901"/>
    <x v="15"/>
    <x v="18"/>
    <x v="0"/>
    <s v="BAHRIA TOWN STAFF SALARIES AUG 23 TOTAL 185000 (65:35)"/>
    <x v="1221"/>
    <m/>
    <n v="3314580296"/>
    <m/>
    <m/>
  </r>
  <r>
    <d v="2023-09-05T00:00:00"/>
    <n v="1902"/>
    <x v="15"/>
    <x v="18"/>
    <x v="0"/>
    <s v="HEAD OFFICE STAFF SALARIES AUG 23 TOTAL 919817 (65:35)"/>
    <x v="1222"/>
    <m/>
    <n v="3315178177"/>
    <m/>
    <m/>
  </r>
  <r>
    <d v="2023-09-06T00:00:00"/>
    <n v="1903"/>
    <x v="19"/>
    <x v="25"/>
    <x v="0"/>
    <s v="PAID TO MULTINET AUG 23 INVOICE# 2929137"/>
    <x v="1223"/>
    <m/>
    <n v="3315210012"/>
    <m/>
    <m/>
  </r>
  <r>
    <d v="2023-09-06T00:00:00"/>
    <n v="1904"/>
    <x v="26"/>
    <x v="38"/>
    <x v="1"/>
    <s v="PAID TO LABOUR OF 5 COUNTAINER FRONT WALL  M SHAHID MASSON "/>
    <x v="1224"/>
    <m/>
    <n v="3315264494"/>
    <m/>
    <m/>
  </r>
  <r>
    <d v="2023-09-06T00:00:00"/>
    <n v="1905"/>
    <x v="24"/>
    <x v="31"/>
    <x v="1"/>
    <s v="PAID TO SHAHEEN SANITORY VCPRO# 033 BILL NO 4081"/>
    <x v="1225"/>
    <m/>
    <n v="3315279319"/>
    <m/>
    <m/>
  </r>
  <r>
    <d v="2023-09-06T00:00:00"/>
    <n v="1906"/>
    <x v="24"/>
    <x v="31"/>
    <x v="1"/>
    <s v="PAID TO SHAHEEN SANITORY VCPRO# 032 BILL NO 4080"/>
    <x v="1226"/>
    <m/>
    <n v="3315295965"/>
    <m/>
    <m/>
  </r>
  <r>
    <d v="2023-09-06T00:00:00"/>
    <n v="1907"/>
    <x v="24"/>
    <x v="31"/>
    <x v="1"/>
    <s v="PAID TO SHAHEEN SANITORY VCPRO# 028 BILL NO 4079"/>
    <x v="1227"/>
    <m/>
    <n v="3315323471"/>
    <m/>
    <m/>
  </r>
  <r>
    <d v="2023-09-06T00:00:00"/>
    <n v="1908"/>
    <x v="24"/>
    <x v="31"/>
    <x v="1"/>
    <s v="PAID TO SHAHEEN SANITORY VCPRO# 029 BILL NO 4073"/>
    <x v="1228"/>
    <m/>
    <n v="3315432895"/>
    <m/>
    <m/>
  </r>
  <r>
    <d v="2023-09-06T00:00:00"/>
    <n v="1909"/>
    <x v="24"/>
    <x v="31"/>
    <x v="1"/>
    <s v="PAID TO SHAHEEN SANITORY VCPRO# 030 BILL NO 4074"/>
    <x v="1229"/>
    <m/>
    <n v="3315476841"/>
    <m/>
    <m/>
  </r>
  <r>
    <d v="2023-09-06T00:00:00"/>
    <n v="1910"/>
    <x v="4"/>
    <x v="86"/>
    <x v="3"/>
    <s v="PAID FOR DIGITAL MARKETING FROM MUHAMMAD IMRAN  REF# 277548 TOTAL 300000 (65:35) DATE 2-9-23"/>
    <x v="1142"/>
    <m/>
    <n v="3315671841"/>
    <m/>
    <m/>
  </r>
  <r>
    <d v="2023-09-06T00:00:00"/>
    <n v="1911"/>
    <x v="15"/>
    <x v="18"/>
    <x v="0"/>
    <s v="37-D2 SALARIES OF AUG 23 TOTAL 83700 (65:35)"/>
    <x v="1230"/>
    <m/>
    <n v="3315726246"/>
    <m/>
    <m/>
  </r>
  <r>
    <d v="2023-09-06T00:00:00"/>
    <n v="1912"/>
    <x v="15"/>
    <x v="18"/>
    <x v="0"/>
    <s v="18-D2 SALARIES OF AUG 23 TOTAL 60300 (65:35)"/>
    <x v="1231"/>
    <m/>
    <n v="3315765441"/>
    <m/>
    <m/>
  </r>
  <r>
    <d v="2023-09-07T00:00:00"/>
    <n v="1913"/>
    <x v="19"/>
    <x v="25"/>
    <x v="0"/>
    <s v="PAID TO STORM FIBER SEP 23 TOTAL 15674 (65:35)"/>
    <x v="473"/>
    <m/>
    <n v="3315775629"/>
    <m/>
    <m/>
  </r>
  <r>
    <d v="2023-09-07T00:00:00"/>
    <n v="1914"/>
    <x v="19"/>
    <x v="25"/>
    <x v="0"/>
    <s v="HEAD OFFICE SNGPL BILL AUG 23 TOTAL 47640 (65:35)"/>
    <x v="1232"/>
    <m/>
    <n v="3315806595"/>
    <m/>
    <m/>
  </r>
  <r>
    <d v="2023-09-07T00:00:00"/>
    <n v="1915"/>
    <x v="19"/>
    <x v="25"/>
    <x v="0"/>
    <s v="BAHRIA TOWN ELECTRICTY BILL AUG 23 TOTAL 96860 (65:35)"/>
    <x v="1233"/>
    <m/>
    <n v="3315869554"/>
    <m/>
    <m/>
  </r>
  <r>
    <d v="2023-09-07T00:00:00"/>
    <n v="1916"/>
    <x v="19"/>
    <x v="25"/>
    <x v="0"/>
    <s v="BAHRIA TOWN MAINTENANCE BILL AUG 23 TOTAL 10600 (65:35)"/>
    <x v="742"/>
    <m/>
    <n v="3315876444"/>
    <m/>
    <m/>
  </r>
  <r>
    <d v="2023-09-07T00:00:00"/>
    <n v="1917"/>
    <x v="11"/>
    <x v="23"/>
    <x v="0"/>
    <s v="BAHRIA TOWN RENT SEP 23 TOTAL 357000 (50:50)"/>
    <x v="721"/>
    <m/>
    <n v="3316054944"/>
    <m/>
    <m/>
  </r>
  <r>
    <d v="2023-09-13T00:00:00"/>
    <n v="1918"/>
    <x v="11"/>
    <x v="13"/>
    <x v="0"/>
    <s v="11-F2 RENT OF SEP 23 TOTAL 662750 (65:35)"/>
    <x v="1202"/>
    <m/>
    <n v="3316485731"/>
    <m/>
    <m/>
  </r>
  <r>
    <d v="2023-09-13T00:00:00"/>
    <n v="1919"/>
    <x v="19"/>
    <x v="25"/>
    <x v="0"/>
    <s v="H.O LESCO BILL AUG 23 TOTAL 442039 (65:35)"/>
    <x v="1234"/>
    <m/>
    <n v="3316773056"/>
    <m/>
    <m/>
  </r>
  <r>
    <d v="2023-09-13T00:00:00"/>
    <n v="1920"/>
    <x v="54"/>
    <x v="75"/>
    <x v="1"/>
    <s v="PAID TO GHOUSIA NURSERY FARM BILL NO 661 VCPRO # 037 "/>
    <x v="905"/>
    <m/>
    <n v="3316790056"/>
    <m/>
    <m/>
  </r>
  <r>
    <d v="2023-09-13T00:00:00"/>
    <n v="1921"/>
    <x v="15"/>
    <x v="18"/>
    <x v="0"/>
    <s v="PAID TO BASIT,  ASAD,GUFFRAN MARCH SALARIES"/>
    <x v="331"/>
    <m/>
    <n v="3316910056"/>
    <m/>
    <m/>
  </r>
  <r>
    <d v="2023-09-13T00:00:00"/>
    <n v="1922"/>
    <x v="15"/>
    <x v="18"/>
    <x v="0"/>
    <s v="PAID TO RAMISH,GUFFRAN,BASIT,ASAD,APRIL 23"/>
    <x v="591"/>
    <m/>
    <n v="3317070056"/>
    <m/>
    <m/>
  </r>
  <r>
    <d v="2023-09-13T00:00:00"/>
    <n v="1923"/>
    <x v="15"/>
    <x v="18"/>
    <x v="0"/>
    <s v="PAID TO RAMISH ,GUFFRAN,BASIT,ASAD,FEB 23"/>
    <x v="591"/>
    <m/>
    <n v="3317230056"/>
    <m/>
    <m/>
  </r>
  <r>
    <d v="2023-09-13T00:00:00"/>
    <n v="1924"/>
    <x v="15"/>
    <x v="18"/>
    <x v="0"/>
    <s v="PAID TO ASAD SALERY JUNE 23"/>
    <x v="82"/>
    <m/>
    <n v="3317270056"/>
    <m/>
    <m/>
  </r>
  <r>
    <d v="2023-09-13T00:00:00"/>
    <n v="1925"/>
    <x v="32"/>
    <x v="46"/>
    <x v="6"/>
    <s v="TAX PAID TO FBR SALARIES MONTH OF AUGUEST 23"/>
    <x v="1235"/>
    <m/>
    <n v="3317302244"/>
    <m/>
    <m/>
  </r>
  <r>
    <d v="2023-09-13T00:00:00"/>
    <n v="1926"/>
    <x v="32"/>
    <x v="46"/>
    <x v="6"/>
    <s v="TAX PAID TO FBR FOR SERVICES MULTINET"/>
    <x v="1236"/>
    <m/>
    <n v="3317303391"/>
    <m/>
    <m/>
  </r>
  <r>
    <d v="2023-09-13T00:00:00"/>
    <n v="1927"/>
    <x v="32"/>
    <x v="46"/>
    <x v="6"/>
    <s v="TAX PAID FOR RENT OF PROPERTY"/>
    <x v="668"/>
    <m/>
    <n v="3317315641"/>
    <m/>
    <m/>
  </r>
  <r>
    <d v="2023-09-13T00:00:00"/>
    <n v="1928"/>
    <x v="26"/>
    <x v="38"/>
    <x v="1"/>
    <s v="VC BALLOT EVENT NAAT KHAWAN PAYMENT "/>
    <x v="74"/>
    <m/>
    <n v="3317345641"/>
    <m/>
    <m/>
  </r>
  <r>
    <d v="2023-09-13T00:00:00"/>
    <n v="1929"/>
    <x v="28"/>
    <x v="39"/>
    <x v="3"/>
    <s v="VALANCIA TOWN BILL BOARDS ADVERTISMENT 20-2-23"/>
    <x v="1237"/>
    <m/>
    <n v="3317599641"/>
    <m/>
    <m/>
  </r>
  <r>
    <d v="2023-09-13T00:00:00"/>
    <n v="1930"/>
    <x v="28"/>
    <x v="39"/>
    <x v="3"/>
    <s v="BAHRIA SCREEN ADVERTISMENT SCREEN COST (1 MONTH) 20-2-23"/>
    <x v="23"/>
    <m/>
    <n v="3317749641"/>
    <m/>
    <m/>
  </r>
  <r>
    <d v="2023-09-13T00:00:00"/>
    <n v="1931"/>
    <x v="3"/>
    <x v="3"/>
    <x v="2"/>
    <s v="PAID TO DMP FOR CONSULTARY ON TECHNICAL APPROVEL "/>
    <x v="1238"/>
    <m/>
    <n v="3318129641"/>
    <m/>
    <m/>
  </r>
  <r>
    <d v="2023-09-13T00:00:00"/>
    <n v="1932"/>
    <x v="63"/>
    <x v="89"/>
    <x v="1"/>
    <s v="PAID TO IFTIKHAR AHMAD VCPRO# 036 DATE 6-9-23"/>
    <x v="24"/>
    <m/>
    <n v="3318529641"/>
    <m/>
    <m/>
  </r>
  <r>
    <d v="2023-09-13T00:00:00"/>
    <n v="1933"/>
    <x v="4"/>
    <x v="41"/>
    <x v="3"/>
    <s v="PAID FOR ADVERTISEMENT VALANCIA BOARDS FOR (3 MONTHS)"/>
    <x v="1239"/>
    <m/>
    <n v="3318979641"/>
    <m/>
    <m/>
  </r>
  <r>
    <d v="2023-09-13T00:00:00"/>
    <n v="1934"/>
    <x v="4"/>
    <x v="41"/>
    <x v="3"/>
    <s v="PAID FOR SEVERAL PRINTING MATERIAL ABID SHAH +VALANCIA BOAN +EVENT"/>
    <x v="1240"/>
    <m/>
    <n v="3319339641"/>
    <m/>
    <m/>
  </r>
  <r>
    <d v="2023-09-14T00:00:00"/>
    <n v="1935"/>
    <x v="17"/>
    <x v="21"/>
    <x v="1"/>
    <s v="PAID TO RANA ABDUL WAHID (PATIALA CONCRETE )DATE 7-9-23"/>
    <x v="875"/>
    <m/>
    <n v="3319366141"/>
    <m/>
    <m/>
  </r>
  <r>
    <d v="2023-09-14T00:00:00"/>
    <n v="1936"/>
    <x v="42"/>
    <x v="58"/>
    <x v="3"/>
    <s v="PAID TO REVOULUTION MEDIA DATE 31-8-23"/>
    <x v="198"/>
    <m/>
    <n v="3319616141"/>
    <m/>
    <m/>
  </r>
  <r>
    <d v="2023-09-14T00:00:00"/>
    <n v="1937"/>
    <x v="44"/>
    <x v="61"/>
    <x v="1"/>
    <s v="PAID TO MUJAHID ABBAS MASHINERY RENT 4-9-23 "/>
    <x v="1241"/>
    <m/>
    <n v="3320635087"/>
    <m/>
    <m/>
  </r>
  <r>
    <d v="2023-09-14T00:00:00"/>
    <n v="1938"/>
    <x v="19"/>
    <x v="25"/>
    <x v="0"/>
    <s v="H.O PTCL BILL AUG 23 042-35188301 TOTAL 640 (65:35)"/>
    <x v="1242"/>
    <m/>
    <n v="3320635503"/>
    <m/>
    <m/>
  </r>
  <r>
    <d v="2023-09-14T00:00:00"/>
    <n v="1939"/>
    <x v="19"/>
    <x v="25"/>
    <x v="0"/>
    <s v="H.O PTCL BILL AUG 23 042-35188302 TOTAL 1880 (65:35)"/>
    <x v="1243"/>
    <m/>
    <n v="3320636725"/>
    <m/>
    <m/>
  </r>
  <r>
    <d v="2023-09-14T00:00:00"/>
    <n v="1940"/>
    <x v="19"/>
    <x v="25"/>
    <x v="0"/>
    <s v="H.O PTCL BILL AUG 23 042-35188303 TOTAL 600 (65:35)"/>
    <x v="827"/>
    <m/>
    <n v="3320637115"/>
    <m/>
    <m/>
  </r>
  <r>
    <d v="2023-09-14T00:00:00"/>
    <n v="1941"/>
    <x v="19"/>
    <x v="25"/>
    <x v="0"/>
    <s v="H.O PTCL BILL AUG 23 042-35188304 TOTAL 720 (65:35)"/>
    <x v="1002"/>
    <m/>
    <n v="3320637583"/>
    <m/>
    <m/>
  </r>
  <r>
    <d v="2023-09-14T00:00:00"/>
    <n v="1942"/>
    <x v="19"/>
    <x v="25"/>
    <x v="0"/>
    <s v="H.O PTCL BILL AUG 23 042-35188305 TOTAL 650 (65:35)"/>
    <x v="1085"/>
    <m/>
    <n v="3320638006"/>
    <m/>
    <m/>
  </r>
  <r>
    <d v="2023-09-14T00:00:00"/>
    <n v="1943"/>
    <x v="19"/>
    <x v="25"/>
    <x v="0"/>
    <s v="H.O PTCL BILL AUG 23 042-35188307 TOTAL 660 (65:35)"/>
    <x v="631"/>
    <m/>
    <n v="3320638435"/>
    <m/>
    <m/>
  </r>
  <r>
    <d v="2023-09-14T00:00:00"/>
    <n v="1944"/>
    <x v="19"/>
    <x v="25"/>
    <x v="0"/>
    <s v="H.O PTCL BILL AUG 23 042-35134115 TOTAL 12600 (65:35)"/>
    <x v="1244"/>
    <m/>
    <n v="3320646625"/>
    <m/>
    <m/>
  </r>
  <r>
    <d v="2023-09-14T00:00:00"/>
    <n v="1945"/>
    <x v="19"/>
    <x v="25"/>
    <x v="0"/>
    <s v="H.O PTCL BILL AUG 23 042-35134003 TOTAL 8290 (65:35)"/>
    <x v="1245"/>
    <m/>
    <n v="3320652013"/>
    <m/>
    <m/>
  </r>
  <r>
    <d v="2023-09-14T00:00:00"/>
    <n v="1946"/>
    <x v="19"/>
    <x v="25"/>
    <x v="0"/>
    <s v="H.O PTCL BILL AUG 23 042-37881257 TOTAL 2960 (65:35)"/>
    <x v="1246"/>
    <m/>
    <n v="3320653937"/>
    <m/>
    <m/>
  </r>
  <r>
    <d v="2023-09-14T00:00:00"/>
    <n v="1947"/>
    <x v="19"/>
    <x v="25"/>
    <x v="0"/>
    <s v="BAHRIA TOWN PTCL BILL AUG 23 042-37863000 TOTAL 4030 (65:35)"/>
    <x v="1247"/>
    <m/>
    <n v="3320656557"/>
    <m/>
    <m/>
  </r>
  <r>
    <d v="2023-09-14T00:00:00"/>
    <n v="1948"/>
    <x v="19"/>
    <x v="25"/>
    <x v="0"/>
    <s v="VICTORIA CITY OFFICE SNGPL BILL AUG 23 TOTAL 190 (65:35)"/>
    <x v="786"/>
    <m/>
    <n v="3320656681"/>
    <m/>
    <m/>
  </r>
  <r>
    <d v="2023-09-14T00:00:00"/>
    <n v="1949"/>
    <x v="19"/>
    <x v="25"/>
    <x v="0"/>
    <s v="VC OFFICE PTCL BILL AUG 23 042-35210142 TOTAL 4840 (65:35)"/>
    <x v="1248"/>
    <m/>
    <n v="3320659827"/>
    <m/>
    <m/>
  </r>
  <r>
    <d v="2023-09-14T00:00:00"/>
    <n v="1950"/>
    <x v="19"/>
    <x v="25"/>
    <x v="0"/>
    <s v="VC OFFICE PTCL BILL AUG 23 042-35968300 TOTAL 900 (65:35)"/>
    <x v="377"/>
    <m/>
    <n v="3320660412"/>
    <m/>
    <m/>
  </r>
  <r>
    <d v="2023-09-14T00:00:00"/>
    <n v="1951"/>
    <x v="19"/>
    <x v="25"/>
    <x v="0"/>
    <s v="VC OFFICE PTCL BILL AUG 23 042-35968301 TOTAL 900 (65:35)"/>
    <x v="377"/>
    <m/>
    <n v="3320660997"/>
    <m/>
    <m/>
  </r>
  <r>
    <d v="2023-09-14T00:00:00"/>
    <n v="1952"/>
    <x v="19"/>
    <x v="25"/>
    <x v="0"/>
    <s v="H.O SNGPL BILL SEP 23 TOTAL 14000 (65:35)"/>
    <x v="1249"/>
    <m/>
    <n v="3320670097"/>
    <m/>
    <m/>
  </r>
  <r>
    <d v="2023-09-15T00:00:00"/>
    <n v="1953"/>
    <x v="0"/>
    <x v="0"/>
    <x v="0"/>
    <s v="PAID TO FALAH ENGINERING LIFT  SERVICES AND MAINTENANCE JUNE,JULY,AUG,SEP 23 "/>
    <x v="1147"/>
    <m/>
    <n v="3320705097"/>
    <m/>
    <m/>
  </r>
  <r>
    <d v="2023-09-15T00:00:00"/>
    <n v="1954"/>
    <x v="53"/>
    <x v="74"/>
    <x v="1"/>
    <s v="PAID TO MASONS ENGINERINGS FOR COLUMNS AND WALL UP TOSLAB"/>
    <x v="8"/>
    <m/>
    <n v="3321205097"/>
    <m/>
    <m/>
  </r>
  <r>
    <d v="2023-09-15T00:00:00"/>
    <n v="1955"/>
    <x v="24"/>
    <x v="31"/>
    <x v="1"/>
    <s v="PAID TO SHAHEEN SANITORY VCPRO#034 BILL NO 4069"/>
    <x v="1250"/>
    <m/>
    <n v="3321219597"/>
    <m/>
    <m/>
  </r>
  <r>
    <d v="2023-09-16T00:00:00"/>
    <n v="1956"/>
    <x v="19"/>
    <x v="25"/>
    <x v="0"/>
    <s v="VICTORIA SITE OFFICE LESCO BILL AUG 23 REF# 45112250635400R"/>
    <x v="1251"/>
    <m/>
    <n v="3321799847"/>
    <m/>
    <m/>
  </r>
  <r>
    <d v="2023-09-18T00:00:00"/>
    <n v="1957"/>
    <x v="9"/>
    <x v="11"/>
    <x v="3"/>
    <s v="PAID TO FAMOUS CARDS BILL NO 593"/>
    <x v="1252"/>
    <m/>
    <n v="3321885247"/>
    <m/>
    <m/>
  </r>
  <r>
    <d v="2023-09-18T00:00:00"/>
    <n v="1958"/>
    <x v="19"/>
    <x v="25"/>
    <x v="0"/>
    <s v="H.O SNGPL BILL SEP 23 TOTAL 14000 (65:35)"/>
    <x v="1249"/>
    <m/>
    <n v="3321894347"/>
    <m/>
    <m/>
  </r>
  <r>
    <d v="2023-09-18T00:00:00"/>
    <n v="1959"/>
    <x v="0"/>
    <x v="0"/>
    <x v="0"/>
    <s v="VICTORIA CITY OFFICE PATTY CASH JULY , AUG 23 EURO STORE SAMAAN TOTAL 11341 (65:35)"/>
    <x v="1253"/>
    <m/>
    <n v="3321901718"/>
    <m/>
    <m/>
  </r>
  <r>
    <d v="2023-09-18T00:00:00"/>
    <n v="1960"/>
    <x v="0"/>
    <x v="0"/>
    <x v="0"/>
    <s v="VICTORIA CITY OFFICE PATTY CASH JULY , AUG 23 POINTERS TOTAL 360 (65:35)"/>
    <x v="1103"/>
    <m/>
    <n v="3321901952"/>
    <m/>
    <m/>
  </r>
  <r>
    <d v="2023-09-18T00:00:00"/>
    <n v="1961"/>
    <x v="0"/>
    <x v="0"/>
    <x v="0"/>
    <s v="VICTORIA CITY OFFICE PATTY CASH JULY , AUG 23 COFFE BEATER CELL TOTAL 140 (65:35)"/>
    <x v="1254"/>
    <m/>
    <n v="3321902043"/>
    <m/>
    <m/>
  </r>
  <r>
    <d v="2023-09-18T00:00:00"/>
    <n v="1962"/>
    <x v="0"/>
    <x v="0"/>
    <x v="0"/>
    <s v="VICTORIA CITY OFFICE PATTY CASH JULY , AUG 23 MILK AND BISCUITS FOR YASEEN SB TOTAL 1255 (65:35)"/>
    <x v="1255"/>
    <m/>
    <n v="3321902858"/>
    <m/>
    <m/>
  </r>
  <r>
    <d v="2023-09-18T00:00:00"/>
    <n v="1963"/>
    <x v="0"/>
    <x v="0"/>
    <x v="0"/>
    <s v="VICTORIA CITY OFFICE PATTY CASH JULY , AUG 23 CELLS FOR MOUSE BATTERYS TOTAL 210 (65:35)"/>
    <x v="1256"/>
    <m/>
    <n v="3321902994"/>
    <m/>
    <m/>
  </r>
  <r>
    <d v="2023-09-18T00:00:00"/>
    <n v="1964"/>
    <x v="0"/>
    <x v="0"/>
    <x v="0"/>
    <s v="VICTORIA CITY OFFICE PATTY CASH JULY , AUG 23 PENADOL FOR FIRST AID TOTAL 130 (65:35)"/>
    <x v="1047"/>
    <m/>
    <n v="3321903079"/>
    <m/>
    <m/>
  </r>
  <r>
    <d v="2023-09-18T00:00:00"/>
    <n v="1965"/>
    <x v="0"/>
    <x v="0"/>
    <x v="0"/>
    <s v="VICTORIA CITY OFFICE PATTY CASH JULY , AUG 23 MOBILE PACKAGE TO SAJAWAL TOTAL 1000 (65:35)"/>
    <x v="183"/>
    <m/>
    <n v="3321903729"/>
    <m/>
    <m/>
  </r>
  <r>
    <d v="2023-09-18T00:00:00"/>
    <n v="1966"/>
    <x v="0"/>
    <x v="0"/>
    <x v="0"/>
    <s v="VICTORIA CITY OFFICE PATTY CASH JULY , AUG 23  POWER SUPPLY WORK AT VC CSS +PETROL TOTAL 2900 (65:35)"/>
    <x v="554"/>
    <m/>
    <n v="3321905614"/>
    <m/>
    <m/>
  </r>
  <r>
    <d v="2023-09-18T00:00:00"/>
    <n v="1967"/>
    <x v="0"/>
    <x v="0"/>
    <x v="0"/>
    <s v="VICTORIA CITY OFFICE PATTY CASH JULY , AUG 23 IRFAN ELECTRITION BIKE REPAIR TOTAL 500 (65:35)"/>
    <x v="285"/>
    <m/>
    <n v="3321905939"/>
    <m/>
    <m/>
  </r>
  <r>
    <d v="2023-09-18T00:00:00"/>
    <n v="1968"/>
    <x v="0"/>
    <x v="0"/>
    <x v="0"/>
    <s v="VICTORIA CITY OFFICE PATTY CASH JULY , AUG 23 HAND FREE +PRINTER WIRE TOTAL 850 (65:35)"/>
    <x v="1052"/>
    <m/>
    <n v="3321906492"/>
    <m/>
    <m/>
  </r>
  <r>
    <d v="2023-09-18T00:00:00"/>
    <n v="1969"/>
    <x v="0"/>
    <x v="0"/>
    <x v="0"/>
    <s v="VICTORIA CITY OFFICE PATTY CASH JULY , AUG 23 49 BOTTLES OF WATER FOR WORK WENDER IN DIFFERENT DATES TOTAL 4410 (65:35)"/>
    <x v="1257"/>
    <m/>
    <n v="3321909358"/>
    <m/>
    <m/>
  </r>
  <r>
    <d v="2023-09-18T00:00:00"/>
    <n v="1970"/>
    <x v="0"/>
    <x v="0"/>
    <x v="0"/>
    <s v="VICTORIA CITY OFFICE PATTY CASH JULY , AUG 23 RECHARGE MANAGER CR,HELPLINE,RECOVERY TS TOTAL 9000 (65:35)"/>
    <x v="550"/>
    <m/>
    <n v="3321915208"/>
    <m/>
    <m/>
  </r>
  <r>
    <d v="2023-09-18T00:00:00"/>
    <n v="1971"/>
    <x v="0"/>
    <x v="0"/>
    <x v="0"/>
    <s v="VICTORIA CITY OFFICE PATTY CASH JULY , AUG 23 SOFTISE FOR WASHROOM USE TOTAL 900 (65:35)"/>
    <x v="377"/>
    <m/>
    <n v="3321915793"/>
    <m/>
    <m/>
  </r>
  <r>
    <d v="2023-09-18T00:00:00"/>
    <n v="1972"/>
    <x v="0"/>
    <x v="0"/>
    <x v="0"/>
    <s v="VICTORIA CITY OFFICE PATTY CASH JULY , AUG 23 VC CSC PRINTER REPAIR TOTAL 5050 (65:35)"/>
    <x v="1258"/>
    <m/>
    <n v="3321919076"/>
    <m/>
    <m/>
  </r>
  <r>
    <d v="2023-09-18T00:00:00"/>
    <n v="1973"/>
    <x v="0"/>
    <x v="0"/>
    <x v="0"/>
    <s v="VICTORIA CITY OFFICE PATTY CASH JULY , AUG 23 VC CSC BIKE PETROL TOTAL 1000 (65:35)"/>
    <x v="183"/>
    <m/>
    <n v="3321919726"/>
    <m/>
    <m/>
  </r>
  <r>
    <d v="2023-09-18T00:00:00"/>
    <n v="1974"/>
    <x v="0"/>
    <x v="0"/>
    <x v="0"/>
    <s v="VICTORIA CITY OFFICE PATTY CASH JULY , AUG 23 GARBAGE COLLACTION FEE 2 MONTHS TOTAL 1000 (65:35)"/>
    <x v="183"/>
    <m/>
    <n v="3321920376"/>
    <m/>
    <m/>
  </r>
  <r>
    <d v="2023-09-18T00:00:00"/>
    <n v="1975"/>
    <x v="0"/>
    <x v="0"/>
    <x v="0"/>
    <s v="VICTORIA CITY OFFICE PATTY CASH JULY , AUG 23 DRINKING WATER 4 BOTTLES TOTAL 360 (65:35)"/>
    <x v="1103"/>
    <m/>
    <n v="3321920610"/>
    <m/>
    <m/>
  </r>
  <r>
    <d v="2023-09-18T00:00:00"/>
    <n v="1976"/>
    <x v="0"/>
    <x v="0"/>
    <x v="0"/>
    <s v="VICTORIA CITY OFFICE PATTY CASH JULY , AUG 23 MAM ANMOL AFFIDAVIT FOR EX-EMPLOYS TOTAL 4000 (65:35)"/>
    <x v="10"/>
    <m/>
    <n v="3321923210"/>
    <m/>
    <m/>
  </r>
  <r>
    <d v="2023-09-18T00:00:00"/>
    <n v="1977"/>
    <x v="0"/>
    <x v="0"/>
    <x v="0"/>
    <s v="VICTORIA CITY OFFICE PATTY CASH JULY , AUG 23 REPAIR OF TS BIKE TOTAL 16500 (65:35)"/>
    <x v="1259"/>
    <m/>
    <n v="3321933935"/>
    <m/>
    <m/>
  </r>
  <r>
    <d v="2023-09-18T00:00:00"/>
    <n v="1978"/>
    <x v="0"/>
    <x v="0"/>
    <x v="0"/>
    <s v="VICTORIA CITY OFFICE PATTY CASH JULY , AUG 23 VC BIKE METER READING CABLE TOTAL 550 (65:35)"/>
    <x v="828"/>
    <m/>
    <n v="3321934293"/>
    <m/>
    <m/>
  </r>
  <r>
    <d v="2023-09-18T00:00:00"/>
    <n v="1979"/>
    <x v="0"/>
    <x v="0"/>
    <x v="0"/>
    <s v="VICTORIA CITY OFFICE PATTY CASH JULY , AUG 23 SANDVICHES +BISCUITS +SWEETS FOR YASEEN SAB TOTAL 4988 (65:35)"/>
    <x v="1260"/>
    <m/>
    <n v="3321937535"/>
    <m/>
    <m/>
  </r>
  <r>
    <d v="2023-09-18T00:00:00"/>
    <n v="1980"/>
    <x v="0"/>
    <x v="0"/>
    <x v="0"/>
    <s v="VICTORIA CITY OFFICE PATTY CASH JULY , AUG 23 SJAWAL BIKE FUEL TOTAL 1000 (65:35)"/>
    <x v="183"/>
    <m/>
    <n v="3321938185"/>
    <m/>
    <m/>
  </r>
  <r>
    <d v="2023-09-18T00:00:00"/>
    <n v="1981"/>
    <x v="0"/>
    <x v="0"/>
    <x v="0"/>
    <s v="VICTORIA CITY OFFICE PATTY CASH JULY , AUG 23 HEAD OFFICE GROCERRY (SHAFIQ BHI) TOTAL 2290 (65:35)"/>
    <x v="1261"/>
    <m/>
    <n v="3321939670"/>
    <m/>
    <m/>
  </r>
  <r>
    <d v="2023-09-18T00:00:00"/>
    <n v="1982"/>
    <x v="0"/>
    <x v="0"/>
    <x v="0"/>
    <s v="VICTORIA CITY OFFICE PATTY CASH JULY , AUG 23 WINDOW ENVELOPS FOR CANCELLATION LETTERS TOTAL 1500 (65:35)"/>
    <x v="1081"/>
    <m/>
    <n v="3321940645"/>
    <m/>
    <m/>
  </r>
  <r>
    <d v="2023-09-18T00:00:00"/>
    <n v="1983"/>
    <x v="0"/>
    <x v="0"/>
    <x v="0"/>
    <s v="VICTORIA CITY OFFICE PATTY CASH JULY , AUG 23 PLANTS DELIVERY NURSERY TO VC CSC TOTAL 300 (65:35)"/>
    <x v="1039"/>
    <m/>
    <n v="3321940840"/>
    <m/>
    <m/>
  </r>
  <r>
    <d v="2023-09-18T00:00:00"/>
    <n v="1984"/>
    <x v="0"/>
    <x v="0"/>
    <x v="0"/>
    <s v="VICTORIA CITY OFFICE PATTY CASH JULY , AUG 23 AIR FRESHNER+HANDWASH+MOSKITO ETC… TOTAL 4814 (65:35)"/>
    <x v="1262"/>
    <m/>
    <n v="3321943969"/>
    <m/>
    <m/>
  </r>
  <r>
    <d v="2023-09-18T00:00:00"/>
    <n v="1985"/>
    <x v="0"/>
    <x v="0"/>
    <x v="0"/>
    <s v="VICTORIA CITY OFFICE PATTY CASH JULY , AUG 23 CHECKING DUTY AT TS BIKE PETROL TOTAL 280 (65:35)"/>
    <x v="1192"/>
    <m/>
    <n v="3321944151"/>
    <m/>
    <m/>
  </r>
  <r>
    <d v="2023-09-18T00:00:00"/>
    <n v="1986"/>
    <x v="0"/>
    <x v="0"/>
    <x v="0"/>
    <s v="VICTORIA CITY OFFICE PATTY CASH JULY , AUG 23 ADVANCED FOR RACKS (VC CSC) TOTAL 5000 (65:35)"/>
    <x v="101"/>
    <m/>
    <n v="3321947401"/>
    <m/>
    <m/>
  </r>
  <r>
    <d v="2023-09-18T00:00:00"/>
    <n v="1987"/>
    <x v="0"/>
    <x v="0"/>
    <x v="0"/>
    <s v="VICTORIA CITY OFFICE PATTY CASH JULY , AUG 23 VC CSC GENERATOR DIESL (SHAFIQ BHI) TOTAL 10145 (65:35)"/>
    <x v="1263"/>
    <m/>
    <n v="3321953995"/>
    <m/>
    <m/>
  </r>
  <r>
    <d v="2023-09-18T00:00:00"/>
    <n v="1988"/>
    <x v="0"/>
    <x v="0"/>
    <x v="0"/>
    <s v="VICTORIA CITY OFFICE PATTY CASH JULY , AUG 23 DINNING HALL CAPASITOR TOTAL 2000 (65:35)"/>
    <x v="1076"/>
    <m/>
    <n v="3321955295"/>
    <m/>
    <m/>
  </r>
  <r>
    <d v="2023-09-18T00:00:00"/>
    <n v="1989"/>
    <x v="0"/>
    <x v="0"/>
    <x v="0"/>
    <s v="VICTORIA CITY OFFICE PATTY CASH JULY , AUG 23 MILK FOR YASEEN SB TOTAL 280 (65:35)"/>
    <x v="1192"/>
    <m/>
    <n v="3321955477"/>
    <m/>
    <m/>
  </r>
  <r>
    <d v="2023-09-18T00:00:00"/>
    <n v="1990"/>
    <x v="0"/>
    <x v="0"/>
    <x v="0"/>
    <s v="VICTORIA CITY OFFICE PATTY CASH JULY , AUG 23 COFEE +MILK FOR SIR BILAL TOTAL 2755 (65:35)"/>
    <x v="1264"/>
    <m/>
    <n v="3321957267"/>
    <m/>
    <m/>
  </r>
  <r>
    <d v="2023-09-18T00:00:00"/>
    <n v="1991"/>
    <x v="0"/>
    <x v="0"/>
    <x v="0"/>
    <s v="VICTORIA CITY OFFICE PATTY CASH JULY , AUG 23 BIKE VC CSC TOTAL 1000 (65:35)"/>
    <x v="183"/>
    <m/>
    <n v="3321957917"/>
    <m/>
    <m/>
  </r>
  <r>
    <d v="2023-09-18T00:00:00"/>
    <n v="1992"/>
    <x v="0"/>
    <x v="0"/>
    <x v="0"/>
    <s v="VICTORIA CITY OFFICE PATTY CASH JULY , AUG 23 BISCUITS FOR YASEEN SB TOTAL 995 (65:35)"/>
    <x v="1265"/>
    <m/>
    <n v="3321958563"/>
    <m/>
    <m/>
  </r>
  <r>
    <d v="2023-09-20T00:00:00"/>
    <n v="1993"/>
    <x v="0"/>
    <x v="0"/>
    <x v="0"/>
    <s v="VICTORIA CITY OFFICE PATTY CASH JULY , AUG 23 BISCUITS FOR YASEEN SAB DATE 5TH AUG 23 TOTAL 1000 (65:35)"/>
    <x v="183"/>
    <m/>
    <n v="3321959213"/>
    <m/>
    <m/>
  </r>
  <r>
    <d v="2023-09-21T00:00:00"/>
    <n v="1994"/>
    <x v="0"/>
    <x v="0"/>
    <x v="0"/>
    <s v="VICTORIA CITY SITE  OFFICE PATTY CASH JULY,AUG 23 CHAAR PAI AND CHAIRS TOTAL 10900 (65:35)"/>
    <x v="1266"/>
    <m/>
    <n v="3321966298"/>
    <m/>
    <m/>
  </r>
  <r>
    <d v="2023-09-21T00:00:00"/>
    <n v="1995"/>
    <x v="0"/>
    <x v="0"/>
    <x v="0"/>
    <s v="VICTORIA CITY SITE OFFICE PATTY CASH JULY,AUG 23 CHAAR PAI AND PEDESTAL FAN TOTAL 51900 (65:35)"/>
    <x v="1267"/>
    <m/>
    <n v="3322000033"/>
    <m/>
    <m/>
  </r>
  <r>
    <d v="2023-09-21T00:00:00"/>
    <n v="1996"/>
    <x v="0"/>
    <x v="0"/>
    <x v="0"/>
    <s v="VICTORIA CITY SITE OFFICE PATTY CASH JULY,AUG 23 TELENOR BILL TOTAL 61641 (65:35)"/>
    <x v="1268"/>
    <m/>
    <n v="3322040099"/>
    <m/>
    <m/>
  </r>
  <r>
    <d v="2023-09-21T00:00:00"/>
    <n v="1997"/>
    <x v="0"/>
    <x v="0"/>
    <x v="0"/>
    <s v="VICTORIA CITY SITE OFFICE PATTY CASH JULY,AUG 23 GROCEREY TOTAL 245641 (65:35)"/>
    <x v="1269"/>
    <m/>
    <n v="3322199765"/>
    <m/>
    <m/>
  </r>
  <r>
    <d v="2023-09-21T00:00:00"/>
    <n v="1998"/>
    <x v="0"/>
    <x v="0"/>
    <x v="0"/>
    <s v="VICTORIA CITY SITE OFFICE PATTY CASH JULY,AUG 23 14TH AUGUEST 23 EXPENSE TOTAL 63772 (65:35)"/>
    <x v="1270"/>
    <m/>
    <n v="3322241216"/>
    <m/>
    <m/>
  </r>
  <r>
    <d v="2023-09-21T00:00:00"/>
    <n v="1999"/>
    <x v="0"/>
    <x v="0"/>
    <x v="0"/>
    <s v="VICTORIA CITY SITE OFFICE PATTY CASH JULY,AUG 23 RACKS FOR STORE ROOM TOTAL 86800 (65:35)"/>
    <x v="1271"/>
    <m/>
    <n v="3322297636"/>
    <m/>
    <m/>
  </r>
  <r>
    <d v="2023-09-22T00:00:00"/>
    <n v="2000"/>
    <x v="0"/>
    <x v="0"/>
    <x v="0"/>
    <s v="VICTORIA CITY OFFICE PATTY CASH MAY,JUNE,JULY 23 PRINTER REPAIR TONNER REFIL (CSR,CASHIER,ACCOUNTS) TOTAL 7050 (65:35) "/>
    <x v="1272"/>
    <m/>
    <n v="3322302218"/>
    <m/>
    <m/>
  </r>
  <r>
    <d v="2023-09-22T00:00:00"/>
    <n v="2001"/>
    <x v="0"/>
    <x v="0"/>
    <x v="0"/>
    <s v="VICTORIA CITY OFFICE PATTY CASH MAY,JUNE,JULY 23 STAMP FOR VC 46025 TOTAL 1200 (65:35) "/>
    <x v="1102"/>
    <m/>
    <n v="3322302998"/>
    <m/>
    <m/>
  </r>
  <r>
    <d v="2023-09-22T00:00:00"/>
    <n v="2002"/>
    <x v="0"/>
    <x v="0"/>
    <x v="0"/>
    <s v="VICTORIA CITY OFFICE PATTY CASH MAY,JUNE,JULY 23 SADQA TOTAL 5000 (65:35)"/>
    <x v="101"/>
    <m/>
    <n v="3322306248"/>
    <m/>
    <m/>
  </r>
  <r>
    <d v="2023-09-22T00:00:00"/>
    <n v="2003"/>
    <x v="0"/>
    <x v="0"/>
    <x v="0"/>
    <s v="VICTORIA CITY OFFICE PATTY CASH MAY,JUNE,JULY 23 CAKES FOR DEALERS TOTAL 10500 (65:35)"/>
    <x v="1273"/>
    <m/>
    <n v="3322313073"/>
    <m/>
    <m/>
  </r>
  <r>
    <d v="2023-09-22T00:00:00"/>
    <n v="2004"/>
    <x v="0"/>
    <x v="0"/>
    <x v="0"/>
    <s v="VICTORIA CITY OFFICE PATTY CASH MAY,JUNE,JULY 23 ENVELOPS FOR OFFICE USE TOTAL 1200 (65:35)"/>
    <x v="1102"/>
    <m/>
    <n v="3322313853"/>
    <m/>
    <m/>
  </r>
  <r>
    <d v="2023-09-22T00:00:00"/>
    <n v="2005"/>
    <x v="0"/>
    <x v="0"/>
    <x v="0"/>
    <s v="VICTORIA CITY OFFICE PATTY CASH MAY,JUNE,JULY 23 STATIONERY AND GAS STOVE STOVE PIPE TOTAL 5080 (65:35)"/>
    <x v="1274"/>
    <m/>
    <n v="3322317155"/>
    <m/>
    <m/>
  </r>
  <r>
    <d v="2023-09-22T00:00:00"/>
    <n v="2006"/>
    <x v="0"/>
    <x v="0"/>
    <x v="0"/>
    <s v="VICTORIA CITY OFFICE PATTY CASH MAY,JUNE,JULY 23 COO'S ROOM SANITORY WORK TOTAL 10530 (65:35)"/>
    <x v="1275"/>
    <m/>
    <n v="3322323999"/>
    <m/>
    <m/>
  </r>
  <r>
    <d v="2023-09-22T00:00:00"/>
    <n v="2007"/>
    <x v="0"/>
    <x v="0"/>
    <x v="0"/>
    <s v="VICTORIA CITY OFFICE PATTY CASH MAY,JUNE,JULY 23 BISCUITS AND SWEETS FOR 3RD FLOOR TOTAL 1935 (65:35)"/>
    <x v="1276"/>
    <m/>
    <n v="3322325256"/>
    <m/>
    <m/>
  </r>
  <r>
    <d v="2023-09-22T00:00:00"/>
    <n v="2008"/>
    <x v="0"/>
    <x v="0"/>
    <x v="0"/>
    <s v="VICTORIA CITY OFFICE PATTY CASH MAY,JUNE,JULY 23 2 PENCIL BOX FOR HEAD OFFICE TOTAL 400 (65:35)"/>
    <x v="366"/>
    <m/>
    <n v="3322325516"/>
    <m/>
    <m/>
  </r>
  <r>
    <d v="2023-09-22T00:00:00"/>
    <n v="2009"/>
    <x v="0"/>
    <x v="0"/>
    <x v="0"/>
    <s v="VICTORIA CITY OFFICE PATTY CASH MAY,JUNE,JULY 23 4 BROOMS ,2 RIM A4 PAPER TOTAL 3660 (65:35)"/>
    <x v="1277"/>
    <m/>
    <n v="3322327895"/>
    <m/>
    <m/>
  </r>
  <r>
    <d v="2023-09-22T00:00:00"/>
    <n v="2010"/>
    <x v="0"/>
    <x v="0"/>
    <x v="0"/>
    <s v="VICTORIA CITY OFFICE PATTY CASH MAY,JUNE,JULY 23 PLUMBING WORK IN VC CSC TOTAL 950 (65:35)"/>
    <x v="1084"/>
    <m/>
    <n v="3322328513"/>
    <m/>
    <m/>
  </r>
  <r>
    <d v="2023-09-22T00:00:00"/>
    <n v="2011"/>
    <x v="0"/>
    <x v="0"/>
    <x v="0"/>
    <s v="VICTORIA CITY OFFICE PATTY CASH MAY,JUNE,JULY 23 WHITE ENVELOPS FOR SALARIES TOTAL 300 (65:35)"/>
    <x v="1039"/>
    <m/>
    <n v="3322328708"/>
    <m/>
    <m/>
  </r>
  <r>
    <d v="2023-09-22T00:00:00"/>
    <n v="2012"/>
    <x v="0"/>
    <x v="0"/>
    <x v="0"/>
    <s v="VICTORIA CITY OFFICE PATTY CASH MAY,JUNE,JULY 23 BIKE PETROL+ROAD SAFETY CONE +PLANTS TOTAL 9900 (65:35)"/>
    <x v="1278"/>
    <m/>
    <n v="3322335143"/>
    <m/>
    <m/>
  </r>
  <r>
    <d v="2023-09-22T00:00:00"/>
    <n v="2013"/>
    <x v="0"/>
    <x v="0"/>
    <x v="0"/>
    <s v="VICTORIA CITY OFFICE PATTY CASH MAY,JUNE,JULY 23 DRINKING WATER BILL MAY 23 TOTAL 4680 (65:35)"/>
    <x v="1279"/>
    <m/>
    <n v="3322338185"/>
    <m/>
    <m/>
  </r>
  <r>
    <d v="2023-09-22T00:00:00"/>
    <n v="2014"/>
    <x v="0"/>
    <x v="0"/>
    <x v="0"/>
    <s v="VICTORIA CITY OFFICE PATTY CASH MAY,JUNE,JULY 23 BIKE PETROL TOTAL 1000 (65:35)"/>
    <x v="183"/>
    <m/>
    <n v="3322338835"/>
    <m/>
    <m/>
  </r>
  <r>
    <d v="2023-09-22T00:00:00"/>
    <n v="2015"/>
    <x v="0"/>
    <x v="0"/>
    <x v="0"/>
    <s v="VICTORIA CITY OFFICE PATTY CASH MAY,JUNE,JULY 23 WATER BOTTELS AND BOTTELS FOR OPEN HOUSE EVENT TOTAL 12000 (65:35)"/>
    <x v="1092"/>
    <m/>
    <n v="3322346635"/>
    <m/>
    <m/>
  </r>
  <r>
    <d v="2023-09-22T00:00:00"/>
    <n v="2016"/>
    <x v="0"/>
    <x v="0"/>
    <x v="0"/>
    <s v="VICTORIA CITY OFFICE PATTY CASH MAY,JUNE,JULY 23 SWEETS FOR THIRD FLOOR TOTAL 2613 (65:35)"/>
    <x v="1280"/>
    <m/>
    <n v="3322348333"/>
    <m/>
    <m/>
  </r>
  <r>
    <d v="2023-09-22T00:00:00"/>
    <n v="2017"/>
    <x v="0"/>
    <x v="0"/>
    <x v="0"/>
    <s v="VICTORIA CITY OFFICE PATTY CASH MAY,JUNE,JULY 23 SALES ASSOCIATE YASIR EIDI TOTAL 3000 (65:35)"/>
    <x v="491"/>
    <m/>
    <n v="3322350283"/>
    <m/>
    <m/>
  </r>
  <r>
    <d v="2023-09-22T00:00:00"/>
    <n v="2018"/>
    <x v="0"/>
    <x v="0"/>
    <x v="0"/>
    <s v="VICTORIA CITY OFFICE PATTY CASH MAY,JUNE,JULY 23 OPEN HOME EVENT TOTAL 16630 (65:35)"/>
    <x v="1281"/>
    <m/>
    <n v="3322361092"/>
    <m/>
    <m/>
  </r>
  <r>
    <d v="2023-09-22T00:00:00"/>
    <n v="2019"/>
    <x v="0"/>
    <x v="0"/>
    <x v="0"/>
    <s v="VICTORIA CITY OFFICE PATTY CASH MAY,JUNE,JULY 23 EXTENSION FOR LIVING ROOM TOTAL 700 (65:35)"/>
    <x v="469"/>
    <m/>
    <n v="3322361547"/>
    <m/>
    <m/>
  </r>
  <r>
    <d v="2023-09-22T00:00:00"/>
    <n v="2020"/>
    <x v="0"/>
    <x v="0"/>
    <x v="0"/>
    <s v="VICTORIA CITY OFFICE PATTY CASH MAY,JUNE,JULY 23 LABOUR CHARGES AT VC SITE TOTAL 700 (65:35)"/>
    <x v="469"/>
    <m/>
    <n v="3322362002"/>
    <m/>
    <m/>
  </r>
  <r>
    <d v="2023-09-22T00:00:00"/>
    <n v="2021"/>
    <x v="0"/>
    <x v="0"/>
    <x v="0"/>
    <s v="VICTORIA CITY OFFICE PATTY CASH MAY,JUNE,JULY 23 SAJAWAL MOBILE PACKAGE TOTAL 1000 (65:35)"/>
    <x v="183"/>
    <m/>
    <n v="3322362652"/>
    <m/>
    <m/>
  </r>
  <r>
    <d v="2023-09-22T00:00:00"/>
    <n v="2022"/>
    <x v="0"/>
    <x v="0"/>
    <x v="0"/>
    <s v="VICTORIA CITY OFFICE PATTY CASH MAY,JUNE,JULY 23 GRNS THROUGH BYKEA TOTAL 400 (65:35)"/>
    <x v="366"/>
    <m/>
    <n v="3322362912"/>
    <m/>
    <m/>
  </r>
  <r>
    <d v="2023-09-22T00:00:00"/>
    <n v="2023"/>
    <x v="0"/>
    <x v="0"/>
    <x v="0"/>
    <s v="VICTORIA CITY OFFICE PATTY CASH MAY,JUNE,JULY 23 ENVELOPS FOR VC OFFICE TOTAL 500 (65:35)"/>
    <x v="285"/>
    <m/>
    <n v="3322363237"/>
    <m/>
    <m/>
  </r>
  <r>
    <d v="2023-09-22T00:00:00"/>
    <n v="2024"/>
    <x v="0"/>
    <x v="0"/>
    <x v="0"/>
    <s v="VICTORIA CITY OFFICE PATTY CASH MAY,JUNE,JULY 23 DOOR REPAIR TOTAL 5800 (65:35)"/>
    <x v="1282"/>
    <m/>
    <n v="3322367007"/>
    <m/>
    <m/>
  </r>
  <r>
    <d v="2023-09-22T00:00:00"/>
    <n v="2025"/>
    <x v="0"/>
    <x v="0"/>
    <x v="0"/>
    <s v="VICTORIA CITY OFFICE PATTY CASH MAY,JUNE,JULY 23 LIGHTER FOR GAS TOTAL 100 (65:35)"/>
    <x v="260"/>
    <m/>
    <n v="3322367072"/>
    <m/>
    <m/>
  </r>
  <r>
    <d v="2023-09-22T00:00:00"/>
    <n v="2026"/>
    <x v="0"/>
    <x v="0"/>
    <x v="0"/>
    <s v="VICTORIA CITY OFFICE PATTY CASH MAY,JUNE,JULY 23 YASEEN SB KEYS DELIVER THROUGH BYKEA TOTAL 242(65:35)"/>
    <x v="1283"/>
    <m/>
    <n v="3322367229"/>
    <m/>
    <m/>
  </r>
  <r>
    <d v="2023-09-22T00:00:00"/>
    <n v="2027"/>
    <x v="0"/>
    <x v="0"/>
    <x v="0"/>
    <s v="VICTORIA CITY OFFICE PATTY CASH MAY,JUNE,JULY 23 COFEE+TEA+TISSUES+CELLS FOR 3RD FLOOR TOTAL 7884 (65:35)"/>
    <x v="1284"/>
    <m/>
    <n v="3322372353"/>
    <m/>
    <m/>
  </r>
  <r>
    <d v="2023-09-22T00:00:00"/>
    <n v="2028"/>
    <x v="0"/>
    <x v="0"/>
    <x v="0"/>
    <s v="VICTORIA CITY OFFICE PATTY CASH MAY,JUNE,JULY 23 GARBAGE COLLECTION TOTAL 500(65:35)"/>
    <x v="285"/>
    <m/>
    <n v="3322372678"/>
    <m/>
    <m/>
  </r>
  <r>
    <d v="2023-09-22T00:00:00"/>
    <n v="2029"/>
    <x v="0"/>
    <x v="0"/>
    <x v="0"/>
    <s v="VICTORIA CITY OFFICE PATTY CASH MAY,JUNE,JULY 23 BIKE PETROL TOYTAL 1000 (65:35)"/>
    <x v="183"/>
    <m/>
    <n v="3322373328"/>
    <m/>
    <m/>
  </r>
  <r>
    <d v="2023-09-22T00:00:00"/>
    <n v="2030"/>
    <x v="0"/>
    <x v="0"/>
    <x v="0"/>
    <s v="VICTORIA CITY OFFICE PATTY CASH MAY,JUNE,JULY 23 FOR YASEEN SB LUNCH TOTAL 10050 (65:35)"/>
    <x v="1285"/>
    <m/>
    <n v="3322379861"/>
    <m/>
    <m/>
  </r>
  <r>
    <d v="2023-09-22T00:00:00"/>
    <n v="2031"/>
    <x v="0"/>
    <x v="0"/>
    <x v="0"/>
    <s v="VICTORIA CITY OFFICE PATTY CASH MAY,JUNE,JULY 23 10 KG CEMENT FOR REPAIR OF PARKING AREA TOTAL 400 (65:35)"/>
    <x v="366"/>
    <m/>
    <n v="3322380121"/>
    <m/>
    <m/>
  </r>
  <r>
    <d v="2023-09-22T00:00:00"/>
    <n v="2032"/>
    <x v="0"/>
    <x v="0"/>
    <x v="0"/>
    <s v="VICTORIA CITY OFFICE PATTY CASH MAY,JUNE,JULY 23 ABID BIKE PETROL TOTAL 60 (65:35)"/>
    <x v="1286"/>
    <m/>
    <n v="3322380160"/>
    <m/>
    <m/>
  </r>
  <r>
    <d v="2023-09-22T00:00:00"/>
    <n v="2033"/>
    <x v="0"/>
    <x v="0"/>
    <x v="0"/>
    <s v="VICTORIA CITY OFFICE PATTY CASH MAY,JUNE,JULY 23 LABOUR FOR CSC PARKING TOTAL 1200(65:35)"/>
    <x v="1102"/>
    <m/>
    <n v="3322380940"/>
    <m/>
    <m/>
  </r>
  <r>
    <d v="2023-09-22T00:00:00"/>
    <n v="2034"/>
    <x v="0"/>
    <x v="0"/>
    <x v="0"/>
    <s v="VICTORIA CITY OFFICE PATTY CASH MAY,JUNE,JULY 23 VC OFFICE DIESEL TOTAL 14466 (65:35)"/>
    <x v="1287"/>
    <m/>
    <n v="3322390342"/>
    <m/>
    <m/>
  </r>
  <r>
    <d v="2023-09-22T00:00:00"/>
    <n v="2035"/>
    <x v="0"/>
    <x v="0"/>
    <x v="0"/>
    <s v="VICTORIA CITY OFFICE PATTY CASH MAY,JUNE,JULY 23 UNIFORM MAKER ADVANCED TOTAL 10000 (65:35)"/>
    <x v="212"/>
    <m/>
    <n v="3322396842"/>
    <m/>
    <m/>
  </r>
  <r>
    <d v="2023-09-22T00:00:00"/>
    <n v="2036"/>
    <x v="0"/>
    <x v="0"/>
    <x v="0"/>
    <s v="VICTORIA CITY OFFICE PATTY CASH MAY,JUNE,JULY 23 HI TEA EXPENSE TOTAL 18480(65:35)"/>
    <x v="1288"/>
    <m/>
    <n v="3322408854"/>
    <m/>
    <m/>
  </r>
  <r>
    <d v="2023-09-22T00:00:00"/>
    <n v="2037"/>
    <x v="0"/>
    <x v="0"/>
    <x v="0"/>
    <s v="VICTORIA CITY OFFICE PATTY CASH MAY,JUNE,JULY 23 BISCUITS AND TEA FOR 3RD FLOOR TOTAL 1792(65:35)"/>
    <x v="1289"/>
    <m/>
    <n v="3322410018"/>
    <m/>
    <m/>
  </r>
  <r>
    <d v="2023-09-22T00:00:00"/>
    <n v="2038"/>
    <x v="0"/>
    <x v="0"/>
    <x v="0"/>
    <s v="VICTORIA CITY OFFICE PATTY CASH MAY,JUNE,JULY 23 VC CSC DOOR LOCK AND REPAIR TOTAL 5300(65:35)"/>
    <x v="1290"/>
    <m/>
    <n v="3322413463"/>
    <m/>
    <m/>
  </r>
  <r>
    <d v="2023-09-22T00:00:00"/>
    <n v="2039"/>
    <x v="0"/>
    <x v="0"/>
    <x v="0"/>
    <s v="VICTORIA CITY OFFICE PATTY CASH MAY,JUNE,JULY 23 3RD FLOOR SAMAAN TOTAL 800 (65:35)"/>
    <x v="180"/>
    <m/>
    <n v="3322413983"/>
    <m/>
    <m/>
  </r>
  <r>
    <d v="2023-09-22T00:00:00"/>
    <n v="2040"/>
    <x v="0"/>
    <x v="0"/>
    <x v="0"/>
    <s v="VICTORIA CITY OFFICE PATTY CASH MAY,JUNE,JULY 23 MILK FOR 3RD FLOOR TOTAL 540 (65:35)"/>
    <x v="1291"/>
    <m/>
    <n v="3322414334"/>
    <m/>
    <m/>
  </r>
  <r>
    <d v="2023-09-22T00:00:00"/>
    <n v="2041"/>
    <x v="0"/>
    <x v="0"/>
    <x v="0"/>
    <s v="VICTORIA CITY OFFICE PATTY CASH MAY,JUNE,JULY 23 3RD FLOOR FRIDGRE DELIVEY TOTAL 850(65:35)"/>
    <x v="1052"/>
    <m/>
    <n v="3322414887"/>
    <m/>
    <m/>
  </r>
  <r>
    <d v="2023-09-22T00:00:00"/>
    <n v="2042"/>
    <x v="0"/>
    <x v="0"/>
    <x v="0"/>
    <s v="VICTORIA CITY OFFICE PATTY CASH MAY,JUNE,JULY 23 VC BIKE MAINTENANCE TOTAL 2120(65:35)"/>
    <x v="1292"/>
    <m/>
    <n v="3322416265"/>
    <m/>
    <m/>
  </r>
  <r>
    <d v="2023-09-22T00:00:00"/>
    <n v="2043"/>
    <x v="0"/>
    <x v="0"/>
    <x v="0"/>
    <s v="VICTORIA CITY OFFICE PATTY CASH MAY,JUNE,JULY 23 MILK FOR 3RD FLOOR TOTAL 270(65:35)"/>
    <x v="1293"/>
    <m/>
    <n v="3322416441"/>
    <m/>
    <m/>
  </r>
  <r>
    <d v="2023-09-22T00:00:00"/>
    <n v="2044"/>
    <x v="0"/>
    <x v="0"/>
    <x v="0"/>
    <s v="VICTORIA CITY OFFICE PATTY CASH MAY,JUNE,JULY 23 PAID TO IRFAN ELECTRITION TOTAL 1070 (65:35)"/>
    <x v="1294"/>
    <m/>
    <n v="3322417137"/>
    <m/>
    <m/>
  </r>
  <r>
    <d v="2023-09-22T00:00:00"/>
    <n v="2045"/>
    <x v="0"/>
    <x v="0"/>
    <x v="0"/>
    <s v="VICTORIA CITY OFFICE PATTY CASH MAY,JUNE,JULY 23 PETROL FOR MISC VISITS TOTAL 1400 (65:35)"/>
    <x v="620"/>
    <m/>
    <n v="3322418047"/>
    <m/>
    <m/>
  </r>
  <r>
    <d v="2023-09-22T00:00:00"/>
    <n v="2046"/>
    <x v="0"/>
    <x v="0"/>
    <x v="0"/>
    <s v="VICTORIA CITY OFFICE PATTY CASH MAY,JUNE,JULY 23 MILK FOR 3RD FLOOR TOTAL 270(65:35)"/>
    <x v="1293"/>
    <m/>
    <n v="3322418223"/>
    <m/>
    <m/>
  </r>
  <r>
    <d v="2023-09-22T00:00:00"/>
    <n v="2047"/>
    <x v="0"/>
    <x v="0"/>
    <x v="0"/>
    <s v="VICTORIA CITY OFFICE PATTY CASH MAY,JUNE,JULY 23 BIKE PETROL TOTAL 1000 (65:35)"/>
    <x v="183"/>
    <m/>
    <n v="3322418873"/>
    <m/>
    <m/>
  </r>
  <r>
    <d v="2023-09-22T00:00:00"/>
    <n v="2048"/>
    <x v="0"/>
    <x v="0"/>
    <x v="0"/>
    <s v="VICTORIA CITY OFFICE PATTY CASH MAY,JUNE,JULY 23 STAPPLERS PIN LARGE BOX TOTAL 3600(65:35)"/>
    <x v="1049"/>
    <m/>
    <n v="3322421213"/>
    <m/>
    <m/>
  </r>
  <r>
    <d v="2023-09-22T00:00:00"/>
    <n v="2049"/>
    <x v="0"/>
    <x v="0"/>
    <x v="0"/>
    <s v="VICTORIA CITY OFFICE PATTY CASH MAY,JUNE,JULY 23 MOPE+CLEARING BRUSH TOTAL 1000 (65:35)"/>
    <x v="183"/>
    <m/>
    <n v="3322421863"/>
    <m/>
    <m/>
  </r>
  <r>
    <d v="2023-09-22T00:00:00"/>
    <n v="2050"/>
    <x v="0"/>
    <x v="0"/>
    <x v="0"/>
    <s v="VICTORIA CITY OFFICE PATTY CASH MAY,JUNE,JULY 23 MILK FOR 3RD FLOOR TOTAL 270(65:35)"/>
    <x v="1293"/>
    <m/>
    <n v="3322422039"/>
    <m/>
    <m/>
  </r>
  <r>
    <d v="2023-09-22T00:00:00"/>
    <n v="2051"/>
    <x v="0"/>
    <x v="0"/>
    <x v="0"/>
    <s v="VICTORIA CITY OFFICE PATTY CASH MAY,JUNE,JULY 23 SWEETS FOR THIRD FLOOR TOTAL 2128 (65:35)"/>
    <x v="1295"/>
    <m/>
    <n v="3322423422"/>
    <m/>
    <m/>
  </r>
  <r>
    <d v="2023-09-22T00:00:00"/>
    <n v="2052"/>
    <x v="0"/>
    <x v="0"/>
    <x v="0"/>
    <s v="VICTORIA CITY OFFICE PATTY CASH MAY,JUNE,JULY 23 LUNCH FOR YASEEN SB TOTAL 10340 (65:35)"/>
    <x v="1296"/>
    <m/>
    <n v="3322430143"/>
    <m/>
    <m/>
  </r>
  <r>
    <d v="2023-09-22T00:00:00"/>
    <n v="2053"/>
    <x v="0"/>
    <x v="0"/>
    <x v="0"/>
    <s v="VICTORIA CITY OFFICE PATTY CASH MAY,JUNE,JULY 23 EXUAST FAN REPARING TOTAL 7190 (65:35)"/>
    <x v="1297"/>
    <m/>
    <n v="3322434817"/>
    <m/>
    <m/>
  </r>
  <r>
    <d v="2023-09-22T00:00:00"/>
    <n v="2054"/>
    <x v="0"/>
    <x v="0"/>
    <x v="0"/>
    <s v="VICTORIA CITY OFFICE PATTY CASH MAY,JUNE,JULY 23 COLLERS TOTAL 3000 (65:35)"/>
    <x v="491"/>
    <m/>
    <n v="3322436767"/>
    <m/>
    <m/>
  </r>
  <r>
    <d v="2023-09-22T00:00:00"/>
    <n v="2055"/>
    <x v="0"/>
    <x v="0"/>
    <x v="0"/>
    <s v="VICTORIA CITY OFFICE PATTY CASH MAY,JUNE,JULY 23 FLY KILLER SPRAY TOTAL 76 (65:35)"/>
    <x v="944"/>
    <m/>
    <n v="3322436817"/>
    <m/>
    <m/>
  </r>
  <r>
    <d v="2023-09-22T00:00:00"/>
    <n v="2056"/>
    <x v="0"/>
    <x v="0"/>
    <x v="0"/>
    <s v="VICTORIA CITY OFFICE PATTY CASH MAY,JUNE,JULY 23 SUGAR FOR OFFICE VC CSC TOTAL 260 (65:35)"/>
    <x v="494"/>
    <m/>
    <n v="3322436986"/>
    <m/>
    <m/>
  </r>
  <r>
    <d v="2023-09-22T00:00:00"/>
    <n v="2057"/>
    <x v="0"/>
    <x v="0"/>
    <x v="0"/>
    <s v="VICTORIA CITY OFFICE PATTY CASH MAY,JUNE,JULY 23 SUGAR FOR OFFICE HEAD OFFICE TOTAL 500 (65:35)"/>
    <x v="285"/>
    <m/>
    <n v="3322437311"/>
    <m/>
    <m/>
  </r>
  <r>
    <d v="2023-09-22T00:00:00"/>
    <n v="2058"/>
    <x v="0"/>
    <x v="0"/>
    <x v="0"/>
    <s v="VICTORIA CITY OFFICE PATTY CASH MAY,JUNE,JULY 23 BIKE PETROL TOTAL 1000 (65:35)"/>
    <x v="183"/>
    <m/>
    <n v="3322437961"/>
    <m/>
    <m/>
  </r>
  <r>
    <d v="2023-09-22T00:00:00"/>
    <n v="2059"/>
    <x v="0"/>
    <x v="0"/>
    <x v="0"/>
    <s v="VICTORIA CITY OFFICE PATTY CASH MAY,JUNE,JULY 23 COOLER FOR HEAD OFFICE TOTAL 1450(65:35)"/>
    <x v="1298"/>
    <m/>
    <n v="3322438904"/>
    <m/>
    <m/>
  </r>
  <r>
    <d v="2023-09-22T00:00:00"/>
    <n v="2060"/>
    <x v="0"/>
    <x v="0"/>
    <x v="0"/>
    <s v="VICTORIA CITY OFFICE PATTY CASH MAY,JUNE,JULY 23 EXAUST FAN FITTING AND VISIT EXPENSE TOTAL 1890 (65:35)"/>
    <x v="1299"/>
    <m/>
    <n v="3322440132"/>
    <m/>
    <m/>
  </r>
  <r>
    <d v="2023-09-22T00:00:00"/>
    <n v="2061"/>
    <x v="0"/>
    <x v="0"/>
    <x v="0"/>
    <s v="VICTORIA CITY OFFICE PATTY CASH MAY,JUNE,JULY 23 MILK AND BISCUITS FOR 3RD FLOOR TOTAL 540(65:35)"/>
    <x v="1291"/>
    <m/>
    <n v="3322440483"/>
    <m/>
    <m/>
  </r>
  <r>
    <d v="2023-09-22T00:00:00"/>
    <n v="2062"/>
    <x v="0"/>
    <x v="0"/>
    <x v="0"/>
    <s v="VICTORIA CITY OFFICE PATTY CASH MAY,JUNE,JULY 23 NEWSPAPER BILL MAY 23 TOTAL 2720(65:35)"/>
    <x v="1300"/>
    <m/>
    <n v="3322442251"/>
    <m/>
    <m/>
  </r>
  <r>
    <d v="2023-09-22T00:00:00"/>
    <n v="2063"/>
    <x v="0"/>
    <x v="0"/>
    <x v="0"/>
    <s v="VICTORIA CITY OFFICE PATTY CASH MAY,JUNE,JULY 23 THROUGH RECEIPT TO CLINT FROM INDRIVE TOTAL 270 (65:35)"/>
    <x v="1293"/>
    <m/>
    <n v="3322442427"/>
    <m/>
    <m/>
  </r>
  <r>
    <d v="2023-09-22T00:00:00"/>
    <n v="2064"/>
    <x v="0"/>
    <x v="0"/>
    <x v="0"/>
    <s v="VICTORIA CITY OFFICE PATTY CASH MAY,JUNE,JULY 23 SECURITY SUPER VISER BIKE PETROL TOITAL 2100 (65:35)"/>
    <x v="1301"/>
    <m/>
    <n v="3322443792"/>
    <m/>
    <m/>
  </r>
  <r>
    <d v="2023-09-22T00:00:00"/>
    <n v="2065"/>
    <x v="0"/>
    <x v="0"/>
    <x v="0"/>
    <s v="VICTORIA CITY OFFICE PATTY CASH MAY,JUNE,JULY 23 PRINTER REPAIR CASHIER TONNER REFIL TOTAL 2650 (65:35)"/>
    <x v="1302"/>
    <m/>
    <n v="3322445515"/>
    <m/>
    <m/>
  </r>
  <r>
    <d v="2023-09-22T00:00:00"/>
    <n v="2066"/>
    <x v="0"/>
    <x v="0"/>
    <x v="0"/>
    <s v="VICTORIA CITY OFFICE PATTY CASH MAY,JUNE,JULY 23 TS OFFICE PRINTER REPAIR TOTAL 1300 (65:35)"/>
    <x v="1303"/>
    <m/>
    <n v="3322446360"/>
    <m/>
    <m/>
  </r>
  <r>
    <d v="2023-09-22T00:00:00"/>
    <n v="2067"/>
    <x v="0"/>
    <x v="0"/>
    <x v="0"/>
    <s v="VICTORIA CITY OFFICE PATTY CASH MAY,JUNE,JULY 23 SADQA TOTAL 5000 (65:35)"/>
    <x v="101"/>
    <m/>
    <n v="3322449610"/>
    <m/>
    <m/>
  </r>
  <r>
    <d v="2023-09-22T00:00:00"/>
    <n v="2068"/>
    <x v="0"/>
    <x v="0"/>
    <x v="0"/>
    <s v="VICTORIA CITY OFFICE PATTY CASH MAY,JUNE,JULY 23 MOBILE PACKAGE TO SAJAWAL TOTAL 1000 (65:35)"/>
    <x v="183"/>
    <m/>
    <n v="3322450260"/>
    <m/>
    <m/>
  </r>
  <r>
    <d v="2023-09-22T00:00:00"/>
    <n v="2069"/>
    <x v="0"/>
    <x v="0"/>
    <x v="0"/>
    <s v="VICTORIA CITY OFFICE PATTY CASH MAY,JUNE,JULY 23 CHAARGES FOR SALEES ABEER FATIME TOTAL 1000 (65:35)"/>
    <x v="183"/>
    <m/>
    <n v="3322450910"/>
    <m/>
    <m/>
  </r>
  <r>
    <d v="2023-09-22T00:00:00"/>
    <n v="2070"/>
    <x v="0"/>
    <x v="0"/>
    <x v="0"/>
    <s v="VICTORIA CITY OFFICE PATTY CASH MAY,JUNE,JULY 23 MILK FOR THIRD FLOOR TOTAL 270 (65:35)"/>
    <x v="1293"/>
    <m/>
    <n v="3322451086"/>
    <m/>
    <m/>
  </r>
  <r>
    <d v="2023-09-22T00:00:00"/>
    <n v="2071"/>
    <x v="0"/>
    <x v="0"/>
    <x v="0"/>
    <s v="VICTORIA CITY OFFICE PATTY CASH MAY,JUNE,JULY 23 SANDWICH FOR 3RD FLOOR TOTAL 1097 (65:35)"/>
    <x v="1304"/>
    <m/>
    <n v="3322451799"/>
    <m/>
    <m/>
  </r>
  <r>
    <d v="2023-09-22T00:00:00"/>
    <n v="2072"/>
    <x v="0"/>
    <x v="0"/>
    <x v="0"/>
    <s v="VICTORIA CITY OFFICE PATTY CASH MAY,JUNE,JULY 23 FUEL TO IRFAN ELECTRITION TOTAL 770 (65:35)"/>
    <x v="165"/>
    <m/>
    <n v="3322452299"/>
    <m/>
    <m/>
  </r>
  <r>
    <d v="2023-09-22T00:00:00"/>
    <n v="2073"/>
    <x v="0"/>
    <x v="0"/>
    <x v="0"/>
    <s v="VICTORIA CITY OFFICE PATTY CASH MAY,JUNE,JULY 23 SANDWICH FOR HOS GUEST TOTAL 1753 (65:35)"/>
    <x v="1305"/>
    <m/>
    <n v="3322453438"/>
    <m/>
    <m/>
  </r>
  <r>
    <d v="2023-09-22T00:00:00"/>
    <n v="2074"/>
    <x v="0"/>
    <x v="0"/>
    <x v="0"/>
    <s v="VICTORIA CITY OFFICE PATTY CASH MAY,JUNE,JULY 23 BIKE PETROL SAJAWAL TOTAL 1000 (65:35)"/>
    <x v="183"/>
    <m/>
    <n v="3322454088"/>
    <m/>
    <m/>
  </r>
  <r>
    <d v="2023-09-22T00:00:00"/>
    <n v="2075"/>
    <x v="0"/>
    <x v="0"/>
    <x v="0"/>
    <s v="VICTORIA CITY OFFICE PATTY CASH MAY,JUNE,JULY 23 TERMITE KILLER SPRAY TOTAL 350 (65:35)"/>
    <x v="1079"/>
    <m/>
    <n v="3322454316"/>
    <m/>
    <m/>
  </r>
  <r>
    <d v="2023-09-22T00:00:00"/>
    <n v="2076"/>
    <x v="0"/>
    <x v="0"/>
    <x v="0"/>
    <s v="VICTORIA CITY OFFICE PATTY CASH MAY,JUNE,JULY 23 LAPTOP REPAIR TOATL 4000 (65:35)"/>
    <x v="10"/>
    <m/>
    <n v="3322456916"/>
    <m/>
    <m/>
  </r>
  <r>
    <d v="2023-09-22T00:00:00"/>
    <n v="2077"/>
    <x v="0"/>
    <x v="0"/>
    <x v="0"/>
    <s v="VICTORIA CITY OFFICE PATTY CASH MAY,JUNE,JULY 23 DRINKING WATER BILL 53 BOTTLES IN JUNE TOTAL 4770(65:35)"/>
    <x v="840"/>
    <m/>
    <n v="3322460016"/>
    <m/>
    <m/>
  </r>
  <r>
    <d v="2023-09-22T00:00:00"/>
    <n v="2078"/>
    <x v="0"/>
    <x v="0"/>
    <x v="0"/>
    <s v="VICTORIA CITY OFFICE PATTY CASH MAY,JUNE,JULY 23 VC CSC DOOR REPAIR TOTAL 2500 (65:35)"/>
    <x v="1306"/>
    <m/>
    <n v="3322461641"/>
    <m/>
    <m/>
  </r>
  <r>
    <d v="2023-09-22T00:00:00"/>
    <n v="2079"/>
    <x v="0"/>
    <x v="0"/>
    <x v="0"/>
    <s v="VICTORIA CITY OFFICE PATTY CASH MAY,JUNE,JULY 23 WHEELS FOR BROKEN CHAIRS TOTAL 1700 (65:35)"/>
    <x v="1307"/>
    <m/>
    <n v="3322462746"/>
    <m/>
    <m/>
  </r>
  <r>
    <d v="2023-09-22T00:00:00"/>
    <n v="2080"/>
    <x v="0"/>
    <x v="0"/>
    <x v="0"/>
    <s v="VICTORIA CITY OFFICE PATTY CASH MAY,JUNE,JULY 23 VC CSC GENERATOR FUEL +STATIONERY TOTAL 23782"/>
    <x v="262"/>
    <m/>
    <n v="3322478204"/>
    <m/>
    <m/>
  </r>
  <r>
    <d v="2023-09-22T00:00:00"/>
    <n v="2081"/>
    <x v="0"/>
    <x v="0"/>
    <x v="0"/>
    <s v="VICTORIA CITY OFFICE PATTY CASH MAY,JUNE,JULY 23 MILK BISCUITS FOR THIRD FLOOR TOTAL 1552 (65:35)"/>
    <x v="1308"/>
    <m/>
    <n v="3322479212"/>
    <m/>
    <m/>
  </r>
  <r>
    <d v="2023-09-22T00:00:00"/>
    <n v="2082"/>
    <x v="0"/>
    <x v="0"/>
    <x v="0"/>
    <s v="VICTORIA CITY OFFICE PATTY CASH MAY,JUNE,JULY 23 ABID VISIT BANK AND HEAD OFFICE TOTAL 263(65:35)"/>
    <x v="7"/>
    <m/>
    <n v="3322479382"/>
    <m/>
    <m/>
  </r>
  <r>
    <d v="2023-09-22T00:00:00"/>
    <n v="2083"/>
    <x v="0"/>
    <x v="0"/>
    <x v="0"/>
    <s v="VICTORIA CITY OFFICE PATTY CASH MAY,JUNE,JULY 23 GRNS THROUGH BYKEA TOTAL 400 (65:35)"/>
    <x v="366"/>
    <m/>
    <n v="3322479642"/>
    <m/>
    <m/>
  </r>
  <r>
    <d v="2023-09-22T00:00:00"/>
    <n v="2084"/>
    <x v="0"/>
    <x v="0"/>
    <x v="0"/>
    <s v="VICTORIA CITY OFFICE PATTY CASH MAY,JUNE,JULY 23 MILK FOR TEA TOTAL 270 (65:35)"/>
    <x v="1293"/>
    <m/>
    <n v="3322479818"/>
    <m/>
    <m/>
  </r>
  <r>
    <d v="2023-09-22T00:00:00"/>
    <n v="2085"/>
    <x v="0"/>
    <x v="0"/>
    <x v="0"/>
    <s v="VICTORIA CITY OFFICE PATTY CASH MAY,JUNE,JULY 23 BELL FOR ADMINISTRATION ROOM TOTAL 1500 (65:35)"/>
    <x v="1081"/>
    <m/>
    <n v="3322480793"/>
    <m/>
    <m/>
  </r>
  <r>
    <d v="2023-09-22T00:00:00"/>
    <n v="2086"/>
    <x v="0"/>
    <x v="0"/>
    <x v="0"/>
    <s v="VICTORIA CITY OFFICE PATTY CASH MAY,JUNE,JULY 23 CCTV CAMERAS REPAIR +PETROL TOTAL 3270(65:35)"/>
    <x v="1309"/>
    <m/>
    <n v="3322482918"/>
    <m/>
    <m/>
  </r>
  <r>
    <d v="2023-09-22T00:00:00"/>
    <n v="2087"/>
    <x v="0"/>
    <x v="0"/>
    <x v="0"/>
    <s v="VICTORIA CITY OFFICE PATTY CASH MAY,JUNE,JULY 23 BIKE PETROL +FOOTREST REPAIR SECURITY STAFF TOTAL 650 (65:35)"/>
    <x v="1085"/>
    <m/>
    <n v="3322483341"/>
    <m/>
    <m/>
  </r>
  <r>
    <d v="2023-09-22T00:00:00"/>
    <n v="2088"/>
    <x v="0"/>
    <x v="0"/>
    <x v="0"/>
    <s v="VICTORIA CITY OFFICE PATTY CASH MAY,JUNE,JULY 23 VC CSC BIKE MAINTENANCE TOTAL 1330 (65:35)"/>
    <x v="1310"/>
    <m/>
    <n v="3322484205"/>
    <m/>
    <m/>
  </r>
  <r>
    <d v="2023-09-22T00:00:00"/>
    <n v="2089"/>
    <x v="0"/>
    <x v="0"/>
    <x v="0"/>
    <s v="VICTORIA CITY OFFICE PATTY CASH MAY,JUNE,JULY 23 HR MAM ANMOL TOTAL 500 (65:35)"/>
    <x v="285"/>
    <m/>
    <n v="3322484530"/>
    <m/>
    <m/>
  </r>
  <r>
    <d v="2023-09-22T00:00:00"/>
    <n v="2090"/>
    <x v="0"/>
    <x v="0"/>
    <x v="0"/>
    <s v="VICTORIA CITY OFFICE PATTY CASH MAY,JUNE,JULY 23 MOBILE PACKAGE OF HOTSPOT TOTAL 1500 (65:35)"/>
    <x v="1081"/>
    <m/>
    <n v="3322485505"/>
    <m/>
    <m/>
  </r>
  <r>
    <d v="2023-09-22T00:00:00"/>
    <n v="2091"/>
    <x v="0"/>
    <x v="0"/>
    <x v="0"/>
    <s v="VICTORIA CITY OFFICE PATTY CASH MAY,JUNE,JULY 23 SAJAWAL BIKE PETROL TOTAL 1000 (65:35)"/>
    <x v="183"/>
    <m/>
    <n v="3322486155"/>
    <m/>
    <m/>
  </r>
  <r>
    <d v="2023-09-22T00:00:00"/>
    <n v="2092"/>
    <x v="0"/>
    <x v="0"/>
    <x v="0"/>
    <s v="VICTORIA CITY OFFICE PATTY CASH MAY,JUNE,JULY 23 DRINKIUNG WATER GLASS+BIKE COVER TOTAL 2180 (65:35)"/>
    <x v="1311"/>
    <m/>
    <n v="3322487572"/>
    <m/>
    <m/>
  </r>
  <r>
    <d v="2023-09-22T00:00:00"/>
    <n v="2093"/>
    <x v="0"/>
    <x v="0"/>
    <x v="0"/>
    <s v="VICTORIA CITY OFFICE PATTY CASH MAY,JUNE,JULY 23 CCTV CAMERA REPAIR TOTAL 1470 (65:35)"/>
    <x v="1312"/>
    <m/>
    <n v="3322488528"/>
    <m/>
    <m/>
  </r>
  <r>
    <d v="2023-09-22T00:00:00"/>
    <n v="2094"/>
    <x v="0"/>
    <x v="0"/>
    <x v="0"/>
    <s v="VICTORIA CITY OFFICE PATTY CASH MAY,JUNE,JULY 23 HIGHLIGHTERS TOTAL 480 (65:35)"/>
    <x v="1313"/>
    <m/>
    <n v="3322488840"/>
    <m/>
    <m/>
  </r>
  <r>
    <d v="2023-09-22T00:00:00"/>
    <n v="2095"/>
    <x v="0"/>
    <x v="0"/>
    <x v="0"/>
    <s v="VICTORIA CITY OFFICE PATTY CASH MAY,JUNE,JULY 23 SEPRATER TOTAL 450 (65:35)"/>
    <x v="1100"/>
    <m/>
    <n v="3322489133"/>
    <m/>
    <m/>
  </r>
  <r>
    <d v="2023-09-22T00:00:00"/>
    <n v="2096"/>
    <x v="0"/>
    <x v="0"/>
    <x v="0"/>
    <s v="VICTORIA CITY OFFICE PATTY CASH MAY,JUNE,JULY 23 MILK +BISCUITS FOR COS TOTAL 637(65:35)"/>
    <x v="1188"/>
    <m/>
    <n v="3322489548"/>
    <m/>
    <m/>
  </r>
  <r>
    <d v="2023-09-22T00:00:00"/>
    <n v="2097"/>
    <x v="0"/>
    <x v="0"/>
    <x v="0"/>
    <s v="VICTORIA CITY OFFICE PATTY CASH MAY,JUNE,JULY 23 EVERDAY MILK+SHUGAR+TEA BAGS TOTAL 3626 (65:35)"/>
    <x v="1314"/>
    <m/>
    <n v="3322491904"/>
    <m/>
    <m/>
  </r>
  <r>
    <d v="2023-09-22T00:00:00"/>
    <n v="2098"/>
    <x v="0"/>
    <x v="0"/>
    <x v="0"/>
    <s v="VICTORIA CITY OFFICE PATTY CASH MAY,JUNE,JULY 23 BIKE PETROL +SERVICE TOTAL 1150(65:35)"/>
    <x v="1315"/>
    <m/>
    <n v="3322492652"/>
    <m/>
    <m/>
  </r>
  <r>
    <d v="2023-09-25T00:00:00"/>
    <n v="2099"/>
    <x v="19"/>
    <x v="25"/>
    <x v="0"/>
    <s v="BAHRIA TOWN PTCL BILL 042-37863100 TOTAL 900 (65:35)"/>
    <x v="377"/>
    <m/>
    <n v="3322493237"/>
    <m/>
    <m/>
  </r>
  <r>
    <d v="2023-09-25T00:00:00"/>
    <n v="2100"/>
    <x v="19"/>
    <x v="25"/>
    <x v="0"/>
    <s v="H.O SNGPL BILL SEP 23 TOTAL 14000 (65:35)"/>
    <x v="1249"/>
    <m/>
    <n v="3322502337"/>
    <m/>
    <m/>
  </r>
  <r>
    <d v="2023-09-25T00:00:00"/>
    <n v="2101"/>
    <x v="11"/>
    <x v="23"/>
    <x v="0"/>
    <s v="BAHRIA TOWN RENT SEP 23 REMAINING AMOUNT INCREASE RENT 10% TOTAL 35700 (50:50)"/>
    <x v="1316"/>
    <m/>
    <n v="3322520187"/>
    <m/>
    <m/>
  </r>
  <r>
    <d v="2023-09-25T00:00:00"/>
    <n v="2102"/>
    <x v="62"/>
    <x v="88"/>
    <x v="1"/>
    <s v="PAID TO MUGHAL BROTHERS VCPRO# 039 BILL NO 487"/>
    <x v="954"/>
    <m/>
    <n v="3322580687"/>
    <m/>
    <m/>
  </r>
  <r>
    <d v="2023-09-25T00:00:00"/>
    <n v="2103"/>
    <x v="52"/>
    <x v="73"/>
    <x v="1"/>
    <s v="PAID TO MUGHAL BROTHERS VCPRO# 038 BILL NO 490"/>
    <x v="905"/>
    <m/>
    <n v="3322597687"/>
    <m/>
    <m/>
  </r>
  <r>
    <d v="2023-09-25T00:00:00"/>
    <n v="2104"/>
    <x v="54"/>
    <x v="75"/>
    <x v="1"/>
    <s v="PAID TO GHOUSIA NURSERY FARM BILL NO 664 VCPRO # 044"/>
    <x v="70"/>
    <m/>
    <n v="3322622687"/>
    <m/>
    <m/>
  </r>
  <r>
    <d v="2023-09-30T00:00:00"/>
    <n v="2105"/>
    <x v="11"/>
    <x v="13"/>
    <x v="0"/>
    <s v="11F-2 RENT PAID OCT 23 10% INCREASE TO THIS MONTH TOTAL 727250 (65:35)"/>
    <x v="1317"/>
    <m/>
    <n v="3323095399"/>
    <m/>
    <m/>
  </r>
  <r>
    <d v="2023-09-30T00:00:00"/>
    <n v="2106"/>
    <x v="13"/>
    <x v="15"/>
    <x v="4"/>
    <s v="PURCHASED FURNITURE FOR VICTOTRIA CITY SITE "/>
    <x v="1318"/>
    <m/>
    <n v="3324011667"/>
    <m/>
    <m/>
  </r>
  <r>
    <d v="2023-10-14T00:00:00"/>
    <n v="2107"/>
    <x v="19"/>
    <x v="25"/>
    <x v="0"/>
    <s v="H.O SNGPL BILL OCT 23 ID 17635420007 TOTAL 11000 (65:35)"/>
    <x v="1148"/>
    <m/>
    <n v="3324018817"/>
    <m/>
    <m/>
  </r>
  <r>
    <d v="2023-10-14T00:00:00"/>
    <n v="2108"/>
    <x v="19"/>
    <x v="25"/>
    <x v="0"/>
    <s v="H.O LESCO BILL SEP 23 ID# 3244392 TOTAL 5715 (65:35)"/>
    <x v="1319"/>
    <m/>
    <n v="3324022531"/>
    <m/>
    <m/>
  </r>
  <r>
    <d v="2023-10-14T00:00:00"/>
    <n v="2109"/>
    <x v="19"/>
    <x v="25"/>
    <x v="0"/>
    <s v="H.O LESCO BILL SEP 23 ID# 3244388 TOTAL 431 (65:35)"/>
    <x v="354"/>
    <m/>
    <n v="3324022811"/>
    <m/>
    <m/>
  </r>
  <r>
    <d v="2023-10-14T00:00:00"/>
    <n v="2110"/>
    <x v="19"/>
    <x v="25"/>
    <x v="0"/>
    <s v="H.O LESCO BILL SEP 23 ID# 3244389 TOTAL 993 (65:35)"/>
    <x v="1320"/>
    <m/>
    <n v="3324023456"/>
    <m/>
    <m/>
  </r>
  <r>
    <d v="2023-10-14T00:00:00"/>
    <n v="2111"/>
    <x v="19"/>
    <x v="25"/>
    <x v="0"/>
    <s v="H.O LESCO BILL SEP 23 ID# 3244378 TOTAL 292 (65:35)"/>
    <x v="1321"/>
    <m/>
    <n v="3324023646"/>
    <m/>
    <m/>
  </r>
  <r>
    <d v="2023-10-14T00:00:00"/>
    <n v="2112"/>
    <x v="19"/>
    <x v="25"/>
    <x v="0"/>
    <s v="BAHRIA TOWN MAINTENANCE BILL SEP 23 TOTAL 10600 (65:35)"/>
    <x v="742"/>
    <m/>
    <n v="3324030536"/>
    <m/>
    <m/>
  </r>
  <r>
    <d v="2023-10-16T00:00:00"/>
    <n v="2113"/>
    <x v="19"/>
    <x v="25"/>
    <x v="0"/>
    <s v="BAHRIA TOWN ELECTRICITY BILL SEP 23 TOTAL 86720 (65:35)"/>
    <x v="1322"/>
    <m/>
    <n v="3324086904"/>
    <m/>
    <m/>
  </r>
  <r>
    <d v="2023-10-16T00:00:00"/>
    <n v="2114"/>
    <x v="19"/>
    <x v="25"/>
    <x v="0"/>
    <s v="VICTORIA CITY OFFICE LESCO BILL SEP 23 TOTAL 66706 (65:35)"/>
    <x v="1323"/>
    <m/>
    <n v="3324130262"/>
    <m/>
    <m/>
  </r>
  <r>
    <d v="2023-10-16T00:00:00"/>
    <n v="2115"/>
    <x v="19"/>
    <x v="25"/>
    <x v="0"/>
    <s v="VICTORIA CITY STORM FIBER BILL OCT 23 TOTAL 16175 (65:35)"/>
    <x v="1324"/>
    <m/>
    <n v="3324140775"/>
    <m/>
    <m/>
  </r>
  <r>
    <d v="2023-10-16T00:00:00"/>
    <n v="2116"/>
    <x v="19"/>
    <x v="25"/>
    <x v="0"/>
    <s v="VICTORIA CITY SITE OFFICE BILL SEP 23 "/>
    <x v="1325"/>
    <m/>
    <n v="3324166130"/>
    <m/>
    <m/>
  </r>
  <r>
    <d v="2023-10-16T00:00:00"/>
    <n v="2117"/>
    <x v="19"/>
    <x v="25"/>
    <x v="0"/>
    <s v="VICTORIA CITY SITE OFFICE BILL SEP 23 "/>
    <x v="1326"/>
    <m/>
    <n v="3324267341"/>
    <m/>
    <m/>
  </r>
  <r>
    <d v="2023-10-16T00:00:00"/>
    <n v="2118"/>
    <x v="19"/>
    <x v="25"/>
    <x v="0"/>
    <s v="VICTORIA CITY PTCL BILL SEP 23 042-210142 TOTAL 4890 (65:35)"/>
    <x v="1327"/>
    <m/>
    <n v="3324270519"/>
    <m/>
    <m/>
  </r>
  <r>
    <d v="2023-10-16T00:00:00"/>
    <n v="2119"/>
    <x v="19"/>
    <x v="25"/>
    <x v="0"/>
    <s v="VICTORIA CITY PTCL BILL SEP 23 042-35968300 TOTAL 890 (65:35)"/>
    <x v="1008"/>
    <m/>
    <n v="3324271098"/>
    <m/>
    <m/>
  </r>
  <r>
    <d v="2023-10-16T00:00:00"/>
    <n v="2120"/>
    <x v="19"/>
    <x v="25"/>
    <x v="0"/>
    <s v="VICTORIA CITY PTCL BILL SEP 23 042-35968301 TOTAL 900 (65:35)"/>
    <x v="377"/>
    <m/>
    <n v="3324271683"/>
    <m/>
    <m/>
  </r>
  <r>
    <d v="2023-10-17T00:00:00"/>
    <n v="2121"/>
    <x v="19"/>
    <x v="25"/>
    <x v="0"/>
    <s v="H.O PTCL BILL SEP 23 042-35188301 TOTAL 630 (65:35)"/>
    <x v="1003"/>
    <m/>
    <n v="3324272093"/>
    <m/>
    <m/>
  </r>
  <r>
    <d v="2023-10-17T00:00:00"/>
    <n v="2122"/>
    <x v="19"/>
    <x v="25"/>
    <x v="0"/>
    <s v="H.O PTCL BILL SEP 23 042-35188302 TOTAL 2240 (65:35)"/>
    <x v="1328"/>
    <m/>
    <n v="3324273549"/>
    <m/>
    <m/>
  </r>
  <r>
    <d v="2023-10-17T00:00:00"/>
    <n v="2123"/>
    <x v="19"/>
    <x v="25"/>
    <x v="0"/>
    <s v="H.O PTCL BILL SEP 23 042-35188303 TOTAL 600 (65:35)"/>
    <x v="827"/>
    <m/>
    <n v="3324273939"/>
    <m/>
    <m/>
  </r>
  <r>
    <d v="2023-10-17T00:00:00"/>
    <n v="2124"/>
    <x v="19"/>
    <x v="25"/>
    <x v="0"/>
    <s v="H.O PTCL BILL SEP 23 042-35188304 TOTAL 730 (65:35)"/>
    <x v="1329"/>
    <m/>
    <n v="3324274414"/>
    <m/>
    <m/>
  </r>
  <r>
    <d v="2023-10-17T00:00:00"/>
    <n v="2125"/>
    <x v="19"/>
    <x v="25"/>
    <x v="0"/>
    <s v="H.O PTCL BILL SEP 23 042-35188305 TOTAL 750 (65:35)"/>
    <x v="1042"/>
    <m/>
    <n v="3324274902"/>
    <m/>
    <m/>
  </r>
  <r>
    <d v="2023-10-17T00:00:00"/>
    <n v="2126"/>
    <x v="19"/>
    <x v="25"/>
    <x v="0"/>
    <s v="H.O PTCL BILL SEP 23 042-35188307 TOTAL 610 (65:35)"/>
    <x v="1330"/>
    <m/>
    <n v="3324275298"/>
    <m/>
    <m/>
  </r>
  <r>
    <d v="2023-10-17T00:00:00"/>
    <n v="2127"/>
    <x v="19"/>
    <x v="25"/>
    <x v="0"/>
    <s v="H.O PTCL BILL SEP 23 042-35134115 TOTAL 13650 (65:35)"/>
    <x v="1331"/>
    <m/>
    <n v="3324284170"/>
    <m/>
    <m/>
  </r>
  <r>
    <d v="2023-10-17T00:00:00"/>
    <n v="2128"/>
    <x v="19"/>
    <x v="25"/>
    <x v="0"/>
    <s v="H.O PTCL BILL SEP 23 042-35134003 TOTAL 8990 (65:35)"/>
    <x v="1332"/>
    <m/>
    <n v="3324290014"/>
    <m/>
    <m/>
  </r>
  <r>
    <d v="2023-10-17T00:00:00"/>
    <n v="2129"/>
    <x v="19"/>
    <x v="25"/>
    <x v="0"/>
    <s v="BAHRIA TOWN PTCL BILL SEP 23 042-37863000 TOTAL 3980 (65:35)"/>
    <x v="1333"/>
    <m/>
    <n v="3324292601"/>
    <m/>
    <m/>
  </r>
  <r>
    <d v="2023-10-17T00:00:00"/>
    <n v="2130"/>
    <x v="19"/>
    <x v="25"/>
    <x v="0"/>
    <s v="BAHRIA TOWN PTCL BILL SEP 23 042-37863100 TOTAL 440 (65:35)"/>
    <x v="1334"/>
    <m/>
    <n v="3324292887"/>
    <m/>
    <m/>
  </r>
  <r>
    <d v="2023-10-17T00:00:00"/>
    <n v="2131"/>
    <x v="19"/>
    <x v="25"/>
    <x v="0"/>
    <s v="H.O LESCO BILL SEP 23 REF# 2400U TOTAL 47516 (65:35)"/>
    <x v="1335"/>
    <m/>
    <n v="3324309517"/>
    <m/>
    <m/>
  </r>
  <r>
    <d v="2023-10-19T00:00:00"/>
    <n v="2132"/>
    <x v="62"/>
    <x v="88"/>
    <x v="1"/>
    <s v="PAID TO MUGHAL BROTHERS VCPRO#045 BILL NO 29 "/>
    <x v="1336"/>
    <m/>
    <n v="3324408317"/>
    <m/>
    <m/>
  </r>
  <r>
    <d v="2023-10-19T00:00:00"/>
    <n v="2133"/>
    <x v="24"/>
    <x v="31"/>
    <x v="1"/>
    <s v="PAID TO SHAHEEN SANITORY VCPRO# 026 BILL NO 4077 "/>
    <x v="1337"/>
    <m/>
    <n v="3324410277"/>
    <m/>
    <m/>
  </r>
  <r>
    <d v="2023-10-19T00:00:00"/>
    <n v="2134"/>
    <x v="24"/>
    <x v="31"/>
    <x v="1"/>
    <s v="PAID TO SHAHEEN SANITORY VCPRO# 031 BILL NO 4063"/>
    <x v="360"/>
    <m/>
    <n v="3324415057"/>
    <m/>
    <m/>
  </r>
  <r>
    <d v="2023-10-19T00:00:00"/>
    <n v="2135"/>
    <x v="24"/>
    <x v="31"/>
    <x v="1"/>
    <s v="PAID TO SHAHEEN SANITORY VCPRO# 025 BILL NO 4072"/>
    <x v="1338"/>
    <m/>
    <n v="3324420527"/>
    <m/>
    <m/>
  </r>
  <r>
    <d v="2023-10-19T00:00:00"/>
    <n v="2136"/>
    <x v="24"/>
    <x v="31"/>
    <x v="1"/>
    <s v="PAID TO SHAHEEN SANITORY VCPRO# 027 BILL NO 4075 (WORKING OF CONTAINER 2)"/>
    <x v="1339"/>
    <m/>
    <n v="3324433951"/>
    <m/>
    <m/>
  </r>
  <r>
    <d v="2023-10-19T00:00:00"/>
    <n v="2137"/>
    <x v="15"/>
    <x v="51"/>
    <x v="0"/>
    <s v="PAID TO PIFFERS ARMED SECURITY GUARD UNIFORM AUG 23 TOTAL 78773 (75:25)"/>
    <x v="1340"/>
    <m/>
    <n v="3324493030"/>
    <m/>
    <m/>
  </r>
  <r>
    <d v="2023-10-19T00:00:00"/>
    <n v="2138"/>
    <x v="19"/>
    <x v="25"/>
    <x v="0"/>
    <s v="H.O  BILL SNGPL OCT 23 ID 17635420007 TOTAL 11000 (65:35)"/>
    <x v="1148"/>
    <m/>
    <n v="3324500180"/>
    <m/>
    <m/>
  </r>
  <r>
    <d v="2023-10-19T00:00:00"/>
    <n v="2139"/>
    <x v="19"/>
    <x v="25"/>
    <x v="0"/>
    <s v="11F2 SNGPL BILL SEP 23 ID 25485420001 TOTAL 390 (65:35)"/>
    <x v="1341"/>
    <m/>
    <n v="3324500433"/>
    <m/>
    <m/>
  </r>
  <r>
    <d v="2023-10-13T00:00:00"/>
    <n v="2140"/>
    <x v="64"/>
    <x v="90"/>
    <x v="0"/>
    <s v="MONTHY PAYMENT TO AXIS CODING SOLUTION NOVEMBER 22"/>
    <x v="69"/>
    <m/>
    <n v="3324575433"/>
    <m/>
    <m/>
  </r>
  <r>
    <d v="2023-10-13T00:00:00"/>
    <n v="2141"/>
    <x v="64"/>
    <x v="90"/>
    <x v="0"/>
    <s v="MONTHY PAYMENT TO AXIS CODING SOLUTION DECEMBER  22"/>
    <x v="23"/>
    <m/>
    <n v="3324725433"/>
    <m/>
    <m/>
  </r>
  <r>
    <d v="2023-10-13T00:00:00"/>
    <n v="2142"/>
    <x v="64"/>
    <x v="90"/>
    <x v="0"/>
    <s v="MONTHY PAYMENT TO AXIS CODING SOLUTION JANUARY 23"/>
    <x v="127"/>
    <m/>
    <n v="3325025433"/>
    <m/>
    <m/>
  </r>
  <r>
    <d v="2023-10-13T00:00:00"/>
    <n v="2143"/>
    <x v="64"/>
    <x v="90"/>
    <x v="0"/>
    <s v="MONTHY PAYMENT TO AXIS CODING SOLUTION FEBRUARY 23"/>
    <x v="127"/>
    <m/>
    <n v="3325325433"/>
    <m/>
    <m/>
  </r>
  <r>
    <d v="2023-10-13T00:00:00"/>
    <n v="2144"/>
    <x v="64"/>
    <x v="90"/>
    <x v="0"/>
    <s v="MONTHY PAYMENT TO AXIS CODING SOLUTION MARCH 23"/>
    <x v="127"/>
    <m/>
    <n v="3325625433"/>
    <m/>
    <m/>
  </r>
  <r>
    <d v="2023-10-13T00:00:00"/>
    <n v="2145"/>
    <x v="64"/>
    <x v="90"/>
    <x v="0"/>
    <s v="MONTHY PAYMENT TO AXIS CODING SOLUTION APRIL 23"/>
    <x v="127"/>
    <m/>
    <n v="3325925433"/>
    <m/>
    <m/>
  </r>
  <r>
    <d v="2023-10-13T00:00:00"/>
    <n v="2146"/>
    <x v="64"/>
    <x v="90"/>
    <x v="0"/>
    <s v="MONTHY PAYMENT TO AXIS CODING SOLUTION MAY 23"/>
    <x v="23"/>
    <m/>
    <n v="3326075433"/>
    <m/>
    <m/>
  </r>
  <r>
    <d v="2023-10-13T00:00:00"/>
    <n v="2147"/>
    <x v="64"/>
    <x v="90"/>
    <x v="0"/>
    <s v="MONTHY PAYMENT TO AXIS CODING SOLUTION JUNE 23"/>
    <x v="23"/>
    <m/>
    <n v="3326225433"/>
    <m/>
    <m/>
  </r>
  <r>
    <d v="2023-10-13T00:00:00"/>
    <n v="2148"/>
    <x v="64"/>
    <x v="90"/>
    <x v="0"/>
    <s v="MONTHY PAYMENT TO AXIS CODING SOLUTION JULY 23"/>
    <x v="23"/>
    <m/>
    <n v="3326375433"/>
    <m/>
    <m/>
  </r>
  <r>
    <d v="2023-10-13T00:00:00"/>
    <n v="2149"/>
    <x v="64"/>
    <x v="90"/>
    <x v="0"/>
    <s v="MONTHY PAYMENT TO AXIS CODING SOLUTION AUGUEST 23"/>
    <x v="23"/>
    <m/>
    <n v="3326525433"/>
    <m/>
    <m/>
  </r>
  <r>
    <d v="2023-10-13T00:00:00"/>
    <n v="2150"/>
    <x v="64"/>
    <x v="90"/>
    <x v="0"/>
    <s v="MONTHY PAYMENT TO AXIS CODING SOLUTION SEP 23"/>
    <x v="23"/>
    <m/>
    <n v="3326675433"/>
    <m/>
    <m/>
  </r>
  <r>
    <d v="2023-10-20T00:00:00"/>
    <n v="2151"/>
    <x v="15"/>
    <x v="18"/>
    <x v="0"/>
    <s v="HEAD OFFICE SALARIES SEP 23 TOTAL 808700 (65:35)"/>
    <x v="1342"/>
    <m/>
    <n v="3327201088"/>
    <m/>
    <m/>
  </r>
  <r>
    <d v="2023-10-20T00:00:00"/>
    <n v="2152"/>
    <x v="15"/>
    <x v="18"/>
    <x v="0"/>
    <s v="VICTORIA CITY STAFF SALARIES SEP 23 TOTAL 1161779 (65:35)"/>
    <x v="1343"/>
    <m/>
    <n v="3327956244"/>
    <m/>
    <m/>
  </r>
  <r>
    <d v="2023-10-20T00:00:00"/>
    <n v="2153"/>
    <x v="15"/>
    <x v="18"/>
    <x v="0"/>
    <s v="VICTORIA CITY SITE STAFF SALARIES SEP 23"/>
    <x v="1344"/>
    <m/>
    <n v="3328721577"/>
    <m/>
    <m/>
  </r>
  <r>
    <d v="2023-10-20T00:00:00"/>
    <n v="2154"/>
    <x v="15"/>
    <x v="18"/>
    <x v="0"/>
    <s v="BAHRIA TOWN OFFICE STAFF SALARIES SEP 23 TOTAL 202250 (65:35)"/>
    <x v="1345"/>
    <m/>
    <n v="3328853039"/>
    <m/>
    <m/>
  </r>
  <r>
    <d v="2023-10-20T00:00:00"/>
    <n v="2155"/>
    <x v="0"/>
    <x v="0"/>
    <x v="0"/>
    <s v="TELENOR BILL AUG AND SEP 23 TOTAL 113424 (65:35)"/>
    <x v="1346"/>
    <m/>
    <n v="3328926764"/>
    <m/>
    <m/>
  </r>
  <r>
    <d v="2023-10-23T00:00:00"/>
    <n v="2156"/>
    <x v="65"/>
    <x v="91"/>
    <x v="1"/>
    <s v="PAID TO PAN POWER ELECTRIFICATION 20-9-23"/>
    <x v="17"/>
    <m/>
    <n v="3329926764"/>
    <m/>
    <m/>
  </r>
  <r>
    <d v="2023-10-23T00:00:00"/>
    <n v="2157"/>
    <x v="65"/>
    <x v="91"/>
    <x v="1"/>
    <s v="PAID TO PAN POWER ELECTRIFICATION 20-10-23"/>
    <x v="71"/>
    <m/>
    <n v="3330506764"/>
    <m/>
    <m/>
  </r>
  <r>
    <d v="2023-10-23T00:00:00"/>
    <n v="2158"/>
    <x v="48"/>
    <x v="69"/>
    <x v="1"/>
    <s v="PAID TO UNITED IRON STORE VCPRO# 054 BILL NO 1755"/>
    <x v="1347"/>
    <m/>
    <n v="3330516264"/>
    <m/>
    <m/>
  </r>
  <r>
    <d v="2023-10-23T00:00:00"/>
    <n v="2159"/>
    <x v="63"/>
    <x v="92"/>
    <x v="1"/>
    <s v="PAID TO MUGHAL BROTHERS VCPRO # 046 BILL NO 58"/>
    <x v="1348"/>
    <m/>
    <n v="3330620403"/>
    <m/>
    <m/>
  </r>
  <r>
    <d v="2023-10-23T00:00:00"/>
    <n v="2160"/>
    <x v="62"/>
    <x v="88"/>
    <x v="1"/>
    <s v="PAID TO MUGHAL BROTHERS VCPRO # 047 BILL NO 60"/>
    <x v="1349"/>
    <m/>
    <n v="3330682153"/>
    <m/>
    <m/>
  </r>
  <r>
    <d v="2023-10-23T00:00:00"/>
    <n v="2161"/>
    <x v="52"/>
    <x v="73"/>
    <x v="1"/>
    <s v="PAID TO MUGHAL BROTHERS VCPRO # 048 BILL NO 59"/>
    <x v="1350"/>
    <m/>
    <n v="3330738153"/>
    <m/>
    <m/>
  </r>
  <r>
    <d v="2023-10-23T00:00:00"/>
    <n v="2162"/>
    <x v="52"/>
    <x v="73"/>
    <x v="1"/>
    <s v="PAID TO MUGHAL BROTHERS VCPRO # 055 BILL NO 73"/>
    <x v="236"/>
    <m/>
    <n v="3330756153"/>
    <m/>
    <m/>
  </r>
  <r>
    <d v="2023-10-23T00:00:00"/>
    <n v="2163"/>
    <x v="24"/>
    <x v="31"/>
    <x v="1"/>
    <s v="PAID TO SHAHEEN SANITORY VCPRO# 040 (6990), 041 (7050), 042 (81284+32363+3500),043 (8040+6914)"/>
    <x v="1351"/>
    <m/>
    <n v="3330902294"/>
    <m/>
    <m/>
  </r>
  <r>
    <d v="2023-10-23T00:00:00"/>
    <n v="2164"/>
    <x v="24"/>
    <x v="31"/>
    <x v="1"/>
    <s v="PAID TO SHAHEEN SANITORY VCPRO# 052 BILL NO 5116"/>
    <x v="1352"/>
    <m/>
    <n v="3330906798"/>
    <m/>
    <m/>
  </r>
  <r>
    <d v="2023-10-23T00:00:00"/>
    <n v="2165"/>
    <x v="54"/>
    <x v="75"/>
    <x v="1"/>
    <s v="PAID TO GHOUSIA NURSERY FARM VCPRO# 049 BILL NO 203"/>
    <x v="1353"/>
    <m/>
    <n v="3330984288"/>
    <m/>
    <m/>
  </r>
  <r>
    <d v="2023-10-23T00:00:00"/>
    <n v="2166"/>
    <x v="44"/>
    <x v="61"/>
    <x v="1"/>
    <s v="PAID TO MUJAHID ABBAS MASHINERY RENT 11-10-23"/>
    <x v="1354"/>
    <m/>
    <n v="3331895356"/>
    <m/>
    <m/>
  </r>
  <r>
    <d v="2023-10-23T00:00:00"/>
    <n v="2167"/>
    <x v="28"/>
    <x v="39"/>
    <x v="3"/>
    <s v="PAID TO IMAP FOR MAP PRINTING "/>
    <x v="13"/>
    <m/>
    <n v="3331975356"/>
    <m/>
    <m/>
  </r>
  <r>
    <d v="2023-10-23T00:00:00"/>
    <n v="2168"/>
    <x v="9"/>
    <x v="11"/>
    <x v="3"/>
    <s v="PAID TO FAMOUS CARDS AGAINST BILL NO 597,598 "/>
    <x v="69"/>
    <m/>
    <n v="3332050356"/>
    <m/>
    <m/>
  </r>
  <r>
    <d v="2023-10-23T00:00:00"/>
    <n v="2169"/>
    <x v="0"/>
    <x v="0"/>
    <x v="0"/>
    <s v="PAID TO LEOPARDS AUG 23"/>
    <x v="1355"/>
    <m/>
    <n v="3332149853"/>
    <m/>
    <m/>
  </r>
  <r>
    <d v="2023-10-25T00:00:00"/>
    <n v="2170"/>
    <x v="0"/>
    <x v="0"/>
    <x v="0"/>
    <s v="TELENOR BILL OCT 23 TOTAL 39116 (65:35)"/>
    <x v="1356"/>
    <m/>
    <n v="3332175277"/>
    <m/>
    <m/>
  </r>
  <r>
    <d v="2023-10-25T00:00:00"/>
    <n v="2171"/>
    <x v="19"/>
    <x v="25"/>
    <x v="0"/>
    <s v="H.O SNGPL BILL OCT 23 ID 17635420007 TOTAL 11000 (65:35)"/>
    <x v="1148"/>
    <m/>
    <n v="3332182427"/>
    <m/>
    <m/>
  </r>
  <r>
    <d v="2023-10-26T00:00:00"/>
    <n v="2172"/>
    <x v="15"/>
    <x v="51"/>
    <x v="0"/>
    <s v="PAID TO PIFFERS ARMED SECURITY GUARD UNIFORM SEP 23  TOTAL 77840 (75:25)"/>
    <x v="1357"/>
    <m/>
    <n v="3332233023"/>
    <m/>
    <m/>
  </r>
  <r>
    <d v="2023-10-26T00:00:00"/>
    <n v="2173"/>
    <x v="0"/>
    <x v="0"/>
    <x v="0"/>
    <s v="PAID TO LEOPARDS SEP 23"/>
    <x v="1358"/>
    <m/>
    <n v="3332319050"/>
    <m/>
    <m/>
  </r>
  <r>
    <d v="2023-10-26T00:00:00"/>
    <n v="2174"/>
    <x v="19"/>
    <x v="25"/>
    <x v="0"/>
    <s v="PAID TO MULTINET FOR CONNECTION FEE CHARGE SEP23 "/>
    <x v="1359"/>
    <m/>
    <n v="3332486090"/>
    <m/>
    <m/>
  </r>
  <r>
    <d v="2023-10-26T00:00:00"/>
    <n v="2175"/>
    <x v="19"/>
    <x v="25"/>
    <x v="0"/>
    <s v="PAID TO MULTINET BILL OF SEP 23 "/>
    <x v="1360"/>
    <m/>
    <n v="3332506429"/>
    <m/>
    <m/>
  </r>
  <r>
    <d v="2023-10-26T00:00:00"/>
    <n v="2176"/>
    <x v="19"/>
    <x v="25"/>
    <x v="0"/>
    <s v="PAID TO MULTINET BILL OF OCT 23"/>
    <x v="1361"/>
    <m/>
    <n v="3332532958"/>
    <m/>
    <m/>
  </r>
  <r>
    <d v="2023-10-26T00:00:00"/>
    <n v="2177"/>
    <x v="42"/>
    <x v="58"/>
    <x v="3"/>
    <s v="PAID TO REVOLUTION MEDIA FOR NEWS ADVERTISEMENT "/>
    <x v="1362"/>
    <m/>
    <n v="3332543998"/>
    <m/>
    <m/>
  </r>
  <r>
    <d v="2023-10-26T00:00:00"/>
    <n v="2178"/>
    <x v="19"/>
    <x v="25"/>
    <x v="0"/>
    <s v="VICTORIA SITE BILL LESCO OCT 23 (HALF BILL PAID)"/>
    <x v="1363"/>
    <m/>
    <n v="3332555765"/>
    <m/>
    <m/>
  </r>
  <r>
    <d v="2023-10-26T00:00:00"/>
    <n v="2179"/>
    <x v="11"/>
    <x v="23"/>
    <x v="0"/>
    <s v="PAID TO BAHRIA RENT OCT 23 TOTAL 324800 (50:50)"/>
    <x v="1364"/>
    <m/>
    <n v="3332718165"/>
    <m/>
    <m/>
  </r>
  <r>
    <d v="2023-10-26T00:00:00"/>
    <n v="2180"/>
    <x v="11"/>
    <x v="23"/>
    <x v="0"/>
    <s v="PAID TO BAHRIA RENT NOV 23 TOTAL 357500 (50:50)"/>
    <x v="252"/>
    <m/>
    <n v="3332896915"/>
    <m/>
    <m/>
  </r>
  <r>
    <d v="2023-10-27T00:00:00"/>
    <n v="2181"/>
    <x v="0"/>
    <x v="0"/>
    <x v="0"/>
    <s v="MAHER BAKSH SAAB PATTY CASH VC SITE DATE 3-APR-23"/>
    <x v="836"/>
    <m/>
    <n v="3332900740"/>
    <m/>
    <m/>
  </r>
  <r>
    <d v="2023-10-27T00:00:00"/>
    <n v="2182"/>
    <x v="0"/>
    <x v="0"/>
    <x v="0"/>
    <s v="MAHER BAKSH SAAB PATTY CASH VC SITE DATE 8-APR-23"/>
    <x v="1365"/>
    <m/>
    <n v="3332908465"/>
    <m/>
    <m/>
  </r>
  <r>
    <d v="2023-10-27T00:00:00"/>
    <n v="2183"/>
    <x v="0"/>
    <x v="0"/>
    <x v="0"/>
    <s v="MAHER BAKSH SAAB PATTY CASH VC SITE DATE 15-APR-23"/>
    <x v="1366"/>
    <m/>
    <n v="3332926065"/>
    <m/>
    <m/>
  </r>
  <r>
    <d v="2023-10-27T00:00:00"/>
    <n v="2184"/>
    <x v="0"/>
    <x v="0"/>
    <x v="0"/>
    <s v="MAHER BAKSH SAAB PATTY CASH VC SITE DATE 20-APR-23"/>
    <x v="1367"/>
    <m/>
    <n v="3332934950"/>
    <m/>
    <m/>
  </r>
  <r>
    <d v="2023-10-27T00:00:00"/>
    <n v="2185"/>
    <x v="0"/>
    <x v="0"/>
    <x v="0"/>
    <s v="MAHER BAKSH SAAB PATTY CASH VC SITE DATE 02-MAY-23"/>
    <x v="1368"/>
    <m/>
    <n v="3332939130"/>
    <m/>
    <m/>
  </r>
  <r>
    <d v="2023-10-27T00:00:00"/>
    <n v="2186"/>
    <x v="0"/>
    <x v="0"/>
    <x v="0"/>
    <s v="MAHER BAKSH SAAB PATTY CASH VC SITE DATE 08-MAY-23"/>
    <x v="1369"/>
    <m/>
    <n v="3332955705"/>
    <m/>
    <m/>
  </r>
  <r>
    <d v="2023-10-27T00:00:00"/>
    <n v="2187"/>
    <x v="0"/>
    <x v="0"/>
    <x v="0"/>
    <s v="MAHER BAKSH SAAB PATTY CASH VC SITE DATE 12-MAY-23"/>
    <x v="1370"/>
    <m/>
    <n v="3332963165"/>
    <m/>
    <m/>
  </r>
  <r>
    <d v="2023-10-27T00:00:00"/>
    <n v="2188"/>
    <x v="0"/>
    <x v="0"/>
    <x v="0"/>
    <s v="MAHER BAKSH SAAB PATTY CASH VC SITE DATE 20-MAY-23"/>
    <x v="1371"/>
    <m/>
    <n v="3332969835"/>
    <m/>
    <m/>
  </r>
  <r>
    <d v="2023-10-27T00:00:00"/>
    <n v="2189"/>
    <x v="0"/>
    <x v="0"/>
    <x v="0"/>
    <s v="MAHER BAKSH SAAB PATTY CASH VC SITE DATE 31-MAY-23"/>
    <x v="1372"/>
    <m/>
    <n v="3332982255"/>
    <m/>
    <m/>
  </r>
  <r>
    <d v="2023-10-27T00:00:00"/>
    <n v="2190"/>
    <x v="0"/>
    <x v="0"/>
    <x v="0"/>
    <s v="MAHER BAKSH SAAB PATTY CASH VC SITE DATE 05-JUNE-23"/>
    <x v="1373"/>
    <m/>
    <n v="3332990805"/>
    <m/>
    <m/>
  </r>
  <r>
    <d v="2023-10-27T00:00:00"/>
    <n v="2191"/>
    <x v="0"/>
    <x v="0"/>
    <x v="0"/>
    <s v="MAHER BAKSH SAAB PATTY CASH VC SITE DATE 09-JUNE-23"/>
    <x v="1374"/>
    <m/>
    <n v="3333003185"/>
    <m/>
    <m/>
  </r>
  <r>
    <d v="2023-10-27T00:00:00"/>
    <n v="2192"/>
    <x v="0"/>
    <x v="0"/>
    <x v="0"/>
    <s v="MAHER BAKSH SAAB PATTY CASH VC SITE DATE 16-JUNE-23"/>
    <x v="1375"/>
    <m/>
    <n v="3333010445"/>
    <m/>
    <m/>
  </r>
  <r>
    <d v="2023-10-27T00:00:00"/>
    <n v="2193"/>
    <x v="0"/>
    <x v="0"/>
    <x v="0"/>
    <s v="MAHER BAKSH SAAB PATTY CASH VC SITE DATE 23-JUNE-23"/>
    <x v="1376"/>
    <m/>
    <n v="3333017305"/>
    <m/>
    <m/>
  </r>
  <r>
    <d v="2023-10-27T00:00:00"/>
    <n v="2194"/>
    <x v="0"/>
    <x v="0"/>
    <x v="0"/>
    <s v="MAHER BAKSH SAAB PATTY CASH VC SITE DATE 27-JUNE-23"/>
    <x v="1377"/>
    <m/>
    <n v="3333023575"/>
    <m/>
    <m/>
  </r>
  <r>
    <d v="2023-10-27T00:00:00"/>
    <n v="2195"/>
    <x v="0"/>
    <x v="0"/>
    <x v="0"/>
    <s v="MAHER BAKSH SAAB PATTY CASH VC SITE DATE 15-JULY-23"/>
    <x v="1378"/>
    <m/>
    <n v="3333042735"/>
    <m/>
    <m/>
  </r>
  <r>
    <d v="2023-10-27T00:00:00"/>
    <n v="2196"/>
    <x v="0"/>
    <x v="0"/>
    <x v="0"/>
    <s v="MAHER BAKSH SAAB PATTY CASH VC SITE DATE 22-JULY-23"/>
    <x v="1379"/>
    <m/>
    <n v="3333058810"/>
    <m/>
    <m/>
  </r>
  <r>
    <d v="2023-10-27T00:00:00"/>
    <n v="2197"/>
    <x v="0"/>
    <x v="0"/>
    <x v="0"/>
    <s v="MAHER BAKSH SAAB PATTY CASH VC SITE DATE 02-AUG-23"/>
    <x v="1380"/>
    <m/>
    <n v="3333071500"/>
    <m/>
    <m/>
  </r>
  <r>
    <d v="2023-10-27T00:00:00"/>
    <n v="2198"/>
    <x v="0"/>
    <x v="0"/>
    <x v="0"/>
    <s v="MAHER BAKSH SAAB PATTY CASH VC SITE DATE 19-AUG-23"/>
    <x v="1381"/>
    <m/>
    <n v="3333092990"/>
    <m/>
    <m/>
  </r>
  <r>
    <d v="2023-10-27T00:00:00"/>
    <n v="2199"/>
    <x v="0"/>
    <x v="0"/>
    <x v="0"/>
    <s v="MAHER BAKSH SAAB PATTY CASH VC SITE DATE 02-SEP-23"/>
    <x v="1382"/>
    <m/>
    <n v="3333108300"/>
    <m/>
    <m/>
  </r>
  <r>
    <d v="2023-10-27T00:00:00"/>
    <n v="2200"/>
    <x v="0"/>
    <x v="0"/>
    <x v="0"/>
    <s v="MAHER BAKSH SAAB PATTY CASH VC SITE DATE 04-SEP-23"/>
    <x v="1383"/>
    <m/>
    <n v="3333136040"/>
    <m/>
    <m/>
  </r>
  <r>
    <d v="2023-10-27T00:00:00"/>
    <n v="2201"/>
    <x v="0"/>
    <x v="0"/>
    <x v="0"/>
    <s v="MAHER BAKSH SAAB PATTY CASH VC SITE DATE 15-AUG-23"/>
    <x v="1384"/>
    <m/>
    <n v="3333160755"/>
    <m/>
    <m/>
  </r>
  <r>
    <d v="2023-10-27T00:00:00"/>
    <n v="2202"/>
    <x v="0"/>
    <x v="0"/>
    <x v="0"/>
    <s v="MAHER BAKSH SAAB PATTY CASH VC SITE DATE 18-SEP-23"/>
    <x v="1385"/>
    <m/>
    <n v="3333182995"/>
    <m/>
    <m/>
  </r>
  <r>
    <d v="2023-10-30T00:00:00"/>
    <n v="2203"/>
    <x v="21"/>
    <x v="27"/>
    <x v="0"/>
    <s v="H.O,VICTORIA OFFICE VC SITE OFFICE GROCERY SEP 23 TOTAL 160151+TISSUES 7192+BROOMS 1471 (65:35)"/>
    <x v="1386"/>
    <m/>
    <n v="3333292724"/>
    <m/>
    <m/>
  </r>
  <r>
    <d v="2023-10-30T00:00:00"/>
    <n v="2204"/>
    <x v="1"/>
    <x v="1"/>
    <x v="0"/>
    <s v="H.O,VICTORIA OFFICE VC SITE OFFICE STATIONERY SEP 23 TOTAL 2300+25630 (65:35)"/>
    <x v="1387"/>
    <m/>
    <n v="3333310878"/>
    <m/>
    <m/>
  </r>
  <r>
    <d v="2023-10-30T00:00:00"/>
    <n v="2205"/>
    <x v="0"/>
    <x v="0"/>
    <x v="0"/>
    <s v="VICTORIA CITY PATTY CASH 25-5-23 TO 30-5-23 TOTAL 60918 (65:35)"/>
    <x v="1388"/>
    <m/>
    <n v="3333350474"/>
    <m/>
    <m/>
  </r>
  <r>
    <d v="2023-10-30T00:00:00"/>
    <n v="2206"/>
    <x v="0"/>
    <x v="0"/>
    <x v="0"/>
    <s v="VICTORIA CITY PATTY CASH 25-5-23 TO 30-5-23 TOTAL 36686 (65:35)"/>
    <x v="1389"/>
    <m/>
    <n v="3333374320"/>
    <m/>
    <m/>
  </r>
  <r>
    <d v="2023-10-30T00:00:00"/>
    <n v="2207"/>
    <x v="0"/>
    <x v="0"/>
    <x v="0"/>
    <s v="VICTORIA CITY PATTY CASH 11-8-23 TO 30-8-23 TOTAL 32452 (65:35)"/>
    <x v="1390"/>
    <m/>
    <n v="3333395413"/>
    <m/>
    <m/>
  </r>
  <r>
    <d v="2023-10-30T00:00:00"/>
    <n v="2208"/>
    <x v="0"/>
    <x v="0"/>
    <x v="0"/>
    <s v="VICTORIA CITY PATTY CASH 1-9-23 TO 11-9-23 TOTAL 62505 (65:35)"/>
    <x v="1391"/>
    <m/>
    <n v="3333436041"/>
    <m/>
    <m/>
  </r>
  <r>
    <d v="2023-10-30T00:00:00"/>
    <n v="2209"/>
    <x v="0"/>
    <x v="0"/>
    <x v="0"/>
    <s v="BAHRIA OFFICE PATTY CASH 27-7-23 TOTAL 50037 (65:35)"/>
    <x v="1392"/>
    <m/>
    <n v="3333468565"/>
    <m/>
    <m/>
  </r>
  <r>
    <d v="2023-10-30T00:00:00"/>
    <n v="2210"/>
    <x v="0"/>
    <x v="0"/>
    <x v="0"/>
    <s v="BAHRIA OFFICE PATTY CASH 24-8-23 TO 29=8-23 TOTAL 16414 (65:35)"/>
    <x v="1393"/>
    <m/>
    <n v="3333479234"/>
    <m/>
    <m/>
  </r>
  <r>
    <d v="2023-10-30T00:00:00"/>
    <n v="2211"/>
    <x v="0"/>
    <x v="0"/>
    <x v="0"/>
    <s v="BAHRIA OFFICE PATTY CASH 30-8-23 (26-6-23 TO 27-8-23) TOTAL 19828 (65:35)"/>
    <x v="1394"/>
    <m/>
    <n v="3333492122"/>
    <m/>
    <m/>
  </r>
  <r>
    <d v="2023-10-30T00:00:00"/>
    <n v="2212"/>
    <x v="19"/>
    <x v="25"/>
    <x v="0"/>
    <s v="H.O LESCO BILL REF# 8000U OCT 23 TOTAL 207 (65:35)"/>
    <x v="1177"/>
    <m/>
    <n v="3333492257"/>
    <m/>
    <m/>
  </r>
  <r>
    <d v="2023-10-30T00:00:00"/>
    <n v="2213"/>
    <x v="19"/>
    <x v="25"/>
    <x v="0"/>
    <s v="H.O LESCO BILL REF# 800U OCT 23 TOTAL 4712 (65:35)"/>
    <x v="1395"/>
    <m/>
    <n v="3333495319"/>
    <m/>
    <m/>
  </r>
  <r>
    <d v="2023-10-30T00:00:00"/>
    <n v="2214"/>
    <x v="19"/>
    <x v="25"/>
    <x v="0"/>
    <s v="H.O LESCO BILL REF# 300U OCT 23 TOTAL 292 (65:35)"/>
    <x v="1396"/>
    <m/>
    <n v="3333495508"/>
    <m/>
    <m/>
  </r>
  <r>
    <d v="2023-10-30T00:00:00"/>
    <n v="2215"/>
    <x v="19"/>
    <x v="25"/>
    <x v="0"/>
    <s v="H.O LESCO BILL REF# 700U OCT 23 TOTAL 26189 (65:35)"/>
    <x v="1397"/>
    <m/>
    <n v="3333512530"/>
    <m/>
    <m/>
  </r>
  <r>
    <d v="2023-10-30T00:00:00"/>
    <n v="2216"/>
    <x v="19"/>
    <x v="25"/>
    <x v="0"/>
    <s v="H.O LESCO BILL REF# 100U OCT 23 TOTAL 4868 (65:35)"/>
    <x v="1398"/>
    <m/>
    <n v="3333515694"/>
    <m/>
    <m/>
  </r>
  <r>
    <d v="2023-10-31T00:00:00"/>
    <n v="2217"/>
    <x v="0"/>
    <x v="0"/>
    <x v="0"/>
    <s v="ENVELOPS FOR OFFICE TOTAL 500 (65:35)"/>
    <x v="285"/>
    <m/>
    <n v="3333516019"/>
    <m/>
    <m/>
  </r>
  <r>
    <d v="2023-10-31T00:00:00"/>
    <n v="2218"/>
    <x v="0"/>
    <x v="0"/>
    <x v="0"/>
    <s v="LEDGERS FOR ZEESHAN SAAB TOTAL 2790 (65:35)"/>
    <x v="1399"/>
    <m/>
    <n v="3333517832"/>
    <m/>
    <m/>
  </r>
  <r>
    <d v="2023-10-31T00:00:00"/>
    <n v="2219"/>
    <x v="0"/>
    <x v="0"/>
    <x v="0"/>
    <s v="FLOOR POLISH AND UNIFORM TOTAL 17600 (65:35)"/>
    <x v="1400"/>
    <m/>
    <n v="3333529272"/>
    <m/>
    <m/>
  </r>
  <r>
    <d v="2023-10-31T00:00:00"/>
    <n v="2220"/>
    <x v="0"/>
    <x v="0"/>
    <x v="0"/>
    <s v="REPAIR OF KITCHEN CONTAINTS, KITCHEN DOOR, DOORS OF OTHER FLOOR TOTAL 5000 (65:35)"/>
    <x v="101"/>
    <m/>
    <n v="3333532522"/>
    <m/>
    <m/>
  </r>
  <r>
    <d v="2023-10-31T00:00:00"/>
    <n v="2221"/>
    <x v="21"/>
    <x v="27"/>
    <x v="0"/>
    <s v="GROCERY OF MONTH MAY 23 TOTAL 165285+10333+23459 (65:35)"/>
    <x v="1401"/>
    <m/>
    <n v="3333661922"/>
    <m/>
    <m/>
  </r>
  <r>
    <d v="2023-10-31T00:00:00"/>
    <n v="2222"/>
    <x v="1"/>
    <x v="1"/>
    <x v="0"/>
    <s v="STATIONERY OF MAY 23 TOTAL 7300+25800 (65:35)"/>
    <x v="1402"/>
    <m/>
    <n v="3333683437"/>
    <m/>
    <m/>
  </r>
  <r>
    <d v="2023-10-31T00:00:00"/>
    <n v="2223"/>
    <x v="21"/>
    <x v="27"/>
    <x v="0"/>
    <s v="GROCERY OF MAY 23  FOR H.O TOTAL 10141 (65:35)"/>
    <x v="1403"/>
    <m/>
    <n v="3333690028"/>
    <m/>
    <m/>
  </r>
  <r>
    <d v="2023-10-31T00:00:00"/>
    <n v="2224"/>
    <x v="15"/>
    <x v="18"/>
    <x v="0"/>
    <s v="PAID TO FAIZ REMAINING SALERY TOTAL 5130 (65:35)"/>
    <x v="1404"/>
    <m/>
    <n v="3333693362"/>
    <m/>
    <m/>
  </r>
  <r>
    <d v="2023-10-31T00:00:00"/>
    <n v="2225"/>
    <x v="0"/>
    <x v="0"/>
    <x v="0"/>
    <s v="VCCSC GENERATOR DIESEL  TOTAL 39908  (65:35) 14/6/23 "/>
    <x v="1405"/>
    <m/>
    <n v="3333719302"/>
    <m/>
    <m/>
  </r>
  <r>
    <d v="2023-10-31T00:00:00"/>
    <n v="2226"/>
    <x v="0"/>
    <x v="0"/>
    <x v="0"/>
    <s v="JUICE H.O TOTAL 450 (65:35)"/>
    <x v="1100"/>
    <m/>
    <n v="3333719595"/>
    <m/>
    <m/>
  </r>
  <r>
    <d v="2023-10-31T00:00:00"/>
    <n v="2227"/>
    <x v="0"/>
    <x v="0"/>
    <x v="0"/>
    <s v="VC SAMAN 16-6-23 TOTAL 750+4000 (65:35)"/>
    <x v="1406"/>
    <m/>
    <n v="3333722603"/>
    <m/>
    <m/>
  </r>
  <r>
    <d v="2023-10-31T00:00:00"/>
    <n v="2228"/>
    <x v="0"/>
    <x v="0"/>
    <x v="0"/>
    <s v="4 TORCH FOR VC TOTAL 4400 (65:35)"/>
    <x v="943"/>
    <m/>
    <n v="3333725463"/>
    <m/>
    <m/>
  </r>
  <r>
    <d v="2023-10-31T00:00:00"/>
    <n v="2229"/>
    <x v="0"/>
    <x v="0"/>
    <x v="0"/>
    <s v="VC SAMAAN 15/6/23  CHAIRS (20500), EMBRELLA (3400), VC SITE (2000)  TOTAL 25900 (65:35)"/>
    <x v="1407"/>
    <m/>
    <n v="3333742298"/>
    <m/>
    <m/>
  </r>
  <r>
    <d v="2023-10-31T00:00:00"/>
    <n v="2230"/>
    <x v="0"/>
    <x v="0"/>
    <x v="0"/>
    <s v="LUNCH OF SAJAWAL +DRIVER+SHABAAN TOTAL 870 (65:35)"/>
    <x v="1408"/>
    <m/>
    <n v="3333742863"/>
    <m/>
    <m/>
  </r>
  <r>
    <d v="2023-10-31T00:00:00"/>
    <n v="2231"/>
    <x v="0"/>
    <x v="0"/>
    <x v="0"/>
    <s v=" BAHRIA TOWN SANITORY WORK TOTAL 24750 (65:35)"/>
    <x v="1409"/>
    <m/>
    <n v="3333758950"/>
    <m/>
    <m/>
  </r>
  <r>
    <d v="2023-10-31T00:00:00"/>
    <n v="2232"/>
    <x v="0"/>
    <x v="0"/>
    <x v="0"/>
    <s v="BAHRI TOWN UNIFORM TOTAL 43000 (65:35)"/>
    <x v="1410"/>
    <m/>
    <n v="3333786900"/>
    <m/>
    <m/>
  </r>
  <r>
    <d v="2023-10-31T00:00:00"/>
    <n v="2233"/>
    <x v="0"/>
    <x v="0"/>
    <x v="0"/>
    <s v="HI TEA EXPENSE 13-5-23 TOTAL 22509 (65:35)"/>
    <x v="1411"/>
    <m/>
    <n v="3333801530"/>
    <m/>
    <m/>
  </r>
  <r>
    <d v="2023-10-31T00:00:00"/>
    <n v="2234"/>
    <x v="0"/>
    <x v="0"/>
    <x v="0"/>
    <s v=" TELENOR BILL PAID MONTH OF MAY TOTAL 62800 (65:35)"/>
    <x v="1412"/>
    <m/>
    <n v="3333842350"/>
    <m/>
    <m/>
  </r>
  <r>
    <d v="2023-10-31T00:00:00"/>
    <n v="2235"/>
    <x v="0"/>
    <x v="0"/>
    <x v="0"/>
    <s v="OPEN HOUSE EVENT 22-5-23 TOTAL 28227 (65:35)"/>
    <x v="1413"/>
    <m/>
    <n v="3333860697"/>
    <m/>
    <m/>
  </r>
  <r>
    <d v="2023-10-31T00:00:00"/>
    <n v="2236"/>
    <x v="51"/>
    <x v="72"/>
    <x v="1"/>
    <s v="PAID TO AF STEEL VCPRO# 056 DATE `17-10-23 "/>
    <x v="1414"/>
    <m/>
    <n v="3337146697"/>
    <m/>
    <m/>
  </r>
  <r>
    <d v="2023-10-31T00:00:00"/>
    <n v="2237"/>
    <x v="15"/>
    <x v="18"/>
    <x v="0"/>
    <s v="PAID TO 37-D2 SALARIES MONTH OF SEP 23  TOTAL 83700 (65:35)"/>
    <x v="1230"/>
    <m/>
    <n v="3337201102"/>
    <m/>
    <m/>
  </r>
  <r>
    <d v="2023-10-31T00:00:00"/>
    <n v="2238"/>
    <x v="15"/>
    <x v="18"/>
    <x v="0"/>
    <s v="PAID TO 18-D2 SALARIES MONTH OF SEP 23 TOTAL 54000 (65:35)"/>
    <x v="1415"/>
    <m/>
    <n v="3337236202"/>
    <m/>
    <m/>
  </r>
  <r>
    <d v="2023-11-04T00:00:00"/>
    <n v="2239"/>
    <x v="15"/>
    <x v="93"/>
    <x v="0"/>
    <s v="FUEL EXPENSE ON INSTRUCTION OF RAMZAN SB COL AMIR 25000, COL ANWAR 25000 TOTAL 50000 (65:35)"/>
    <x v="1416"/>
    <m/>
    <n v="3337268702"/>
    <m/>
    <m/>
  </r>
  <r>
    <d v="2023-11-08T00:00:00"/>
    <n v="2240"/>
    <x v="19"/>
    <x v="25"/>
    <x v="0"/>
    <s v="VC SITE OFFICE LESCO BILL OCT 23 REF# 519R "/>
    <x v="1417"/>
    <m/>
    <n v="3337276132"/>
    <m/>
    <m/>
  </r>
  <r>
    <d v="2023-11-08T00:00:00"/>
    <n v="2241"/>
    <x v="19"/>
    <x v="25"/>
    <x v="0"/>
    <s v="VC LESCO BILL OCT 23 TOTAL 34556 (65:35)"/>
    <x v="1418"/>
    <m/>
    <n v="3337298593"/>
    <m/>
    <m/>
  </r>
  <r>
    <d v="2023-11-08T00:00:00"/>
    <n v="2242"/>
    <x v="19"/>
    <x v="25"/>
    <x v="0"/>
    <s v="11-F2 WATER AND SEWERAGE BILL 1-7-23 TO 30-9-23 TOTAL 5178 (65:35)"/>
    <x v="1419"/>
    <m/>
    <n v="3337301959"/>
    <m/>
    <m/>
  </r>
  <r>
    <d v="2023-11-08T00:00:00"/>
    <n v="2243"/>
    <x v="19"/>
    <x v="25"/>
    <x v="0"/>
    <s v="11-F2 STORM FIBER BILL NOV-2023 TOTAL:16175 (65:35)"/>
    <x v="1324"/>
    <m/>
    <n v="3337312472"/>
    <m/>
    <m/>
  </r>
  <r>
    <d v="2023-11-13T00:00:00"/>
    <n v="2244"/>
    <x v="7"/>
    <x v="8"/>
    <x v="5"/>
    <s v="PAID FOR LAND A THROUGH 5 (FIVE) PAY ORDERS CHEQUES "/>
    <x v="1420"/>
    <m/>
    <n v="3378361472"/>
    <m/>
    <m/>
  </r>
  <r>
    <d v="2023-11-14T00:00:00"/>
    <n v="2245"/>
    <x v="17"/>
    <x v="21"/>
    <x v="1"/>
    <s v="PAID TO RANA ABDUL WAHID SERIAL 432 DATE 15-7-23"/>
    <x v="1421"/>
    <m/>
    <n v="3378376692"/>
    <m/>
    <m/>
  </r>
  <r>
    <d v="2023-11-14T00:00:00"/>
    <n v="2246"/>
    <x v="17"/>
    <x v="21"/>
    <x v="1"/>
    <s v="PAID TO RANA ABDUL WAHID (PATIALA CONCRETE) SERIAL# 421 DATE 4-9-23"/>
    <x v="1422"/>
    <m/>
    <n v="3378379342"/>
    <m/>
    <m/>
  </r>
  <r>
    <d v="2023-11-14T00:00:00"/>
    <n v="2247"/>
    <x v="17"/>
    <x v="21"/>
    <x v="1"/>
    <s v="PAID TO RANA ABDUL WAHID (PATIALA CONCRETE) SERIAL# 423 DATE 6-9-23"/>
    <x v="1423"/>
    <m/>
    <n v="3378383542"/>
    <m/>
    <m/>
  </r>
  <r>
    <d v="2023-11-14T00:00:00"/>
    <n v="2248"/>
    <x v="17"/>
    <x v="21"/>
    <x v="1"/>
    <s v="PAID TO RANA ABDUL WAHID (PATIALA CONCRETE) SERIAL# 431 DATE 11-10-23"/>
    <x v="1424"/>
    <m/>
    <n v="3378391890"/>
    <m/>
    <m/>
  </r>
  <r>
    <d v="2023-11-14T00:00:00"/>
    <n v="2249"/>
    <x v="0"/>
    <x v="0"/>
    <x v="0"/>
    <s v="PATTY CASH OF HEAD OFFICE JULY 23 TOTAL 99583 (65:35)"/>
    <x v="1425"/>
    <m/>
    <n v="3378456618"/>
    <m/>
    <m/>
  </r>
  <r>
    <d v="2023-11-14T00:00:00"/>
    <n v="2250"/>
    <x v="19"/>
    <x v="25"/>
    <x v="0"/>
    <s v="H.O SNGPL BILL NOV 23 ID 20007 TOTAL 4000 (65:35)"/>
    <x v="10"/>
    <m/>
    <n v="3378459218"/>
    <m/>
    <m/>
  </r>
  <r>
    <d v="2023-11-14T00:00:00"/>
    <n v="2251"/>
    <x v="19"/>
    <x v="25"/>
    <x v="0"/>
    <s v="BAHRIA TOWN MAINTENANCE BILL OCT 23 TOTAL 10600 (65:35)"/>
    <x v="742"/>
    <m/>
    <n v="3378466108"/>
    <m/>
    <m/>
  </r>
  <r>
    <d v="2023-11-15T00:00:00"/>
    <n v="2252"/>
    <x v="18"/>
    <x v="22"/>
    <x v="2"/>
    <s v="PAID IRRIGATION FEE TO DMA 28-8-23"/>
    <x v="1108"/>
    <m/>
    <n v="3378596108"/>
    <m/>
    <m/>
  </r>
  <r>
    <d v="2023-11-15T00:00:00"/>
    <n v="2253"/>
    <x v="41"/>
    <x v="57"/>
    <x v="3"/>
    <s v="PURCHASED 7 CONTAINERS  FOR VC SITE "/>
    <x v="1426"/>
    <m/>
    <n v="3380346108"/>
    <m/>
    <m/>
  </r>
  <r>
    <d v="2023-11-15T00:00:00"/>
    <n v="2254"/>
    <x v="26"/>
    <x v="38"/>
    <x v="1"/>
    <s v="2 PRINTS"/>
    <x v="165"/>
    <m/>
    <n v="3380346608"/>
    <m/>
    <m/>
  </r>
  <r>
    <d v="2023-11-15T00:00:00"/>
    <n v="2255"/>
    <x v="26"/>
    <x v="38"/>
    <x v="1"/>
    <s v="1 PRINT (24*34)"/>
    <x v="165"/>
    <m/>
    <n v="3380347108"/>
    <m/>
    <m/>
  </r>
  <r>
    <d v="2023-11-15T00:00:00"/>
    <n v="2256"/>
    <x v="26"/>
    <x v="35"/>
    <x v="0"/>
    <s v="2 LEDGER "/>
    <x v="316"/>
    <m/>
    <n v="3380349208"/>
    <m/>
    <m/>
  </r>
  <r>
    <d v="2023-11-15T00:00:00"/>
    <n v="2257"/>
    <x v="26"/>
    <x v="35"/>
    <x v="0"/>
    <s v="A3 PRINTS "/>
    <x v="192"/>
    <m/>
    <n v="3380349308"/>
    <m/>
    <m/>
  </r>
  <r>
    <d v="2023-11-15T00:00:00"/>
    <n v="2258"/>
    <x v="54"/>
    <x v="75"/>
    <x v="1"/>
    <s v="NURSERY PRODUCTS"/>
    <x v="134"/>
    <m/>
    <n v="3380356308"/>
    <m/>
    <m/>
  </r>
  <r>
    <d v="2023-11-15T00:00:00"/>
    <n v="2259"/>
    <x v="54"/>
    <x v="75"/>
    <x v="1"/>
    <s v="GRASS KI KATAI KI LABOUR BILL#353"/>
    <x v="855"/>
    <m/>
    <n v="3380401308"/>
    <m/>
    <m/>
  </r>
  <r>
    <d v="2023-11-15T00:00:00"/>
    <n v="2260"/>
    <x v="54"/>
    <x v="75"/>
    <x v="1"/>
    <s v="CONTAINERS K KAREEB GRASS CUTTING LABOUR BILL# 346"/>
    <x v="1427"/>
    <m/>
    <n v="3380407908"/>
    <m/>
    <m/>
  </r>
  <r>
    <d v="2023-11-15T00:00:00"/>
    <n v="2261"/>
    <x v="58"/>
    <x v="82"/>
    <x v="2"/>
    <s v="FEE PAID WAHEED SB PHA AUGUEST 23 "/>
    <x v="1147"/>
    <m/>
    <n v="3380442908"/>
    <m/>
    <m/>
  </r>
  <r>
    <d v="2023-11-15T00:00:00"/>
    <n v="2262"/>
    <x v="18"/>
    <x v="83"/>
    <x v="2"/>
    <s v="FEE PAID TO IMTIAZ MATE AUGUEST 23"/>
    <x v="78"/>
    <m/>
    <n v="3380447908"/>
    <m/>
    <m/>
  </r>
  <r>
    <d v="2023-11-15T00:00:00"/>
    <n v="2263"/>
    <x v="31"/>
    <x v="45"/>
    <x v="1"/>
    <s v="2 PIPE FROM UMER RCC "/>
    <x v="308"/>
    <m/>
    <n v="3380462908"/>
    <m/>
    <m/>
  </r>
  <r>
    <d v="2023-11-15T00:00:00"/>
    <n v="2264"/>
    <x v="12"/>
    <x v="14"/>
    <x v="6"/>
    <s v="PAID TO BAIG LAW CONSULTANCY SERVICES "/>
    <x v="433"/>
    <m/>
    <n v="3381662908"/>
    <m/>
    <m/>
  </r>
  <r>
    <d v="2023-11-15T00:00:00"/>
    <n v="2265"/>
    <x v="26"/>
    <x v="38"/>
    <x v="1"/>
    <s v="IRRIGATION AGREEMENT STAMP PAPER"/>
    <x v="2"/>
    <m/>
    <n v="3381663208"/>
    <m/>
    <m/>
  </r>
  <r>
    <d v="2023-11-15T00:00:00"/>
    <n v="2266"/>
    <x v="26"/>
    <x v="38"/>
    <x v="1"/>
    <s v="KICK OF 1000ML"/>
    <x v="1428"/>
    <m/>
    <n v="3381669608"/>
    <m/>
    <m/>
  </r>
  <r>
    <d v="2023-11-15T00:00:00"/>
    <n v="2267"/>
    <x v="26"/>
    <x v="38"/>
    <x v="1"/>
    <s v="4 PIECE OF 15'' PIPE UNIVERSEL RCC "/>
    <x v="400"/>
    <m/>
    <n v="3381696608"/>
    <m/>
    <m/>
  </r>
  <r>
    <d v="2023-11-15T00:00:00"/>
    <n v="2268"/>
    <x v="27"/>
    <x v="94"/>
    <x v="1"/>
    <s v="COMPANY TRACTOR REPAIR 22-8-23"/>
    <x v="1429"/>
    <m/>
    <n v="3381704908"/>
    <m/>
    <m/>
  </r>
  <r>
    <d v="2023-11-15T00:00:00"/>
    <n v="2269"/>
    <x v="13"/>
    <x v="15"/>
    <x v="4"/>
    <s v="AC ,WATER DISPENSER,REFRIGERATOR,MICROWAVE OVEN FOR VC SITE"/>
    <x v="1430"/>
    <m/>
    <n v="3382132908"/>
    <m/>
    <m/>
  </r>
  <r>
    <d v="2023-11-15T00:00:00"/>
    <n v="2270"/>
    <x v="66"/>
    <x v="95"/>
    <x v="2"/>
    <s v="LESCO ACTIVITES FEE "/>
    <x v="433"/>
    <m/>
    <n v="3383332908"/>
    <m/>
    <m/>
  </r>
  <r>
    <d v="2023-11-15T00:00:00"/>
    <n v="2271"/>
    <x v="67"/>
    <x v="96"/>
    <x v="1"/>
    <s v="2 NEW  CONNECTIONS OF LESCO REF# 69,68"/>
    <x v="1431"/>
    <m/>
    <n v="3390002908"/>
    <m/>
    <m/>
  </r>
  <r>
    <d v="2023-11-15T00:00:00"/>
    <n v="2272"/>
    <x v="26"/>
    <x v="38"/>
    <x v="1"/>
    <s v="HORTICULTURE SAMAAN,LASERBLANK PRINT,LARGE SIZE PRINTIUNG"/>
    <x v="1432"/>
    <m/>
    <n v="3390020498"/>
    <m/>
    <m/>
  </r>
  <r>
    <d v="2023-11-15T00:00:00"/>
    <n v="2273"/>
    <x v="26"/>
    <x v="35"/>
    <x v="0"/>
    <s v="WEB CAM 27-7-23"/>
    <x v="905"/>
    <m/>
    <n v="3390037498"/>
    <m/>
    <m/>
  </r>
  <r>
    <d v="2023-11-15T00:00:00"/>
    <n v="2274"/>
    <x v="10"/>
    <x v="12"/>
    <x v="1"/>
    <s v="PAID TO IRSHAD SB FOR FARD RECORD +REGISTETRY"/>
    <x v="70"/>
    <m/>
    <n v="3390062498"/>
    <m/>
    <m/>
  </r>
  <r>
    <d v="2023-11-15T00:00:00"/>
    <n v="2275"/>
    <x v="10"/>
    <x v="12"/>
    <x v="1"/>
    <s v="PAID TO IRSHAD SB FOR PASSING INTEQAL,CONSELLING FEE,PATWARI ACTIVITY FEE"/>
    <x v="1433"/>
    <m/>
    <n v="3390387498"/>
    <m/>
    <m/>
  </r>
  <r>
    <d v="2023-11-15T00:00:00"/>
    <n v="2276"/>
    <x v="26"/>
    <x v="35"/>
    <x v="0"/>
    <s v="PAID FUEL FOR ILYAS SAB  JULY 23 TOTAL 30100 (65:35)"/>
    <x v="1434"/>
    <m/>
    <n v="3390407063"/>
    <m/>
    <m/>
  </r>
  <r>
    <d v="2023-11-15T00:00:00"/>
    <n v="2277"/>
    <x v="45"/>
    <x v="62"/>
    <x v="0"/>
    <s v="HOND CITY REPAIR TOTAL 8710 (50:50)"/>
    <x v="1053"/>
    <m/>
    <n v="3390411418"/>
    <m/>
    <m/>
  </r>
  <r>
    <d v="2023-11-15T00:00:00"/>
    <n v="2278"/>
    <x v="45"/>
    <x v="62"/>
    <x v="0"/>
    <s v="HOND CITY FUEL 21-8-23 TOTAL 10000 (50:50)"/>
    <x v="78"/>
    <m/>
    <n v="3390416418"/>
    <m/>
    <m/>
  </r>
  <r>
    <d v="2023-11-15T00:00:00"/>
    <n v="2279"/>
    <x v="45"/>
    <x v="62"/>
    <x v="0"/>
    <s v="HOND CITY FUEL 10-8-23 TOTAL 7196 (50:50)"/>
    <x v="1435"/>
    <m/>
    <n v="3390420016"/>
    <m/>
    <m/>
  </r>
  <r>
    <d v="2023-11-15T00:00:00"/>
    <n v="2280"/>
    <x v="45"/>
    <x v="62"/>
    <x v="0"/>
    <s v="HOND CITY FUEL 16-8-23TOTAL 11000 (50:50)"/>
    <x v="1436"/>
    <m/>
    <n v="3390425516"/>
    <m/>
    <m/>
  </r>
  <r>
    <d v="2023-11-15T00:00:00"/>
    <n v="2281"/>
    <x v="45"/>
    <x v="62"/>
    <x v="0"/>
    <s v="HOND CITY FUEL 8-8-23 TOTAL 10000 (50:50)"/>
    <x v="78"/>
    <m/>
    <n v="3390430516"/>
    <m/>
    <m/>
  </r>
  <r>
    <d v="2023-11-16T00:00:00"/>
    <n v="2282"/>
    <x v="45"/>
    <x v="62"/>
    <x v="0"/>
    <s v="HOND CITY FUEL 3-8-23 TOTAL 10500 (50:50)"/>
    <x v="1437"/>
    <m/>
    <n v="3390435766"/>
    <m/>
    <m/>
  </r>
  <r>
    <d v="2023-11-16T00:00:00"/>
    <n v="2283"/>
    <x v="45"/>
    <x v="62"/>
    <x v="0"/>
    <s v="HOND CITY FUEL 27-7-23 TOTAL 8999 (50:50)"/>
    <x v="1438"/>
    <m/>
    <n v="3390440265"/>
    <m/>
    <m/>
  </r>
  <r>
    <d v="2023-11-16T00:00:00"/>
    <n v="2284"/>
    <x v="45"/>
    <x v="62"/>
    <x v="0"/>
    <s v="HOND CITY FUEL 12-8-23 TOTAL 9000 (50:50)"/>
    <x v="214"/>
    <m/>
    <n v="3390444765"/>
    <m/>
    <m/>
  </r>
  <r>
    <d v="2023-11-16T00:00:00"/>
    <n v="2285"/>
    <x v="45"/>
    <x v="62"/>
    <x v="0"/>
    <s v="HONDA CITY MAINTENSE TOTAL 20000 1-8-23 (50:50)"/>
    <x v="26"/>
    <m/>
    <n v="3390454765"/>
    <m/>
    <m/>
  </r>
  <r>
    <d v="2023-11-16T00:00:00"/>
    <n v="2286"/>
    <x v="20"/>
    <x v="26"/>
    <x v="0"/>
    <s v="BOLAN FUEL 4-8-23 TOTAL 5600 (50:50)"/>
    <x v="1439"/>
    <m/>
    <n v="3390457565"/>
    <m/>
    <m/>
  </r>
  <r>
    <d v="2023-11-16T00:00:00"/>
    <n v="2287"/>
    <x v="20"/>
    <x v="26"/>
    <x v="0"/>
    <s v="BOLAN FUEL 24-7-23 TOTAL 6959 (50:50)"/>
    <x v="1440"/>
    <m/>
    <n v="3390461044"/>
    <m/>
    <m/>
  </r>
  <r>
    <d v="2023-11-16T00:00:00"/>
    <n v="2288"/>
    <x v="20"/>
    <x v="26"/>
    <x v="0"/>
    <s v="BOLAN FUEL 18-7-23 TOTAL 7098 (50:50)"/>
    <x v="1441"/>
    <m/>
    <n v="3390464593"/>
    <m/>
    <m/>
  </r>
  <r>
    <d v="2023-11-16T00:00:00"/>
    <n v="2289"/>
    <x v="20"/>
    <x v="26"/>
    <x v="0"/>
    <s v="BOLAN PUCTURE 5-8-23 TOTAL 600 (50:50)"/>
    <x v="2"/>
    <m/>
    <n v="3390464893"/>
    <m/>
    <m/>
  </r>
  <r>
    <d v="2023-11-16T00:00:00"/>
    <n v="2290"/>
    <x v="20"/>
    <x v="26"/>
    <x v="0"/>
    <s v="BOLAN MAINTENANCE AND FUEL 1-8-23 TOTAL 11388 (50:50)"/>
    <x v="1442"/>
    <m/>
    <n v="3390470587"/>
    <m/>
    <m/>
  </r>
  <r>
    <d v="2023-11-16T00:00:00"/>
    <n v="2291"/>
    <x v="40"/>
    <x v="56"/>
    <x v="1"/>
    <s v="MASHINERY FUEL 16-8-23 COMPANY TRECTOR 34 LITER"/>
    <x v="1443"/>
    <m/>
    <n v="3390480590"/>
    <m/>
    <m/>
  </r>
  <r>
    <d v="2023-11-16T00:00:00"/>
    <n v="2292"/>
    <x v="40"/>
    <x v="56"/>
    <x v="1"/>
    <s v="MASHINERY FUEL 16-8-23 RENTAL TRECTOR TROLLY(1750) 34 LITER"/>
    <x v="1443"/>
    <m/>
    <n v="3390490593"/>
    <m/>
    <m/>
  </r>
  <r>
    <d v="2023-11-16T00:00:00"/>
    <n v="2293"/>
    <x v="40"/>
    <x v="56"/>
    <x v="1"/>
    <s v="MASHINERY FUEL 16-8-23 EXCAUTER 147 LITER "/>
    <x v="1444"/>
    <m/>
    <n v="3390533843"/>
    <m/>
    <m/>
  </r>
  <r>
    <d v="2023-11-16T00:00:00"/>
    <n v="2294"/>
    <x v="40"/>
    <x v="56"/>
    <x v="1"/>
    <s v="MASHINERY FUEL 16-8-23 GRADER 336 LITER "/>
    <x v="1445"/>
    <m/>
    <n v="3390632889"/>
    <m/>
    <m/>
  </r>
  <r>
    <d v="2023-11-16T00:00:00"/>
    <n v="2295"/>
    <x v="40"/>
    <x v="56"/>
    <x v="1"/>
    <s v="MASHINERY FUEL 16-8-23 RENTAL TRECTOR TROLLY (7336)  52 LITER "/>
    <x v="1446"/>
    <m/>
    <n v="3390648370"/>
    <m/>
    <m/>
  </r>
  <r>
    <d v="2023-11-16T00:00:00"/>
    <n v="2296"/>
    <x v="40"/>
    <x v="56"/>
    <x v="1"/>
    <s v="MASHINERY FUEL 16-8-23 PLAIN ROLLER 170 LITER "/>
    <x v="1447"/>
    <m/>
    <n v="3390698387"/>
    <m/>
    <m/>
  </r>
  <r>
    <d v="2023-11-16T00:00:00"/>
    <n v="2297"/>
    <x v="40"/>
    <x v="56"/>
    <x v="1"/>
    <s v="MASHINERY FUEL 20-7-23 PLAIN ROLLER 186 LITER"/>
    <x v="1448"/>
    <m/>
    <n v="3390745687"/>
    <m/>
    <m/>
  </r>
  <r>
    <d v="2023-11-16T00:00:00"/>
    <n v="2298"/>
    <x v="40"/>
    <x v="56"/>
    <x v="1"/>
    <s v="MASHINERY FUEL 20-7-23 RENTAL T.TROLLY (1750) 105 LITER"/>
    <x v="1449"/>
    <m/>
    <n v="3390772388"/>
    <m/>
    <m/>
  </r>
  <r>
    <d v="2023-11-16T00:00:00"/>
    <n v="2299"/>
    <x v="40"/>
    <x v="56"/>
    <x v="1"/>
    <s v="MASHINERY FUEL 20-7-23 GRADER  349 LITER"/>
    <x v="1450"/>
    <m/>
    <n v="3390861138"/>
    <m/>
    <m/>
  </r>
  <r>
    <d v="2023-11-16T00:00:00"/>
    <n v="2300"/>
    <x v="40"/>
    <x v="56"/>
    <x v="1"/>
    <s v="MASHINERY FUEL 20-7-23 EXUATER  228 LITER"/>
    <x v="1451"/>
    <m/>
    <n v="3390919118"/>
    <m/>
    <m/>
  </r>
  <r>
    <d v="2023-11-16T00:00:00"/>
    <n v="2301"/>
    <x v="40"/>
    <x v="56"/>
    <x v="1"/>
    <s v="MASHINERY FUEL 20-7-23 COMPANY TRACTOR 92 LITER"/>
    <x v="1452"/>
    <m/>
    <n v="3390942513"/>
    <m/>
    <m/>
  </r>
  <r>
    <d v="2023-11-16T00:00:00"/>
    <n v="2302"/>
    <x v="40"/>
    <x v="56"/>
    <x v="1"/>
    <s v="MASHINERY FUEL 20-7-23 RENTAL TRECTOR TROLLY (7336) 80 LITER"/>
    <x v="1453"/>
    <m/>
    <n v="3390962857"/>
    <m/>
    <m/>
  </r>
  <r>
    <d v="2023-11-16T00:00:00"/>
    <n v="2303"/>
    <x v="40"/>
    <x v="56"/>
    <x v="1"/>
    <s v="MASHINERY FUEL 8-8-23 EXUATER 236 LITER"/>
    <x v="1454"/>
    <m/>
    <n v="3391027565"/>
    <m/>
    <m/>
  </r>
  <r>
    <d v="2023-11-16T00:00:00"/>
    <n v="2304"/>
    <x v="40"/>
    <x v="56"/>
    <x v="1"/>
    <s v="MASHINERY FUEL 8-8-23 GRADER 371  LITER"/>
    <x v="1455"/>
    <m/>
    <n v="3391129289"/>
    <m/>
    <m/>
  </r>
  <r>
    <d v="2023-11-16T00:00:00"/>
    <n v="2305"/>
    <x v="40"/>
    <x v="56"/>
    <x v="1"/>
    <s v="MASHINERY FUEL 8-8-23 PLAIN ROLLER 210 LITER"/>
    <x v="1456"/>
    <m/>
    <n v="3391186868"/>
    <m/>
    <m/>
  </r>
  <r>
    <d v="2023-11-16T00:00:00"/>
    <n v="2306"/>
    <x v="40"/>
    <x v="56"/>
    <x v="1"/>
    <s v="MASHINERY FUEL 8-8-23 RENTAL TRECTOR TROLLY (7336) 106 LITER"/>
    <x v="1457"/>
    <m/>
    <n v="3391215932"/>
    <m/>
    <m/>
  </r>
  <r>
    <d v="2023-11-16T00:00:00"/>
    <n v="2307"/>
    <x v="40"/>
    <x v="56"/>
    <x v="1"/>
    <s v="MASHINERY FUEL 8-8-23 COMPANY TRECTOR 93 LITER"/>
    <x v="1458"/>
    <m/>
    <n v="3391241431"/>
    <m/>
    <m/>
  </r>
  <r>
    <d v="2023-11-16T00:00:00"/>
    <n v="2308"/>
    <x v="40"/>
    <x v="56"/>
    <x v="1"/>
    <s v="MASHINERY FUEL 8-8-23 RENTAL TRECTOR TROLLY (1750) 103 LITER"/>
    <x v="1459"/>
    <m/>
    <n v="3391269672"/>
    <m/>
    <m/>
  </r>
  <r>
    <d v="2023-11-16T00:00:00"/>
    <n v="2309"/>
    <x v="40"/>
    <x v="56"/>
    <x v="1"/>
    <s v="MASHINERY FUEL 12-8-23 EXCECUTER 230 L,PLAIN ROLLER 128 L,RENTAL T.TROLLY 80 L,COMPANY TRECTOR 62 L,RENTAL T.TROLLY 85 L TOTAL 585 LTR*274.14"/>
    <x v="1460"/>
    <m/>
    <n v="3391430043"/>
    <m/>
    <m/>
  </r>
  <r>
    <d v="2023-11-16T00:00:00"/>
    <n v="2310"/>
    <x v="11"/>
    <x v="13"/>
    <x v="0"/>
    <s v="11-F2 RENT OF NOV 23 TOTAL 727250 (65:35)"/>
    <x v="1461"/>
    <m/>
    <n v="3391902756"/>
    <m/>
    <m/>
  </r>
  <r>
    <d v="2023-11-16T00:00:00"/>
    <n v="2311"/>
    <x v="44"/>
    <x v="61"/>
    <x v="1"/>
    <s v="PAID TO MUJAHID ABBAS MASHINERY RENT 1-11-23 "/>
    <x v="1462"/>
    <m/>
    <n v="3392840781"/>
    <m/>
    <m/>
  </r>
  <r>
    <d v="2023-11-16T00:00:00"/>
    <n v="2312"/>
    <x v="17"/>
    <x v="21"/>
    <x v="1"/>
    <s v="PAID TO RANA ABDUL WAHID (PATIALA CONCRETE ) DATE 11-10-23 SR# 430"/>
    <x v="1463"/>
    <m/>
    <n v="3392928741"/>
    <m/>
    <m/>
  </r>
  <r>
    <d v="2023-11-16T00:00:00"/>
    <n v="2313"/>
    <x v="19"/>
    <x v="25"/>
    <x v="0"/>
    <s v="H.O LESCO BILL OCT 23 REF# 2400U TOTAL 75947 (65:35)"/>
    <x v="1464"/>
    <m/>
    <n v="3392978107"/>
    <m/>
    <m/>
  </r>
  <r>
    <d v="2023-11-16T00:00:00"/>
    <n v="2314"/>
    <x v="19"/>
    <x v="25"/>
    <x v="0"/>
    <s v="BAHRIA TOWN ELECTRICITY BILL OCT 23 REF#2096 TOTAL 69120 (65:35)"/>
    <x v="1465"/>
    <m/>
    <n v="3393023035"/>
    <m/>
    <m/>
  </r>
  <r>
    <d v="2023-11-17T00:00:00"/>
    <n v="2315"/>
    <x v="24"/>
    <x v="31"/>
    <x v="1"/>
    <s v="PAID TO SHAHEEN SANITORY VCPRO# 053 BILL NO 5117"/>
    <x v="1466"/>
    <m/>
    <n v="3393033865"/>
    <m/>
    <m/>
  </r>
  <r>
    <d v="2023-11-17T00:00:00"/>
    <n v="2316"/>
    <x v="24"/>
    <x v="31"/>
    <x v="1"/>
    <s v="PAID TO SHAHEEN SANITORY VCPRO# 057 BILL NO 5124"/>
    <x v="1467"/>
    <m/>
    <n v="3393040757"/>
    <m/>
    <m/>
  </r>
  <r>
    <d v="2023-11-17T00:00:00"/>
    <n v="2317"/>
    <x v="24"/>
    <x v="31"/>
    <x v="1"/>
    <s v="PAID TO SHAHEEN SANITORY VCPRO# 058 BILL NO 5133"/>
    <x v="1468"/>
    <m/>
    <n v="3393065202"/>
    <m/>
    <m/>
  </r>
  <r>
    <d v="2023-11-17T00:00:00"/>
    <n v="2318"/>
    <x v="24"/>
    <x v="31"/>
    <x v="1"/>
    <s v="PAID TO SHAHEEN SANITORY VCPRO# 059 BILL NO 5134"/>
    <x v="1469"/>
    <m/>
    <n v="3393066162"/>
    <m/>
    <m/>
  </r>
  <r>
    <d v="2023-11-17T00:00:00"/>
    <n v="2319"/>
    <x v="15"/>
    <x v="18"/>
    <x v="0"/>
    <s v="H.O SALARIES OF MONTH OCT 23 TOTAL 557925 (65:35)"/>
    <x v="1470"/>
    <m/>
    <n v="3393428814"/>
    <m/>
    <m/>
  </r>
  <r>
    <d v="2023-11-17T00:00:00"/>
    <n v="2320"/>
    <x v="15"/>
    <x v="18"/>
    <x v="0"/>
    <s v="VC OFFICE SALARIES OF MONTH OCT 23 TOTAL 1275537 (65:35)"/>
    <x v="1471"/>
    <m/>
    <n v="3394257913"/>
    <m/>
    <m/>
  </r>
  <r>
    <d v="2023-11-17T00:00:00"/>
    <n v="2321"/>
    <x v="15"/>
    <x v="18"/>
    <x v="0"/>
    <s v="VC SITE STAFF SALARIES OF MONTH OCT 23 "/>
    <x v="1472"/>
    <m/>
    <n v="3395055413"/>
    <m/>
    <m/>
  </r>
  <r>
    <d v="2023-11-17T00:00:00"/>
    <n v="2322"/>
    <x v="15"/>
    <x v="18"/>
    <x v="0"/>
    <s v="BAHRIA TOWN STAFF SALARIES OCT 23 TOTAL 227667 (65:35)"/>
    <x v="1473"/>
    <m/>
    <n v="3395203400"/>
    <m/>
    <m/>
  </r>
  <r>
    <d v="2023-11-17T00:00:00"/>
    <n v="2323"/>
    <x v="15"/>
    <x v="18"/>
    <x v="0"/>
    <s v="37-D2 SALARIES OF OCT 23 TOTAL 81900 (65:35)"/>
    <x v="1474"/>
    <m/>
    <n v="3395256635"/>
    <m/>
    <m/>
  </r>
  <r>
    <d v="2023-11-17T00:00:00"/>
    <n v="2324"/>
    <x v="15"/>
    <x v="18"/>
    <x v="0"/>
    <s v="18-D2 SALARIES OF OCT 23 TOTAL 56700 (65:35)"/>
    <x v="1475"/>
    <m/>
    <n v="3395293490"/>
    <m/>
    <m/>
  </r>
  <r>
    <d v="2023-11-17T00:00:00"/>
    <n v="2325"/>
    <x v="19"/>
    <x v="25"/>
    <x v="0"/>
    <s v="VC SITE LESCO BILL OCT 23 REF# 5400R"/>
    <x v="1476"/>
    <m/>
    <n v="3395598353"/>
    <m/>
    <m/>
  </r>
  <r>
    <d v="2023-11-18T00:00:00"/>
    <n v="2326"/>
    <x v="43"/>
    <x v="60"/>
    <x v="8"/>
    <s v="PURCHASED BACK (VC111056),(VC121057),(VC121058),(VC121740)"/>
    <x v="1477"/>
    <m/>
    <n v="3396673353"/>
    <m/>
    <m/>
  </r>
  <r>
    <d v="2023-11-18T00:00:00"/>
    <n v="2327"/>
    <x v="55"/>
    <x v="77"/>
    <x v="9"/>
    <s v="DISCOUNT VOUCHER 25K TOTAL 268 VOUCHERS &amp; 100K TOTAL 241 VOUCHERS FOR VICTORIA CITY"/>
    <x v="1478"/>
    <m/>
    <n v="3427473353"/>
    <m/>
    <m/>
  </r>
  <r>
    <d v="2023-11-24T00:00:00"/>
    <n v="2328"/>
    <x v="19"/>
    <x v="25"/>
    <x v="0"/>
    <s v="H.O SNGPL BILL NOV 23 ID 20007 TOTAL 4000 (65:35)"/>
    <x v="10"/>
    <m/>
    <n v="3427475953"/>
    <m/>
    <m/>
  </r>
  <r>
    <d v="2023-11-24T00:00:00"/>
    <n v="2329"/>
    <x v="19"/>
    <x v="25"/>
    <x v="0"/>
    <s v="VC PTCL BILL OCT 23 (04235210142) TOTAL 4840 (65:35)"/>
    <x v="1248"/>
    <m/>
    <n v="3427479099"/>
    <m/>
    <m/>
  </r>
  <r>
    <d v="2023-11-24T00:00:00"/>
    <n v="2330"/>
    <x v="19"/>
    <x v="25"/>
    <x v="0"/>
    <s v="VC PTCL BILL OCT 23 (04235968300) TOTAL 900 (65:35)"/>
    <x v="377"/>
    <m/>
    <n v="3427479684"/>
    <m/>
    <m/>
  </r>
  <r>
    <d v="2023-11-24T00:00:00"/>
    <n v="2331"/>
    <x v="19"/>
    <x v="25"/>
    <x v="0"/>
    <s v="VC PTCL BILL OCT 23 (04235968301) TOTAL 900 (65:35)"/>
    <x v="377"/>
    <m/>
    <n v="3427480269"/>
    <m/>
    <m/>
  </r>
  <r>
    <d v="2023-11-24T00:00:00"/>
    <n v="2332"/>
    <x v="19"/>
    <x v="25"/>
    <x v="0"/>
    <s v="H.O PTCL BILL OCT 23 (04235188301) TOTAL 630 (65:35)"/>
    <x v="1003"/>
    <m/>
    <n v="3427480679"/>
    <m/>
    <m/>
  </r>
  <r>
    <d v="2023-11-24T00:00:00"/>
    <n v="2333"/>
    <x v="19"/>
    <x v="25"/>
    <x v="0"/>
    <s v="H.O PTCL BILL OCT 23 (04235188302) TOTAL 2070 (65:35)"/>
    <x v="1479"/>
    <m/>
    <n v="3427482025"/>
    <m/>
    <m/>
  </r>
  <r>
    <d v="2023-11-24T00:00:00"/>
    <n v="2334"/>
    <x v="19"/>
    <x v="25"/>
    <x v="0"/>
    <s v="H.O PTCL BILL OCT 23 (04235188303) TOTAL 610 (65:35)"/>
    <x v="1119"/>
    <m/>
    <n v="3427482422"/>
    <m/>
    <m/>
  </r>
  <r>
    <d v="2023-11-24T00:00:00"/>
    <n v="2335"/>
    <x v="19"/>
    <x v="25"/>
    <x v="0"/>
    <s v="H.O PTCL BILL OCT 23 (04235188304) TOTAL 720 (65:35)"/>
    <x v="1002"/>
    <m/>
    <n v="3427482890"/>
    <m/>
    <m/>
  </r>
  <r>
    <d v="2023-11-24T00:00:00"/>
    <n v="2336"/>
    <x v="19"/>
    <x v="25"/>
    <x v="0"/>
    <s v="H.O PTCL BILL OCT 23 (04235188305) TOTAL 780 (65:35)"/>
    <x v="619"/>
    <m/>
    <n v="3427483397"/>
    <m/>
    <m/>
  </r>
  <r>
    <d v="2023-11-24T00:00:00"/>
    <n v="2337"/>
    <x v="19"/>
    <x v="25"/>
    <x v="0"/>
    <s v="H.O PTCL BILL OCT 23 (04235188307) TOTAL 610 (65:35)"/>
    <x v="1119"/>
    <m/>
    <n v="3427483794"/>
    <m/>
    <m/>
  </r>
  <r>
    <d v="2023-11-24T00:00:00"/>
    <n v="2338"/>
    <x v="19"/>
    <x v="25"/>
    <x v="0"/>
    <s v="H.O PTCL BILL OCT 23 (04235134115) TOTAL 13650 (65:35)"/>
    <x v="1480"/>
    <m/>
    <n v="3427492667"/>
    <m/>
    <m/>
  </r>
  <r>
    <d v="2023-11-24T00:00:00"/>
    <n v="2339"/>
    <x v="19"/>
    <x v="25"/>
    <x v="0"/>
    <s v="H.O PTCL BILL OCT 23 (04235134003) TOTAL 8990 (65:35)"/>
    <x v="1332"/>
    <m/>
    <n v="3427498511"/>
    <m/>
    <m/>
  </r>
  <r>
    <d v="2023-11-24T00:00:00"/>
    <n v="2340"/>
    <x v="19"/>
    <x v="25"/>
    <x v="0"/>
    <s v="BAHRIA TOWN PTCL BILL OCT 23 (04237863000) TOTAL 3990 (65:35)"/>
    <x v="549"/>
    <m/>
    <n v="3427501105"/>
    <m/>
    <m/>
  </r>
  <r>
    <d v="2023-11-24T00:00:00"/>
    <n v="2341"/>
    <x v="19"/>
    <x v="25"/>
    <x v="0"/>
    <s v="BAHRIA TOWN PTCL BILL OCT 23 (04237863100) TOTAL 900 (65:35)"/>
    <x v="377"/>
    <m/>
    <n v="3427501690"/>
    <m/>
    <m/>
  </r>
  <r>
    <d v="2023-11-24T00:00:00"/>
    <n v="2342"/>
    <x v="15"/>
    <x v="93"/>
    <x v="0"/>
    <s v="FUEL ALLAWANCE OF OCTUBER 23 TOTAL 50000 (50:50)"/>
    <x v="70"/>
    <m/>
    <n v="3427526690"/>
    <m/>
    <m/>
  </r>
  <r>
    <d v="2023-11-27T00:00:00"/>
    <n v="2343"/>
    <x v="62"/>
    <x v="88"/>
    <x v="1"/>
    <s v="PAID TO MUGHAL BROTHERS VCPRO# 060 BILL NO# 153"/>
    <x v="1481"/>
    <m/>
    <n v="3427716050"/>
    <m/>
    <m/>
  </r>
  <r>
    <d v="2023-11-27T00:00:00"/>
    <n v="2344"/>
    <x v="52"/>
    <x v="73"/>
    <x v="1"/>
    <s v="PAID TO MUGHAL BROTHERS VCPRO# 061 BILL NO# 152"/>
    <x v="1482"/>
    <m/>
    <n v="3427786142"/>
    <m/>
    <m/>
  </r>
  <r>
    <d v="2023-11-27T00:00:00"/>
    <n v="2345"/>
    <x v="15"/>
    <x v="51"/>
    <x v="0"/>
    <s v="PAID TO PIFFERS AREMED SECURITY GUARD UNIFORM  OCT 23 TOTAL 81107 (75:25)"/>
    <x v="1483"/>
    <m/>
    <n v="3427846972"/>
    <m/>
    <m/>
  </r>
  <r>
    <d v="2023-11-27T00:00:00"/>
    <n v="2346"/>
    <x v="19"/>
    <x v="25"/>
    <x v="0"/>
    <s v="VC SNGPL BILL OCT 23 ID 20001 TOTAL 190 (65:35)"/>
    <x v="786"/>
    <m/>
    <n v="3427847096"/>
    <m/>
    <m/>
  </r>
  <r>
    <d v="2023-11-27T00:00:00"/>
    <n v="2347"/>
    <x v="19"/>
    <x v="25"/>
    <x v="0"/>
    <s v="H.O SNGPL BILL OCT 23 ID 20007  TOTAL 4000 (65:35)"/>
    <x v="10"/>
    <m/>
    <n v="3427849696"/>
    <m/>
    <m/>
  </r>
  <r>
    <d v="2023-11-27T00:00:00"/>
    <n v="2348"/>
    <x v="19"/>
    <x v="25"/>
    <x v="0"/>
    <s v="TELENOR BILL NOV 23 TOTAL 28187 (65:35)"/>
    <x v="1484"/>
    <m/>
    <n v="3427868017"/>
    <m/>
    <m/>
  </r>
  <r>
    <d v="2023-11-29T00:00:00"/>
    <n v="2349"/>
    <x v="11"/>
    <x v="23"/>
    <x v="0"/>
    <s v="BAHRIA RENT FOR DEC 23 TOTAL  357500 (50:50)"/>
    <x v="252"/>
    <m/>
    <n v="3428046767"/>
    <m/>
    <m/>
  </r>
  <r>
    <d v="2023-11-29T00:00:00"/>
    <n v="2350"/>
    <x v="13"/>
    <x v="15"/>
    <x v="4"/>
    <s v="PAID TO QAZZAFI PHOTOS  SR NO 5665"/>
    <x v="340"/>
    <m/>
    <n v="3428096767"/>
    <m/>
    <m/>
  </r>
  <r>
    <d v="2023-11-29T00:00:00"/>
    <n v="2351"/>
    <x v="13"/>
    <x v="15"/>
    <x v="4"/>
    <s v="PAID TO AL HAFEEZ PHOTO CENTRE SR NO 549 "/>
    <x v="855"/>
    <m/>
    <n v="3428141767"/>
    <m/>
    <m/>
  </r>
  <r>
    <d v="2023-11-29T00:00:00"/>
    <n v="2352"/>
    <x v="13"/>
    <x v="15"/>
    <x v="4"/>
    <s v="PAID TO SUPERPOTOS  27-10-23 SR NO 18466"/>
    <x v="1485"/>
    <m/>
    <n v="3428193367"/>
    <m/>
    <m/>
  </r>
  <r>
    <d v="2023-11-29T00:00:00"/>
    <n v="2353"/>
    <x v="26"/>
    <x v="38"/>
    <x v="1"/>
    <s v="PAID TO MIAN WOOD WORKS FOR KITCHEN CABNET 30-10-23 "/>
    <x v="602"/>
    <m/>
    <n v="3428211867"/>
    <m/>
    <m/>
  </r>
  <r>
    <d v="2023-12-01T00:00:00"/>
    <n v="2354"/>
    <x v="19"/>
    <x v="25"/>
    <x v="0"/>
    <s v="H.O LESCO BILL NOV 23 ID 7300U TOTAL 292 (65:35)"/>
    <x v="1321"/>
    <m/>
    <n v="3428212057"/>
    <m/>
    <m/>
  </r>
  <r>
    <d v="2023-12-01T00:00:00"/>
    <n v="2355"/>
    <x v="19"/>
    <x v="25"/>
    <x v="0"/>
    <s v="H.O LESCO BILL NOV 23 ID 8100U TOTAL 4080 (65:35)"/>
    <x v="1486"/>
    <m/>
    <n v="3428214709"/>
    <m/>
    <m/>
  </r>
  <r>
    <d v="2023-12-01T00:00:00"/>
    <n v="2356"/>
    <x v="19"/>
    <x v="25"/>
    <x v="0"/>
    <s v="H.O LESCO BILL NOV 23 ID 7700U TOTAL 8613 (65:35)"/>
    <x v="1487"/>
    <m/>
    <n v="3428220307"/>
    <m/>
    <m/>
  </r>
  <r>
    <d v="2023-12-01T00:00:00"/>
    <n v="2357"/>
    <x v="19"/>
    <x v="25"/>
    <x v="0"/>
    <s v="H.O LESCO BILL NOV 23 ID 7800U TOTAL 223 (65:35)"/>
    <x v="1206"/>
    <m/>
    <n v="3428220452"/>
    <m/>
    <m/>
  </r>
  <r>
    <d v="2023-12-01T00:00:00"/>
    <n v="2358"/>
    <x v="19"/>
    <x v="25"/>
    <x v="0"/>
    <s v="H.O LESCO BILL NOV 23 ID 8000U TOTAL 223 (65:35)"/>
    <x v="1206"/>
    <m/>
    <n v="3428220597"/>
    <m/>
    <m/>
  </r>
  <r>
    <d v="2023-12-02T00:00:00"/>
    <n v="2359"/>
    <x v="19"/>
    <x v="25"/>
    <x v="0"/>
    <s v="VC LESCO BILL NOV 23 ID 1300U TOTAL 10438 (65:35)"/>
    <x v="1488"/>
    <m/>
    <n v="3428227381"/>
    <m/>
    <m/>
  </r>
  <r>
    <d v="2023-12-02T00:00:00"/>
    <n v="2360"/>
    <x v="19"/>
    <x v="25"/>
    <x v="0"/>
    <s v="VC SITE OFFICE LESCO BILL NOV 23 ID 519R"/>
    <x v="1489"/>
    <m/>
    <n v="3428228275"/>
    <m/>
    <m/>
  </r>
  <r>
    <d v="2023-12-11T00:00:00"/>
    <n v="2361"/>
    <x v="19"/>
    <x v="25"/>
    <x v="0"/>
    <s v="BAHRIA TOWN MAINTNENANCE BILL NOV 23 TOTAL 10600 (65:35)"/>
    <x v="742"/>
    <m/>
    <n v="3428235165"/>
    <m/>
    <m/>
  </r>
  <r>
    <d v="2023-12-11T00:00:00"/>
    <n v="2362"/>
    <x v="19"/>
    <x v="25"/>
    <x v="0"/>
    <s v="STORM FIBER BILL 11 F2  NOV 23 TOTAL 16175 (65:35)"/>
    <x v="1324"/>
    <m/>
    <n v="3428245678"/>
    <m/>
    <m/>
  </r>
  <r>
    <d v="2023-12-11T00:00:00"/>
    <n v="2363"/>
    <x v="19"/>
    <x v="25"/>
    <x v="0"/>
    <s v="H.O SNGPL BILL DEC 23 ID 20007 TOTAL 3000 (65:35)"/>
    <x v="491"/>
    <m/>
    <n v="3428247628"/>
    <m/>
    <m/>
  </r>
  <r>
    <d v="2023-12-11T00:00:00"/>
    <n v="2364"/>
    <x v="19"/>
    <x v="25"/>
    <x v="0"/>
    <s v="BAHRIA TOWN LESCO BILL NOV 23 ID 2096 TOTAL 39310 (65:35)"/>
    <x v="1490"/>
    <m/>
    <n v="3428273179"/>
    <m/>
    <m/>
  </r>
  <r>
    <d v="2023-12-11T00:00:00"/>
    <n v="2365"/>
    <x v="42"/>
    <x v="58"/>
    <x v="3"/>
    <s v="PAID TO REVOLUTION MEDIA FOR NEWS ADVERTISEMENT 19-10-23"/>
    <x v="1491"/>
    <m/>
    <n v="3428282839"/>
    <m/>
    <m/>
  </r>
  <r>
    <d v="2023-12-13T00:00:00"/>
    <n v="2366"/>
    <x v="19"/>
    <x v="25"/>
    <x v="0"/>
    <s v="VC SITE OFFICE LESCO BILL NOV 23 ID 5400R "/>
    <x v="1492"/>
    <m/>
    <n v="3428578132"/>
    <m/>
    <m/>
  </r>
  <r>
    <d v="2023-12-13T00:00:00"/>
    <n v="2367"/>
    <x v="19"/>
    <x v="25"/>
    <x v="0"/>
    <s v="H.O LESCO BILL NOV 23 ID 2400U TOTAL 82404 (65:35)"/>
    <x v="1493"/>
    <m/>
    <n v="3428631694"/>
    <m/>
    <m/>
  </r>
  <r>
    <d v="2023-12-13T00:00:00"/>
    <n v="2368"/>
    <x v="19"/>
    <x v="25"/>
    <x v="0"/>
    <s v="BAHRIA TOWN PTCL BILL NOV 23 PH (3100) TOTAL 900 (65:35)"/>
    <x v="377"/>
    <m/>
    <n v="3428632279"/>
    <m/>
    <m/>
  </r>
  <r>
    <d v="2023-12-13T00:00:00"/>
    <n v="2369"/>
    <x v="19"/>
    <x v="25"/>
    <x v="0"/>
    <s v="BAHRIA TOWN PTCL BILL NOV 23 PH (3000) TOTAL 3980 (65:35)"/>
    <x v="1333"/>
    <m/>
    <n v="3428634866"/>
    <m/>
    <m/>
  </r>
  <r>
    <d v="2023-12-13T00:00:00"/>
    <n v="2370"/>
    <x v="19"/>
    <x v="25"/>
    <x v="0"/>
    <s v="H.O PTCL BILL NOV 23 PH (4003) TOTAL 8990 (65:35)"/>
    <x v="1332"/>
    <m/>
    <n v="3428640710"/>
    <m/>
    <m/>
  </r>
  <r>
    <d v="2023-12-13T00:00:00"/>
    <n v="2371"/>
    <x v="19"/>
    <x v="25"/>
    <x v="0"/>
    <s v="H.O PTCL BILL NOV 23 PH (115) TOTAL 13700 (65:35)"/>
    <x v="1494"/>
    <m/>
    <n v="3428649615"/>
    <m/>
    <m/>
  </r>
  <r>
    <d v="2023-12-13T00:00:00"/>
    <n v="2372"/>
    <x v="19"/>
    <x v="25"/>
    <x v="0"/>
    <s v="H.O PTCL BILL NOV 23 PH (307) TOTAL 610 (65:35)"/>
    <x v="1119"/>
    <m/>
    <n v="3428650012"/>
    <m/>
    <m/>
  </r>
  <r>
    <d v="2023-12-13T00:00:00"/>
    <n v="2373"/>
    <x v="19"/>
    <x v="25"/>
    <x v="0"/>
    <s v="H.O PTCL BILL NOV 23 PH (305) TOTAL 740 (65:35)"/>
    <x v="942"/>
    <m/>
    <n v="3428650493"/>
    <m/>
    <m/>
  </r>
  <r>
    <d v="2023-12-13T00:00:00"/>
    <n v="2374"/>
    <x v="19"/>
    <x v="25"/>
    <x v="0"/>
    <s v="H.O PTCL BILL NOV 23 PH (304) TOTAL 720 (65:35)"/>
    <x v="1002"/>
    <m/>
    <n v="3428650961"/>
    <m/>
    <m/>
  </r>
  <r>
    <d v="2023-12-13T00:00:00"/>
    <n v="2375"/>
    <x v="19"/>
    <x v="25"/>
    <x v="0"/>
    <s v="H.O PTCL BILL NOV 23 PH (303) TOTAL 600 (65:35)"/>
    <x v="827"/>
    <m/>
    <n v="3428651351"/>
    <m/>
    <m/>
  </r>
  <r>
    <d v="2023-12-13T00:00:00"/>
    <n v="2376"/>
    <x v="19"/>
    <x v="25"/>
    <x v="0"/>
    <s v="H.O PTCL BILL NOV 23 PH (302) TOTAL 1870 (65:35)"/>
    <x v="1495"/>
    <m/>
    <n v="3428652567"/>
    <m/>
    <m/>
  </r>
  <r>
    <d v="2023-12-13T00:00:00"/>
    <n v="2377"/>
    <x v="19"/>
    <x v="25"/>
    <x v="0"/>
    <s v="H.O PTCL BILL NOV 23 PH (301) TOTAL 640 (65:35)"/>
    <x v="1188"/>
    <m/>
    <n v="3428652982"/>
    <m/>
    <m/>
  </r>
  <r>
    <d v="2023-12-13T00:00:00"/>
    <n v="2378"/>
    <x v="19"/>
    <x v="25"/>
    <x v="0"/>
    <s v="VC PTCL BILL NOV 23 PH (301) TOTAL 920 (65:35)"/>
    <x v="1496"/>
    <m/>
    <n v="3428653580"/>
    <m/>
    <m/>
  </r>
  <r>
    <d v="2023-12-13T00:00:00"/>
    <n v="2379"/>
    <x v="19"/>
    <x v="25"/>
    <x v="0"/>
    <s v="VC PTCL BILL NOV 23 PH (300) TOTAL 890 (65:35)"/>
    <x v="1008"/>
    <m/>
    <n v="3428654159"/>
    <m/>
    <m/>
  </r>
  <r>
    <d v="2023-12-13T00:00:00"/>
    <n v="2380"/>
    <x v="19"/>
    <x v="25"/>
    <x v="0"/>
    <s v="VC PTCL BILL NOV 23 PH (142) TOTAL 4850 (65:35)"/>
    <x v="1497"/>
    <m/>
    <n v="3428657311"/>
    <m/>
    <m/>
  </r>
  <r>
    <d v="2023-12-13T00:00:00"/>
    <n v="2381"/>
    <x v="39"/>
    <x v="55"/>
    <x v="1"/>
    <s v="PAID TO UD WING LDA PAY ORDER 5-12-23"/>
    <x v="56"/>
    <m/>
    <n v="3428717311"/>
    <m/>
    <m/>
  </r>
  <r>
    <d v="2023-12-13T00:00:00"/>
    <n v="2382"/>
    <x v="17"/>
    <x v="21"/>
    <x v="1"/>
    <s v="PAID TO RANA ABDUL WAHID (PATIALA CONCRETE ) 27-11-23 "/>
    <x v="788"/>
    <m/>
    <n v="3428772811"/>
    <m/>
    <m/>
  </r>
  <r>
    <d v="2023-12-13T00:00:00"/>
    <n v="2383"/>
    <x v="62"/>
    <x v="88"/>
    <x v="1"/>
    <s v="PAID TO MUGHAL BROTHER VCPRO# 063 BILL NO 222"/>
    <x v="1498"/>
    <m/>
    <n v="3428803436"/>
    <m/>
    <m/>
  </r>
  <r>
    <d v="2023-12-13T00:00:00"/>
    <n v="2384"/>
    <x v="52"/>
    <x v="73"/>
    <x v="1"/>
    <s v="PAID TO MUGHAL BROTHER VCPRO# 062 BILL NO 221"/>
    <x v="1499"/>
    <m/>
    <n v="3428820936"/>
    <m/>
    <m/>
  </r>
  <r>
    <d v="2023-12-13T00:00:00"/>
    <n v="2385"/>
    <x v="68"/>
    <x v="97"/>
    <x v="1"/>
    <s v="PAID TO ALI HAJVERY VCPRO# 071"/>
    <x v="1500"/>
    <m/>
    <n v="3429548936"/>
    <m/>
    <m/>
  </r>
  <r>
    <d v="2023-12-13T00:00:00"/>
    <n v="2386"/>
    <x v="69"/>
    <x v="98"/>
    <x v="1"/>
    <s v="PAID TO ISLAM NAGAR BRICKS VCPRO# 065 "/>
    <x v="1501"/>
    <m/>
    <n v="3430154436"/>
    <m/>
    <m/>
  </r>
  <r>
    <d v="2023-12-13T00:00:00"/>
    <n v="2387"/>
    <x v="42"/>
    <x v="58"/>
    <x v="3"/>
    <s v="PAID TO REVOLUTION MEDIA 8-12-23"/>
    <x v="1502"/>
    <m/>
    <n v="3430215696"/>
    <m/>
    <m/>
  </r>
  <r>
    <d v="2023-12-13T00:00:00"/>
    <n v="2388"/>
    <x v="13"/>
    <x v="15"/>
    <x v="4"/>
    <s v="PAID FOR ASSETS FOR VC"/>
    <x v="1503"/>
    <m/>
    <n v="3430697387"/>
    <m/>
    <m/>
  </r>
  <r>
    <d v="2023-12-13T00:00:00"/>
    <n v="2389"/>
    <x v="13"/>
    <x v="15"/>
    <x v="4"/>
    <s v="PAID TO MASTER OFFISYS SHOWROOM 19-10-23"/>
    <x v="1504"/>
    <m/>
    <n v="3430845187"/>
    <m/>
    <m/>
  </r>
  <r>
    <d v="2023-12-13T00:00:00"/>
    <n v="2390"/>
    <x v="15"/>
    <x v="93"/>
    <x v="0"/>
    <s v="FUEL INSENTIVE PAID TO COL ANWAR MEHMOOD NOV 23  TOTAL 25000 (50:50)"/>
    <x v="1505"/>
    <m/>
    <n v="3430857687"/>
    <m/>
    <m/>
  </r>
  <r>
    <d v="2023-12-13T00:00:00"/>
    <n v="2391"/>
    <x v="15"/>
    <x v="18"/>
    <x v="0"/>
    <s v="H.O SALARIES OF MONTH NOV 23 TOTAL 667798 (65:35)"/>
    <x v="1506"/>
    <m/>
    <n v="3431291755"/>
    <m/>
    <m/>
  </r>
  <r>
    <d v="2023-12-13T00:00:00"/>
    <n v="2392"/>
    <x v="15"/>
    <x v="18"/>
    <x v="0"/>
    <s v="VC STAFF SALARIES NOV 23 TOTAL 1357545 (65:35)"/>
    <x v="1507"/>
    <m/>
    <n v="3432174159"/>
    <m/>
    <m/>
  </r>
  <r>
    <d v="2023-12-13T00:00:00"/>
    <n v="2393"/>
    <x v="15"/>
    <x v="18"/>
    <x v="0"/>
    <s v="VC SITE  OFFICE STAFF SALARIES NOV 23 "/>
    <x v="1508"/>
    <m/>
    <n v="3432949992"/>
    <m/>
    <m/>
  </r>
  <r>
    <d v="2023-12-13T00:00:00"/>
    <n v="2394"/>
    <x v="15"/>
    <x v="18"/>
    <x v="0"/>
    <s v="BAHRIA TOWN STAFF SALARIES NOV 23 TOTAL 242208 (65:35)"/>
    <x v="1509"/>
    <m/>
    <n v="3433107427"/>
    <m/>
    <m/>
  </r>
  <r>
    <d v="2023-12-13T00:00:00"/>
    <n v="2395"/>
    <x v="15"/>
    <x v="18"/>
    <x v="0"/>
    <s v="37-D2 SALARIES OF NOV 23 TOTAL 86400 (65:35)"/>
    <x v="1510"/>
    <m/>
    <n v="3433163587"/>
    <m/>
    <m/>
  </r>
  <r>
    <d v="2023-12-13T00:00:00"/>
    <n v="2396"/>
    <x v="15"/>
    <x v="18"/>
    <x v="0"/>
    <s v="18-D2 SALARIES OF NOV 23 TOTAL 54900 (65:35)"/>
    <x v="1511"/>
    <m/>
    <n v="3433199272"/>
    <m/>
    <m/>
  </r>
  <r>
    <d v="2023-12-13T00:00:00"/>
    <n v="2397"/>
    <x v="19"/>
    <x v="25"/>
    <x v="0"/>
    <s v="VC SITE LESCO BILL REF# 715R HALF PAY BILL NOV 23"/>
    <x v="236"/>
    <m/>
    <n v="3433217272"/>
    <m/>
    <m/>
  </r>
  <r>
    <d v="2023-12-15T00:00:00"/>
    <n v="2398"/>
    <x v="4"/>
    <x v="86"/>
    <x v="3"/>
    <s v="PAID FOR DIGITAL MARKETING FROM (IMRAN ) TOTAL 700000 (50:50)"/>
    <x v="63"/>
    <m/>
    <n v="3433567272"/>
    <m/>
    <m/>
  </r>
  <r>
    <d v="2023-12-15T00:00:00"/>
    <n v="2399"/>
    <x v="19"/>
    <x v="25"/>
    <x v="0"/>
    <s v="TELENOR BILL DECEMBER 23 TOTAL 25014 (65:35)"/>
    <x v="1512"/>
    <m/>
    <n v="3433583531"/>
    <m/>
    <m/>
  </r>
  <r>
    <d v="2023-12-15T00:00:00"/>
    <n v="2400"/>
    <x v="19"/>
    <x v="25"/>
    <x v="0"/>
    <s v="VC OFFICE SNGPL BILL NOV 23 ID 20001 TOTAL 670 (65:35)"/>
    <x v="1120"/>
    <m/>
    <n v="3433583967"/>
    <m/>
    <m/>
  </r>
  <r>
    <d v="2023-12-23T00:00:00"/>
    <n v="2401"/>
    <x v="44"/>
    <x v="61"/>
    <x v="1"/>
    <s v="PAID TO MUJAHID ABBAS FOR GHASSU BILL NO 1 (113 DHAMPER ) DATE 5-11-23"/>
    <x v="1513"/>
    <m/>
    <n v="3435521917"/>
    <m/>
    <m/>
  </r>
  <r>
    <d v="2023-12-23T00:00:00"/>
    <n v="2402"/>
    <x v="44"/>
    <x v="61"/>
    <x v="1"/>
    <s v="PAID TO MUJAHID ABBAS FOR GHASSU BILL NO 2 (46 DHAMPER )DATE 11-11-23"/>
    <x v="1514"/>
    <m/>
    <n v="3436310817"/>
    <m/>
    <m/>
  </r>
  <r>
    <d v="2023-12-23T00:00:00"/>
    <n v="2403"/>
    <x v="19"/>
    <x v="25"/>
    <x v="0"/>
    <s v="H.O SNGPL BILL DEC 23 ID 20007 TOTAL 3000 (65:35)"/>
    <x v="491"/>
    <m/>
    <n v="3436312767"/>
    <m/>
    <m/>
  </r>
  <r>
    <d v="2023-12-23T00:00:00"/>
    <n v="2404"/>
    <x v="44"/>
    <x v="61"/>
    <x v="1"/>
    <s v="PAID TO MUJAHID ABBAS MASHINERY RENT 2-12-23"/>
    <x v="1515"/>
    <m/>
    <n v="3437322719"/>
    <m/>
    <m/>
  </r>
  <r>
    <d v="2023-12-23T00:00:00"/>
    <n v="2405"/>
    <x v="17"/>
    <x v="99"/>
    <x v="1"/>
    <s v="PAID TO KASHIF BASHIR FOR BOWNERY WALL CONSTRUCTION BILL 1 "/>
    <x v="1516"/>
    <m/>
    <n v="3437517991"/>
    <m/>
    <m/>
  </r>
  <r>
    <d v="2023-12-23T00:00:00"/>
    <n v="2406"/>
    <x v="17"/>
    <x v="21"/>
    <x v="1"/>
    <s v="PAID TO (PATIALA CONCRETE INDUSTRY) SR NO 491 DATE 17-7-23"/>
    <x v="1517"/>
    <m/>
    <n v="3437700091"/>
    <m/>
    <m/>
  </r>
  <r>
    <d v="2023-12-23T00:00:00"/>
    <n v="2407"/>
    <x v="17"/>
    <x v="21"/>
    <x v="1"/>
    <s v="PAID TO (PATIALA CONCRETE INDUSTRY) SR NO 489 DATE 20-7-23"/>
    <x v="1518"/>
    <m/>
    <n v="3437726631"/>
    <m/>
    <m/>
  </r>
  <r>
    <d v="2023-12-23T00:00:00"/>
    <n v="2408"/>
    <x v="17"/>
    <x v="21"/>
    <x v="1"/>
    <s v="PAID TO (PATIALA CONCRETE INDUSTRY) SR NO 488 DATE 20-7-23"/>
    <x v="1519"/>
    <m/>
    <n v="3437739071"/>
    <m/>
    <m/>
  </r>
  <r>
    <d v="2023-12-23T00:00:00"/>
    <n v="2409"/>
    <x v="17"/>
    <x v="21"/>
    <x v="1"/>
    <s v="PAID TO (PATIALA CONCRETE INDUSTRY) SR NO 426 DATE 10-9-23"/>
    <x v="1520"/>
    <m/>
    <n v="3438006671"/>
    <m/>
    <m/>
  </r>
  <r>
    <d v="2023-12-23T00:00:00"/>
    <n v="2410"/>
    <x v="17"/>
    <x v="21"/>
    <x v="1"/>
    <s v="PAID TO (PATIALA CONCRETE INDUSTRY) SR NO 493 DATE 25-7-23"/>
    <x v="1521"/>
    <m/>
    <n v="3438501071"/>
    <m/>
    <m/>
  </r>
  <r>
    <d v="2023-12-23T00:00:00"/>
    <n v="2411"/>
    <x v="17"/>
    <x v="21"/>
    <x v="1"/>
    <s v="PAID TO (PATIALA CONCRETE INDUSTRY) SR NO 495 DATE 22-6-23"/>
    <x v="1522"/>
    <m/>
    <n v="3438517071"/>
    <m/>
    <m/>
  </r>
  <r>
    <d v="2023-12-23T00:00:00"/>
    <n v="2412"/>
    <x v="17"/>
    <x v="21"/>
    <x v="1"/>
    <s v="PAID TO (PATIALA CONCRETE INDUSTRY) SR NO 487 DATE 20-7-23"/>
    <x v="1523"/>
    <m/>
    <n v="3438591111"/>
    <m/>
    <m/>
  </r>
  <r>
    <d v="2023-12-23T00:00:00"/>
    <n v="2413"/>
    <x v="11"/>
    <x v="13"/>
    <x v="0"/>
    <s v="11 F2 RENT PAID DEC 23 TOTAL 727250 (65:35)"/>
    <x v="1317"/>
    <m/>
    <n v="3439063823"/>
    <m/>
    <m/>
  </r>
  <r>
    <d v="2023-12-27T00:00:00"/>
    <n v="2414"/>
    <x v="52"/>
    <x v="73"/>
    <x v="1"/>
    <s v="PAID TO MUGHAL BROTHERS VCPRO# 068 BILL #244"/>
    <x v="1524"/>
    <m/>
    <n v="3439115173"/>
    <m/>
    <m/>
  </r>
  <r>
    <d v="2023-12-27T00:00:00"/>
    <n v="2415"/>
    <x v="63"/>
    <x v="92"/>
    <x v="1"/>
    <s v="PAID TO MUGHAL BROTHERS VCPRO# 067 BILL#242"/>
    <x v="1525"/>
    <m/>
    <n v="3439214360"/>
    <m/>
    <m/>
  </r>
  <r>
    <d v="2023-12-27T00:00:00"/>
    <n v="2416"/>
    <x v="62"/>
    <x v="88"/>
    <x v="1"/>
    <s v="PAID TO MUGHAL BROTHERS VCPRO# 066 BILL#243"/>
    <x v="1526"/>
    <m/>
    <n v="3439282860"/>
    <m/>
    <m/>
  </r>
  <r>
    <d v="2023-12-27T00:00:00"/>
    <n v="2417"/>
    <x v="54"/>
    <x v="75"/>
    <x v="1"/>
    <s v="PAID TO GHOSIA NURSERY FORM VCPRO# 064 BILL NO # 683 "/>
    <x v="398"/>
    <m/>
    <n v="3439318360"/>
    <m/>
    <m/>
  </r>
  <r>
    <d v="2023-12-27T00:00:00"/>
    <n v="2418"/>
    <x v="61"/>
    <x v="87"/>
    <x v="9"/>
    <s v="ADJUSTMENT VOUCHERS 3,5,10 MARLA RESIDECIAL AND 5,2 MARLA COMMERICIAL "/>
    <x v="1527"/>
    <m/>
    <n v="3549318360"/>
    <m/>
    <m/>
  </r>
  <r>
    <d v="2023-12-27T00:00:00"/>
    <n v="2419"/>
    <x v="61"/>
    <x v="87"/>
    <x v="9"/>
    <s v="ADJUSTMENT VOUCHERS 3 MARLA RESIDENCIAL 5 MARLA RESIDENSIAL "/>
    <x v="1528"/>
    <m/>
    <n v="3556668360"/>
    <m/>
    <m/>
  </r>
  <r>
    <d v="2023-12-27T00:00:00"/>
    <n v="2420"/>
    <x v="61"/>
    <x v="87"/>
    <x v="9"/>
    <s v="ADJUSTMENT VOUCHERS 5 MARLA RESIDENCIAL 5 MARLA COMMERIACAL 2 MARLA COMM 3 MARLA RESIDE"/>
    <x v="1529"/>
    <m/>
    <n v="3639793360"/>
    <m/>
    <m/>
  </r>
  <r>
    <d v="2023-12-27T00:00:00"/>
    <n v="2421"/>
    <x v="61"/>
    <x v="87"/>
    <x v="9"/>
    <s v="ADJUSTMENT VOUCHERS 3 MARLA RES 5 MARLA RES 5 MARLA COMM 2 MARLA COMM "/>
    <x v="1530"/>
    <m/>
    <n v="3845593360"/>
    <m/>
    <m/>
  </r>
  <r>
    <d v="2023-12-27T00:00:00"/>
    <n v="2422"/>
    <x v="61"/>
    <x v="87"/>
    <x v="9"/>
    <s v="ADJUSTMENT VOUCHERS 5 MARLA COMM 3 MARLA RES 5 MARLA RES "/>
    <x v="1531"/>
    <m/>
    <n v="3856468360"/>
    <m/>
    <m/>
  </r>
  <r>
    <d v="2023-12-27T00:00:00"/>
    <n v="2423"/>
    <x v="61"/>
    <x v="87"/>
    <x v="9"/>
    <s v="ADJUSTMENT VOUCHERS 5 MARLA COMM 3 MARLA RES 2 MARLA COMM"/>
    <x v="1532"/>
    <m/>
    <n v="3865318360"/>
    <m/>
    <m/>
  </r>
  <r>
    <d v="2023-12-27T00:00:00"/>
    <n v="2424"/>
    <x v="61"/>
    <x v="87"/>
    <x v="9"/>
    <s v="ADJUSTMENT VOUCHERS 5 MARLA COMM 5 MARLA RES"/>
    <x v="1533"/>
    <m/>
    <n v="3874418360"/>
    <m/>
    <m/>
  </r>
  <r>
    <d v="2023-12-27T00:00:00"/>
    <n v="2425"/>
    <x v="55"/>
    <x v="77"/>
    <x v="9"/>
    <s v="DISCOUNT VOUCHERS 25K(254), 100K(174)"/>
    <x v="1534"/>
    <m/>
    <n v="3898168360"/>
    <m/>
    <m/>
  </r>
  <r>
    <d v="2023-12-27T00:00:00"/>
    <n v="2426"/>
    <x v="55"/>
    <x v="77"/>
    <x v="9"/>
    <s v="DISCOUNT VOUCHERS 25K(267), 100K(233)"/>
    <x v="1535"/>
    <m/>
    <n v="3928143360"/>
    <m/>
    <m/>
  </r>
  <r>
    <d v="2023-12-27T00:00:00"/>
    <n v="2427"/>
    <x v="55"/>
    <x v="77"/>
    <x v="9"/>
    <s v="DISCOUNT VOUCHERS 25K(134)"/>
    <x v="1536"/>
    <m/>
    <n v="3931493360"/>
    <m/>
    <m/>
  </r>
  <r>
    <d v="2023-12-27T00:00:00"/>
    <n v="2428"/>
    <x v="55"/>
    <x v="77"/>
    <x v="9"/>
    <s v="DISCOUNT VOUCHERS 100K(141)"/>
    <x v="1537"/>
    <m/>
    <n v="3945593360"/>
    <m/>
    <m/>
  </r>
  <r>
    <d v="2023-12-27T00:00:00"/>
    <n v="2429"/>
    <x v="55"/>
    <x v="77"/>
    <x v="9"/>
    <s v="DISCOUNT VOUCHERS 25K(4)"/>
    <x v="205"/>
    <m/>
    <n v="3945693360"/>
    <m/>
    <m/>
  </r>
  <r>
    <d v="2023-12-27T00:00:00"/>
    <n v="2430"/>
    <x v="55"/>
    <x v="77"/>
    <x v="9"/>
    <s v="DISCOUNT VOUCHERS 100K(37)"/>
    <x v="1538"/>
    <m/>
    <n v="3949393360"/>
    <m/>
    <m/>
  </r>
  <r>
    <d v="2023-12-27T00:00:00"/>
    <n v="2431"/>
    <x v="19"/>
    <x v="25"/>
    <x v="0"/>
    <s v="PAID TO MULTINET DEC 23 INVOICE # 3140127"/>
    <x v="1361"/>
    <m/>
    <n v="3949419889"/>
    <m/>
    <m/>
  </r>
  <r>
    <d v="2023-12-28T00:00:00"/>
    <n v="2432"/>
    <x v="44"/>
    <x v="61"/>
    <x v="1"/>
    <s v="PAID MASHINERY RENT TO (ARIF ZAMAN CONST COMPANY) 3 DAYS WORK 12,13,14 DEC "/>
    <x v="69"/>
    <m/>
    <n v="3949494889"/>
    <m/>
    <m/>
  </r>
  <r>
    <d v="2023-12-28T00:00:00"/>
    <n v="2433"/>
    <x v="45"/>
    <x v="62"/>
    <x v="0"/>
    <s v="FUEL (LEA 3738) 25-8-23 TOTAL 10000 (50:50)"/>
    <x v="78"/>
    <m/>
    <n v="3949499889"/>
    <m/>
    <m/>
  </r>
  <r>
    <d v="2023-12-28T00:00:00"/>
    <n v="2434"/>
    <x v="45"/>
    <x v="62"/>
    <x v="0"/>
    <s v="FUEL (LEA 3738) 8-8-23 TOTAL 2000 (50:50)"/>
    <x v="49"/>
    <m/>
    <n v="3949500889"/>
    <m/>
    <m/>
  </r>
  <r>
    <d v="2023-12-28T00:00:00"/>
    <n v="2435"/>
    <x v="0"/>
    <x v="0"/>
    <x v="0"/>
    <s v="(FAZAL -E- RABBI ENGINEERING) ELECTRIC WATER COLOUR 24-8-23"/>
    <x v="1539"/>
    <m/>
    <n v="3949542889"/>
    <m/>
    <m/>
  </r>
  <r>
    <d v="2023-12-28T00:00:00"/>
    <n v="2436"/>
    <x v="0"/>
    <x v="0"/>
    <x v="0"/>
    <s v="UBER EXPENSE "/>
    <x v="1540"/>
    <m/>
    <n v="3949543103"/>
    <m/>
    <m/>
  </r>
  <r>
    <d v="2023-12-28T00:00:00"/>
    <n v="2437"/>
    <x v="0"/>
    <x v="0"/>
    <x v="0"/>
    <s v="IRFAN ELECTRITION FUEL EXPENSE H.O TO SHERANWALA HEIGHTS AND GO TO VICTORIA SITE "/>
    <x v="49"/>
    <m/>
    <n v="3949544103"/>
    <m/>
    <m/>
  </r>
  <r>
    <d v="2023-12-28T00:00:00"/>
    <n v="2438"/>
    <x v="0"/>
    <x v="0"/>
    <x v="0"/>
    <s v="IRFAN ELECTRITION WORK AT VICTORIA CITY "/>
    <x v="209"/>
    <m/>
    <n v="3949544903"/>
    <m/>
    <m/>
  </r>
  <r>
    <d v="2023-12-28T00:00:00"/>
    <n v="2439"/>
    <x v="0"/>
    <x v="0"/>
    <x v="0"/>
    <s v="INTERNET ROUTER TENDA 24-8-23"/>
    <x v="36"/>
    <m/>
    <n v="3949548703"/>
    <m/>
    <m/>
  </r>
  <r>
    <d v="2023-12-28T00:00:00"/>
    <n v="2440"/>
    <x v="0"/>
    <x v="0"/>
    <x v="0"/>
    <s v="WATER COLLER DELIVER RENT "/>
    <x v="222"/>
    <m/>
    <n v="3949550703"/>
    <m/>
    <m/>
  </r>
  <r>
    <d v="2023-12-28T00:00:00"/>
    <n v="2441"/>
    <x v="40"/>
    <x v="56"/>
    <x v="1"/>
    <s v="MASHINERY FUEL 24-8-23 EXCAVATOR 216 LITER"/>
    <x v="1541"/>
    <m/>
    <n v="3949614254"/>
    <m/>
    <m/>
  </r>
  <r>
    <d v="2023-12-28T00:00:00"/>
    <n v="2442"/>
    <x v="40"/>
    <x v="56"/>
    <x v="1"/>
    <s v="MASHINERY FUEL 24-8-23 GRADER 337.45 LITER"/>
    <x v="1542"/>
    <m/>
    <n v="3949713538"/>
    <m/>
    <m/>
  </r>
  <r>
    <d v="2023-12-28T00:00:00"/>
    <n v="2443"/>
    <x v="40"/>
    <x v="56"/>
    <x v="1"/>
    <s v="MASHINERY FUEL 24-8-23 PLAIN ROLLER 179 LITER"/>
    <x v="1543"/>
    <m/>
    <n v="3949766203"/>
    <m/>
    <m/>
  </r>
  <r>
    <d v="2023-12-28T00:00:00"/>
    <n v="2444"/>
    <x v="40"/>
    <x v="56"/>
    <x v="1"/>
    <s v="MASHINERY FUEL 24-8-23 COMPANY TRECTOR 111 LITER"/>
    <x v="1544"/>
    <m/>
    <n v="3949798861"/>
    <m/>
    <m/>
  </r>
  <r>
    <d v="2023-12-28T00:00:00"/>
    <n v="2445"/>
    <x v="40"/>
    <x v="56"/>
    <x v="1"/>
    <s v="MASHINERY FUEL 24-8-23 RENTAL TRECTOR TROLLY (1750) 101 LITER"/>
    <x v="1545"/>
    <m/>
    <n v="3949828577"/>
    <m/>
    <m/>
  </r>
  <r>
    <d v="2023-12-28T00:00:00"/>
    <n v="2446"/>
    <x v="40"/>
    <x v="56"/>
    <x v="1"/>
    <s v="MASHINERY FUEL 24-8-23 RENTAL TRECTOR TROLLY (7336) 61 LITER"/>
    <x v="1546"/>
    <m/>
    <n v="3949846524"/>
    <m/>
    <m/>
  </r>
  <r>
    <d v="2023-12-28T00:00:00"/>
    <n v="2447"/>
    <x v="0"/>
    <x v="0"/>
    <x v="0"/>
    <s v="UBER EXPENSE VICTORIA SITE TO H.O "/>
    <x v="1547"/>
    <m/>
    <n v="3949847065"/>
    <m/>
    <m/>
  </r>
  <r>
    <d v="2023-12-28T00:00:00"/>
    <n v="2448"/>
    <x v="0"/>
    <x v="0"/>
    <x v="0"/>
    <s v="UBER EXPENSE H.O TO VC SITE FOR WORK"/>
    <x v="1548"/>
    <m/>
    <n v="3949847625"/>
    <m/>
    <m/>
  </r>
  <r>
    <d v="2023-12-28T00:00:00"/>
    <n v="2449"/>
    <x v="13"/>
    <x v="15"/>
    <x v="4"/>
    <s v="3 DOORS AND 4 WINDOWS FOR VC SITE "/>
    <x v="860"/>
    <m/>
    <n v="3949885625"/>
    <m/>
    <m/>
  </r>
  <r>
    <d v="2024-01-01T00:00:00"/>
    <n v="2450"/>
    <x v="70"/>
    <x v="100"/>
    <x v="9"/>
    <s v="MERGE FILES CANCELLATION "/>
    <x v="1549"/>
    <m/>
    <n v="3970513125"/>
    <m/>
    <m/>
  </r>
  <r>
    <d v="2024-01-02T00:00:00"/>
    <n v="2451"/>
    <x v="19"/>
    <x v="25"/>
    <x v="0"/>
    <s v="VC SITE LESCO BILL 519R DEC 23 "/>
    <x v="1550"/>
    <m/>
    <n v="3970513818"/>
    <m/>
    <m/>
  </r>
  <r>
    <d v="2024-01-02T00:00:00"/>
    <n v="2452"/>
    <x v="19"/>
    <x v="25"/>
    <x v="0"/>
    <s v="VC LESCO BILL DEC 23 ID 1300U TOTAL 13019 (65:35)"/>
    <x v="1551"/>
    <m/>
    <n v="3970522281"/>
    <m/>
    <m/>
  </r>
  <r>
    <d v="2024-01-02T00:00:00"/>
    <n v="2453"/>
    <x v="19"/>
    <x v="25"/>
    <x v="0"/>
    <s v="VC SITE LESCO BILL 715R DEC 23 HALF PAY"/>
    <x v="1552"/>
    <m/>
    <n v="3970530982"/>
    <m/>
    <m/>
  </r>
  <r>
    <d v="2024-01-02T00:00:00"/>
    <n v="2454"/>
    <x v="19"/>
    <x v="25"/>
    <x v="0"/>
    <s v="H.O LESCO BILL DEC 23 ID 7300U TOTAL 292 (65:35)"/>
    <x v="1396"/>
    <m/>
    <n v="3970531171"/>
    <m/>
    <m/>
  </r>
  <r>
    <d v="2024-01-02T00:00:00"/>
    <n v="2455"/>
    <x v="19"/>
    <x v="25"/>
    <x v="0"/>
    <s v="H.O LESCO BILL DEC 23 ID 7800U TOTAL 565 (65:35)"/>
    <x v="1553"/>
    <m/>
    <n v="3970531539"/>
    <m/>
    <m/>
  </r>
  <r>
    <d v="2024-01-02T00:00:00"/>
    <n v="2456"/>
    <x v="19"/>
    <x v="25"/>
    <x v="0"/>
    <s v="H.O LESCO BILL DEC 23 ID 8000U TOTAL 223 (65:35)"/>
    <x v="1206"/>
    <m/>
    <n v="3970531684"/>
    <m/>
    <m/>
  </r>
  <r>
    <d v="2024-01-02T00:00:00"/>
    <n v="2457"/>
    <x v="19"/>
    <x v="25"/>
    <x v="0"/>
    <s v="H.O LESCO BILL DEC 23 ID 8100U TOTAL 2355 (65:35)"/>
    <x v="1554"/>
    <m/>
    <n v="3970533214"/>
    <m/>
    <m/>
  </r>
  <r>
    <d v="2024-01-02T00:00:00"/>
    <n v="2458"/>
    <x v="19"/>
    <x v="25"/>
    <x v="0"/>
    <s v="H.O LESCO BILL DEC 23 ID 7700U TOTAL 12316 (65:35)"/>
    <x v="1555"/>
    <m/>
    <n v="3970541220"/>
    <m/>
    <m/>
  </r>
  <r>
    <d v="2024-01-02T00:00:00"/>
    <n v="2459"/>
    <x v="19"/>
    <x v="25"/>
    <x v="0"/>
    <s v="H.O SNGPL BILL DEC 23 ID 20007 TOTAL 3000 (65:35)"/>
    <x v="491"/>
    <m/>
    <n v="3970543170"/>
    <m/>
    <m/>
  </r>
  <r>
    <d v="2024-01-02T00:00:00"/>
    <n v="2460"/>
    <x v="19"/>
    <x v="25"/>
    <x v="0"/>
    <s v="STORM FIBER BILL 11 F2  DEC 23 TOTAL 16175 (65:35)"/>
    <x v="1324"/>
    <m/>
    <n v="3970553683"/>
    <m/>
    <m/>
  </r>
  <r>
    <d v="2024-01-02T00:00:00"/>
    <n v="2461"/>
    <x v="69"/>
    <x v="98"/>
    <x v="1"/>
    <s v="PAID TO ISLAM NAGAR BRICKS VCPRO# 075 BILL 820"/>
    <x v="1556"/>
    <m/>
    <n v="3970788183"/>
    <m/>
    <m/>
  </r>
  <r>
    <d v="2024-01-02T00:00:00"/>
    <n v="2462"/>
    <x v="52"/>
    <x v="73"/>
    <x v="1"/>
    <s v="PAID TO MUGHAL BROTHERS VCPRO# 073 BILL NO 276"/>
    <x v="1499"/>
    <m/>
    <n v="3970805683"/>
    <m/>
    <m/>
  </r>
  <r>
    <d v="2024-01-02T00:00:00"/>
    <n v="2463"/>
    <x v="52"/>
    <x v="73"/>
    <x v="1"/>
    <s v="PAID TO MUGHAL BROTHERS VCPRO# 074 BILL NO 277"/>
    <x v="1557"/>
    <m/>
    <n v="3970839933"/>
    <m/>
    <m/>
  </r>
  <r>
    <d v="2024-01-02T00:00:00"/>
    <n v="2464"/>
    <x v="70"/>
    <x v="100"/>
    <x v="9"/>
    <s v="MERGE FILES CANCELLATION "/>
    <x v="18"/>
    <m/>
    <n v="3972839933"/>
    <m/>
    <m/>
  </r>
  <r>
    <d v="2024-01-02T00:00:00"/>
    <n v="2465"/>
    <x v="61"/>
    <x v="87"/>
    <x v="9"/>
    <s v="ADJUSTMENT VOUCHERS 5 MARLA COMMERICAL "/>
    <x v="300"/>
    <m/>
    <n v="3973639933"/>
    <m/>
    <m/>
  </r>
  <r>
    <d v="2024-01-03T00:00:00"/>
    <n v="2466"/>
    <x v="55"/>
    <x v="77"/>
    <x v="9"/>
    <s v="DISCOUNT VOUCHERS 100K TOTAL 1"/>
    <x v="205"/>
    <m/>
    <n v="3973739933"/>
    <m/>
    <m/>
  </r>
  <r>
    <d v="2024-01-03T00:00:00"/>
    <n v="2467"/>
    <x v="28"/>
    <x v="39"/>
    <x v="3"/>
    <s v="PAID TO BATOOLS KITCHEN 12-8-23"/>
    <x v="437"/>
    <m/>
    <n v="3973751933"/>
    <m/>
    <m/>
  </r>
  <r>
    <d v="2024-01-03T00:00:00"/>
    <n v="2468"/>
    <x v="9"/>
    <x v="24"/>
    <x v="3"/>
    <s v="PAID TO ASLAM MEDIA DATE 28-12-23"/>
    <x v="1558"/>
    <m/>
    <n v="3973795733"/>
    <m/>
    <m/>
  </r>
  <r>
    <d v="2024-01-03T00:00:00"/>
    <n v="2469"/>
    <x v="44"/>
    <x v="61"/>
    <x v="1"/>
    <s v="PAID TO MUJAHID ABBAS MASHINERY RENT BILL NO 10"/>
    <x v="1559"/>
    <m/>
    <n v="3973806837"/>
    <m/>
    <m/>
  </r>
  <r>
    <d v="2024-01-04T00:00:00"/>
    <n v="2470"/>
    <x v="15"/>
    <x v="18"/>
    <x v="0"/>
    <s v="SALARIES OF HEAD OFFICE DEC 23 TOTAL 711105 (65:35)"/>
    <x v="1560"/>
    <m/>
    <n v="3974269056"/>
    <m/>
    <m/>
  </r>
  <r>
    <d v="2024-01-04T00:00:00"/>
    <n v="2471"/>
    <x v="15"/>
    <x v="18"/>
    <x v="0"/>
    <s v="SALARIES OF VICTORIA CITY DEC 23 TOTAL 1287662 (65:35)"/>
    <x v="1561"/>
    <m/>
    <n v="3975106036"/>
    <m/>
    <m/>
  </r>
  <r>
    <d v="2024-01-04T00:00:00"/>
    <n v="2472"/>
    <x v="15"/>
    <x v="18"/>
    <x v="0"/>
    <s v="SALARIES OF VICTORIA CITY SITE OFFICE  DEC 23 "/>
    <x v="1562"/>
    <m/>
    <n v="3975798953"/>
    <m/>
    <m/>
  </r>
  <r>
    <d v="2024-01-04T00:00:00"/>
    <n v="2473"/>
    <x v="15"/>
    <x v="18"/>
    <x v="0"/>
    <s v="SALARIES OF VC SITE SALES STAFF DEC 23 "/>
    <x v="1563"/>
    <m/>
    <n v="3975817870"/>
    <m/>
    <m/>
  </r>
  <r>
    <d v="2024-01-04T00:00:00"/>
    <n v="2474"/>
    <x v="15"/>
    <x v="18"/>
    <x v="0"/>
    <s v="SALARIES OF BAHRIA TOWN STAFF DEC 23 TOTAL 254042 (65:35)"/>
    <x v="1564"/>
    <m/>
    <n v="3975982997"/>
    <m/>
    <m/>
  </r>
  <r>
    <d v="2024-01-04T00:00:00"/>
    <n v="2475"/>
    <x v="15"/>
    <x v="18"/>
    <x v="0"/>
    <s v="37-D2 SALARIES OF DEC 23 TOTAL 83700 (65:35) "/>
    <x v="1230"/>
    <m/>
    <n v="3976037402"/>
    <m/>
    <m/>
  </r>
  <r>
    <d v="2024-01-04T00:00:00"/>
    <n v="2476"/>
    <x v="15"/>
    <x v="18"/>
    <x v="0"/>
    <s v="18-D2 SALARIES OF DEC 23 TOTAL 57600 (65:35)"/>
    <x v="1565"/>
    <m/>
    <n v="3976074842"/>
    <m/>
    <m/>
  </r>
  <r>
    <d v="2024-01-04T00:00:00"/>
    <n v="2477"/>
    <x v="15"/>
    <x v="93"/>
    <x v="0"/>
    <s v="FUEL INSENTIVE PAID TO COL ANWAR 25000,COL AMIR 25000 TOTAL 50000 (50:50)"/>
    <x v="70"/>
    <m/>
    <n v="3976099842"/>
    <m/>
    <m/>
  </r>
  <r>
    <d v="2024-01-04T00:00:00"/>
    <n v="2478"/>
    <x v="11"/>
    <x v="23"/>
    <x v="0"/>
    <s v="BAHRIA OFFICE RENT JAN 24 TOTAL 357500 (50:50)"/>
    <x v="252"/>
    <m/>
    <n v="3976278592"/>
    <m/>
    <m/>
  </r>
  <r>
    <d v="2023-01-08T00:00:00"/>
    <n v="2479"/>
    <x v="19"/>
    <x v="25"/>
    <x v="0"/>
    <s v="H.O SNGPL BILL JAN 24 ID 20007 TOTAL 5000 (65:35)"/>
    <x v="101"/>
    <m/>
    <n v="3976281842"/>
    <m/>
    <m/>
  </r>
  <r>
    <d v="2023-01-08T00:00:00"/>
    <n v="2480"/>
    <x v="19"/>
    <x v="25"/>
    <x v="0"/>
    <s v="BAHRIA TOWN LESCO BILL DEC 23 ID 2096 TOTAL 40220  (65:35)"/>
    <x v="1566"/>
    <m/>
    <n v="3976307985"/>
    <m/>
    <m/>
  </r>
  <r>
    <d v="2023-01-08T00:00:00"/>
    <n v="2481"/>
    <x v="19"/>
    <x v="25"/>
    <x v="0"/>
    <s v="BAHRIA TOWN MAINTENANCE BILL DEC 23 ID 3671 TOTAL 10600  (65:35)"/>
    <x v="742"/>
    <m/>
    <n v="3976314875"/>
    <m/>
    <m/>
  </r>
  <r>
    <d v="2023-01-08T00:00:00"/>
    <n v="2482"/>
    <x v="15"/>
    <x v="93"/>
    <x v="0"/>
    <s v="FUEL INSENTIVE PAY TO COL AMIR NOV 23 TOTAL 25000 (50:50)"/>
    <x v="1505"/>
    <m/>
    <n v="3976327375"/>
    <m/>
    <m/>
  </r>
  <r>
    <d v="2024-01-16T00:00:00"/>
    <n v="2483"/>
    <x v="54"/>
    <x v="75"/>
    <x v="1"/>
    <s v="PAID TO GHOSIA NURSERY FORM VCPRO# 072 BILL NO # 689 "/>
    <x v="1567"/>
    <m/>
    <n v="3976369075"/>
    <m/>
    <m/>
  </r>
  <r>
    <d v="2024-01-16T00:00:00"/>
    <n v="2484"/>
    <x v="52"/>
    <x v="101"/>
    <x v="1"/>
    <s v="PAID TO MUJAHID ABBAS RAVI SAND VCPRO# 082  DATE 9-1-24"/>
    <x v="215"/>
    <m/>
    <n v="3976413075"/>
    <m/>
    <m/>
  </r>
  <r>
    <d v="2024-01-16T00:00:00"/>
    <n v="2485"/>
    <x v="69"/>
    <x v="98"/>
    <x v="1"/>
    <s v="PAID TO ISLAM NAGAR BRICKS VCPRO# 079 BILL NO 822"/>
    <x v="1568"/>
    <m/>
    <n v="3977211075"/>
    <m/>
    <m/>
  </r>
  <r>
    <d v="2024-01-16T00:00:00"/>
    <n v="2486"/>
    <x v="63"/>
    <x v="92"/>
    <x v="1"/>
    <s v="PAID TO MUGHAL BROTHERS VCPRO# 076 BILL NO 297"/>
    <x v="1569"/>
    <m/>
    <n v="3978112535"/>
    <m/>
    <m/>
  </r>
  <r>
    <d v="2024-01-16T00:00:00"/>
    <n v="2487"/>
    <x v="52"/>
    <x v="73"/>
    <x v="1"/>
    <s v="PAID TO MUGHAL BROTHERS VCPRO# 078 BILL NO 439"/>
    <x v="1526"/>
    <m/>
    <n v="3978181035"/>
    <m/>
    <m/>
  </r>
  <r>
    <d v="2024-01-16T00:00:00"/>
    <n v="2488"/>
    <x v="0"/>
    <x v="0"/>
    <x v="0"/>
    <s v="LEOPARDS COURIER BILL OCT 23 "/>
    <x v="1570"/>
    <m/>
    <n v="3978259247"/>
    <m/>
    <m/>
  </r>
  <r>
    <d v="2024-01-16T00:00:00"/>
    <n v="2489"/>
    <x v="26"/>
    <x v="38"/>
    <x v="1"/>
    <s v="E STAMP PRINT 20-9-23"/>
    <x v="49"/>
    <m/>
    <n v="3978260247"/>
    <m/>
    <m/>
  </r>
  <r>
    <d v="2024-01-16T00:00:00"/>
    <n v="2490"/>
    <x v="28"/>
    <x v="39"/>
    <x v="3"/>
    <s v="DAG WOOD COCKTAIL SANDWICH "/>
    <x v="1571"/>
    <m/>
    <n v="3978261765"/>
    <m/>
    <m/>
  </r>
  <r>
    <d v="2024-01-16T00:00:00"/>
    <n v="2491"/>
    <x v="21"/>
    <x v="27"/>
    <x v="0"/>
    <s v="VC SITE GROCERY MONTH OF 9TH"/>
    <x v="1572"/>
    <m/>
    <n v="3978392569"/>
    <m/>
    <m/>
  </r>
  <r>
    <d v="2024-01-16T00:00:00"/>
    <n v="2492"/>
    <x v="53"/>
    <x v="74"/>
    <x v="1"/>
    <s v="MASONS GATE CONSTRUCTION BILL 7-12-23"/>
    <x v="8"/>
    <m/>
    <n v="3978892569"/>
    <m/>
    <m/>
  </r>
  <r>
    <d v="2024-01-16T00:00:00"/>
    <n v="2493"/>
    <x v="0"/>
    <x v="0"/>
    <x v="0"/>
    <s v="MAHER BAKSH SAAB PATTY CASH VC SITE DATE 18-SEP-23"/>
    <x v="1573"/>
    <m/>
    <n v="3978903244"/>
    <m/>
    <m/>
  </r>
  <r>
    <d v="2024-01-16T00:00:00"/>
    <n v="2494"/>
    <x v="0"/>
    <x v="0"/>
    <x v="0"/>
    <s v="MAHER BAKSH SAAB PATTY CASH VC SITE DATE 25-SEP-23"/>
    <x v="1574"/>
    <m/>
    <n v="3978912974"/>
    <m/>
    <m/>
  </r>
  <r>
    <d v="2024-01-16T00:00:00"/>
    <n v="2495"/>
    <x v="0"/>
    <x v="0"/>
    <x v="0"/>
    <s v="MAHER BAKSH SAAB PATTY CASH VC SITE DATE 3-OCT-23"/>
    <x v="1575"/>
    <m/>
    <n v="3978921014"/>
    <m/>
    <m/>
  </r>
  <r>
    <d v="2024-01-16T00:00:00"/>
    <n v="2496"/>
    <x v="0"/>
    <x v="0"/>
    <x v="0"/>
    <s v="MAHER BAKSH SAAB PATTY CASH VC SITE DATE 3-OCT-23 SAME DATE 2 DIFFERNT BILLS"/>
    <x v="1576"/>
    <m/>
    <n v="3978930104"/>
    <m/>
    <m/>
  </r>
  <r>
    <d v="2024-01-16T00:00:00"/>
    <n v="2497"/>
    <x v="0"/>
    <x v="0"/>
    <x v="0"/>
    <s v="MAHER BAKSH SAAB PATTY CASH VC SITE DATE 7-OCT-23"/>
    <x v="1577"/>
    <m/>
    <n v="3978948064"/>
    <m/>
    <m/>
  </r>
  <r>
    <d v="2024-01-16T00:00:00"/>
    <n v="2498"/>
    <x v="0"/>
    <x v="0"/>
    <x v="0"/>
    <s v="MAHER BAKSH SAAB PATTY CASH VC SITE DATE 14-OCT-23"/>
    <x v="1578"/>
    <m/>
    <n v="3978969914"/>
    <m/>
    <m/>
  </r>
  <r>
    <d v="2024-01-16T00:00:00"/>
    <n v="2499"/>
    <x v="0"/>
    <x v="0"/>
    <x v="0"/>
    <s v="MAHER BAKSH SAAB PATTY CASH VC SITE DATE 30-OCT-23"/>
    <x v="1579"/>
    <m/>
    <n v="3978985124"/>
    <m/>
    <m/>
  </r>
  <r>
    <d v="2024-01-16T00:00:00"/>
    <n v="2500"/>
    <x v="0"/>
    <x v="0"/>
    <x v="0"/>
    <s v="MAHER BAKSH SAAB PATTY CASH VC SITE DATE 17-NOV-23"/>
    <x v="1580"/>
    <m/>
    <n v="3978991454"/>
    <m/>
    <m/>
  </r>
  <r>
    <d v="2024-01-16T00:00:00"/>
    <n v="2501"/>
    <x v="0"/>
    <x v="0"/>
    <x v="0"/>
    <s v="MAHER BAKSH SAAB PATTY CASH VC SITE DATE 17-NOV-23 SAME DATE 2 DIFFERENT BILLS"/>
    <x v="1581"/>
    <m/>
    <n v="3979017434"/>
    <m/>
    <m/>
  </r>
  <r>
    <d v="2024-01-16T00:00:00"/>
    <n v="2502"/>
    <x v="0"/>
    <x v="0"/>
    <x v="0"/>
    <s v="MAHER BAKSH SAAB PATTY CASH VC SITE DATE 18-NOV-23"/>
    <x v="1582"/>
    <m/>
    <n v="3979044542"/>
    <m/>
    <m/>
  </r>
  <r>
    <d v="2024-01-16T00:00:00"/>
    <n v="2503"/>
    <x v="0"/>
    <x v="0"/>
    <x v="0"/>
    <s v="MAHER BAKSH SAAB PATTY CASH VC SITE DATE 29-NOV-23"/>
    <x v="1583"/>
    <m/>
    <n v="3979094526"/>
    <m/>
    <m/>
  </r>
  <r>
    <d v="2024-01-16T00:00:00"/>
    <n v="2504"/>
    <x v="0"/>
    <x v="0"/>
    <x v="0"/>
    <s v="MAHER BAKSH SAAB PATTY CASH VC SITE DATE 04-DEC-23"/>
    <x v="1584"/>
    <m/>
    <n v="3979111691"/>
    <m/>
    <m/>
  </r>
  <r>
    <d v="2024-01-16T00:00:00"/>
    <n v="2505"/>
    <x v="19"/>
    <x v="25"/>
    <x v="0"/>
    <s v="PAID TO MULTINET BILL NOV 23 INOICE NUMBER 3077483"/>
    <x v="1361"/>
    <m/>
    <n v="3979138220"/>
    <m/>
    <m/>
  </r>
  <r>
    <d v="2024-01-20T00:00:00"/>
    <n v="2506"/>
    <x v="15"/>
    <x v="51"/>
    <x v="0"/>
    <s v="PAID TO PIFFERS FOR UNIFORM NOV 23 TOTAL 85587 (75:25)"/>
    <x v="1585"/>
    <m/>
    <n v="3979202410"/>
    <m/>
    <m/>
  </r>
  <r>
    <d v="2024-01-20T00:00:00"/>
    <n v="2507"/>
    <x v="11"/>
    <x v="13"/>
    <x v="0"/>
    <s v="11-F2 RENT PAID JAN 24 TOTAL 727250 (65:35)"/>
    <x v="1461"/>
    <m/>
    <n v="3979675123"/>
    <m/>
    <m/>
  </r>
  <r>
    <d v="2024-01-20T00:00:00"/>
    <n v="2508"/>
    <x v="0"/>
    <x v="0"/>
    <x v="0"/>
    <s v="STATIONERY SAMAAN 2-9-23 TOTAL 8250 (50:50)"/>
    <x v="1586"/>
    <m/>
    <n v="3979679248"/>
    <m/>
    <m/>
  </r>
  <r>
    <d v="2024-01-20T00:00:00"/>
    <n v="2509"/>
    <x v="0"/>
    <x v="0"/>
    <x v="0"/>
    <s v="A4 PAPER RIM AND STATIONERY 27-10-23 TOTAL 43010 (50:50)"/>
    <x v="1587"/>
    <m/>
    <n v="3979700753"/>
    <m/>
    <m/>
  </r>
  <r>
    <d v="2024-01-20T00:00:00"/>
    <n v="2510"/>
    <x v="0"/>
    <x v="0"/>
    <x v="0"/>
    <s v="OPTICS ITEM EXPENSE TOTAL 5120 (50:50)"/>
    <x v="1588"/>
    <m/>
    <n v="3979703313"/>
    <m/>
    <m/>
  </r>
  <r>
    <d v="2024-01-20T00:00:00"/>
    <n v="2511"/>
    <x v="0"/>
    <x v="0"/>
    <x v="0"/>
    <s v="VC SITE A4 RIMS TOTAL 5100 (50:50)"/>
    <x v="1589"/>
    <m/>
    <n v="3979705863"/>
    <m/>
    <m/>
  </r>
  <r>
    <d v="2024-01-20T00:00:00"/>
    <n v="2512"/>
    <x v="0"/>
    <x v="0"/>
    <x v="0"/>
    <s v="AL-FATEH PURCHASED GROCERY TOTAL 985 (50:50)"/>
    <x v="1590"/>
    <m/>
    <n v="3979706356"/>
    <m/>
    <m/>
  </r>
  <r>
    <d v="2024-01-20T00:00:00"/>
    <n v="2513"/>
    <x v="0"/>
    <x v="0"/>
    <x v="0"/>
    <s v="AL-FATEH PURCHASED GROCERY TOTAL 2975 (50:50)"/>
    <x v="1591"/>
    <m/>
    <n v="3979707844"/>
    <m/>
    <m/>
  </r>
  <r>
    <d v="2024-01-20T00:00:00"/>
    <n v="2514"/>
    <x v="0"/>
    <x v="0"/>
    <x v="0"/>
    <s v="FUEL EXPENSE BIKE TOTAL 500"/>
    <x v="103"/>
    <m/>
    <n v="3979708094"/>
    <m/>
    <m/>
  </r>
  <r>
    <d v="2024-01-20T00:00:00"/>
    <n v="2515"/>
    <x v="0"/>
    <x v="0"/>
    <x v="0"/>
    <s v="EURO STORE EVERY DAY TOTAL 1686 (50:50)"/>
    <x v="1592"/>
    <m/>
    <n v="3979708937"/>
    <m/>
    <m/>
  </r>
  <r>
    <d v="2024-01-20T00:00:00"/>
    <n v="2516"/>
    <x v="0"/>
    <x v="0"/>
    <x v="0"/>
    <s v="BUNDU KHAN BAKERY ITEMS TOTAL 1281 (50:50)"/>
    <x v="1593"/>
    <m/>
    <n v="3979709577"/>
    <m/>
    <m/>
  </r>
  <r>
    <d v="2024-01-20T00:00:00"/>
    <n v="2517"/>
    <x v="0"/>
    <x v="0"/>
    <x v="0"/>
    <s v="GROCERY TOTAL 9581 (50:50)"/>
    <x v="1594"/>
    <m/>
    <n v="3979714367"/>
    <m/>
    <m/>
  </r>
  <r>
    <d v="2024-01-20T00:00:00"/>
    <n v="2518"/>
    <x v="21"/>
    <x v="27"/>
    <x v="0"/>
    <s v="ALL OFFICES GROCERY OF THE MONTH OF OCT 23 TOTAL 347123 (50:50)"/>
    <x v="1595"/>
    <m/>
    <n v="3979887928"/>
    <m/>
    <m/>
  </r>
  <r>
    <d v="2024-01-20T00:00:00"/>
    <n v="2519"/>
    <x v="21"/>
    <x v="27"/>
    <x v="0"/>
    <s v="ALL OFFICES GROCERY OF THE MONTH OF DEC 23 TOTAL 331357 (50:50)"/>
    <x v="1596"/>
    <m/>
    <n v="3980053606"/>
    <m/>
    <m/>
  </r>
  <r>
    <d v="2024-01-20T00:00:00"/>
    <n v="2520"/>
    <x v="0"/>
    <x v="0"/>
    <x v="0"/>
    <s v="BAHRIA TOWN EXPENSE SEP AND OCT 23 TOTAL 21838 (50:50)"/>
    <x v="1597"/>
    <m/>
    <n v="3980064525"/>
    <m/>
    <m/>
  </r>
  <r>
    <d v="2024-01-20T00:00:00"/>
    <n v="2521"/>
    <x v="0"/>
    <x v="0"/>
    <x v="0"/>
    <s v="H.O EXPENSE COL AMIR AUG AND SEP 23 TOTAL 3160 (50:50)"/>
    <x v="1598"/>
    <m/>
    <n v="3980066105"/>
    <m/>
    <m/>
  </r>
  <r>
    <d v="2024-01-20T00:00:00"/>
    <n v="2522"/>
    <x v="0"/>
    <x v="0"/>
    <x v="0"/>
    <s v="H.O EXPENSE COL AMIR AUG 23 TOTAL 2486 (50:50)"/>
    <x v="1599"/>
    <m/>
    <n v="3980067348"/>
    <m/>
    <m/>
  </r>
  <r>
    <d v="2024-01-20T00:00:00"/>
    <n v="2523"/>
    <x v="0"/>
    <x v="0"/>
    <x v="0"/>
    <s v="H.O EXPENSE COL AMIR OCT 23 TOTAL 1560 (50:50)"/>
    <x v="1102"/>
    <m/>
    <n v="3980068128"/>
    <m/>
    <m/>
  </r>
  <r>
    <d v="2024-01-20T00:00:00"/>
    <n v="2524"/>
    <x v="0"/>
    <x v="0"/>
    <x v="0"/>
    <s v="H.O EXPENSE COL AMIR OCT 23 TOTAL 1500 (50:50)"/>
    <x v="117"/>
    <m/>
    <n v="3980068878"/>
    <m/>
    <m/>
  </r>
  <r>
    <d v="2024-01-20T00:00:00"/>
    <n v="2525"/>
    <x v="0"/>
    <x v="0"/>
    <x v="0"/>
    <s v="H.O EXPENSE COL AMIR NOV 23 TOTAL 2300 (50:50)"/>
    <x v="1600"/>
    <m/>
    <n v="3980070028"/>
    <m/>
    <m/>
  </r>
  <r>
    <d v="2024-01-20T00:00:00"/>
    <n v="2526"/>
    <x v="0"/>
    <x v="0"/>
    <x v="0"/>
    <s v="VC OFFICE PATTY CASH NOV AND DEC 23 TOTAL 69440 (50:50)"/>
    <x v="1601"/>
    <m/>
    <n v="3980104748"/>
    <m/>
    <m/>
  </r>
  <r>
    <d v="2024-01-20T00:00:00"/>
    <n v="2527"/>
    <x v="0"/>
    <x v="0"/>
    <x v="0"/>
    <s v="VC OFFICE PATTY CASH OCT 23 TOTAL 101733 (50:50)"/>
    <x v="1602"/>
    <m/>
    <n v="3980155614"/>
    <m/>
    <m/>
  </r>
  <r>
    <d v="2024-01-20T00:00:00"/>
    <n v="2528"/>
    <x v="0"/>
    <x v="0"/>
    <x v="0"/>
    <s v="VC OFFICE PATTY CASH OCT AND NOV 23 TOTAL 89606 (50:50)"/>
    <x v="1603"/>
    <m/>
    <n v="3980200417"/>
    <m/>
    <m/>
  </r>
  <r>
    <d v="2024-01-20T00:00:00"/>
    <n v="2529"/>
    <x v="0"/>
    <x v="0"/>
    <x v="0"/>
    <s v="VC OFFICE PATTY CASH SEP 23TOTAL 35604 (50:50)"/>
    <x v="1604"/>
    <m/>
    <n v="3980218219"/>
    <m/>
    <m/>
  </r>
  <r>
    <d v="2024-01-22T00:00:00"/>
    <n v="2530"/>
    <x v="19"/>
    <x v="25"/>
    <x v="0"/>
    <s v="TELENOR BILL  JAN 24 TOTAL 31367 (65:35)"/>
    <x v="1605"/>
    <m/>
    <n v="3980238607"/>
    <m/>
    <m/>
  </r>
  <r>
    <d v="2024-01-22T00:00:00"/>
    <n v="2531"/>
    <x v="19"/>
    <x v="25"/>
    <x v="0"/>
    <s v="VC SITE LESCO BILL 715R JAN 24 HALF BILL 1/4"/>
    <x v="1606"/>
    <m/>
    <n v="3980243364"/>
    <m/>
    <m/>
  </r>
  <r>
    <d v="2024-01-22T00:00:00"/>
    <n v="2532"/>
    <x v="19"/>
    <x v="25"/>
    <x v="0"/>
    <s v="H.O SNGPL BILL JAN 24 ID 20007 TOTAL 5000 (65:35)"/>
    <x v="101"/>
    <m/>
    <n v="3980246614"/>
    <m/>
    <m/>
  </r>
  <r>
    <d v="2024-01-23T00:00:00"/>
    <n v="2533"/>
    <x v="42"/>
    <x v="58"/>
    <x v="3"/>
    <s v="PAID REVOLUTION MEDIA 24-12-23"/>
    <x v="1607"/>
    <m/>
    <n v="3980324114"/>
    <m/>
    <m/>
  </r>
  <r>
    <d v="2024-01-23T00:00:00"/>
    <n v="2534"/>
    <x v="42"/>
    <x v="58"/>
    <x v="3"/>
    <s v="PAID REVOLUTION MEDIA 06-1-24"/>
    <x v="1608"/>
    <m/>
    <n v="3980444117"/>
    <m/>
    <m/>
  </r>
  <r>
    <d v="2024-01-23T00:00:00"/>
    <n v="2535"/>
    <x v="52"/>
    <x v="101"/>
    <x v="1"/>
    <s v="PAID TO MUJAHID ABBAS FOR GHASSU VCPRO# 081 BILL NO 3"/>
    <x v="1609"/>
    <m/>
    <n v="3980529867"/>
    <m/>
    <m/>
  </r>
  <r>
    <d v="2024-01-23T00:00:00"/>
    <n v="2404"/>
    <x v="44"/>
    <x v="61"/>
    <x v="1"/>
    <s v="PAID REMAINING AMOUNT FOLIO 2404 "/>
    <x v="1610"/>
    <m/>
    <n v="3980542929"/>
    <m/>
    <m/>
  </r>
  <r>
    <d v="2024-01-23T00:00:00"/>
    <n v="2484"/>
    <x v="52"/>
    <x v="101"/>
    <x v="1"/>
    <s v="PAID REMAINING AMOUNT FOLIO 2484"/>
    <x v="248"/>
    <m/>
    <n v="3980548929"/>
    <m/>
    <m/>
  </r>
  <r>
    <d v="2024-01-24T00:00:00"/>
    <n v="2536"/>
    <x v="55"/>
    <x v="77"/>
    <x v="9"/>
    <s v="DISCOUNT VOUCHERS 25K (4)"/>
    <x v="205"/>
    <m/>
    <n v="3980648929"/>
    <m/>
    <m/>
  </r>
  <r>
    <d v="2024-01-24T00:00:00"/>
    <n v="2537"/>
    <x v="55"/>
    <x v="77"/>
    <x v="9"/>
    <s v="DISCOUNT VOUCHERS 100K (97)"/>
    <x v="1611"/>
    <m/>
    <n v="3990348929"/>
    <m/>
    <m/>
  </r>
  <r>
    <d v="2024-01-24T00:00:00"/>
    <n v="2538"/>
    <x v="55"/>
    <x v="77"/>
    <x v="9"/>
    <s v="DISCOUNT VOUCHERS 25K (2)"/>
    <x v="340"/>
    <m/>
    <n v="3990398929"/>
    <m/>
    <m/>
  </r>
  <r>
    <d v="2024-01-24T00:00:00"/>
    <n v="2539"/>
    <x v="55"/>
    <x v="77"/>
    <x v="9"/>
    <s v="DISCOUNT VOUCHERS 100K (25)"/>
    <x v="326"/>
    <m/>
    <n v="3992898929"/>
    <m/>
    <m/>
  </r>
  <r>
    <d v="2024-01-25T00:00:00"/>
    <n v="2540"/>
    <x v="19"/>
    <x v="25"/>
    <x v="0"/>
    <s v="H.O PAID FOR PTCL UAN NUMBER JAN TO MAR 24 TOTAL 83460 (65:35)"/>
    <x v="1612"/>
    <m/>
    <n v="3992953178"/>
    <m/>
    <m/>
  </r>
  <r>
    <d v="2024-01-25T00:00:00"/>
    <n v="2541"/>
    <x v="9"/>
    <x v="11"/>
    <x v="3"/>
    <s v="FAMOUS CARDS BILL NO 628 DATE 15-1-24"/>
    <x v="1613"/>
    <m/>
    <n v="3993030178"/>
    <m/>
    <m/>
  </r>
  <r>
    <d v="2024-01-25T00:00:00"/>
    <n v="2542"/>
    <x v="9"/>
    <x v="11"/>
    <x v="3"/>
    <s v="FAMOUS CARDS BILL NO 622 DATE 16-12-23"/>
    <x v="56"/>
    <m/>
    <n v="3993090178"/>
    <m/>
    <m/>
  </r>
  <r>
    <d v="2024-01-25T00:00:00"/>
    <n v="2543"/>
    <x v="9"/>
    <x v="11"/>
    <x v="3"/>
    <s v="FAMOUS CARDS BILL NO 614 DATE 30-11-23"/>
    <x v="1614"/>
    <m/>
    <n v="3993154178"/>
    <m/>
    <m/>
  </r>
  <r>
    <d v="2024-01-25T00:00:00"/>
    <n v="2544"/>
    <x v="9"/>
    <x v="11"/>
    <x v="3"/>
    <s v="FAMOUS CARDS BILL NO 610 DATE 22-11-23"/>
    <x v="1615"/>
    <m/>
    <n v="3994753678"/>
    <m/>
    <m/>
  </r>
  <r>
    <d v="2024-01-25T00:00:00"/>
    <n v="2545"/>
    <x v="0"/>
    <x v="0"/>
    <x v="0"/>
    <s v="VC PRINTER REPAIR HP LASER JET 15-01-24 TOTAL 22000 (65:35)"/>
    <x v="1616"/>
    <m/>
    <n v="3994767978"/>
    <m/>
    <m/>
  </r>
  <r>
    <d v="2024-01-25T00:00:00"/>
    <n v="2546"/>
    <x v="0"/>
    <x v="0"/>
    <x v="0"/>
    <s v="LEOPARDS BILL DEC 23 "/>
    <x v="1617"/>
    <m/>
    <n v="3994863745"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s v="DS"/>
    <m/>
    <x v="22"/>
    <x v="29"/>
    <x v="7"/>
    <m/>
    <x v="12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>
  <location ref="B4:D28" firstHeaderRow="0" firstDataRow="1" firstDataCol="1"/>
  <pivotFields count="12">
    <pivotField showAll="0"/>
    <pivotField defaultSubtotal="0" showAll="0"/>
    <pivotField axis="axisRow" showAll="0">
      <items count="80">
        <item x="22"/>
        <item sd="0" x="2"/>
        <item m="1" x="78"/>
        <item x="3"/>
        <item m="1" x="73"/>
        <item x="0"/>
        <item x="1"/>
        <item x="5"/>
        <item sd="0" x="14"/>
        <item x="6"/>
        <item sd="0" x="15"/>
        <item x="7"/>
        <item x="8"/>
        <item sd="0" x="9"/>
        <item sd="0" x="10"/>
        <item x="11"/>
        <item x="12"/>
        <item x="13"/>
        <item x="16"/>
        <item sd="0" x="17"/>
        <item x="18"/>
        <item x="19"/>
        <item x="20"/>
        <item x="21"/>
        <item x="23"/>
        <item sd="0" x="24"/>
        <item x="25"/>
        <item sd="0" x="27"/>
        <item x="29"/>
        <item m="1" x="74"/>
        <item x="30"/>
        <item sd="0" x="31"/>
        <item x="32"/>
        <item sd="0" x="33"/>
        <item m="1" x="77"/>
        <item sd="0" x="59"/>
        <item sd="0" x="34"/>
        <item x="35"/>
        <item sd="0" x="36"/>
        <item x="38"/>
        <item sd="0" m="1" x="72"/>
        <item sd="0" m="1" x="71"/>
        <item sd="0" x="4"/>
        <item sd="0" x="26"/>
        <item sd="0" x="37"/>
        <item sd="0" x="39"/>
        <item sd="0" x="41"/>
        <item sd="0" x="42"/>
        <item sd="0" x="28"/>
        <item m="1" x="75"/>
        <item x="43"/>
        <item sd="0" x="40"/>
        <item sd="0" x="44"/>
        <item x="45"/>
        <item x="46"/>
        <item sd="0" x="47"/>
        <item sd="0" x="48"/>
        <item m="1" x="76"/>
        <item sd="0" x="50"/>
        <item sd="0" x="51"/>
        <item sd="0" x="52"/>
        <item sd="0" x="53"/>
        <item sd="0" x="54"/>
        <item x="55"/>
        <item sd="0" x="56"/>
        <item sd="0" x="57"/>
        <item x="58"/>
        <item x="60"/>
        <item x="61"/>
        <item sd="0" x="62"/>
        <item sd="0" x="63"/>
        <item x="64"/>
        <item sd="0" x="65"/>
        <item x="66"/>
        <item sd="0" x="67"/>
        <item sd="0" x="49"/>
        <item sd="0" x="68"/>
        <item sd="0" x="69"/>
        <item x="70"/>
        <item t="default"/>
      </items>
    </pivotField>
    <pivotField axis="axisRow" showAll="0">
      <items count="110">
        <item sd="0" x="13"/>
        <item sd="0" x="44"/>
        <item sd="0" x="24"/>
        <item sd="0" x="23"/>
        <item sd="0" x="50"/>
        <item sd="0" x="14"/>
        <item sd="0" x="26"/>
        <item sd="0" m="1" x="105"/>
        <item sd="0" x="17"/>
        <item sd="0" x="41"/>
        <item sd="0" x="30"/>
        <item sd="0" x="7"/>
        <item sd="0" x="11"/>
        <item sd="0" x="15"/>
        <item sd="0" x="35"/>
        <item sd="0" x="27"/>
        <item sd="0" x="20"/>
        <item sd="0" x="54"/>
        <item sd="0" x="84"/>
        <item sd="0" x="53"/>
        <item sd="0" x="22"/>
        <item sd="0" x="12"/>
        <item sd="0" m="1" x="104"/>
        <item sd="0" x="8"/>
        <item sd="0" x="9"/>
        <item sd="0" x="32"/>
        <item sd="0" x="40"/>
        <item sd="0" x="3"/>
        <item sd="0" x="2"/>
        <item sd="0" x="5"/>
        <item sd="0" x="43"/>
        <item sd="0" x="0"/>
        <item sd="0" x="34"/>
        <item sd="0" x="42"/>
        <item x="51"/>
        <item sd="0" x="10"/>
        <item sd="0" x="16"/>
        <item sd="0" x="21"/>
        <item sd="0" x="45"/>
        <item sd="0" x="28"/>
        <item sd="0" x="6"/>
        <item sd="0" x="37"/>
        <item sd="0" x="18"/>
        <item sd="0" x="31"/>
        <item sd="0" x="33"/>
        <item sd="0" x="52"/>
        <item sd="0" x="1"/>
        <item sd="0" x="46"/>
        <item sd="0" x="19"/>
        <item sd="0" x="4"/>
        <item sd="0" x="47"/>
        <item sd="0" x="25"/>
        <item sd="0" x="49"/>
        <item sd="0" x="48"/>
        <item sd="0" x="36"/>
        <item sd="0" x="29"/>
        <item sd="0" x="55"/>
        <item sd="0" m="1" x="107"/>
        <item sd="0" x="57"/>
        <item sd="0" x="59"/>
        <item sd="0" x="58"/>
        <item sd="0" x="38"/>
        <item sd="0" x="39"/>
        <item sd="0" m="1" x="106"/>
        <item sd="0" x="60"/>
        <item sd="0" m="1" x="102"/>
        <item sd="0" m="1" x="108"/>
        <item sd="0" x="61"/>
        <item sd="0" x="62"/>
        <item sd="0" x="63"/>
        <item sd="0" x="64"/>
        <item sd="0" x="65"/>
        <item sd="0" x="66"/>
        <item sd="0" x="67"/>
        <item sd="0" x="56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5"/>
        <item sd="0" x="86"/>
        <item sd="0" x="87"/>
        <item x="88"/>
        <item x="89"/>
        <item x="90"/>
        <item x="91"/>
        <item x="92"/>
        <item m="1" x="103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axis="axisRow" showAll="0">
      <items count="12">
        <item sd="0" x="7"/>
        <item sd="0" x="1"/>
        <item sd="0" x="2"/>
        <item x="3"/>
        <item sd="0" x="0"/>
        <item sd="0" x="4"/>
        <item sd="0" x="5"/>
        <item sd="0" x="6"/>
        <item sd="0" x="8"/>
        <item sd="0" x="9"/>
        <item sd="0" m="1" x="10"/>
        <item t="default"/>
      </items>
    </pivotField>
    <pivotField showAll="0"/>
    <pivotField axis="axisRow" dataField="1" showAll="0">
      <items count="1621">
        <item x="757"/>
        <item x="67"/>
        <item x="994"/>
        <item x="986"/>
        <item x="730"/>
        <item x="929"/>
        <item x="1183"/>
        <item x="983"/>
        <item x="1046"/>
        <item x="976"/>
        <item x="930"/>
        <item x="944"/>
        <item x="1082"/>
        <item x="928"/>
        <item x="260"/>
        <item x="5"/>
        <item x="643"/>
        <item x="959"/>
        <item x="920"/>
        <item x="1056"/>
        <item x="761"/>
        <item x="1047"/>
        <item x="857"/>
        <item x="958"/>
        <item x="932"/>
        <item x="1048"/>
        <item x="192"/>
        <item x="1077"/>
        <item x="863"/>
        <item x="196"/>
        <item x="1194"/>
        <item x="972"/>
        <item x="123"/>
        <item x="1011"/>
        <item x="786"/>
        <item x="931"/>
        <item x="974"/>
        <item x="184"/>
        <item x="1043"/>
        <item x="927"/>
        <item x="965"/>
        <item x="1177"/>
        <item x="1149"/>
        <item x="187"/>
        <item x="1189"/>
        <item x="371"/>
        <item x="641"/>
        <item x="289"/>
        <item x="689"/>
        <item x="946"/>
        <item x="835"/>
        <item x="966"/>
        <item x="661"/>
        <item x="6"/>
        <item x="477"/>
        <item x="496"/>
        <item x="621"/>
        <item x="494"/>
        <item x="7"/>
        <item x="1193"/>
        <item x="1178"/>
        <item x="1192"/>
        <item x="1190"/>
        <item x="279"/>
        <item x="1039"/>
        <item x="4"/>
        <item x="206"/>
        <item x="700"/>
        <item x="99"/>
        <item x="978"/>
        <item x="734"/>
        <item x="1079"/>
        <item x="0"/>
        <item x="1103"/>
        <item x="75"/>
        <item x="975"/>
        <item x="280"/>
        <item x="103"/>
        <item x="275"/>
        <item x="982"/>
        <item x="366"/>
        <item x="973"/>
        <item x="517"/>
        <item x="1090"/>
        <item x="294"/>
        <item x="354"/>
        <item x="992"/>
        <item x="1186"/>
        <item x="1169"/>
        <item x="1100"/>
        <item x="1064"/>
        <item x="2"/>
        <item x="1182"/>
        <item x="516"/>
        <item x="391"/>
        <item x="277"/>
        <item x="981"/>
        <item x="285"/>
        <item x="278"/>
        <item x="951"/>
        <item x="312"/>
        <item x="464"/>
        <item x="527"/>
        <item x="151"/>
        <item x="1038"/>
        <item x="476"/>
        <item x="828"/>
        <item x="853"/>
        <item x="765"/>
        <item x="274"/>
        <item x="460"/>
        <item x="825"/>
        <item x="368"/>
        <item x="826"/>
        <item x="738"/>
        <item x="1060"/>
        <item x="827"/>
        <item x="1119"/>
        <item x="166"/>
        <item x="984"/>
        <item x="1003"/>
        <item x="1188"/>
        <item x="993"/>
        <item x="991"/>
        <item x="1000"/>
        <item x="1085"/>
        <item x="631"/>
        <item x="941"/>
        <item x="764"/>
        <item x="1120"/>
        <item x="479"/>
        <item x="492"/>
        <item x="469"/>
        <item x="1002"/>
        <item x="1172"/>
        <item x="942"/>
        <item x="960"/>
        <item x="1042"/>
        <item x="918"/>
        <item x="165"/>
        <item x="753"/>
        <item x="619"/>
        <item x="526"/>
        <item x="657"/>
        <item x="769"/>
        <item x="824"/>
        <item x="180"/>
        <item x="1170"/>
        <item x="663"/>
        <item x="967"/>
        <item x="139"/>
        <item x="229"/>
        <item x="732"/>
        <item x="1052"/>
        <item x="683"/>
        <item x="624"/>
        <item x="1021"/>
        <item x="1008"/>
        <item x="996"/>
        <item x="377"/>
        <item x="1134"/>
        <item x="656"/>
        <item x="1020"/>
        <item x="979"/>
        <item x="100"/>
        <item x="1059"/>
        <item x="1117"/>
        <item x="1084"/>
        <item x="949"/>
        <item x="622"/>
        <item x="1098"/>
        <item x="183"/>
        <item x="1055"/>
        <item x="851"/>
        <item x="640"/>
        <item x="1174"/>
        <item x="590"/>
        <item x="1175"/>
        <item x="1054"/>
        <item x="985"/>
        <item x="28"/>
        <item x="964"/>
        <item x="286"/>
        <item x="456"/>
        <item x="995"/>
        <item x="1184"/>
        <item x="117"/>
        <item x="968"/>
        <item x="1080"/>
        <item x="623"/>
        <item x="1102"/>
        <item x="363"/>
        <item x="1058"/>
        <item x="1171"/>
        <item x="1185"/>
        <item x="209"/>
        <item x="1067"/>
        <item x="756"/>
        <item x="919"/>
        <item x="750"/>
        <item x="230"/>
        <item x="859"/>
        <item x="607"/>
        <item x="809"/>
        <item x="1051"/>
        <item x="776"/>
        <item x="593"/>
        <item x="620"/>
        <item x="276"/>
        <item x="486"/>
        <item x="216"/>
        <item x="1180"/>
        <item x="1065"/>
        <item x="1081"/>
        <item x="234"/>
        <item x="690"/>
        <item x="49"/>
        <item x="1179"/>
        <item x="808"/>
        <item x="655"/>
        <item x="1"/>
        <item x="642"/>
        <item x="1045"/>
        <item x="1176"/>
        <item x="926"/>
        <item x="585"/>
        <item x="1069"/>
        <item x="854"/>
        <item x="970"/>
        <item x="980"/>
        <item x="367"/>
        <item x="3"/>
        <item x="1035"/>
        <item x="1063"/>
        <item x="862"/>
        <item x="72"/>
        <item x="515"/>
        <item x="1099"/>
        <item x="378"/>
        <item x="1076"/>
        <item x="638"/>
        <item x="1173"/>
        <item x="759"/>
        <item x="1088"/>
        <item x="461"/>
        <item x="210"/>
        <item x="268"/>
        <item x="239"/>
        <item x="763"/>
        <item x="221"/>
        <item x="64"/>
        <item x="115"/>
        <item x="1086"/>
        <item x="1157"/>
        <item x="503"/>
        <item x="971"/>
        <item x="118"/>
        <item x="702"/>
        <item x="1083"/>
        <item x="258"/>
        <item x="1001"/>
        <item x="1050"/>
        <item x="1104"/>
        <item x="489"/>
        <item x="969"/>
        <item x="9"/>
        <item x="314"/>
        <item x="217"/>
        <item x="463"/>
        <item x="190"/>
        <item x="990"/>
        <item x="113"/>
        <item x="739"/>
        <item x="186"/>
        <item x="523"/>
        <item x="176"/>
        <item x="295"/>
        <item x="554"/>
        <item x="1061"/>
        <item x="315"/>
        <item x="373"/>
        <item x="491"/>
        <item x="751"/>
        <item x="688"/>
        <item x="1101"/>
        <item x="474"/>
        <item x="327"/>
        <item x="222"/>
        <item x="311"/>
        <item x="525"/>
        <item x="393"/>
        <item x="60"/>
        <item x="592"/>
        <item x="316"/>
        <item x="124"/>
        <item x="317"/>
        <item x="318"/>
        <item x="1066"/>
        <item x="320"/>
        <item x="296"/>
        <item x="698"/>
        <item x="462"/>
        <item x="522"/>
        <item x="792"/>
        <item x="1195"/>
        <item x="544"/>
        <item x="1187"/>
        <item x="1040"/>
        <item x="1154"/>
        <item x="1049"/>
        <item x="254"/>
        <item x="1115"/>
        <item x="1089"/>
        <item x="1096"/>
        <item x="191"/>
        <item x="45"/>
        <item x="122"/>
        <item x="1071"/>
        <item x="940"/>
        <item x="1057"/>
        <item x="224"/>
        <item x="193"/>
        <item x="226"/>
        <item x="386"/>
        <item x="549"/>
        <item x="10"/>
        <item x="1062"/>
        <item x="1168"/>
        <item x="146"/>
        <item x="948"/>
        <item x="529"/>
        <item x="1041"/>
        <item x="790"/>
        <item x="194"/>
        <item x="791"/>
        <item x="475"/>
        <item x="687"/>
        <item x="947"/>
        <item x="636"/>
        <item x="1093"/>
        <item x="877"/>
        <item x="943"/>
        <item x="466"/>
        <item x="871"/>
        <item x="682"/>
        <item x="219"/>
        <item x="752"/>
        <item x="1097"/>
        <item x="514"/>
        <item x="484"/>
        <item x="85"/>
        <item x="125"/>
        <item x="1027"/>
        <item x="662"/>
        <item x="768"/>
        <item x="618"/>
        <item x="840"/>
        <item x="1153"/>
        <item x="459"/>
        <item x="528"/>
        <item x="1116"/>
        <item x="157"/>
        <item x="1074"/>
        <item x="861"/>
        <item x="731"/>
        <item x="567"/>
        <item x="945"/>
        <item x="101"/>
        <item x="480"/>
        <item x="1075"/>
        <item x="1159"/>
        <item x="1072"/>
        <item x="767"/>
        <item x="307"/>
        <item x="1030"/>
        <item x="1160"/>
        <item x="1158"/>
        <item x="385"/>
        <item x="325"/>
        <item x="333"/>
        <item x="1162"/>
        <item x="380"/>
        <item x="1095"/>
        <item x="319"/>
        <item x="1163"/>
        <item x="749"/>
        <item x="634"/>
        <item x="847"/>
        <item x="837"/>
        <item x="208"/>
        <item x="833"/>
        <item x="282"/>
        <item x="36"/>
        <item x="834"/>
        <item x="155"/>
        <item x="1161"/>
        <item x="846"/>
        <item x="836"/>
        <item x="838"/>
        <item x="397"/>
        <item x="696"/>
        <item x="518"/>
        <item x="552"/>
        <item x="370"/>
        <item x="839"/>
        <item x="481"/>
        <item x="179"/>
        <item x="131"/>
        <item x="472"/>
        <item x="1156"/>
        <item x="842"/>
        <item x="1087"/>
        <item x="703"/>
        <item x="478"/>
        <item x="487"/>
        <item x="845"/>
        <item x="1155"/>
        <item x="1053"/>
        <item x="259"/>
        <item x="313"/>
        <item x="760"/>
        <item x="152"/>
        <item x="214"/>
        <item x="843"/>
        <item x="95"/>
        <item x="143"/>
        <item x="297"/>
        <item x="357"/>
        <item x="841"/>
        <item x="97"/>
        <item x="360"/>
        <item x="358"/>
        <item x="1006"/>
        <item x="844"/>
        <item x="284"/>
        <item x="1078"/>
        <item x="950"/>
        <item x="78"/>
        <item x="240"/>
        <item x="659"/>
        <item x="626"/>
        <item x="48"/>
        <item x="290"/>
        <item x="321"/>
        <item x="1151"/>
        <item x="242"/>
        <item x="170"/>
        <item x="112"/>
        <item x="852"/>
        <item x="735"/>
        <item x="830"/>
        <item x="766"/>
        <item x="1005"/>
        <item x="569"/>
        <item x="107"/>
        <item x="244"/>
        <item x="1044"/>
        <item x="288"/>
        <item x="281"/>
        <item x="412"/>
        <item x="519"/>
        <item x="815"/>
        <item x="580"/>
        <item x="164"/>
        <item x="550"/>
        <item x="369"/>
        <item x="255"/>
        <item x="831"/>
        <item x="248"/>
        <item x="172"/>
        <item x="410"/>
        <item x="693"/>
        <item x="415"/>
        <item x="185"/>
        <item x="997"/>
        <item x="413"/>
        <item x="660"/>
        <item x="1007"/>
        <item x="1028"/>
        <item x="1034"/>
        <item x="355"/>
        <item x="212"/>
        <item x="132"/>
        <item x="189"/>
        <item x="485"/>
        <item x="581"/>
        <item x="471"/>
        <item x="742"/>
        <item x="134"/>
        <item x="493"/>
        <item x="1148"/>
        <item x="540"/>
        <item x="247"/>
        <item x="465"/>
        <item x="900"/>
        <item x="1023"/>
        <item x="235"/>
        <item x="625"/>
        <item x="1033"/>
        <item x="1070"/>
        <item x="80"/>
        <item x="1004"/>
        <item x="658"/>
        <item x="737"/>
        <item x="829"/>
        <item x="153"/>
        <item x="606"/>
        <item x="1092"/>
        <item x="310"/>
        <item x="375"/>
        <item x="482"/>
        <item x="213"/>
        <item x="589"/>
        <item x="736"/>
        <item x="220"/>
        <item x="35"/>
        <item x="1121"/>
        <item x="162"/>
        <item x="483"/>
        <item x="136"/>
        <item x="102"/>
        <item x="141"/>
        <item x="882"/>
        <item x="343"/>
        <item x="565"/>
        <item x="392"/>
        <item x="701"/>
        <item x="998"/>
        <item x="304"/>
        <item x="957"/>
        <item x="1146"/>
        <item x="257"/>
        <item x="672"/>
        <item x="144"/>
        <item x="858"/>
        <item x="253"/>
        <item x="470"/>
        <item x="436"/>
        <item x="1126"/>
        <item x="681"/>
        <item x="243"/>
        <item x="188"/>
        <item x="26"/>
        <item x="610"/>
        <item x="1191"/>
        <item x="473"/>
        <item x="733"/>
        <item x="555"/>
        <item x="251"/>
        <item x="21"/>
        <item x="417"/>
        <item x="691"/>
        <item x="293"/>
        <item x="813"/>
        <item x="881"/>
        <item x="458"/>
        <item x="175"/>
        <item x="431"/>
        <item x="923"/>
        <item x="1068"/>
        <item x="76"/>
        <item x="414"/>
        <item x="47"/>
        <item x="1181"/>
        <item x="520"/>
        <item x="83"/>
        <item x="506"/>
        <item x="713"/>
        <item x="1073"/>
        <item x="437"/>
        <item x="558"/>
        <item x="133"/>
        <item x="1036"/>
        <item x="668"/>
        <item x="755"/>
        <item x="888"/>
        <item x="238"/>
        <item x="608"/>
        <item x="250"/>
        <item x="1125"/>
        <item x="182"/>
        <item x="309"/>
        <item x="535"/>
        <item x="616"/>
        <item x="98"/>
        <item x="1129"/>
        <item x="334"/>
        <item x="915"/>
        <item x="126"/>
        <item x="174"/>
        <item x="916"/>
        <item x="119"/>
        <item x="106"/>
        <item x="1037"/>
        <item x="601"/>
        <item x="692"/>
        <item x="500"/>
        <item x="287"/>
        <item x="583"/>
        <item x="145"/>
        <item x="495"/>
        <item x="154"/>
        <item x="697"/>
        <item x="719"/>
        <item x="1109"/>
        <item x="605"/>
        <item x="669"/>
        <item x="890"/>
        <item x="308"/>
        <item x="121"/>
        <item x="901"/>
        <item x="270"/>
        <item x="541"/>
        <item x="1132"/>
        <item x="262"/>
        <item x="898"/>
        <item x="237"/>
        <item x="1141"/>
        <item x="420"/>
        <item x="114"/>
        <item x="109"/>
        <item x="566"/>
        <item x="372"/>
        <item x="728"/>
        <item x="977"/>
        <item x="283"/>
        <item x="163"/>
        <item x="905"/>
        <item x="899"/>
        <item x="1122"/>
        <item x="924"/>
        <item x="889"/>
        <item x="269"/>
        <item x="218"/>
        <item x="111"/>
        <item x="236"/>
        <item x="387"/>
        <item x="602"/>
        <item x="801"/>
        <item x="272"/>
        <item x="203"/>
        <item x="652"/>
        <item x="653"/>
        <item x="292"/>
        <item x="560"/>
        <item x="894"/>
        <item x="241"/>
        <item x="364"/>
        <item x="873"/>
        <item x="543"/>
        <item x="524"/>
        <item x="84"/>
        <item x="381"/>
        <item x="501"/>
        <item x="498"/>
        <item x="574"/>
        <item x="1130"/>
        <item x="376"/>
        <item x="510"/>
        <item x="490"/>
        <item x="256"/>
        <item x="181"/>
        <item x="1124"/>
        <item x="582"/>
        <item x="892"/>
        <item x="30"/>
        <item x="856"/>
        <item x="449"/>
        <item x="568"/>
        <item x="741"/>
        <item x="539"/>
        <item x="140"/>
        <item x="1136"/>
        <item x="324"/>
        <item x="588"/>
        <item x="646"/>
        <item x="1145"/>
        <item x="34"/>
        <item x="70"/>
        <item x="902"/>
        <item x="513"/>
        <item x="584"/>
        <item x="1110"/>
        <item x="1137"/>
        <item x="401"/>
        <item x="301"/>
        <item x="875"/>
        <item x="685"/>
        <item x="667"/>
        <item x="400"/>
        <item x="895"/>
        <item x="534"/>
        <item x="1105"/>
        <item x="879"/>
        <item x="168"/>
        <item x="538"/>
        <item x="249"/>
        <item x="411"/>
        <item x="399"/>
        <item x="328"/>
        <item x="694"/>
        <item x="271"/>
        <item x="395"/>
        <item x="762"/>
        <item x="630"/>
        <item x="612"/>
        <item x="418"/>
        <item x="613"/>
        <item x="1029"/>
        <item x="384"/>
        <item x="351"/>
        <item x="302"/>
        <item x="74"/>
        <item x="874"/>
        <item x="330"/>
        <item x="497"/>
        <item x="726"/>
        <item x="382"/>
        <item x="225"/>
        <item x="374"/>
        <item x="150"/>
        <item x="404"/>
        <item x="867"/>
        <item x="880"/>
        <item x="864"/>
        <item x="408"/>
        <item x="96"/>
        <item x="556"/>
        <item x="785"/>
        <item x="576"/>
        <item x="305"/>
        <item x="379"/>
        <item x="88"/>
        <item x="233"/>
        <item x="1147"/>
        <item x="394"/>
        <item x="245"/>
        <item x="398"/>
        <item x="603"/>
        <item x="536"/>
        <item x="211"/>
        <item x="390"/>
        <item x="389"/>
        <item x="511"/>
        <item x="81"/>
        <item x="699"/>
        <item x="1131"/>
        <item x="129"/>
        <item x="68"/>
        <item x="955"/>
        <item x="356"/>
        <item x="578"/>
        <item x="860"/>
        <item x="720"/>
        <item x="499"/>
        <item x="267"/>
        <item x="266"/>
        <item x="599"/>
        <item x="130"/>
        <item x="455"/>
        <item x="167"/>
        <item x="82"/>
        <item x="156"/>
        <item x="142"/>
        <item x="596"/>
        <item x="781"/>
        <item x="803"/>
        <item x="816"/>
        <item x="31"/>
        <item x="342"/>
        <item x="804"/>
        <item x="628"/>
        <item x="39"/>
        <item x="587"/>
        <item x="1198"/>
        <item x="207"/>
        <item x="195"/>
        <item x="22"/>
        <item x="1164"/>
        <item x="215"/>
        <item x="868"/>
        <item x="956"/>
        <item x="546"/>
        <item x="468"/>
        <item x="1091"/>
        <item x="855"/>
        <item x="670"/>
        <item x="332"/>
        <item x="887"/>
        <item x="1018"/>
        <item x="654"/>
        <item x="794"/>
        <item x="548"/>
        <item x="805"/>
        <item x="1009"/>
        <item x="197"/>
        <item x="350"/>
        <item x="201"/>
        <item x="674"/>
        <item x="676"/>
        <item x="340"/>
        <item x="232"/>
        <item x="812"/>
        <item x="265"/>
        <item x="161"/>
        <item x="758"/>
        <item x="686"/>
        <item x="743"/>
        <item x="545"/>
        <item x="557"/>
        <item x="579"/>
        <item x="488"/>
        <item x="1019"/>
        <item x="883"/>
        <item x="1026"/>
        <item x="678"/>
        <item x="637"/>
        <item x="94"/>
        <item x="1094"/>
        <item x="43"/>
        <item x="1128"/>
        <item x="429"/>
        <item x="33"/>
        <item x="1152"/>
        <item x="110"/>
        <item x="788"/>
        <item x="532"/>
        <item x="1140"/>
        <item x="819"/>
        <item x="740"/>
        <item x="553"/>
        <item x="952"/>
        <item x="793"/>
        <item x="428"/>
        <item x="865"/>
        <item x="988"/>
        <item x="778"/>
        <item x="896"/>
        <item x="897"/>
        <item x="56"/>
        <item x="1138"/>
        <item x="777"/>
        <item x="954"/>
        <item x="886"/>
        <item x="878"/>
        <item x="866"/>
        <item x="261"/>
        <item x="403"/>
        <item x="171"/>
        <item x="323"/>
        <item x="571"/>
        <item x="137"/>
        <item x="20"/>
        <item x="925"/>
        <item x="502"/>
        <item x="848"/>
        <item x="537"/>
        <item x="1111"/>
        <item x="383"/>
        <item x="202"/>
        <item x="542"/>
        <item x="158"/>
        <item x="893"/>
        <item x="1107"/>
        <item x="336"/>
        <item x="872"/>
        <item x="779"/>
        <item x="627"/>
        <item x="987"/>
        <item x="169"/>
        <item x="600"/>
        <item x="108"/>
        <item x="57"/>
        <item x="907"/>
        <item x="707"/>
        <item x="69"/>
        <item x="204"/>
        <item x="921"/>
        <item x="467"/>
        <item x="811"/>
        <item x="903"/>
        <item x="547"/>
        <item x="273"/>
        <item x="13"/>
        <item x="922"/>
        <item x="597"/>
        <item x="105"/>
        <item x="673"/>
        <item x="850"/>
        <item x="876"/>
        <item x="573"/>
        <item x="120"/>
        <item x="1031"/>
        <item x="1133"/>
        <item x="677"/>
        <item x="223"/>
        <item x="800"/>
        <item x="849"/>
        <item x="353"/>
        <item x="712"/>
        <item x="787"/>
        <item x="802"/>
        <item x="508"/>
        <item x="160"/>
        <item x="42"/>
        <item x="774"/>
        <item x="402"/>
        <item x="617"/>
        <item x="796"/>
        <item x="178"/>
        <item x="504"/>
        <item x="1139"/>
        <item x="884"/>
        <item x="1025"/>
        <item x="818"/>
        <item x="594"/>
        <item x="205"/>
        <item x="870"/>
        <item x="87"/>
        <item x="891"/>
        <item x="416"/>
        <item x="512"/>
        <item x="706"/>
        <item x="521"/>
        <item x="135"/>
        <item x="938"/>
        <item x="869"/>
        <item x="551"/>
        <item x="814"/>
        <item x="832"/>
        <item x="445"/>
        <item x="303"/>
        <item x="1024"/>
        <item x="365"/>
        <item x="348"/>
        <item x="671"/>
        <item x="820"/>
        <item x="533"/>
        <item x="1012"/>
        <item x="963"/>
        <item x="695"/>
        <item x="609"/>
        <item x="1106"/>
        <item x="331"/>
        <item x="999"/>
        <item x="939"/>
        <item x="425"/>
        <item x="1197"/>
        <item x="1144"/>
        <item x="73"/>
        <item x="1108"/>
        <item x="138"/>
        <item x="563"/>
        <item x="1032"/>
        <item x="40"/>
        <item x="32"/>
        <item x="989"/>
        <item x="93"/>
        <item x="322"/>
        <item x="448"/>
        <item x="633"/>
        <item x="104"/>
        <item x="1118"/>
        <item x="46"/>
        <item x="595"/>
        <item x="23"/>
        <item x="789"/>
        <item x="885"/>
        <item x="339"/>
        <item x="598"/>
        <item x="635"/>
        <item x="362"/>
        <item x="37"/>
        <item x="591"/>
        <item x="91"/>
        <item x="962"/>
        <item x="346"/>
        <item x="65"/>
        <item x="349"/>
        <item x="66"/>
        <item x="754"/>
        <item x="721"/>
        <item x="252"/>
        <item x="306"/>
        <item x="44"/>
        <item x="432"/>
        <item x="291"/>
        <item x="953"/>
        <item x="426"/>
        <item x="917"/>
        <item x="424"/>
        <item x="427"/>
        <item x="447"/>
        <item x="1165"/>
        <item x="1113"/>
        <item x="407"/>
        <item x="575"/>
        <item x="199"/>
        <item x="586"/>
        <item x="1142"/>
        <item x="347"/>
        <item x="577"/>
        <item x="12"/>
        <item x="684"/>
        <item x="457"/>
        <item x="679"/>
        <item x="61"/>
        <item x="649"/>
        <item x="716"/>
        <item x="823"/>
        <item x="711"/>
        <item x="797"/>
        <item x="773"/>
        <item x="439"/>
        <item x="937"/>
        <item x="604"/>
        <item x="198"/>
        <item x="562"/>
        <item x="173"/>
        <item x="90"/>
        <item x="58"/>
        <item x="705"/>
        <item x="1015"/>
        <item x="784"/>
        <item x="149"/>
        <item x="53"/>
        <item x="450"/>
        <item x="1114"/>
        <item x="912"/>
        <item x="675"/>
        <item x="936"/>
        <item x="127"/>
        <item x="19"/>
        <item x="55"/>
        <item x="337"/>
        <item x="904"/>
        <item x="409"/>
        <item x="147"/>
        <item x="664"/>
        <item x="650"/>
        <item x="264"/>
        <item x="148"/>
        <item x="396"/>
        <item x="822"/>
        <item x="783"/>
        <item x="446"/>
        <item x="722"/>
        <item x="423"/>
        <item x="63"/>
        <item x="1127"/>
        <item x="704"/>
        <item x="1135"/>
        <item x="914"/>
        <item x="559"/>
        <item x="15"/>
        <item x="906"/>
        <item x="24"/>
        <item x="77"/>
        <item x="747"/>
        <item x="632"/>
        <item x="344"/>
        <item x="507"/>
        <item x="725"/>
        <item x="799"/>
        <item x="710"/>
        <item x="714"/>
        <item x="780"/>
        <item x="505"/>
        <item x="1022"/>
        <item x="665"/>
        <item x="727"/>
        <item x="772"/>
        <item x="92"/>
        <item x="442"/>
        <item x="8"/>
        <item x="50"/>
        <item x="611"/>
        <item x="615"/>
        <item x="421"/>
        <item x="388"/>
        <item x="419"/>
        <item x="564"/>
        <item x="798"/>
        <item x="434"/>
        <item x="708"/>
        <item x="51"/>
        <item x="1143"/>
        <item x="770"/>
        <item x="71"/>
        <item x="329"/>
        <item x="647"/>
        <item x="159"/>
        <item x="263"/>
        <item x="89"/>
        <item x="1123"/>
        <item x="227"/>
        <item x="338"/>
        <item x="443"/>
        <item x="629"/>
        <item x="715"/>
        <item x="29"/>
        <item x="934"/>
        <item x="680"/>
        <item x="79"/>
        <item x="422"/>
        <item x="648"/>
        <item x="59"/>
        <item x="299"/>
        <item x="614"/>
        <item x="444"/>
        <item x="709"/>
        <item x="771"/>
        <item x="570"/>
        <item x="795"/>
        <item x="561"/>
        <item x="644"/>
        <item x="116"/>
        <item x="509"/>
        <item x="345"/>
        <item x="300"/>
        <item x="935"/>
        <item x="782"/>
        <item x="1016"/>
        <item x="228"/>
        <item x="177"/>
        <item x="200"/>
        <item x="744"/>
        <item x="62"/>
        <item x="639"/>
        <item x="25"/>
        <item x="724"/>
        <item x="1017"/>
        <item x="54"/>
        <item x="341"/>
        <item x="717"/>
        <item x="17"/>
        <item x="1013"/>
        <item x="810"/>
        <item x="231"/>
        <item x="666"/>
        <item x="352"/>
        <item x="433"/>
        <item x="52"/>
        <item x="38"/>
        <item x="454"/>
        <item x="452"/>
        <item x="453"/>
        <item x="910"/>
        <item x="806"/>
        <item x="572"/>
        <item x="911"/>
        <item x="909"/>
        <item x="41"/>
        <item x="11"/>
        <item x="961"/>
        <item x="335"/>
        <item x="435"/>
        <item x="723"/>
        <item x="1150"/>
        <item x="440"/>
        <item x="18"/>
        <item x="651"/>
        <item x="1014"/>
        <item x="438"/>
        <item x="531"/>
        <item x="729"/>
        <item x="326"/>
        <item x="807"/>
        <item x="361"/>
        <item x="1112"/>
        <item x="748"/>
        <item x="821"/>
        <item x="27"/>
        <item x="451"/>
        <item x="775"/>
        <item x="817"/>
        <item x="14"/>
        <item x="405"/>
        <item x="406"/>
        <item x="1196"/>
        <item x="908"/>
        <item x="86"/>
        <item x="746"/>
        <item x="430"/>
        <item x="933"/>
        <item x="1010"/>
        <item x="359"/>
        <item x="645"/>
        <item x="530"/>
        <item x="745"/>
        <item x="718"/>
        <item x="1166"/>
        <item x="441"/>
        <item x="298"/>
        <item x="1167"/>
        <item x="913"/>
        <item x="246"/>
        <item x="16"/>
        <item x="12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28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m="1" x="161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m="1" x="1619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t="default"/>
      </items>
    </pivotField>
    <pivotField dataField="1" showAll="0"/>
    <pivotField defaultSubtotal="0" showAll="0"/>
    <pivotField defaultSubtotal="0" showAll="0"/>
    <pivotField defaultSubtotal="0" showAll="0"/>
    <pivotField dragToCol="0" dragToPage="0" dragToRow="0" defaultSubtotal="0" showAll="0"/>
  </pivotFields>
  <rowFields count="4">
    <field x="4"/>
    <field x="2"/>
    <field x="3"/>
    <field x="6"/>
  </rowFields>
  <rowItems count="24">
    <i>
      <x/>
    </i>
    <i>
      <x v="1"/>
    </i>
    <i>
      <x v="2"/>
    </i>
    <i>
      <x v="3"/>
    </i>
    <i r="1">
      <x v="8"/>
    </i>
    <i r="1">
      <x v="13"/>
    </i>
    <i r="1">
      <x v="35"/>
    </i>
    <i r="1">
      <x v="36"/>
    </i>
    <i r="1">
      <x v="38"/>
    </i>
    <i r="1">
      <x v="42"/>
    </i>
    <i r="1">
      <x v="44"/>
    </i>
    <i r="1">
      <x v="46"/>
    </i>
    <i r="1">
      <x v="47"/>
    </i>
    <i r="1">
      <x v="48"/>
    </i>
    <i r="1">
      <x v="55"/>
    </i>
    <i r="1">
      <x v="64"/>
    </i>
    <i r="1">
      <x v="75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BIT" fld="6" baseField="4" baseItem="0"/>
    <dataField name="Sum of CREDIT" fld="7" baseField="4" baseItem="0"/>
  </dataFields>
  <formats count="39">
    <format dxfId="0">
      <pivotArea outline="0" collapsedLevelsAreSubtotals="1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outline="0" collapsedLevelsAreSubtotals="1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4" count="1">
            <x v="2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4" count="1">
            <x v="5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4" count="1">
            <x v="6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4" count="1">
            <x v="7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0"/>
          </reference>
          <reference field="4" count="1">
            <x v="8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0"/>
          </reference>
          <reference field="4" count="1">
            <x v="2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4" count="1">
            <x v="3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0"/>
          </reference>
          <reference field="4" count="1">
            <x v="5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0"/>
          </reference>
          <reference field="4" count="1">
            <x v="6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0"/>
          </reference>
          <reference field="4" count="1">
            <x v="7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0"/>
          </reference>
          <reference field="4" count="1">
            <x v="8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0"/>
          </reference>
          <reference field="4" count="1">
            <x v="3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0"/>
          </reference>
          <reference field="4" count="1">
            <x v="2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0"/>
          </reference>
          <reference field="4" count="1">
            <x v="5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0"/>
          </reference>
          <reference field="4" count="1">
            <x v="6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0"/>
          </reference>
          <reference field="4" count="1">
            <x v="7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0"/>
          </reference>
          <reference field="4" count="1">
            <x v="8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0"/>
          </reference>
          <reference field="4" count="1">
            <x v="9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0"/>
          </reference>
          <reference field="4" count="1">
            <x v="2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0"/>
          </reference>
          <reference field="4" count="1">
            <x v="3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0"/>
          </reference>
          <reference field="4" count="1">
            <x v="5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0"/>
          </reference>
          <reference field="4" count="1">
            <x v="6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0"/>
          </reference>
          <reference field="4" count="1">
            <x v="7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0"/>
          </reference>
          <reference field="4" count="1">
            <x v="8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0"/>
          </reference>
          <reference field="4" count="1">
            <x v="9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5:K2658" totalsRowShown="0">
  <autoFilter ref="A5:K2658">
    <filterColumn colId="2">
      <filters>
        <filter val="ADS/ ADVERTISEMENT"/>
      </filters>
    </filterColumn>
  </autoFilter>
  <tableColumns count="11">
    <tableColumn id="1" name="DATE" dataDxfId="39"/>
    <tableColumn id="2" name="FOLIO#" dataDxfId="40"/>
    <tableColumn id="3" name="ACCOUNT TYPE" dataDxfId="41"/>
    <tableColumn id="4" name="ACCOUNT NAME" dataDxfId="42"/>
    <tableColumn id="5" name="MAIN HEAD ACCOUNTS" dataDxfId="43"/>
    <tableColumn id="6" name="DESCRIPTION" dataDxfId="44"/>
    <tableColumn id="7" name="DEBIT" dataDxfId="45"/>
    <tableColumn id="9" name="CREDIT" dataDxfId="46"/>
    <tableColumn id="8" name="BALANCE" dataDxfId="47"/>
    <tableColumn id="11" name="DATE2" dataDxfId="48"/>
    <tableColumn id="10" name="DATE3" dataDxfId="4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25"/>
  <sheetViews>
    <sheetView tabSelected="1" zoomScale="114" zoomScaleNormal="114" topLeftCell="A2" workbookViewId="0">
      <pane ySplit="1" topLeftCell="A17" activePane="bottomLeft" state="frozen"/>
      <selection/>
      <selection pane="bottomLeft" activeCell="C44" sqref="C44"/>
    </sheetView>
  </sheetViews>
  <sheetFormatPr defaultColWidth="9" defaultRowHeight="14.4" outlineLevelCol="4"/>
  <cols>
    <col min="1" max="1" width="16.5740740740741" customWidth="1"/>
    <col min="2" max="2" width="36.8518518518519" customWidth="1"/>
    <col min="3" max="3" width="26.4259259259259" customWidth="1"/>
    <col min="4" max="4" width="23" style="12" customWidth="1"/>
  </cols>
  <sheetData>
    <row r="1" ht="31.35" customHeight="1" spans="2:5">
      <c r="B1" s="117" t="s">
        <v>0</v>
      </c>
      <c r="C1" s="117"/>
      <c r="D1" s="117"/>
      <c r="E1" s="117"/>
    </row>
    <row r="2" s="12" customFormat="1" ht="15.15" spans="1:5">
      <c r="A2" s="118" t="s">
        <v>1</v>
      </c>
      <c r="B2" s="119" t="s">
        <v>2</v>
      </c>
      <c r="C2" s="119" t="s">
        <v>3</v>
      </c>
      <c r="D2" s="120" t="s">
        <v>4</v>
      </c>
      <c r="E2" s="2"/>
    </row>
    <row r="3" spans="1:4">
      <c r="A3" t="s">
        <v>5</v>
      </c>
      <c r="B3" t="s">
        <v>6</v>
      </c>
      <c r="C3" t="s">
        <v>7</v>
      </c>
      <c r="D3" s="12" t="s">
        <v>8</v>
      </c>
    </row>
    <row r="4" spans="1:4">
      <c r="A4" t="s">
        <v>9</v>
      </c>
      <c r="B4" t="s">
        <v>10</v>
      </c>
      <c r="C4" t="s">
        <v>7</v>
      </c>
      <c r="D4" s="12" t="s">
        <v>8</v>
      </c>
    </row>
    <row r="5" spans="2:4">
      <c r="B5" t="s">
        <v>11</v>
      </c>
      <c r="C5" t="s">
        <v>7</v>
      </c>
      <c r="D5" s="12" t="s">
        <v>8</v>
      </c>
    </row>
    <row r="6" spans="1:4">
      <c r="A6" t="s">
        <v>12</v>
      </c>
      <c r="B6" t="s">
        <v>13</v>
      </c>
      <c r="C6" t="s">
        <v>14</v>
      </c>
      <c r="D6" s="12" t="s">
        <v>8</v>
      </c>
    </row>
    <row r="7" spans="1:4">
      <c r="A7" t="s">
        <v>15</v>
      </c>
      <c r="B7" t="s">
        <v>16</v>
      </c>
      <c r="C7" t="s">
        <v>14</v>
      </c>
      <c r="D7" s="12" t="s">
        <v>8</v>
      </c>
    </row>
    <row r="8" spans="1:4">
      <c r="A8" t="s">
        <v>17</v>
      </c>
      <c r="B8" t="s">
        <v>18</v>
      </c>
      <c r="C8" t="s">
        <v>14</v>
      </c>
      <c r="D8" s="12" t="s">
        <v>8</v>
      </c>
    </row>
    <row r="9" spans="2:4">
      <c r="B9" t="s">
        <v>19</v>
      </c>
      <c r="C9" t="s">
        <v>20</v>
      </c>
      <c r="D9" s="12" t="s">
        <v>8</v>
      </c>
    </row>
    <row r="10" spans="2:4">
      <c r="B10" t="s">
        <v>21</v>
      </c>
      <c r="C10" t="s">
        <v>22</v>
      </c>
      <c r="D10" s="12" t="s">
        <v>8</v>
      </c>
    </row>
    <row r="11" spans="2:4">
      <c r="B11" t="s">
        <v>23</v>
      </c>
      <c r="C11" t="s">
        <v>23</v>
      </c>
      <c r="D11" s="12" t="s">
        <v>8</v>
      </c>
    </row>
    <row r="12" spans="2:4">
      <c r="B12" t="s">
        <v>24</v>
      </c>
      <c r="C12" t="s">
        <v>23</v>
      </c>
      <c r="D12" s="12" t="s">
        <v>8</v>
      </c>
    </row>
    <row r="13" spans="2:4">
      <c r="B13" t="s">
        <v>25</v>
      </c>
      <c r="C13" t="s">
        <v>23</v>
      </c>
      <c r="D13" s="12" t="s">
        <v>8</v>
      </c>
    </row>
    <row r="14" spans="2:4">
      <c r="B14" t="s">
        <v>26</v>
      </c>
      <c r="C14" t="s">
        <v>27</v>
      </c>
      <c r="D14" s="12" t="s">
        <v>8</v>
      </c>
    </row>
    <row r="15" spans="2:4">
      <c r="B15" t="s">
        <v>28</v>
      </c>
      <c r="C15" t="s">
        <v>29</v>
      </c>
      <c r="D15" s="12" t="s">
        <v>8</v>
      </c>
    </row>
    <row r="16" spans="2:4">
      <c r="B16" t="s">
        <v>30</v>
      </c>
      <c r="C16" t="s">
        <v>30</v>
      </c>
      <c r="D16" s="12" t="s">
        <v>8</v>
      </c>
    </row>
    <row r="17" spans="2:4">
      <c r="B17" t="s">
        <v>31</v>
      </c>
      <c r="C17" t="s">
        <v>32</v>
      </c>
      <c r="D17" s="12" t="s">
        <v>8</v>
      </c>
    </row>
    <row r="18" spans="2:4">
      <c r="B18" t="s">
        <v>33</v>
      </c>
      <c r="C18" t="s">
        <v>34</v>
      </c>
      <c r="D18" s="12" t="s">
        <v>8</v>
      </c>
    </row>
    <row r="19" spans="2:4">
      <c r="B19" t="s">
        <v>35</v>
      </c>
      <c r="C19" t="s">
        <v>36</v>
      </c>
      <c r="D19" s="12" t="s">
        <v>8</v>
      </c>
    </row>
    <row r="20" spans="2:4">
      <c r="B20" t="s">
        <v>37</v>
      </c>
      <c r="C20" t="s">
        <v>38</v>
      </c>
      <c r="D20" s="12" t="s">
        <v>8</v>
      </c>
    </row>
    <row r="21" spans="2:4">
      <c r="B21" t="s">
        <v>39</v>
      </c>
      <c r="C21" t="s">
        <v>40</v>
      </c>
      <c r="D21" s="12" t="s">
        <v>8</v>
      </c>
    </row>
    <row r="22" spans="2:4">
      <c r="B22" t="s">
        <v>41</v>
      </c>
      <c r="C22" t="s">
        <v>42</v>
      </c>
      <c r="D22" s="12" t="s">
        <v>8</v>
      </c>
    </row>
    <row r="23" spans="2:4">
      <c r="B23" t="s">
        <v>43</v>
      </c>
      <c r="C23" t="s">
        <v>44</v>
      </c>
      <c r="D23" s="12" t="s">
        <v>8</v>
      </c>
    </row>
    <row r="24" spans="2:4">
      <c r="B24" t="s">
        <v>45</v>
      </c>
      <c r="C24" t="s">
        <v>46</v>
      </c>
      <c r="D24" s="12" t="s">
        <v>8</v>
      </c>
    </row>
    <row r="25" spans="2:4">
      <c r="B25" t="s">
        <v>47</v>
      </c>
      <c r="C25" t="s">
        <v>48</v>
      </c>
      <c r="D25" s="12" t="s">
        <v>8</v>
      </c>
    </row>
    <row r="26" spans="2:4">
      <c r="B26" t="s">
        <v>49</v>
      </c>
      <c r="C26" t="s">
        <v>48</v>
      </c>
      <c r="D26" s="12" t="s">
        <v>8</v>
      </c>
    </row>
    <row r="27" spans="2:4">
      <c r="B27" t="s">
        <v>50</v>
      </c>
      <c r="C27" t="s">
        <v>51</v>
      </c>
      <c r="D27" s="12" t="s">
        <v>8</v>
      </c>
    </row>
    <row r="28" spans="2:4">
      <c r="B28" t="s">
        <v>52</v>
      </c>
      <c r="C28" t="s">
        <v>53</v>
      </c>
      <c r="D28" s="12" t="s">
        <v>8</v>
      </c>
    </row>
    <row r="29" spans="2:4">
      <c r="B29" t="s">
        <v>54</v>
      </c>
      <c r="C29" t="s">
        <v>55</v>
      </c>
      <c r="D29" s="12" t="s">
        <v>8</v>
      </c>
    </row>
    <row r="30" spans="2:4">
      <c r="B30" t="s">
        <v>56</v>
      </c>
      <c r="C30" t="s">
        <v>44</v>
      </c>
      <c r="D30" s="12" t="s">
        <v>8</v>
      </c>
    </row>
    <row r="31" spans="2:4">
      <c r="B31" t="s">
        <v>57</v>
      </c>
      <c r="C31" t="s">
        <v>58</v>
      </c>
      <c r="D31" s="12" t="s">
        <v>8</v>
      </c>
    </row>
    <row r="32" spans="2:4">
      <c r="B32" t="s">
        <v>59</v>
      </c>
      <c r="C32" t="s">
        <v>60</v>
      </c>
      <c r="D32" s="12" t="s">
        <v>8</v>
      </c>
    </row>
    <row r="33" spans="2:4">
      <c r="B33" t="s">
        <v>61</v>
      </c>
      <c r="C33" t="s">
        <v>62</v>
      </c>
      <c r="D33" s="12" t="s">
        <v>8</v>
      </c>
    </row>
    <row r="34" spans="2:4">
      <c r="B34" t="s">
        <v>63</v>
      </c>
      <c r="C34" t="s">
        <v>46</v>
      </c>
      <c r="D34" s="12" t="s">
        <v>8</v>
      </c>
    </row>
    <row r="35" spans="2:4">
      <c r="B35" t="s">
        <v>64</v>
      </c>
      <c r="C35" t="s">
        <v>65</v>
      </c>
      <c r="D35" s="12" t="s">
        <v>8</v>
      </c>
    </row>
    <row r="36" spans="2:4">
      <c r="B36" t="s">
        <v>66</v>
      </c>
      <c r="C36" t="s">
        <v>44</v>
      </c>
      <c r="D36" s="12" t="s">
        <v>8</v>
      </c>
    </row>
    <row r="39" spans="2:4">
      <c r="B39" t="s">
        <v>67</v>
      </c>
      <c r="C39" t="s">
        <v>68</v>
      </c>
      <c r="D39" s="12" t="s">
        <v>69</v>
      </c>
    </row>
    <row r="40" spans="2:4">
      <c r="B40" t="s">
        <v>70</v>
      </c>
      <c r="C40" t="s">
        <v>68</v>
      </c>
      <c r="D40" s="12" t="s">
        <v>69</v>
      </c>
    </row>
    <row r="41" spans="2:4">
      <c r="B41" t="s">
        <v>71</v>
      </c>
      <c r="C41" t="s">
        <v>72</v>
      </c>
      <c r="D41" s="12" t="s">
        <v>69</v>
      </c>
    </row>
    <row r="42" spans="2:4">
      <c r="B42" t="s">
        <v>73</v>
      </c>
      <c r="C42" t="s">
        <v>72</v>
      </c>
      <c r="D42" s="12" t="s">
        <v>69</v>
      </c>
    </row>
    <row r="43" spans="2:4">
      <c r="B43" t="s">
        <v>74</v>
      </c>
      <c r="C43" t="s">
        <v>75</v>
      </c>
      <c r="D43" s="12" t="s">
        <v>69</v>
      </c>
    </row>
    <row r="44" spans="2:4">
      <c r="B44" t="s">
        <v>76</v>
      </c>
      <c r="C44" t="s">
        <v>77</v>
      </c>
      <c r="D44" s="12" t="s">
        <v>69</v>
      </c>
    </row>
    <row r="45" spans="2:4">
      <c r="B45" t="s">
        <v>78</v>
      </c>
      <c r="C45" t="s">
        <v>79</v>
      </c>
      <c r="D45" s="12" t="s">
        <v>69</v>
      </c>
    </row>
    <row r="46" spans="2:4">
      <c r="B46" t="s">
        <v>80</v>
      </c>
      <c r="C46" t="s">
        <v>79</v>
      </c>
      <c r="D46" s="12" t="s">
        <v>69</v>
      </c>
    </row>
    <row r="47" spans="2:4">
      <c r="B47" t="s">
        <v>81</v>
      </c>
      <c r="C47" t="s">
        <v>79</v>
      </c>
      <c r="D47" s="12" t="s">
        <v>69</v>
      </c>
    </row>
    <row r="48" spans="2:4">
      <c r="B48" t="s">
        <v>82</v>
      </c>
      <c r="C48" t="s">
        <v>79</v>
      </c>
      <c r="D48" s="12" t="s">
        <v>69</v>
      </c>
    </row>
    <row r="49" spans="2:4">
      <c r="B49" t="s">
        <v>83</v>
      </c>
      <c r="C49" t="s">
        <v>79</v>
      </c>
      <c r="D49" s="12" t="s">
        <v>69</v>
      </c>
    </row>
    <row r="50" spans="2:4">
      <c r="B50" t="s">
        <v>84</v>
      </c>
      <c r="C50" t="s">
        <v>79</v>
      </c>
      <c r="D50" s="12" t="s">
        <v>69</v>
      </c>
    </row>
    <row r="51" spans="2:4">
      <c r="B51" t="s">
        <v>85</v>
      </c>
      <c r="C51" t="s">
        <v>79</v>
      </c>
      <c r="D51" s="12" t="s">
        <v>69</v>
      </c>
    </row>
    <row r="52" spans="2:4">
      <c r="B52" t="s">
        <v>86</v>
      </c>
      <c r="C52" t="s">
        <v>79</v>
      </c>
      <c r="D52" s="12" t="s">
        <v>69</v>
      </c>
    </row>
    <row r="53" spans="2:4">
      <c r="B53" t="s">
        <v>87</v>
      </c>
      <c r="C53" t="s">
        <v>79</v>
      </c>
      <c r="D53" s="12" t="s">
        <v>69</v>
      </c>
    </row>
    <row r="54" spans="2:4">
      <c r="B54" t="s">
        <v>88</v>
      </c>
      <c r="C54" t="s">
        <v>79</v>
      </c>
      <c r="D54" s="12" t="s">
        <v>69</v>
      </c>
    </row>
    <row r="55" spans="2:4">
      <c r="B55" t="s">
        <v>89</v>
      </c>
      <c r="C55" t="s">
        <v>90</v>
      </c>
      <c r="D55" s="12" t="s">
        <v>69</v>
      </c>
    </row>
    <row r="56" spans="2:4">
      <c r="B56" t="s">
        <v>91</v>
      </c>
      <c r="C56" t="s">
        <v>92</v>
      </c>
      <c r="D56" s="12" t="s">
        <v>69</v>
      </c>
    </row>
    <row r="57" spans="2:4">
      <c r="B57" t="s">
        <v>93</v>
      </c>
      <c r="C57" t="s">
        <v>93</v>
      </c>
      <c r="D57" s="12" t="s">
        <v>69</v>
      </c>
    </row>
    <row r="58" spans="2:4">
      <c r="B58" t="s">
        <v>94</v>
      </c>
      <c r="C58" t="s">
        <v>95</v>
      </c>
      <c r="D58" s="12" t="s">
        <v>69</v>
      </c>
    </row>
    <row r="59" spans="2:4">
      <c r="B59" t="s">
        <v>96</v>
      </c>
      <c r="C59" t="s">
        <v>97</v>
      </c>
      <c r="D59" s="12" t="s">
        <v>69</v>
      </c>
    </row>
    <row r="60" spans="2:4">
      <c r="B60" t="s">
        <v>98</v>
      </c>
      <c r="C60" t="s">
        <v>99</v>
      </c>
      <c r="D60" s="12" t="s">
        <v>69</v>
      </c>
    </row>
    <row r="61" spans="2:4">
      <c r="B61" t="s">
        <v>100</v>
      </c>
      <c r="C61" t="s">
        <v>101</v>
      </c>
      <c r="D61" s="12" t="s">
        <v>69</v>
      </c>
    </row>
    <row r="62" spans="2:4">
      <c r="B62" t="s">
        <v>102</v>
      </c>
      <c r="C62" t="s">
        <v>103</v>
      </c>
      <c r="D62" s="12" t="s">
        <v>69</v>
      </c>
    </row>
    <row r="63" spans="2:4">
      <c r="B63" t="s">
        <v>104</v>
      </c>
      <c r="C63" t="s">
        <v>105</v>
      </c>
      <c r="D63" s="12" t="s">
        <v>69</v>
      </c>
    </row>
    <row r="64" spans="2:4">
      <c r="B64" t="s">
        <v>106</v>
      </c>
      <c r="C64" t="s">
        <v>107</v>
      </c>
      <c r="D64" s="12" t="s">
        <v>69</v>
      </c>
    </row>
    <row r="65" spans="2:4">
      <c r="B65" t="s">
        <v>108</v>
      </c>
      <c r="C65" t="s">
        <v>109</v>
      </c>
      <c r="D65" s="12" t="s">
        <v>69</v>
      </c>
    </row>
    <row r="66" spans="2:4">
      <c r="B66" t="s">
        <v>110</v>
      </c>
      <c r="C66" t="s">
        <v>110</v>
      </c>
      <c r="D66" s="12" t="s">
        <v>69</v>
      </c>
    </row>
    <row r="67" spans="2:4">
      <c r="B67" t="s">
        <v>111</v>
      </c>
      <c r="C67" t="s">
        <v>109</v>
      </c>
      <c r="D67" s="12" t="s">
        <v>69</v>
      </c>
    </row>
    <row r="69" spans="2:4">
      <c r="B69" t="s">
        <v>112</v>
      </c>
      <c r="C69" t="s">
        <v>113</v>
      </c>
      <c r="D69" s="12" t="s">
        <v>114</v>
      </c>
    </row>
    <row r="70" spans="2:4">
      <c r="B70" t="s">
        <v>115</v>
      </c>
      <c r="C70" t="s">
        <v>116</v>
      </c>
      <c r="D70" s="12" t="s">
        <v>114</v>
      </c>
    </row>
    <row r="71" spans="2:4">
      <c r="B71" t="s">
        <v>116</v>
      </c>
      <c r="C71" t="s">
        <v>116</v>
      </c>
      <c r="D71" s="12" t="s">
        <v>114</v>
      </c>
    </row>
    <row r="72" spans="2:4">
      <c r="B72" t="s">
        <v>117</v>
      </c>
      <c r="C72" t="s">
        <v>117</v>
      </c>
      <c r="D72" s="12" t="s">
        <v>114</v>
      </c>
    </row>
    <row r="73" spans="2:4">
      <c r="B73" t="s">
        <v>118</v>
      </c>
      <c r="C73" t="s">
        <v>118</v>
      </c>
      <c r="D73" s="12" t="s">
        <v>114</v>
      </c>
    </row>
    <row r="74" spans="2:4">
      <c r="B74" t="s">
        <v>119</v>
      </c>
      <c r="C74" t="s">
        <v>120</v>
      </c>
      <c r="D74" s="12" t="s">
        <v>114</v>
      </c>
    </row>
    <row r="75" spans="2:4">
      <c r="B75" t="s">
        <v>121</v>
      </c>
      <c r="C75" t="s">
        <v>121</v>
      </c>
      <c r="D75" s="12" t="s">
        <v>114</v>
      </c>
    </row>
    <row r="76" spans="2:4">
      <c r="B76" t="s">
        <v>122</v>
      </c>
      <c r="C76" t="s">
        <v>122</v>
      </c>
      <c r="D76" s="12" t="s">
        <v>114</v>
      </c>
    </row>
    <row r="77" spans="2:4">
      <c r="B77" t="s">
        <v>123</v>
      </c>
      <c r="C77" t="s">
        <v>124</v>
      </c>
      <c r="D77" s="12" t="s">
        <v>114</v>
      </c>
    </row>
    <row r="78" spans="2:4">
      <c r="B78" t="s">
        <v>125</v>
      </c>
      <c r="C78" t="s">
        <v>32</v>
      </c>
      <c r="D78" s="12" t="s">
        <v>114</v>
      </c>
    </row>
    <row r="79" spans="2:4">
      <c r="B79" t="s">
        <v>126</v>
      </c>
      <c r="C79" t="s">
        <v>113</v>
      </c>
      <c r="D79" s="12" t="s">
        <v>114</v>
      </c>
    </row>
    <row r="80" spans="2:4">
      <c r="B80" t="s">
        <v>127</v>
      </c>
      <c r="C80" t="s">
        <v>112</v>
      </c>
      <c r="D80" s="12" t="s">
        <v>114</v>
      </c>
    </row>
    <row r="81" spans="2:4">
      <c r="B81" t="s">
        <v>128</v>
      </c>
      <c r="C81" t="s">
        <v>128</v>
      </c>
      <c r="D81" s="12" t="s">
        <v>114</v>
      </c>
    </row>
    <row r="82" spans="2:4">
      <c r="B82" t="s">
        <v>129</v>
      </c>
      <c r="C82" t="s">
        <v>61</v>
      </c>
      <c r="D82" s="12" t="s">
        <v>114</v>
      </c>
    </row>
    <row r="84" spans="2:4">
      <c r="B84" t="s">
        <v>130</v>
      </c>
      <c r="C84" t="s">
        <v>130</v>
      </c>
      <c r="D84" s="12" t="s">
        <v>131</v>
      </c>
    </row>
    <row r="85" spans="2:4">
      <c r="B85" t="s">
        <v>132</v>
      </c>
      <c r="C85" t="s">
        <v>133</v>
      </c>
      <c r="D85" s="12" t="s">
        <v>131</v>
      </c>
    </row>
    <row r="86" spans="2:4">
      <c r="B86" t="s">
        <v>134</v>
      </c>
      <c r="C86" t="s">
        <v>133</v>
      </c>
      <c r="D86" s="12" t="s">
        <v>131</v>
      </c>
    </row>
    <row r="87" spans="2:4">
      <c r="B87" t="s">
        <v>135</v>
      </c>
      <c r="C87" t="s">
        <v>135</v>
      </c>
      <c r="D87" s="12" t="s">
        <v>131</v>
      </c>
    </row>
    <row r="88" spans="2:4">
      <c r="B88" t="s">
        <v>136</v>
      </c>
      <c r="C88" t="s">
        <v>136</v>
      </c>
      <c r="D88" s="12" t="s">
        <v>131</v>
      </c>
    </row>
    <row r="89" spans="2:4">
      <c r="B89" t="s">
        <v>137</v>
      </c>
      <c r="C89" t="s">
        <v>137</v>
      </c>
      <c r="D89" s="12" t="s">
        <v>131</v>
      </c>
    </row>
    <row r="90" spans="2:4">
      <c r="B90" t="s">
        <v>138</v>
      </c>
      <c r="C90" t="s">
        <v>137</v>
      </c>
      <c r="D90" s="12" t="s">
        <v>131</v>
      </c>
    </row>
    <row r="91" spans="2:4">
      <c r="B91" t="s">
        <v>139</v>
      </c>
      <c r="C91" t="s">
        <v>137</v>
      </c>
      <c r="D91" s="12" t="s">
        <v>131</v>
      </c>
    </row>
    <row r="92" spans="2:4">
      <c r="B92" t="s">
        <v>140</v>
      </c>
      <c r="C92" t="s">
        <v>140</v>
      </c>
      <c r="D92" s="12" t="s">
        <v>131</v>
      </c>
    </row>
    <row r="93" spans="2:4">
      <c r="B93" t="s">
        <v>141</v>
      </c>
      <c r="C93" t="s">
        <v>141</v>
      </c>
      <c r="D93" s="12" t="s">
        <v>131</v>
      </c>
    </row>
    <row r="94" spans="2:4">
      <c r="B94" t="s">
        <v>142</v>
      </c>
      <c r="C94" t="s">
        <v>143</v>
      </c>
      <c r="D94" s="12" t="s">
        <v>131</v>
      </c>
    </row>
    <row r="95" spans="2:4">
      <c r="B95" t="s">
        <v>144</v>
      </c>
      <c r="C95" t="s">
        <v>144</v>
      </c>
      <c r="D95" s="12" t="s">
        <v>131</v>
      </c>
    </row>
    <row r="96" spans="2:4">
      <c r="B96" t="s">
        <v>145</v>
      </c>
      <c r="C96" t="s">
        <v>145</v>
      </c>
      <c r="D96" s="12" t="s">
        <v>131</v>
      </c>
    </row>
    <row r="97" spans="2:4">
      <c r="B97" s="37" t="s">
        <v>32</v>
      </c>
      <c r="C97" t="s">
        <v>32</v>
      </c>
      <c r="D97" s="12" t="s">
        <v>131</v>
      </c>
    </row>
    <row r="98" spans="2:4">
      <c r="B98" t="s">
        <v>146</v>
      </c>
      <c r="C98" t="s">
        <v>147</v>
      </c>
      <c r="D98" s="12" t="s">
        <v>131</v>
      </c>
    </row>
    <row r="99" spans="2:4">
      <c r="B99" t="s">
        <v>148</v>
      </c>
      <c r="C99" t="s">
        <v>149</v>
      </c>
      <c r="D99" s="12" t="s">
        <v>131</v>
      </c>
    </row>
    <row r="100" spans="2:4">
      <c r="B100" t="s">
        <v>150</v>
      </c>
      <c r="C100" t="s">
        <v>151</v>
      </c>
      <c r="D100" s="12" t="s">
        <v>131</v>
      </c>
    </row>
    <row r="101" spans="2:4">
      <c r="B101" t="s">
        <v>152</v>
      </c>
      <c r="C101" t="s">
        <v>137</v>
      </c>
      <c r="D101" s="12" t="s">
        <v>131</v>
      </c>
    </row>
    <row r="104" spans="2:4">
      <c r="B104" t="s">
        <v>153</v>
      </c>
      <c r="C104" t="s">
        <v>153</v>
      </c>
      <c r="D104" s="12" t="s">
        <v>154</v>
      </c>
    </row>
    <row r="105" spans="2:4">
      <c r="B105" t="s">
        <v>155</v>
      </c>
      <c r="C105" t="s">
        <v>155</v>
      </c>
      <c r="D105" s="12" t="s">
        <v>154</v>
      </c>
    </row>
    <row r="106" spans="2:4">
      <c r="B106" t="s">
        <v>156</v>
      </c>
      <c r="C106" t="s">
        <v>156</v>
      </c>
      <c r="D106" s="12" t="s">
        <v>154</v>
      </c>
    </row>
    <row r="107" spans="2:4">
      <c r="B107" t="s">
        <v>157</v>
      </c>
      <c r="C107" t="s">
        <v>157</v>
      </c>
      <c r="D107" s="12" t="s">
        <v>154</v>
      </c>
    </row>
    <row r="108" spans="2:4">
      <c r="B108" t="s">
        <v>158</v>
      </c>
      <c r="C108" t="s">
        <v>158</v>
      </c>
      <c r="D108" s="12" t="s">
        <v>154</v>
      </c>
    </row>
    <row r="109" spans="2:4">
      <c r="B109" t="s">
        <v>159</v>
      </c>
      <c r="C109" t="s">
        <v>32</v>
      </c>
      <c r="D109" s="12" t="s">
        <v>154</v>
      </c>
    </row>
    <row r="111" spans="2:4">
      <c r="B111" t="s">
        <v>160</v>
      </c>
      <c r="C111" t="s">
        <v>161</v>
      </c>
      <c r="D111" s="12" t="s">
        <v>162</v>
      </c>
    </row>
    <row r="112" spans="2:4">
      <c r="B112" t="s">
        <v>163</v>
      </c>
      <c r="C112" t="s">
        <v>164</v>
      </c>
      <c r="D112" s="12" t="s">
        <v>162</v>
      </c>
    </row>
    <row r="113" spans="2:4">
      <c r="B113" t="s">
        <v>165</v>
      </c>
      <c r="C113" t="s">
        <v>32</v>
      </c>
      <c r="D113" s="12" t="s">
        <v>162</v>
      </c>
    </row>
    <row r="115" spans="2:4">
      <c r="B115" t="s">
        <v>166</v>
      </c>
      <c r="C115" t="s">
        <v>166</v>
      </c>
      <c r="D115" s="12" t="s">
        <v>167</v>
      </c>
    </row>
    <row r="116" spans="2:4">
      <c r="B116" t="s">
        <v>168</v>
      </c>
      <c r="C116" t="s">
        <v>168</v>
      </c>
      <c r="D116" s="12" t="s">
        <v>167</v>
      </c>
    </row>
    <row r="117" spans="2:4">
      <c r="B117" t="s">
        <v>169</v>
      </c>
      <c r="C117" t="s">
        <v>169</v>
      </c>
      <c r="D117" s="12" t="s">
        <v>167</v>
      </c>
    </row>
    <row r="118" spans="2:4">
      <c r="B118" t="s">
        <v>170</v>
      </c>
      <c r="C118" t="s">
        <v>171</v>
      </c>
      <c r="D118" s="12" t="s">
        <v>167</v>
      </c>
    </row>
    <row r="119" spans="2:4">
      <c r="B119" t="s">
        <v>172</v>
      </c>
      <c r="C119" t="s">
        <v>32</v>
      </c>
      <c r="D119" s="12" t="s">
        <v>167</v>
      </c>
    </row>
    <row r="121" spans="2:4">
      <c r="B121" t="s">
        <v>173</v>
      </c>
      <c r="C121" t="s">
        <v>174</v>
      </c>
      <c r="D121" s="12" t="s">
        <v>175</v>
      </c>
    </row>
    <row r="123" spans="2:4">
      <c r="B123" t="s">
        <v>176</v>
      </c>
      <c r="C123" t="s">
        <v>176</v>
      </c>
      <c r="D123" s="12" t="s">
        <v>177</v>
      </c>
    </row>
    <row r="124" spans="2:4">
      <c r="B124" t="s">
        <v>178</v>
      </c>
      <c r="C124" t="s">
        <v>179</v>
      </c>
      <c r="D124" s="12" t="s">
        <v>177</v>
      </c>
    </row>
    <row r="125" spans="2:4">
      <c r="B125" t="s">
        <v>180</v>
      </c>
      <c r="C125" t="s">
        <v>180</v>
      </c>
      <c r="D125" s="12" t="s">
        <v>177</v>
      </c>
    </row>
  </sheetData>
  <mergeCells count="1">
    <mergeCell ref="B1:E1"/>
  </mergeCells>
  <pageMargins left="0.7" right="0.7" top="0.75" bottom="0.75" header="0.3" footer="0.3"/>
  <pageSetup paperSize="1" scale="4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721"/>
  <sheetViews>
    <sheetView workbookViewId="0">
      <selection activeCell="C16" sqref="C16"/>
    </sheetView>
  </sheetViews>
  <sheetFormatPr defaultColWidth="9" defaultRowHeight="14.4"/>
  <cols>
    <col min="1" max="1" width="11.8518518518519" style="11" customWidth="1"/>
    <col min="2" max="2" width="11.712962962963" customWidth="1"/>
    <col min="3" max="3" width="21" style="12" customWidth="1"/>
    <col min="4" max="4" width="22.8518518518519" customWidth="1"/>
    <col min="5" max="5" width="24.1388888888889" customWidth="1"/>
    <col min="6" max="6" width="78.4259259259259" customWidth="1"/>
    <col min="7" max="7" width="15.8518518518519" style="1" customWidth="1"/>
    <col min="8" max="8" width="5.57407407407407" style="1" customWidth="1"/>
    <col min="9" max="9" width="16.1388888888889" style="1" customWidth="1"/>
    <col min="10" max="10" width="13.287037037037" style="11" customWidth="1"/>
    <col min="11" max="11" width="14.5740740740741" style="1" customWidth="1"/>
  </cols>
  <sheetData>
    <row r="1" s="9" customFormat="1" ht="18.75" spans="1:11">
      <c r="A1" s="13" t="s">
        <v>181</v>
      </c>
      <c r="B1" s="9" t="s">
        <v>182</v>
      </c>
      <c r="C1" s="9" t="s">
        <v>3</v>
      </c>
      <c r="D1" s="9" t="s">
        <v>2</v>
      </c>
      <c r="E1" s="9" t="s">
        <v>4</v>
      </c>
      <c r="F1" s="14" t="s">
        <v>183</v>
      </c>
      <c r="G1" s="15" t="s">
        <v>184</v>
      </c>
      <c r="H1" s="15" t="s">
        <v>185</v>
      </c>
      <c r="I1" s="15" t="s">
        <v>186</v>
      </c>
      <c r="J1" s="13" t="s">
        <v>187</v>
      </c>
      <c r="K1" s="15" t="s">
        <v>188</v>
      </c>
    </row>
    <row r="2" ht="24.15" spans="1:11">
      <c r="A2" s="16">
        <f>VLOOKUP(C3,$B$6:$J$609,9,0)</f>
        <v>44690</v>
      </c>
      <c r="B2" s="17"/>
      <c r="C2" s="18"/>
      <c r="D2" s="18"/>
      <c r="E2" s="18"/>
      <c r="F2" s="18"/>
      <c r="G2" s="18"/>
      <c r="H2" s="18"/>
      <c r="I2" s="18"/>
      <c r="J2" s="33"/>
      <c r="K2"/>
    </row>
    <row r="3" ht="29.55" spans="1:10">
      <c r="A3" s="19" t="s">
        <v>189</v>
      </c>
      <c r="B3" s="20"/>
      <c r="C3" s="21">
        <v>23</v>
      </c>
      <c r="D3" s="22" t="str">
        <f>VLOOKUP(C3,$B$6:$I$608,2,0)</f>
        <v>MISCELLANOUS</v>
      </c>
      <c r="E3" s="23" t="str">
        <f>VLOOKUP(C3,$B$6:$I$608,3,0)</f>
        <v>MISCELLANOUS</v>
      </c>
      <c r="F3" s="24" t="str">
        <f>VLOOKUP(C3,$B$6:$I$609,4,0)</f>
        <v>OPERATIONS EXPENSES</v>
      </c>
      <c r="G3" s="25" t="str">
        <f>VLOOKUP(C3,$B$6:$I$609,5,0)</f>
        <v>MISC. BILLS ( ILYAS SB )</v>
      </c>
      <c r="H3" s="26">
        <f>VLOOKUP(C3,$B$6:$I$609,6,0)</f>
        <v>302049</v>
      </c>
      <c r="I3" s="34"/>
      <c r="J3"/>
    </row>
    <row r="5" s="9" customFormat="1" ht="18" spans="1:11">
      <c r="A5" s="13" t="s">
        <v>181</v>
      </c>
      <c r="B5" s="9" t="s">
        <v>190</v>
      </c>
      <c r="C5" s="9" t="s">
        <v>3</v>
      </c>
      <c r="D5" s="9" t="s">
        <v>2</v>
      </c>
      <c r="E5" s="9" t="s">
        <v>4</v>
      </c>
      <c r="F5" s="14" t="s">
        <v>183</v>
      </c>
      <c r="G5" s="15" t="s">
        <v>184</v>
      </c>
      <c r="H5" s="15" t="s">
        <v>185</v>
      </c>
      <c r="I5" s="15" t="s">
        <v>186</v>
      </c>
      <c r="J5" s="13" t="s">
        <v>187</v>
      </c>
      <c r="K5" s="15" t="s">
        <v>188</v>
      </c>
    </row>
    <row r="6" hidden="1" spans="1:11">
      <c r="A6" s="27">
        <v>44614</v>
      </c>
      <c r="B6" s="28">
        <v>1</v>
      </c>
      <c r="C6" s="12" t="str">
        <f>_xlfn.IFNA(VLOOKUP(Table1[[#This Row],[ACCOUNT NAME]],'CHART OF ACCOUNTS'!$B$3:$D$156,2,0),"-")</f>
        <v>MISCELLANOUS</v>
      </c>
      <c r="D6" t="s">
        <v>140</v>
      </c>
      <c r="E6" t="str">
        <f>_xlfn.IFNA(VLOOKUP(Table1[[#This Row],[ACCOUNT NAME]],'CHART OF ACCOUNTS'!$B$3:$D$156,3,0),"-")</f>
        <v>OPERATIONS EXPENSES</v>
      </c>
      <c r="F6" s="29" t="s">
        <v>191</v>
      </c>
      <c r="G6" s="30">
        <v>230</v>
      </c>
      <c r="H6" s="30"/>
      <c r="I6" s="35">
        <v>230</v>
      </c>
      <c r="J6" s="27">
        <v>44614</v>
      </c>
      <c r="K6" s="30"/>
    </row>
    <row r="7" hidden="1" spans="1:11">
      <c r="A7" s="27">
        <v>44614</v>
      </c>
      <c r="B7" s="28">
        <v>2</v>
      </c>
      <c r="C7" s="12" t="str">
        <f>_xlfn.IFNA(VLOOKUP(Table1[[#This Row],[ACCOUNT NAME]],'CHART OF ACCOUNTS'!$B$3:$D$156,2,0),"-")</f>
        <v>STATIONERY</v>
      </c>
      <c r="D7" t="s">
        <v>135</v>
      </c>
      <c r="E7" t="str">
        <f>_xlfn.IFNA(VLOOKUP(Table1[[#This Row],[ACCOUNT NAME]],'CHART OF ACCOUNTS'!$B$3:$D$156,3,0),"-")</f>
        <v>OPERATIONS EXPENSES</v>
      </c>
      <c r="F7" s="29" t="s">
        <v>192</v>
      </c>
      <c r="G7" s="30">
        <v>1025</v>
      </c>
      <c r="H7" s="30"/>
      <c r="I7" s="35">
        <f>I6+Table1[[#This Row],[DEBIT]]-Table1[[#This Row],[CREDIT]]</f>
        <v>1255</v>
      </c>
      <c r="J7" s="27">
        <v>44614</v>
      </c>
      <c r="K7" s="30"/>
    </row>
    <row r="8" hidden="1" spans="1:11">
      <c r="A8" s="27">
        <v>44620</v>
      </c>
      <c r="B8" s="28">
        <v>3</v>
      </c>
      <c r="C8" s="12" t="str">
        <f>_xlfn.IFNA(VLOOKUP(Table1[[#This Row],[ACCOUNT NAME]],'CHART OF ACCOUNTS'!$B$3:$D$156,2,0),"-")</f>
        <v>STATIONERY</v>
      </c>
      <c r="D8" t="s">
        <v>135</v>
      </c>
      <c r="E8" t="str">
        <f>_xlfn.IFNA(VLOOKUP(Table1[[#This Row],[ACCOUNT NAME]],'CHART OF ACCOUNTS'!$B$3:$D$156,3,0),"-")</f>
        <v>OPERATIONS EXPENSES</v>
      </c>
      <c r="F8" s="29" t="s">
        <v>193</v>
      </c>
      <c r="G8" s="30">
        <v>300</v>
      </c>
      <c r="H8" s="30"/>
      <c r="I8" s="35">
        <f>I7+Table1[[#This Row],[DEBIT]]-Table1[[#This Row],[CREDIT]]</f>
        <v>1555</v>
      </c>
      <c r="J8" s="27">
        <v>44620</v>
      </c>
      <c r="K8" s="30"/>
    </row>
    <row r="9" hidden="1" spans="1:11">
      <c r="A9" s="27">
        <v>44620</v>
      </c>
      <c r="B9" s="28">
        <v>4</v>
      </c>
      <c r="C9" s="12" t="str">
        <f>_xlfn.IFNA(VLOOKUP(Table1[[#This Row],[ACCOUNT NAME]],'CHART OF ACCOUNTS'!$B$3:$D$156,2,0),"-")</f>
        <v>STATIONERY</v>
      </c>
      <c r="D9" t="s">
        <v>135</v>
      </c>
      <c r="E9" t="str">
        <f>_xlfn.IFNA(VLOOKUP(Table1[[#This Row],[ACCOUNT NAME]],'CHART OF ACCOUNTS'!$B$3:$D$156,3,0),"-")</f>
        <v>OPERATIONS EXPENSES</v>
      </c>
      <c r="F9" s="29" t="s">
        <v>194</v>
      </c>
      <c r="G9" s="30">
        <v>1200</v>
      </c>
      <c r="H9" s="30"/>
      <c r="I9" s="35">
        <f>I8+Table1[[#This Row],[DEBIT]]-Table1[[#This Row],[CREDIT]]</f>
        <v>2755</v>
      </c>
      <c r="J9" s="27">
        <v>44620</v>
      </c>
      <c r="K9" s="30"/>
    </row>
    <row r="10" hidden="1" spans="1:11">
      <c r="A10" s="27">
        <v>44620</v>
      </c>
      <c r="B10" s="28">
        <v>5</v>
      </c>
      <c r="C10" s="12" t="str">
        <f>_xlfn.IFNA(VLOOKUP(Table1[[#This Row],[ACCOUNT NAME]],'CHART OF ACCOUNTS'!$B$3:$D$156,2,0),"-")</f>
        <v>STATIONERY</v>
      </c>
      <c r="D10" t="s">
        <v>135</v>
      </c>
      <c r="E10" t="str">
        <f>_xlfn.IFNA(VLOOKUP(Table1[[#This Row],[ACCOUNT NAME]],'CHART OF ACCOUNTS'!$B$3:$D$156,3,0),"-")</f>
        <v>OPERATIONS EXPENSES</v>
      </c>
      <c r="F10" s="29" t="s">
        <v>195</v>
      </c>
      <c r="G10" s="30">
        <v>200</v>
      </c>
      <c r="H10" s="30"/>
      <c r="I10" s="35">
        <f>I9+Table1[[#This Row],[DEBIT]]-Table1[[#This Row],[CREDIT]]</f>
        <v>2955</v>
      </c>
      <c r="J10" s="27">
        <v>44620</v>
      </c>
      <c r="K10" s="30"/>
    </row>
    <row r="11" hidden="1" spans="1:11">
      <c r="A11" s="27">
        <v>44620</v>
      </c>
      <c r="B11" s="28">
        <v>6</v>
      </c>
      <c r="C11" s="12" t="str">
        <f>_xlfn.IFNA(VLOOKUP(Table1[[#This Row],[ACCOUNT NAME]],'CHART OF ACCOUNTS'!$B$3:$D$156,2,0),"-")</f>
        <v>STATIONERY</v>
      </c>
      <c r="D11" t="s">
        <v>135</v>
      </c>
      <c r="E11" t="str">
        <f>_xlfn.IFNA(VLOOKUP(Table1[[#This Row],[ACCOUNT NAME]],'CHART OF ACCOUNTS'!$B$3:$D$156,3,0),"-")</f>
        <v>OPERATIONS EXPENSES</v>
      </c>
      <c r="F11" s="29" t="s">
        <v>196</v>
      </c>
      <c r="G11" s="30">
        <v>70</v>
      </c>
      <c r="H11" s="30"/>
      <c r="I11" s="35">
        <f>I10+Table1[[#This Row],[DEBIT]]-Table1[[#This Row],[CREDIT]]</f>
        <v>3025</v>
      </c>
      <c r="J11" s="27">
        <v>44620</v>
      </c>
      <c r="K11" s="30"/>
    </row>
    <row r="12" hidden="1" spans="1:11">
      <c r="A12" s="27">
        <v>44620</v>
      </c>
      <c r="B12" s="28">
        <v>7</v>
      </c>
      <c r="C12" s="12" t="str">
        <f>_xlfn.IFNA(VLOOKUP(Table1[[#This Row],[ACCOUNT NAME]],'CHART OF ACCOUNTS'!$B$3:$D$156,2,0),"-")</f>
        <v>STATIONERY</v>
      </c>
      <c r="D12" t="s">
        <v>135</v>
      </c>
      <c r="E12" t="str">
        <f>_xlfn.IFNA(VLOOKUP(Table1[[#This Row],[ACCOUNT NAME]],'CHART OF ACCOUNTS'!$B$3:$D$156,3,0),"-")</f>
        <v>OPERATIONS EXPENSES</v>
      </c>
      <c r="F12" s="29" t="s">
        <v>197</v>
      </c>
      <c r="G12" s="30">
        <v>160</v>
      </c>
      <c r="H12" s="30"/>
      <c r="I12" s="35">
        <f>I11+Table1[[#This Row],[DEBIT]]-Table1[[#This Row],[CREDIT]]</f>
        <v>3185</v>
      </c>
      <c r="J12" s="27">
        <v>44620</v>
      </c>
      <c r="K12" s="30"/>
    </row>
    <row r="13" hidden="1" spans="1:11">
      <c r="A13" s="27">
        <v>44620</v>
      </c>
      <c r="B13" s="28">
        <v>8</v>
      </c>
      <c r="C13" s="12" t="str">
        <f>_xlfn.IFNA(VLOOKUP(Table1[[#This Row],[ACCOUNT NAME]],'CHART OF ACCOUNTS'!$B$3:$D$156,2,0),"-")</f>
        <v>STATIONERY</v>
      </c>
      <c r="D13" t="s">
        <v>135</v>
      </c>
      <c r="E13" t="str">
        <f>_xlfn.IFNA(VLOOKUP(Table1[[#This Row],[ACCOUNT NAME]],'CHART OF ACCOUNTS'!$B$3:$D$156,3,0),"-")</f>
        <v>OPERATIONS EXPENSES</v>
      </c>
      <c r="F13" s="29" t="s">
        <v>198</v>
      </c>
      <c r="G13" s="30">
        <v>170</v>
      </c>
      <c r="H13" s="30"/>
      <c r="I13" s="35">
        <f>I12+Table1[[#This Row],[DEBIT]]-Table1[[#This Row],[CREDIT]]</f>
        <v>3355</v>
      </c>
      <c r="J13" s="27">
        <v>44620</v>
      </c>
      <c r="K13" s="30"/>
    </row>
    <row r="14" hidden="1" spans="1:11">
      <c r="A14" s="27">
        <v>44630</v>
      </c>
      <c r="B14" s="28">
        <v>9</v>
      </c>
      <c r="C14" s="12" t="str">
        <f>_xlfn.IFNA(VLOOKUP(Table1[[#This Row],[ACCOUNT NAME]],'CHART OF ACCOUNTS'!$B$3:$D$156,2,0),"-")</f>
        <v>ARCHITECTURE</v>
      </c>
      <c r="D14" t="s">
        <v>13</v>
      </c>
      <c r="E14" t="str">
        <f>_xlfn.IFNA(VLOOKUP(Table1[[#This Row],[ACCOUNT NAME]],'CHART OF ACCOUNTS'!$B$3:$D$156,3,0),"-")</f>
        <v>CONSTRUCTION EXP</v>
      </c>
      <c r="F14" s="29" t="s">
        <v>199</v>
      </c>
      <c r="G14" s="30">
        <v>500000</v>
      </c>
      <c r="H14" s="30"/>
      <c r="I14" s="35">
        <f>I13+Table1[[#This Row],[DEBIT]]-Table1[[#This Row],[CREDIT]]</f>
        <v>503355</v>
      </c>
      <c r="J14" s="27">
        <v>44630</v>
      </c>
      <c r="K14" s="30"/>
    </row>
    <row r="15" hidden="1" spans="1:11">
      <c r="A15" s="27">
        <v>44630</v>
      </c>
      <c r="B15" s="28">
        <v>10</v>
      </c>
      <c r="C15" s="12" t="str">
        <f>_xlfn.IFNA(VLOOKUP(Table1[[#This Row],[ACCOUNT NAME]],'CHART OF ACCOUNTS'!$B$3:$D$156,2,0),"-")</f>
        <v>LDA</v>
      </c>
      <c r="D15" t="s">
        <v>116</v>
      </c>
      <c r="E15" t="str">
        <f>_xlfn.IFNA(VLOOKUP(Table1[[#This Row],[ACCOUNT NAME]],'CHART OF ACCOUNTS'!$B$3:$D$156,3,0),"-")</f>
        <v>DMA CONSULTANTS</v>
      </c>
      <c r="F15" s="29" t="s">
        <v>200</v>
      </c>
      <c r="G15" s="30">
        <v>1600</v>
      </c>
      <c r="H15" s="30"/>
      <c r="I15" s="35">
        <f>I14+Table1[[#This Row],[DEBIT]]-Table1[[#This Row],[CREDIT]]</f>
        <v>504955</v>
      </c>
      <c r="J15" s="27">
        <v>44630</v>
      </c>
      <c r="K15" s="30"/>
    </row>
    <row r="16" spans="1:11">
      <c r="A16" s="27">
        <v>44629</v>
      </c>
      <c r="B16" s="28">
        <v>11</v>
      </c>
      <c r="C16" s="12" t="str">
        <f>_xlfn.IFNA(VLOOKUP(Table1[[#This Row],[ACCOUNT NAME]],'CHART OF ACCOUNTS'!$B$3:$D$156,2,0),"-")</f>
        <v>ADS/ ADVERTISEMENT </v>
      </c>
      <c r="D16" t="s">
        <v>80</v>
      </c>
      <c r="E16" t="str">
        <f>_xlfn.IFNA(VLOOKUP(Table1[[#This Row],[ACCOUNT NAME]],'CHART OF ACCOUNTS'!$B$3:$D$156,3,0),"-")</f>
        <v>MARKETING EXP</v>
      </c>
      <c r="F16" s="29" t="s">
        <v>201</v>
      </c>
      <c r="G16" s="30">
        <v>2600</v>
      </c>
      <c r="H16" s="30"/>
      <c r="I16" s="35">
        <f>I15+Table1[[#This Row],[DEBIT]]-Table1[[#This Row],[CREDIT]]</f>
        <v>507555</v>
      </c>
      <c r="J16" s="27">
        <v>44629</v>
      </c>
      <c r="K16" s="30"/>
    </row>
    <row r="17" hidden="1" spans="1:11">
      <c r="A17" s="27">
        <v>44654</v>
      </c>
      <c r="B17" s="28">
        <v>12</v>
      </c>
      <c r="C17" s="12" t="str">
        <f>_xlfn.IFNA(VLOOKUP(Table1[[#This Row],[ACCOUNT NAME]],'CHART OF ACCOUNTS'!$B$3:$D$156,2,0),"-")</f>
        <v>ARCHITECTURE</v>
      </c>
      <c r="D17" t="s">
        <v>18</v>
      </c>
      <c r="E17" t="str">
        <f>_xlfn.IFNA(VLOOKUP(Table1[[#This Row],[ACCOUNT NAME]],'CHART OF ACCOUNTS'!$B$3:$D$156,3,0),"-")</f>
        <v>CONSTRUCTION EXP</v>
      </c>
      <c r="F17" s="29" t="s">
        <v>202</v>
      </c>
      <c r="G17" s="30">
        <v>1500000</v>
      </c>
      <c r="H17" s="30"/>
      <c r="I17" s="35">
        <f>I16+Table1[[#This Row],[DEBIT]]-Table1[[#This Row],[CREDIT]]</f>
        <v>2007555</v>
      </c>
      <c r="J17" s="27">
        <v>44654</v>
      </c>
      <c r="K17" s="30"/>
    </row>
    <row r="18" hidden="1" spans="1:11">
      <c r="A18" s="27">
        <v>44654</v>
      </c>
      <c r="B18" s="28">
        <v>13</v>
      </c>
      <c r="C18" s="12" t="str">
        <f>_xlfn.IFNA(VLOOKUP(Table1[[#This Row],[ACCOUNT NAME]],'CHART OF ACCOUNTS'!$B$3:$D$156,2,0),"-")</f>
        <v>LDA</v>
      </c>
      <c r="D18" t="s">
        <v>116</v>
      </c>
      <c r="E18" t="str">
        <f>_xlfn.IFNA(VLOOKUP(Table1[[#This Row],[ACCOUNT NAME]],'CHART OF ACCOUNTS'!$B$3:$D$156,3,0),"-")</f>
        <v>DMA CONSULTANTS</v>
      </c>
      <c r="F18" s="29" t="s">
        <v>203</v>
      </c>
      <c r="G18" s="30">
        <v>200000</v>
      </c>
      <c r="H18" s="30"/>
      <c r="I18" s="35">
        <f>I17+Table1[[#This Row],[DEBIT]]-Table1[[#This Row],[CREDIT]]</f>
        <v>2207555</v>
      </c>
      <c r="J18" s="27">
        <v>44654</v>
      </c>
      <c r="K18" s="30"/>
    </row>
    <row r="19" hidden="1" spans="1:11">
      <c r="A19" s="27">
        <v>44654</v>
      </c>
      <c r="B19" s="28">
        <v>14</v>
      </c>
      <c r="C19" s="12" t="str">
        <f>_xlfn.IFNA(VLOOKUP(Table1[[#This Row],[ACCOUNT NAME]],'CHART OF ACCOUNTS'!$B$3:$D$156,2,0),"-")</f>
        <v>REVENUE DEPT</v>
      </c>
      <c r="D19" t="s">
        <v>119</v>
      </c>
      <c r="E19" t="str">
        <f>_xlfn.IFNA(VLOOKUP(Table1[[#This Row],[ACCOUNT NAME]],'CHART OF ACCOUNTS'!$B$3:$D$156,3,0),"-")</f>
        <v>DMA CONSULTANTS</v>
      </c>
      <c r="F19" s="29" t="s">
        <v>204</v>
      </c>
      <c r="G19" s="30">
        <v>80000</v>
      </c>
      <c r="H19" s="30"/>
      <c r="I19" s="35">
        <f>I18+Table1[[#This Row],[DEBIT]]-Table1[[#This Row],[CREDIT]]</f>
        <v>2287555</v>
      </c>
      <c r="J19" s="27">
        <v>44654</v>
      </c>
      <c r="K19" s="30"/>
    </row>
    <row r="20" hidden="1" spans="1:11">
      <c r="A20" s="27">
        <v>44658</v>
      </c>
      <c r="B20" s="28">
        <v>15</v>
      </c>
      <c r="C20" s="12" t="str">
        <f>_xlfn.IFNA(VLOOKUP(Table1[[#This Row],[ACCOUNT NAME]],'CHART OF ACCOUNTS'!$B$3:$D$156,2,0),"-")</f>
        <v>ARCHITECTURE</v>
      </c>
      <c r="D20" t="s">
        <v>18</v>
      </c>
      <c r="E20" t="str">
        <f>_xlfn.IFNA(VLOOKUP(Table1[[#This Row],[ACCOUNT NAME]],'CHART OF ACCOUNTS'!$B$3:$D$156,3,0),"-")</f>
        <v>CONSTRUCTION EXP</v>
      </c>
      <c r="F20" s="29" t="s">
        <v>205</v>
      </c>
      <c r="G20" s="30">
        <v>4000000</v>
      </c>
      <c r="H20" s="30"/>
      <c r="I20" s="35">
        <f>I19+Table1[[#This Row],[DEBIT]]-Table1[[#This Row],[CREDIT]]</f>
        <v>6287555</v>
      </c>
      <c r="J20" s="27">
        <v>44658</v>
      </c>
      <c r="K20" s="30"/>
    </row>
    <row r="21" hidden="1" spans="1:11">
      <c r="A21" s="27">
        <v>44660</v>
      </c>
      <c r="B21" s="28">
        <v>16</v>
      </c>
      <c r="C21" s="12" t="str">
        <f>_xlfn.IFNA(VLOOKUP(Table1[[#This Row],[ACCOUNT NAME]],'CHART OF ACCOUNTS'!$B$3:$D$156,2,0),"-")</f>
        <v>EQUIPMENT</v>
      </c>
      <c r="D21" t="s">
        <v>169</v>
      </c>
      <c r="E21" t="str">
        <f>_xlfn.IFNA(VLOOKUP(Table1[[#This Row],[ACCOUNT NAME]],'CHART OF ACCOUNTS'!$B$3:$D$156,3,0),"-")</f>
        <v>ASSETS PURCHASED</v>
      </c>
      <c r="F21" s="29" t="s">
        <v>206</v>
      </c>
      <c r="G21" s="30">
        <v>389330</v>
      </c>
      <c r="H21" s="30"/>
      <c r="I21" s="35">
        <f>I20+Table1[[#This Row],[DEBIT]]-Table1[[#This Row],[CREDIT]]</f>
        <v>6676885</v>
      </c>
      <c r="J21" s="27">
        <v>44660</v>
      </c>
      <c r="K21" s="30"/>
    </row>
    <row r="22" hidden="1" spans="1:11">
      <c r="A22" s="27">
        <v>44679</v>
      </c>
      <c r="B22" s="28">
        <v>17</v>
      </c>
      <c r="C22" s="12" t="str">
        <f>_xlfn.IFNA(VLOOKUP(Table1[[#This Row],[ACCOUNT NAME]],'CHART OF ACCOUNTS'!$B$3:$D$156,2,0),"-")</f>
        <v>ARCHITECTURE</v>
      </c>
      <c r="D22" t="s">
        <v>13</v>
      </c>
      <c r="E22" t="str">
        <f>_xlfn.IFNA(VLOOKUP(Table1[[#This Row],[ACCOUNT NAME]],'CHART OF ACCOUNTS'!$B$3:$D$156,3,0),"-")</f>
        <v>CONSTRUCTION EXP</v>
      </c>
      <c r="F22" s="29" t="s">
        <v>207</v>
      </c>
      <c r="G22" s="30">
        <v>500000</v>
      </c>
      <c r="H22" s="30"/>
      <c r="I22" s="35">
        <f>I21+Table1[[#This Row],[DEBIT]]-Table1[[#This Row],[CREDIT]]</f>
        <v>7176885</v>
      </c>
      <c r="J22" s="27">
        <v>44679</v>
      </c>
      <c r="K22" s="30"/>
    </row>
    <row r="23" hidden="1" spans="1:11">
      <c r="A23" s="31">
        <v>44679</v>
      </c>
      <c r="B23" s="28">
        <v>18</v>
      </c>
      <c r="C23" s="12" t="str">
        <f>_xlfn.IFNA(VLOOKUP(Table1[[#This Row],[ACCOUNT NAME]],'CHART OF ACCOUNTS'!$B$3:$D$156,2,0),"-")</f>
        <v>LAND A</v>
      </c>
      <c r="D23" t="s">
        <v>155</v>
      </c>
      <c r="E23" t="str">
        <f>_xlfn.IFNA(VLOOKUP(Table1[[#This Row],[ACCOUNT NAME]],'CHART OF ACCOUNTS'!$B$3:$D$156,3,0),"-")</f>
        <v>LANDS</v>
      </c>
      <c r="F23" s="29" t="s">
        <v>208</v>
      </c>
      <c r="G23" s="30">
        <v>549000000</v>
      </c>
      <c r="H23" s="30"/>
      <c r="I23" s="35">
        <f>I22+Table1[[#This Row],[DEBIT]]-Table1[[#This Row],[CREDIT]]</f>
        <v>556176885</v>
      </c>
      <c r="J23" s="28"/>
      <c r="K23" s="30"/>
    </row>
    <row r="24" hidden="1" spans="1:11">
      <c r="A24" s="31">
        <v>44679</v>
      </c>
      <c r="B24" s="28">
        <v>19</v>
      </c>
      <c r="C24" s="12" t="str">
        <f>_xlfn.IFNA(VLOOKUP(Table1[[#This Row],[ACCOUNT NAME]],'CHART OF ACCOUNTS'!$B$3:$D$156,2,0),"-")</f>
        <v>LAND A</v>
      </c>
      <c r="D24" t="s">
        <v>155</v>
      </c>
      <c r="E24" t="str">
        <f>_xlfn.IFNA(VLOOKUP(Table1[[#This Row],[ACCOUNT NAME]],'CHART OF ACCOUNTS'!$B$3:$D$156,3,0),"-")</f>
        <v>LANDS</v>
      </c>
      <c r="F24" s="29" t="s">
        <v>208</v>
      </c>
      <c r="G24" s="30">
        <v>549000000</v>
      </c>
      <c r="H24" s="30"/>
      <c r="I24" s="35">
        <f>I23+Table1[[#This Row],[DEBIT]]-Table1[[#This Row],[CREDIT]]</f>
        <v>1105176885</v>
      </c>
      <c r="J24" s="28"/>
      <c r="K24" s="30"/>
    </row>
    <row r="25" hidden="1" spans="1:11">
      <c r="A25" s="31">
        <v>44679</v>
      </c>
      <c r="B25" s="28">
        <v>20</v>
      </c>
      <c r="C25" s="12" t="str">
        <f>_xlfn.IFNA(VLOOKUP(Table1[[#This Row],[ACCOUNT NAME]],'CHART OF ACCOUNTS'!$B$3:$D$156,2,0),"-")</f>
        <v>LAND B</v>
      </c>
      <c r="D25" t="s">
        <v>156</v>
      </c>
      <c r="E25" t="str">
        <f>_xlfn.IFNA(VLOOKUP(Table1[[#This Row],[ACCOUNT NAME]],'CHART OF ACCOUNTS'!$B$3:$D$156,3,0),"-")</f>
        <v>LANDS</v>
      </c>
      <c r="F25" s="29" t="s">
        <v>209</v>
      </c>
      <c r="G25" s="30">
        <v>1000000</v>
      </c>
      <c r="H25" s="30"/>
      <c r="I25" s="35">
        <f>I24+Table1[[#This Row],[DEBIT]]-Table1[[#This Row],[CREDIT]]</f>
        <v>1106176885</v>
      </c>
      <c r="J25" s="28"/>
      <c r="K25" s="30"/>
    </row>
    <row r="26" hidden="1" spans="1:11">
      <c r="A26" s="31">
        <v>44679</v>
      </c>
      <c r="B26" s="28">
        <v>21</v>
      </c>
      <c r="C26" s="12" t="str">
        <f>_xlfn.IFNA(VLOOKUP(Table1[[#This Row],[ACCOUNT NAME]],'CHART OF ACCOUNTS'!$B$3:$D$156,2,0),"-")</f>
        <v>ARCHITECTURE</v>
      </c>
      <c r="D26" t="s">
        <v>18</v>
      </c>
      <c r="E26" t="str">
        <f>_xlfn.IFNA(VLOOKUP(Table1[[#This Row],[ACCOUNT NAME]],'CHART OF ACCOUNTS'!$B$3:$D$156,3,0),"-")</f>
        <v>CONSTRUCTION EXP</v>
      </c>
      <c r="F26" s="29" t="s">
        <v>210</v>
      </c>
      <c r="G26" s="30">
        <v>2000000</v>
      </c>
      <c r="H26" s="30"/>
      <c r="I26" s="35">
        <f>I25+Table1[[#This Row],[DEBIT]]-Table1[[#This Row],[CREDIT]]</f>
        <v>1108176885</v>
      </c>
      <c r="J26" s="28"/>
      <c r="K26" s="30"/>
    </row>
    <row r="27" hidden="1" spans="1:11">
      <c r="A27" s="31">
        <v>44679</v>
      </c>
      <c r="B27" s="28">
        <v>22</v>
      </c>
      <c r="C27" s="12" t="str">
        <f>_xlfn.IFNA(VLOOKUP(Table1[[#This Row],[ACCOUNT NAME]],'CHART OF ACCOUNTS'!$B$3:$D$156,2,0),"-")</f>
        <v>LAND B</v>
      </c>
      <c r="D27" t="s">
        <v>156</v>
      </c>
      <c r="E27" t="str">
        <f>_xlfn.IFNA(VLOOKUP(Table1[[#This Row],[ACCOUNT NAME]],'CHART OF ACCOUNTS'!$B$3:$D$156,3,0),"-")</f>
        <v>LANDS</v>
      </c>
      <c r="F27" s="29" t="s">
        <v>209</v>
      </c>
      <c r="G27" s="30">
        <v>500000</v>
      </c>
      <c r="H27" s="30"/>
      <c r="I27" s="35">
        <f>I26+Table1[[#This Row],[DEBIT]]-Table1[[#This Row],[CREDIT]]</f>
        <v>1108676885</v>
      </c>
      <c r="J27" s="28"/>
      <c r="K27" s="30"/>
    </row>
    <row r="28" hidden="1" spans="1:11">
      <c r="A28" s="27">
        <v>44690</v>
      </c>
      <c r="B28" s="28">
        <v>23</v>
      </c>
      <c r="C28" s="12" t="str">
        <f>_xlfn.IFNA(VLOOKUP(Table1[[#This Row],[ACCOUNT NAME]],'CHART OF ACCOUNTS'!$B$3:$D$156,2,0),"-")</f>
        <v>MISCELLANOUS</v>
      </c>
      <c r="D28" t="s">
        <v>140</v>
      </c>
      <c r="E28" t="str">
        <f>_xlfn.IFNA(VLOOKUP(Table1[[#This Row],[ACCOUNT NAME]],'CHART OF ACCOUNTS'!$B$3:$D$156,3,0),"-")</f>
        <v>OPERATIONS EXPENSES</v>
      </c>
      <c r="F28" s="29" t="s">
        <v>211</v>
      </c>
      <c r="G28" s="30">
        <v>302049</v>
      </c>
      <c r="H28" s="30"/>
      <c r="I28" s="35">
        <f>I27+Table1[[#This Row],[DEBIT]]-Table1[[#This Row],[CREDIT]]</f>
        <v>1108978934</v>
      </c>
      <c r="J28" s="27">
        <v>44690</v>
      </c>
      <c r="K28" s="30"/>
    </row>
    <row r="29" ht="28.8" hidden="1" spans="1:11">
      <c r="A29" s="27">
        <v>44691</v>
      </c>
      <c r="B29" s="28">
        <v>24</v>
      </c>
      <c r="C29" s="12" t="str">
        <f>_xlfn.IFNA(VLOOKUP(Table1[[#This Row],[ACCOUNT NAME]],'CHART OF ACCOUNTS'!$B$3:$D$156,2,0),"-")</f>
        <v>STATIONERY</v>
      </c>
      <c r="D29" t="s">
        <v>135</v>
      </c>
      <c r="E29" t="str">
        <f>_xlfn.IFNA(VLOOKUP(Table1[[#This Row],[ACCOUNT NAME]],'CHART OF ACCOUNTS'!$B$3:$D$156,3,0),"-")</f>
        <v>OPERATIONS EXPENSES</v>
      </c>
      <c r="F29" s="32" t="s">
        <v>212</v>
      </c>
      <c r="G29" s="30">
        <v>63000</v>
      </c>
      <c r="H29" s="30"/>
      <c r="I29" s="35">
        <f>I28+Table1[[#This Row],[DEBIT]]-Table1[[#This Row],[CREDIT]]</f>
        <v>1109041934</v>
      </c>
      <c r="J29" s="27">
        <v>44691</v>
      </c>
      <c r="K29" s="30"/>
    </row>
    <row r="30" spans="1:11">
      <c r="A30" s="27">
        <v>44693</v>
      </c>
      <c r="B30" s="28">
        <v>25</v>
      </c>
      <c r="C30" s="12" t="str">
        <f>_xlfn.IFNA(VLOOKUP(Table1[[#This Row],[ACCOUNT NAME]],'CHART OF ACCOUNTS'!$B$3:$D$156,2,0),"-")</f>
        <v>ADS/ ADVERTISEMENT </v>
      </c>
      <c r="D30" t="s">
        <v>78</v>
      </c>
      <c r="E30" t="str">
        <f>_xlfn.IFNA(VLOOKUP(Table1[[#This Row],[ACCOUNT NAME]],'CHART OF ACCOUNTS'!$B$3:$D$156,3,0),"-")</f>
        <v>MARKETING EXP</v>
      </c>
      <c r="F30" s="29" t="s">
        <v>213</v>
      </c>
      <c r="G30" s="30">
        <v>10440</v>
      </c>
      <c r="H30" s="30"/>
      <c r="I30" s="35">
        <f>I29+Table1[[#This Row],[DEBIT]]-Table1[[#This Row],[CREDIT]]</f>
        <v>1109052374</v>
      </c>
      <c r="J30" s="27">
        <v>44693</v>
      </c>
      <c r="K30" s="30"/>
    </row>
    <row r="31" spans="1:11">
      <c r="A31" s="27">
        <v>44693</v>
      </c>
      <c r="B31" s="28">
        <v>26</v>
      </c>
      <c r="C31" s="12" t="str">
        <f>_xlfn.IFNA(VLOOKUP(Table1[[#This Row],[ACCOUNT NAME]],'CHART OF ACCOUNTS'!$B$3:$D$156,2,0),"-")</f>
        <v>ADS/ ADVERTISEMENT </v>
      </c>
      <c r="D31" t="s">
        <v>78</v>
      </c>
      <c r="E31" t="str">
        <f>_xlfn.IFNA(VLOOKUP(Table1[[#This Row],[ACCOUNT NAME]],'CHART OF ACCOUNTS'!$B$3:$D$156,3,0),"-")</f>
        <v>MARKETING EXP</v>
      </c>
      <c r="F31" s="29" t="s">
        <v>213</v>
      </c>
      <c r="G31" s="30">
        <v>43964</v>
      </c>
      <c r="H31" s="30"/>
      <c r="I31" s="35">
        <f>I30+Table1[[#This Row],[DEBIT]]-Table1[[#This Row],[CREDIT]]</f>
        <v>1109096338</v>
      </c>
      <c r="J31" s="27">
        <v>44693</v>
      </c>
      <c r="K31" s="30"/>
    </row>
    <row r="32" spans="1:11">
      <c r="A32" s="27">
        <v>44695</v>
      </c>
      <c r="B32" s="28">
        <v>27</v>
      </c>
      <c r="C32" s="12" t="str">
        <f>_xlfn.IFNA(VLOOKUP(Table1[[#This Row],[ACCOUNT NAME]],'CHART OF ACCOUNTS'!$B$3:$D$156,2,0),"-")</f>
        <v>ADS/ ADVERTISEMENT </v>
      </c>
      <c r="D32" t="s">
        <v>78</v>
      </c>
      <c r="E32" t="str">
        <f>_xlfn.IFNA(VLOOKUP(Table1[[#This Row],[ACCOUNT NAME]],'CHART OF ACCOUNTS'!$B$3:$D$156,3,0),"-")</f>
        <v>MARKETING EXP</v>
      </c>
      <c r="F32" s="29" t="s">
        <v>214</v>
      </c>
      <c r="G32" s="30">
        <v>150000</v>
      </c>
      <c r="H32" s="30"/>
      <c r="I32" s="35">
        <f>I31+Table1[[#This Row],[DEBIT]]-Table1[[#This Row],[CREDIT]]</f>
        <v>1109246338</v>
      </c>
      <c r="J32" s="27">
        <v>44695</v>
      </c>
      <c r="K32" s="30"/>
    </row>
    <row r="33" hidden="1" spans="1:11">
      <c r="A33" s="27">
        <v>44695</v>
      </c>
      <c r="B33" s="28">
        <v>28</v>
      </c>
      <c r="C33" s="12" t="str">
        <f>_xlfn.IFNA(VLOOKUP(Table1[[#This Row],[ACCOUNT NAME]],'CHART OF ACCOUNTS'!$B$3:$D$156,2,0),"-")</f>
        <v>PRINTINGS</v>
      </c>
      <c r="D33" t="s">
        <v>73</v>
      </c>
      <c r="E33" t="str">
        <f>_xlfn.IFNA(VLOOKUP(Table1[[#This Row],[ACCOUNT NAME]],'CHART OF ACCOUNTS'!$B$3:$D$156,3,0),"-")</f>
        <v>MARKETING EXP</v>
      </c>
      <c r="F33" s="29" t="s">
        <v>215</v>
      </c>
      <c r="G33" s="30">
        <v>400000</v>
      </c>
      <c r="H33" s="30"/>
      <c r="I33" s="35">
        <f>I32+Table1[[#This Row],[DEBIT]]-Table1[[#This Row],[CREDIT]]</f>
        <v>1109646338</v>
      </c>
      <c r="J33" s="27">
        <v>44695</v>
      </c>
      <c r="K33" s="30"/>
    </row>
    <row r="34" hidden="1" spans="1:11">
      <c r="A34" s="27">
        <v>44695</v>
      </c>
      <c r="B34" s="28">
        <v>29</v>
      </c>
      <c r="C34" s="12" t="str">
        <f>_xlfn.IFNA(VLOOKUP(Table1[[#This Row],[ACCOUNT NAME]],'CHART OF ACCOUNTS'!$B$3:$D$156,2,0),"-")</f>
        <v>PRINTINGS</v>
      </c>
      <c r="D34" t="s">
        <v>73</v>
      </c>
      <c r="E34" t="str">
        <f>_xlfn.IFNA(VLOOKUP(Table1[[#This Row],[ACCOUNT NAME]],'CHART OF ACCOUNTS'!$B$3:$D$156,3,0),"-")</f>
        <v>MARKETING EXP</v>
      </c>
      <c r="F34" s="29" t="s">
        <v>215</v>
      </c>
      <c r="G34" s="30">
        <v>80000</v>
      </c>
      <c r="H34" s="30"/>
      <c r="I34" s="35">
        <f>I33+Table1[[#This Row],[DEBIT]]-Table1[[#This Row],[CREDIT]]</f>
        <v>1109726338</v>
      </c>
      <c r="J34" s="27">
        <v>44695</v>
      </c>
      <c r="K34" s="30"/>
    </row>
    <row r="35" hidden="1" spans="1:11">
      <c r="A35" s="27">
        <v>44695</v>
      </c>
      <c r="B35" s="28">
        <v>30</v>
      </c>
      <c r="C35" s="12" t="str">
        <f>_xlfn.IFNA(VLOOKUP(Table1[[#This Row],[ACCOUNT NAME]],'CHART OF ACCOUNTS'!$B$3:$D$156,2,0),"-")</f>
        <v>MISCELLANOUS</v>
      </c>
      <c r="D35" t="s">
        <v>140</v>
      </c>
      <c r="E35" t="str">
        <f>_xlfn.IFNA(VLOOKUP(Table1[[#This Row],[ACCOUNT NAME]],'CHART OF ACCOUNTS'!$B$3:$D$156,3,0),"-")</f>
        <v>OPERATIONS EXPENSES</v>
      </c>
      <c r="F35" s="29" t="s">
        <v>216</v>
      </c>
      <c r="G35" s="30">
        <v>902600</v>
      </c>
      <c r="H35" s="30"/>
      <c r="I35" s="35">
        <f>I34+Table1[[#This Row],[DEBIT]]-Table1[[#This Row],[CREDIT]]</f>
        <v>1110628938</v>
      </c>
      <c r="J35" s="27">
        <v>44695</v>
      </c>
      <c r="K35" s="30"/>
    </row>
    <row r="36" hidden="1" spans="1:11">
      <c r="A36" s="27">
        <v>44695</v>
      </c>
      <c r="B36" s="28">
        <v>31</v>
      </c>
      <c r="C36" s="12" t="str">
        <f>_xlfn.IFNA(VLOOKUP(Table1[[#This Row],[ACCOUNT NAME]],'CHART OF ACCOUNTS'!$B$3:$D$156,2,0),"-")</f>
        <v>LAND ACQUSITION</v>
      </c>
      <c r="D36" t="s">
        <v>21</v>
      </c>
      <c r="E36" t="str">
        <f>_xlfn.IFNA(VLOOKUP(Table1[[#This Row],[ACCOUNT NAME]],'CHART OF ACCOUNTS'!$B$3:$D$156,3,0),"-")</f>
        <v>CONSTRUCTION EXP</v>
      </c>
      <c r="F36" s="29" t="s">
        <v>217</v>
      </c>
      <c r="G36" s="30">
        <v>10000</v>
      </c>
      <c r="H36" s="30"/>
      <c r="I36" s="35">
        <f>I35+Table1[[#This Row],[DEBIT]]-Table1[[#This Row],[CREDIT]]</f>
        <v>1110638938</v>
      </c>
      <c r="J36" s="27">
        <v>44695</v>
      </c>
      <c r="K36" s="30"/>
    </row>
    <row r="37" ht="28.8" hidden="1" spans="1:11">
      <c r="A37" s="27">
        <v>44695</v>
      </c>
      <c r="B37" s="28">
        <v>32</v>
      </c>
      <c r="C37" s="12" t="str">
        <f>_xlfn.IFNA(VLOOKUP(Table1[[#This Row],[ACCOUNT NAME]],'CHART OF ACCOUNTS'!$B$3:$D$156,2,0),"-")</f>
        <v>RENTS</v>
      </c>
      <c r="D37" t="s">
        <v>132</v>
      </c>
      <c r="E37" t="str">
        <f>_xlfn.IFNA(VLOOKUP(Table1[[#This Row],[ACCOUNT NAME]],'CHART OF ACCOUNTS'!$B$3:$D$156,3,0),"-")</f>
        <v>OPERATIONS EXPENSES</v>
      </c>
      <c r="F37" s="32" t="s">
        <v>218</v>
      </c>
      <c r="G37" s="30">
        <v>3010000</v>
      </c>
      <c r="H37" s="30"/>
      <c r="I37" s="35">
        <f>I36+Table1[[#This Row],[DEBIT]]-Table1[[#This Row],[CREDIT]]</f>
        <v>1113648938</v>
      </c>
      <c r="J37" s="27">
        <v>44695</v>
      </c>
      <c r="K37" s="30"/>
    </row>
    <row r="38" hidden="1" spans="1:11">
      <c r="A38" s="27">
        <v>44695</v>
      </c>
      <c r="B38" s="28">
        <v>33</v>
      </c>
      <c r="C38" s="12" t="str">
        <f>_xlfn.IFNA(VLOOKUP(Table1[[#This Row],[ACCOUNT NAME]],'CHART OF ACCOUNTS'!$B$3:$D$156,2,0),"-")</f>
        <v>MISCELLANOUS</v>
      </c>
      <c r="D38" t="s">
        <v>140</v>
      </c>
      <c r="E38" t="str">
        <f>_xlfn.IFNA(VLOOKUP(Table1[[#This Row],[ACCOUNT NAME]],'CHART OF ACCOUNTS'!$B$3:$D$156,3,0),"-")</f>
        <v>OPERATIONS EXPENSES</v>
      </c>
      <c r="F38" s="29" t="s">
        <v>219</v>
      </c>
      <c r="G38" s="30">
        <v>700</v>
      </c>
      <c r="H38" s="30"/>
      <c r="I38" s="35">
        <f>I37+Table1[[#This Row],[DEBIT]]-Table1[[#This Row],[CREDIT]]</f>
        <v>1113649638</v>
      </c>
      <c r="J38" s="27">
        <v>44695</v>
      </c>
      <c r="K38" s="30"/>
    </row>
    <row r="39" hidden="1" spans="1:11">
      <c r="A39" s="27">
        <v>44695</v>
      </c>
      <c r="B39" s="28">
        <v>34</v>
      </c>
      <c r="C39" s="12" t="str">
        <f>_xlfn.IFNA(VLOOKUP(Table1[[#This Row],[ACCOUNT NAME]],'CHART OF ACCOUNTS'!$B$3:$D$156,2,0),"-")</f>
        <v>PRINTINGS</v>
      </c>
      <c r="D39" t="s">
        <v>73</v>
      </c>
      <c r="E39" t="str">
        <f>_xlfn.IFNA(VLOOKUP(Table1[[#This Row],[ACCOUNT NAME]],'CHART OF ACCOUNTS'!$B$3:$D$156,3,0),"-")</f>
        <v>MARKETING EXP</v>
      </c>
      <c r="F39" s="29" t="s">
        <v>215</v>
      </c>
      <c r="G39" s="30">
        <v>650000</v>
      </c>
      <c r="H39" s="30"/>
      <c r="I39" s="35">
        <f>I38+Table1[[#This Row],[DEBIT]]-Table1[[#This Row],[CREDIT]]</f>
        <v>1114299638</v>
      </c>
      <c r="J39" s="27">
        <v>44695</v>
      </c>
      <c r="K39" s="30"/>
    </row>
    <row r="40" hidden="1" spans="1:11">
      <c r="A40" s="27">
        <v>44697</v>
      </c>
      <c r="B40" s="28">
        <v>35</v>
      </c>
      <c r="C40" s="12" t="str">
        <f>_xlfn.IFNA(VLOOKUP(Table1[[#This Row],[ACCOUNT NAME]],'CHART OF ACCOUNTS'!$B$3:$D$156,2,0),"-")</f>
        <v>MISCELLANOUS</v>
      </c>
      <c r="D40" t="s">
        <v>140</v>
      </c>
      <c r="E40" t="str">
        <f>_xlfn.IFNA(VLOOKUP(Table1[[#This Row],[ACCOUNT NAME]],'CHART OF ACCOUNTS'!$B$3:$D$156,3,0),"-")</f>
        <v>OPERATIONS EXPENSES</v>
      </c>
      <c r="F40" s="29" t="s">
        <v>220</v>
      </c>
      <c r="G40" s="30">
        <v>23240</v>
      </c>
      <c r="H40" s="30"/>
      <c r="I40" s="35">
        <f>I39+Table1[[#This Row],[DEBIT]]-Table1[[#This Row],[CREDIT]]</f>
        <v>1114322878</v>
      </c>
      <c r="J40" s="27">
        <v>44697</v>
      </c>
      <c r="K40" s="30"/>
    </row>
    <row r="41" hidden="1" spans="1:11">
      <c r="A41" s="27">
        <v>44697</v>
      </c>
      <c r="B41" s="28">
        <v>36</v>
      </c>
      <c r="C41" s="12" t="str">
        <f>_xlfn.IFNA(VLOOKUP(Table1[[#This Row],[ACCOUNT NAME]],'CHART OF ACCOUNTS'!$B$3:$D$156,2,0),"-")</f>
        <v>MISCELLANOUS</v>
      </c>
      <c r="D41" t="s">
        <v>140</v>
      </c>
      <c r="E41" t="str">
        <f>_xlfn.IFNA(VLOOKUP(Table1[[#This Row],[ACCOUNT NAME]],'CHART OF ACCOUNTS'!$B$3:$D$156,3,0),"-")</f>
        <v>OPERATIONS EXPENSES</v>
      </c>
      <c r="F41" s="29" t="s">
        <v>220</v>
      </c>
      <c r="G41" s="30">
        <v>41506</v>
      </c>
      <c r="H41" s="30"/>
      <c r="I41" s="35">
        <f>I40+Table1[[#This Row],[DEBIT]]-Table1[[#This Row],[CREDIT]]</f>
        <v>1114364384</v>
      </c>
      <c r="J41" s="27">
        <v>44697</v>
      </c>
      <c r="K41" s="30"/>
    </row>
    <row r="42" hidden="1" spans="1:11">
      <c r="A42" s="27">
        <v>44697</v>
      </c>
      <c r="B42" s="28">
        <v>37</v>
      </c>
      <c r="C42" s="12" t="str">
        <f>_xlfn.IFNA(VLOOKUP(Table1[[#This Row],[ACCOUNT NAME]],'CHART OF ACCOUNTS'!$B$3:$D$156,2,0),"-")</f>
        <v>MISCELLANOUS</v>
      </c>
      <c r="D42" t="s">
        <v>140</v>
      </c>
      <c r="E42" t="str">
        <f>_xlfn.IFNA(VLOOKUP(Table1[[#This Row],[ACCOUNT NAME]],'CHART OF ACCOUNTS'!$B$3:$D$156,3,0),"-")</f>
        <v>OPERATIONS EXPENSES</v>
      </c>
      <c r="F42" s="29" t="s">
        <v>221</v>
      </c>
      <c r="G42" s="30">
        <v>138296</v>
      </c>
      <c r="H42" s="30"/>
      <c r="I42" s="35">
        <f>I41+Table1[[#This Row],[DEBIT]]-Table1[[#This Row],[CREDIT]]</f>
        <v>1114502680</v>
      </c>
      <c r="J42" s="27">
        <v>44697</v>
      </c>
      <c r="K42" s="30"/>
    </row>
    <row r="43" hidden="1" spans="1:11">
      <c r="A43" s="27">
        <v>44697</v>
      </c>
      <c r="B43" s="28">
        <v>38</v>
      </c>
      <c r="C43" s="12" t="str">
        <f>_xlfn.IFNA(VLOOKUP(Table1[[#This Row],[ACCOUNT NAME]],'CHART OF ACCOUNTS'!$B$3:$D$156,2,0),"-")</f>
        <v>MISCELLANOUS</v>
      </c>
      <c r="D43" t="s">
        <v>140</v>
      </c>
      <c r="E43" t="str">
        <f>_xlfn.IFNA(VLOOKUP(Table1[[#This Row],[ACCOUNT NAME]],'CHART OF ACCOUNTS'!$B$3:$D$156,3,0),"-")</f>
        <v>OPERATIONS EXPENSES</v>
      </c>
      <c r="F43" s="29" t="s">
        <v>221</v>
      </c>
      <c r="G43" s="30">
        <v>55228</v>
      </c>
      <c r="H43" s="30"/>
      <c r="I43" s="35">
        <f>I42+Table1[[#This Row],[DEBIT]]-Table1[[#This Row],[CREDIT]]</f>
        <v>1114557908</v>
      </c>
      <c r="J43" s="27">
        <v>44697</v>
      </c>
      <c r="K43" s="30"/>
    </row>
    <row r="44" hidden="1" spans="1:11">
      <c r="A44" s="27">
        <v>44697</v>
      </c>
      <c r="B44" s="28">
        <v>39</v>
      </c>
      <c r="C44" s="12" t="str">
        <f>_xlfn.IFNA(VLOOKUP(Table1[[#This Row],[ACCOUNT NAME]],'CHART OF ACCOUNTS'!$B$3:$D$156,2,0),"-")</f>
        <v>MISCELLANOUS</v>
      </c>
      <c r="D44" t="s">
        <v>140</v>
      </c>
      <c r="E44" t="str">
        <f>_xlfn.IFNA(VLOOKUP(Table1[[#This Row],[ACCOUNT NAME]],'CHART OF ACCOUNTS'!$B$3:$D$156,3,0),"-")</f>
        <v>OPERATIONS EXPENSES</v>
      </c>
      <c r="F44" s="29" t="s">
        <v>221</v>
      </c>
      <c r="G44" s="30">
        <v>24875</v>
      </c>
      <c r="H44" s="30"/>
      <c r="I44" s="35">
        <f>I43+Table1[[#This Row],[DEBIT]]-Table1[[#This Row],[CREDIT]]</f>
        <v>1114582783</v>
      </c>
      <c r="J44" s="27">
        <v>44697</v>
      </c>
      <c r="K44" s="30"/>
    </row>
    <row r="45" hidden="1" spans="1:11">
      <c r="A45" s="27">
        <v>44697</v>
      </c>
      <c r="B45" s="28">
        <v>40</v>
      </c>
      <c r="C45" s="12" t="str">
        <f>_xlfn.IFNA(VLOOKUP(Table1[[#This Row],[ACCOUNT NAME]],'CHART OF ACCOUNTS'!$B$3:$D$156,2,0),"-")</f>
        <v>MISCELLANOUS</v>
      </c>
      <c r="D45" t="s">
        <v>140</v>
      </c>
      <c r="E45" t="str">
        <f>_xlfn.IFNA(VLOOKUP(Table1[[#This Row],[ACCOUNT NAME]],'CHART OF ACCOUNTS'!$B$3:$D$156,3,0),"-")</f>
        <v>OPERATIONS EXPENSES</v>
      </c>
      <c r="F45" s="29" t="s">
        <v>221</v>
      </c>
      <c r="G45" s="30">
        <v>8153</v>
      </c>
      <c r="H45" s="30"/>
      <c r="I45" s="35">
        <f>I44+Table1[[#This Row],[DEBIT]]-Table1[[#This Row],[CREDIT]]</f>
        <v>1114590936</v>
      </c>
      <c r="J45" s="27">
        <v>44697</v>
      </c>
      <c r="K45" s="30"/>
    </row>
    <row r="46" hidden="1" spans="1:11">
      <c r="A46" s="27">
        <v>44699</v>
      </c>
      <c r="B46" s="28">
        <v>41</v>
      </c>
      <c r="C46" s="12" t="str">
        <f>_xlfn.IFNA(VLOOKUP(Table1[[#This Row],[ACCOUNT NAME]],'CHART OF ACCOUNTS'!$B$3:$D$156,2,0),"-")</f>
        <v>MISCELLANOUS</v>
      </c>
      <c r="D46" t="s">
        <v>140</v>
      </c>
      <c r="E46" t="str">
        <f>_xlfn.IFNA(VLOOKUP(Table1[[#This Row],[ACCOUNT NAME]],'CHART OF ACCOUNTS'!$B$3:$D$156,3,0),"-")</f>
        <v>OPERATIONS EXPENSES</v>
      </c>
      <c r="F46" s="29" t="s">
        <v>222</v>
      </c>
      <c r="G46" s="30">
        <v>3800</v>
      </c>
      <c r="H46" s="30"/>
      <c r="I46" s="35">
        <f>I45+Table1[[#This Row],[DEBIT]]-Table1[[#This Row],[CREDIT]]</f>
        <v>1114594736</v>
      </c>
      <c r="J46" s="27">
        <v>44699</v>
      </c>
      <c r="K46" s="30"/>
    </row>
    <row r="47" hidden="1" spans="1:11">
      <c r="A47" s="27">
        <v>44699</v>
      </c>
      <c r="B47" s="28">
        <v>42</v>
      </c>
      <c r="C47" s="12" t="str">
        <f>_xlfn.IFNA(VLOOKUP(Table1[[#This Row],[ACCOUNT NAME]],'CHART OF ACCOUNTS'!$B$3:$D$156,2,0),"-")</f>
        <v>MISCELLANOUS</v>
      </c>
      <c r="D47" t="s">
        <v>140</v>
      </c>
      <c r="E47" t="str">
        <f>_xlfn.IFNA(VLOOKUP(Table1[[#This Row],[ACCOUNT NAME]],'CHART OF ACCOUNTS'!$B$3:$D$156,3,0),"-")</f>
        <v>OPERATIONS EXPENSES</v>
      </c>
      <c r="F47" s="29" t="s">
        <v>223</v>
      </c>
      <c r="G47" s="30">
        <v>157600</v>
      </c>
      <c r="H47" s="30"/>
      <c r="I47" s="35">
        <f>I46+Table1[[#This Row],[DEBIT]]-Table1[[#This Row],[CREDIT]]</f>
        <v>1114752336</v>
      </c>
      <c r="J47" s="27">
        <v>44699</v>
      </c>
      <c r="K47" s="30"/>
    </row>
    <row r="48" hidden="1" spans="1:11">
      <c r="A48" s="27">
        <v>44700</v>
      </c>
      <c r="B48" s="28">
        <v>43</v>
      </c>
      <c r="C48" s="12" t="str">
        <f>_xlfn.IFNA(VLOOKUP(Table1[[#This Row],[ACCOUNT NAME]],'CHART OF ACCOUNTS'!$B$3:$D$156,2,0),"-")</f>
        <v>BAIG LAW CONSULTANCY</v>
      </c>
      <c r="D48" t="s">
        <v>160</v>
      </c>
      <c r="E48" t="str">
        <f>_xlfn.IFNA(VLOOKUP(Table1[[#This Row],[ACCOUNT NAME]],'CHART OF ACCOUNTS'!$B$3:$D$156,3,0),"-")</f>
        <v>LEGAL EXPENSES</v>
      </c>
      <c r="F48" s="29" t="s">
        <v>224</v>
      </c>
      <c r="G48" s="30">
        <v>1263000</v>
      </c>
      <c r="H48" s="30"/>
      <c r="I48" s="35">
        <f>I47+Table1[[#This Row],[DEBIT]]-Table1[[#This Row],[CREDIT]]</f>
        <v>1116015336</v>
      </c>
      <c r="J48" s="27">
        <v>44700</v>
      </c>
      <c r="K48" s="30"/>
    </row>
    <row r="49" hidden="1" spans="1:11">
      <c r="A49" s="27">
        <v>44707</v>
      </c>
      <c r="B49" s="28">
        <v>44</v>
      </c>
      <c r="C49" s="12" t="str">
        <f>_xlfn.IFNA(VLOOKUP(Table1[[#This Row],[ACCOUNT NAME]],'CHART OF ACCOUNTS'!$B$3:$D$156,2,0),"-")</f>
        <v>PRINTINGS</v>
      </c>
      <c r="D49" t="s">
        <v>73</v>
      </c>
      <c r="E49" t="str">
        <f>_xlfn.IFNA(VLOOKUP(Table1[[#This Row],[ACCOUNT NAME]],'CHART OF ACCOUNTS'!$B$3:$D$156,3,0),"-")</f>
        <v>MARKETING EXP</v>
      </c>
      <c r="F49" s="29" t="s">
        <v>215</v>
      </c>
      <c r="G49" s="30">
        <v>42500</v>
      </c>
      <c r="H49" s="30"/>
      <c r="I49" s="35">
        <f>I48+Table1[[#This Row],[DEBIT]]-Table1[[#This Row],[CREDIT]]</f>
        <v>1116057836</v>
      </c>
      <c r="J49" s="27">
        <v>44707</v>
      </c>
      <c r="K49" s="30"/>
    </row>
    <row r="50" hidden="1" spans="1:11">
      <c r="A50" s="27">
        <v>44709</v>
      </c>
      <c r="B50" s="28">
        <v>45</v>
      </c>
      <c r="C50" s="12" t="str">
        <f>_xlfn.IFNA(VLOOKUP(Table1[[#This Row],[ACCOUNT NAME]],'CHART OF ACCOUNTS'!$B$3:$D$156,2,0),"-")</f>
        <v>ARCHITECTURE</v>
      </c>
      <c r="D50" t="s">
        <v>18</v>
      </c>
      <c r="E50" t="str">
        <f>_xlfn.IFNA(VLOOKUP(Table1[[#This Row],[ACCOUNT NAME]],'CHART OF ACCOUNTS'!$B$3:$D$156,3,0),"-")</f>
        <v>CONSTRUCTION EXP</v>
      </c>
      <c r="F50" s="29" t="s">
        <v>225</v>
      </c>
      <c r="G50" s="30">
        <v>1500000</v>
      </c>
      <c r="H50" s="30"/>
      <c r="I50" s="35">
        <f>I49+Table1[[#This Row],[DEBIT]]-Table1[[#This Row],[CREDIT]]</f>
        <v>1117557836</v>
      </c>
      <c r="J50" s="27">
        <v>44709</v>
      </c>
      <c r="K50" s="30"/>
    </row>
    <row r="51" hidden="1" spans="1:11">
      <c r="A51" s="27">
        <v>44712</v>
      </c>
      <c r="B51" s="28">
        <v>46</v>
      </c>
      <c r="C51" s="12" t="str">
        <f>_xlfn.IFNA(VLOOKUP(Table1[[#This Row],[ACCOUNT NAME]],'CHART OF ACCOUNTS'!$B$3:$D$156,2,0),"-")</f>
        <v>MISCELLANOUS</v>
      </c>
      <c r="D51" t="s">
        <v>140</v>
      </c>
      <c r="E51" t="str">
        <f>_xlfn.IFNA(VLOOKUP(Table1[[#This Row],[ACCOUNT NAME]],'CHART OF ACCOUNTS'!$B$3:$D$156,3,0),"-")</f>
        <v>OPERATIONS EXPENSES</v>
      </c>
      <c r="F51" s="29" t="s">
        <v>226</v>
      </c>
      <c r="G51" s="30">
        <v>138000</v>
      </c>
      <c r="H51" s="30"/>
      <c r="I51" s="35">
        <f>I50+Table1[[#This Row],[DEBIT]]-Table1[[#This Row],[CREDIT]]</f>
        <v>1117695836</v>
      </c>
      <c r="J51" s="27">
        <v>44712</v>
      </c>
      <c r="K51" s="30"/>
    </row>
    <row r="52" hidden="1" spans="1:11">
      <c r="A52" s="27">
        <v>44712</v>
      </c>
      <c r="B52" s="28">
        <v>47</v>
      </c>
      <c r="C52" s="12" t="str">
        <f>_xlfn.IFNA(VLOOKUP(Table1[[#This Row],[ACCOUNT NAME]],'CHART OF ACCOUNTS'!$B$3:$D$156,2,0),"-")</f>
        <v>FURNITURE AND FITTINGS</v>
      </c>
      <c r="D52" t="s">
        <v>166</v>
      </c>
      <c r="E52" t="str">
        <f>_xlfn.IFNA(VLOOKUP(Table1[[#This Row],[ACCOUNT NAME]],'CHART OF ACCOUNTS'!$B$3:$D$156,3,0),"-")</f>
        <v>ASSETS PURCHASED</v>
      </c>
      <c r="F52" s="29" t="s">
        <v>227</v>
      </c>
      <c r="G52" s="30">
        <v>1491580</v>
      </c>
      <c r="H52" s="30"/>
      <c r="I52" s="35">
        <f>I51+Table1[[#This Row],[DEBIT]]-Table1[[#This Row],[CREDIT]]</f>
        <v>1119187416</v>
      </c>
      <c r="J52" s="27">
        <v>44712</v>
      </c>
      <c r="K52" s="30"/>
    </row>
    <row r="53" hidden="1" spans="1:11">
      <c r="A53" s="27">
        <v>44717</v>
      </c>
      <c r="B53" s="28">
        <v>48</v>
      </c>
      <c r="C53" s="12" t="str">
        <f>_xlfn.IFNA(VLOOKUP(Table1[[#This Row],[ACCOUNT NAME]],'CHART OF ACCOUNTS'!$B$3:$D$156,2,0),"-")</f>
        <v>ARCHITECTURE</v>
      </c>
      <c r="D53" t="s">
        <v>13</v>
      </c>
      <c r="E53" t="str">
        <f>_xlfn.IFNA(VLOOKUP(Table1[[#This Row],[ACCOUNT NAME]],'CHART OF ACCOUNTS'!$B$3:$D$156,3,0),"-")</f>
        <v>CONSTRUCTION EXP</v>
      </c>
      <c r="F53" s="29" t="s">
        <v>228</v>
      </c>
      <c r="G53" s="30">
        <v>500000</v>
      </c>
      <c r="H53" s="30"/>
      <c r="I53" s="35">
        <f>I52+Table1[[#This Row],[DEBIT]]-Table1[[#This Row],[CREDIT]]</f>
        <v>1119687416</v>
      </c>
      <c r="J53" s="27">
        <v>44717</v>
      </c>
      <c r="K53" s="30"/>
    </row>
    <row r="54" hidden="1" spans="1:11">
      <c r="A54" s="27">
        <v>44679</v>
      </c>
      <c r="B54" s="28">
        <v>49</v>
      </c>
      <c r="C54" s="12" t="str">
        <f>_xlfn.IFNA(VLOOKUP(Table1[[#This Row],[ACCOUNT NAME]],'CHART OF ACCOUNTS'!$B$3:$D$156,2,0),"-")</f>
        <v>MISCELLANOUS</v>
      </c>
      <c r="D54" t="s">
        <v>140</v>
      </c>
      <c r="E54" t="str">
        <f>_xlfn.IFNA(VLOOKUP(Table1[[#This Row],[ACCOUNT NAME]],'CHART OF ACCOUNTS'!$B$3:$D$156,3,0),"-")</f>
        <v>OPERATIONS EXPENSES</v>
      </c>
      <c r="F54" s="29" t="s">
        <v>229</v>
      </c>
      <c r="G54" s="30">
        <v>93000</v>
      </c>
      <c r="H54" s="30"/>
      <c r="I54" s="35">
        <f>I53+Table1[[#This Row],[DEBIT]]-Table1[[#This Row],[CREDIT]]</f>
        <v>1119780416</v>
      </c>
      <c r="J54" s="27">
        <v>44679</v>
      </c>
      <c r="K54" s="30"/>
    </row>
    <row r="55" hidden="1" spans="1:11">
      <c r="A55" s="27">
        <v>44717</v>
      </c>
      <c r="B55" s="28">
        <v>50</v>
      </c>
      <c r="C55" s="12" t="str">
        <f>_xlfn.IFNA(VLOOKUP(Table1[[#This Row],[ACCOUNT NAME]],'CHART OF ACCOUNTS'!$B$3:$D$156,2,0),"-")</f>
        <v>MISCELLANOUS</v>
      </c>
      <c r="D55" t="s">
        <v>140</v>
      </c>
      <c r="E55" t="str">
        <f>_xlfn.IFNA(VLOOKUP(Table1[[#This Row],[ACCOUNT NAME]],'CHART OF ACCOUNTS'!$B$3:$D$156,3,0),"-")</f>
        <v>OPERATIONS EXPENSES</v>
      </c>
      <c r="F55" s="29" t="s">
        <v>230</v>
      </c>
      <c r="G55" s="30">
        <v>54404</v>
      </c>
      <c r="H55" s="30"/>
      <c r="I55" s="35">
        <f>I54+Table1[[#This Row],[DEBIT]]-Table1[[#This Row],[CREDIT]]</f>
        <v>1119834820</v>
      </c>
      <c r="J55" s="27">
        <v>44717</v>
      </c>
      <c r="K55" s="30"/>
    </row>
    <row r="56" hidden="1" spans="1:11">
      <c r="A56" s="27">
        <v>44717</v>
      </c>
      <c r="B56" s="28">
        <v>51</v>
      </c>
      <c r="C56" s="12" t="str">
        <f>_xlfn.IFNA(VLOOKUP(Table1[[#This Row],[ACCOUNT NAME]],'CHART OF ACCOUNTS'!$B$3:$D$156,2,0),"-")</f>
        <v>MISCELLANOUS</v>
      </c>
      <c r="D56" t="s">
        <v>140</v>
      </c>
      <c r="E56" t="str">
        <f>_xlfn.IFNA(VLOOKUP(Table1[[#This Row],[ACCOUNT NAME]],'CHART OF ACCOUNTS'!$B$3:$D$156,3,0),"-")</f>
        <v>OPERATIONS EXPENSES</v>
      </c>
      <c r="F56" s="29" t="s">
        <v>231</v>
      </c>
      <c r="G56" s="30">
        <v>179909</v>
      </c>
      <c r="H56" s="30"/>
      <c r="I56" s="35">
        <f>I55+Table1[[#This Row],[DEBIT]]-Table1[[#This Row],[CREDIT]]</f>
        <v>1120014729</v>
      </c>
      <c r="J56" s="27">
        <v>44717</v>
      </c>
      <c r="K56" s="30"/>
    </row>
    <row r="57" spans="1:11">
      <c r="A57" s="27">
        <v>44719</v>
      </c>
      <c r="B57" s="28">
        <v>52</v>
      </c>
      <c r="C57" s="12" t="str">
        <f>_xlfn.IFNA(VLOOKUP(Table1[[#This Row],[ACCOUNT NAME]],'CHART OF ACCOUNTS'!$B$3:$D$156,2,0),"-")</f>
        <v>ADS/ ADVERTISEMENT </v>
      </c>
      <c r="D57" t="s">
        <v>87</v>
      </c>
      <c r="E57" t="str">
        <f>_xlfn.IFNA(VLOOKUP(Table1[[#This Row],[ACCOUNT NAME]],'CHART OF ACCOUNTS'!$B$3:$D$156,3,0),"-")</f>
        <v>MARKETING EXP</v>
      </c>
      <c r="F57" s="29" t="s">
        <v>87</v>
      </c>
      <c r="G57" s="30">
        <v>2500</v>
      </c>
      <c r="H57" s="30"/>
      <c r="I57" s="35">
        <f>I56+Table1[[#This Row],[DEBIT]]-Table1[[#This Row],[CREDIT]]</f>
        <v>1120017229</v>
      </c>
      <c r="J57" s="27">
        <v>44719</v>
      </c>
      <c r="K57" s="30"/>
    </row>
    <row r="58" spans="1:11">
      <c r="A58" s="27">
        <v>44719</v>
      </c>
      <c r="B58" s="28">
        <v>53</v>
      </c>
      <c r="C58" s="12" t="str">
        <f>_xlfn.IFNA(VLOOKUP(Table1[[#This Row],[ACCOUNT NAME]],'CHART OF ACCOUNTS'!$B$3:$D$156,2,0),"-")</f>
        <v>ADS/ ADVERTISEMENT </v>
      </c>
      <c r="D58" t="s">
        <v>78</v>
      </c>
      <c r="E58" t="str">
        <f>_xlfn.IFNA(VLOOKUP(Table1[[#This Row],[ACCOUNT NAME]],'CHART OF ACCOUNTS'!$B$3:$D$156,3,0),"-")</f>
        <v>MARKETING EXP</v>
      </c>
      <c r="F58" s="32" t="s">
        <v>214</v>
      </c>
      <c r="G58" s="30">
        <v>147500</v>
      </c>
      <c r="H58" s="30"/>
      <c r="I58" s="35">
        <f>I57+Table1[[#This Row],[DEBIT]]-Table1[[#This Row],[CREDIT]]</f>
        <v>1120164729</v>
      </c>
      <c r="J58" s="27">
        <v>44719</v>
      </c>
      <c r="K58" s="30"/>
    </row>
    <row r="59" hidden="1" spans="1:11">
      <c r="A59" s="27">
        <v>44719</v>
      </c>
      <c r="B59" s="28">
        <v>54</v>
      </c>
      <c r="C59" s="12" t="str">
        <f>_xlfn.IFNA(VLOOKUP(Table1[[#This Row],[ACCOUNT NAME]],'CHART OF ACCOUNTS'!$B$3:$D$156,2,0),"-")</f>
        <v>MISCELLANOUS</v>
      </c>
      <c r="D59" t="s">
        <v>140</v>
      </c>
      <c r="E59" t="str">
        <f>_xlfn.IFNA(VLOOKUP(Table1[[#This Row],[ACCOUNT NAME]],'CHART OF ACCOUNTS'!$B$3:$D$156,3,0),"-")</f>
        <v>OPERATIONS EXPENSES</v>
      </c>
      <c r="F59" s="29" t="s">
        <v>232</v>
      </c>
      <c r="G59" s="30">
        <v>11520</v>
      </c>
      <c r="H59" s="30"/>
      <c r="I59" s="35">
        <f>I58+Table1[[#This Row],[DEBIT]]-Table1[[#This Row],[CREDIT]]</f>
        <v>1120176249</v>
      </c>
      <c r="J59" s="27">
        <v>44719</v>
      </c>
      <c r="K59" s="30"/>
    </row>
    <row r="60" hidden="1" spans="1:11">
      <c r="A60" s="27">
        <v>44719</v>
      </c>
      <c r="B60" s="28">
        <v>55</v>
      </c>
      <c r="C60" s="12" t="str">
        <f>_xlfn.IFNA(VLOOKUP(Table1[[#This Row],[ACCOUNT NAME]],'CHART OF ACCOUNTS'!$B$3:$D$156,2,0),"-")</f>
        <v>COMMISSIONS</v>
      </c>
      <c r="D60" t="s">
        <v>67</v>
      </c>
      <c r="E60" t="str">
        <f>_xlfn.IFNA(VLOOKUP(Table1[[#This Row],[ACCOUNT NAME]],'CHART OF ACCOUNTS'!$B$3:$D$156,3,0),"-")</f>
        <v>MARKETING EXP</v>
      </c>
      <c r="F60" s="29" t="s">
        <v>233</v>
      </c>
      <c r="G60" s="30">
        <v>1000000</v>
      </c>
      <c r="H60" s="30"/>
      <c r="I60" s="35">
        <f>I59+Table1[[#This Row],[DEBIT]]-Table1[[#This Row],[CREDIT]]</f>
        <v>1121176249</v>
      </c>
      <c r="J60" s="27">
        <v>44719</v>
      </c>
      <c r="K60" s="30"/>
    </row>
    <row r="61" hidden="1" spans="1:11">
      <c r="A61" s="27">
        <v>44719</v>
      </c>
      <c r="B61" s="28">
        <v>56</v>
      </c>
      <c r="C61" s="12" t="str">
        <f>_xlfn.IFNA(VLOOKUP(Table1[[#This Row],[ACCOUNT NAME]],'CHART OF ACCOUNTS'!$B$3:$D$156,2,0),"-")</f>
        <v>MISCELLANOUS</v>
      </c>
      <c r="D61" t="s">
        <v>140</v>
      </c>
      <c r="E61" t="str">
        <f>_xlfn.IFNA(VLOOKUP(Table1[[#This Row],[ACCOUNT NAME]],'CHART OF ACCOUNTS'!$B$3:$D$156,3,0),"-")</f>
        <v>OPERATIONS EXPENSES</v>
      </c>
      <c r="F61" s="29" t="s">
        <v>234</v>
      </c>
      <c r="G61" s="30">
        <v>5100</v>
      </c>
      <c r="H61" s="30"/>
      <c r="I61" s="35">
        <f>I60+Table1[[#This Row],[DEBIT]]-Table1[[#This Row],[CREDIT]]</f>
        <v>1121181349</v>
      </c>
      <c r="J61" s="27">
        <v>44719</v>
      </c>
      <c r="K61" s="30"/>
    </row>
    <row r="62" hidden="1" spans="1:11">
      <c r="A62" s="27">
        <v>44719</v>
      </c>
      <c r="B62" s="28">
        <v>57</v>
      </c>
      <c r="C62" s="12" t="str">
        <f>_xlfn.IFNA(VLOOKUP(Table1[[#This Row],[ACCOUNT NAME]],'CHART OF ACCOUNTS'!$B$3:$D$156,2,0),"-")</f>
        <v>MISCELLANOUS</v>
      </c>
      <c r="D62" t="s">
        <v>140</v>
      </c>
      <c r="E62" t="str">
        <f>_xlfn.IFNA(VLOOKUP(Table1[[#This Row],[ACCOUNT NAME]],'CHART OF ACCOUNTS'!$B$3:$D$156,3,0),"-")</f>
        <v>OPERATIONS EXPENSES</v>
      </c>
      <c r="F62" s="29" t="s">
        <v>234</v>
      </c>
      <c r="G62" s="30">
        <v>1000</v>
      </c>
      <c r="H62" s="30"/>
      <c r="I62" s="35">
        <f>I61+Table1[[#This Row],[DEBIT]]-Table1[[#This Row],[CREDIT]]</f>
        <v>1121182349</v>
      </c>
      <c r="J62" s="27">
        <v>44719</v>
      </c>
      <c r="K62" s="30"/>
    </row>
    <row r="63" hidden="1" spans="1:11">
      <c r="A63" s="27">
        <v>44720</v>
      </c>
      <c r="B63" s="28">
        <v>58</v>
      </c>
      <c r="C63" s="12" t="str">
        <f>_xlfn.IFNA(VLOOKUP(Table1[[#This Row],[ACCOUNT NAME]],'CHART OF ACCOUNTS'!$B$3:$D$156,2,0),"-")</f>
        <v>SALARIES</v>
      </c>
      <c r="D63" t="s">
        <v>137</v>
      </c>
      <c r="E63" t="str">
        <f>_xlfn.IFNA(VLOOKUP(Table1[[#This Row],[ACCOUNT NAME]],'CHART OF ACCOUNTS'!$B$3:$D$156,3,0),"-")</f>
        <v>OPERATIONS EXPENSES</v>
      </c>
      <c r="F63" s="29" t="s">
        <v>235</v>
      </c>
      <c r="G63" s="30">
        <v>502694</v>
      </c>
      <c r="H63" s="30"/>
      <c r="I63" s="35">
        <f>I62+Table1[[#This Row],[DEBIT]]-Table1[[#This Row],[CREDIT]]</f>
        <v>1121685043</v>
      </c>
      <c r="J63" s="27">
        <v>44720</v>
      </c>
      <c r="K63" s="30"/>
    </row>
    <row r="64" hidden="1" spans="1:11">
      <c r="A64" s="27">
        <v>44720</v>
      </c>
      <c r="B64" s="28">
        <v>59</v>
      </c>
      <c r="C64" s="12" t="str">
        <f>_xlfn.IFNA(VLOOKUP(Table1[[#This Row],[ACCOUNT NAME]],'CHART OF ACCOUNTS'!$B$3:$D$156,2,0),"-")</f>
        <v>SALARIES</v>
      </c>
      <c r="D64" t="s">
        <v>137</v>
      </c>
      <c r="E64" t="str">
        <f>_xlfn.IFNA(VLOOKUP(Table1[[#This Row],[ACCOUNT NAME]],'CHART OF ACCOUNTS'!$B$3:$D$156,3,0),"-")</f>
        <v>OPERATIONS EXPENSES</v>
      </c>
      <c r="F64" s="29" t="s">
        <v>236</v>
      </c>
      <c r="G64" s="30">
        <v>573140</v>
      </c>
      <c r="H64" s="30"/>
      <c r="I64" s="35">
        <f>I63+Table1[[#This Row],[DEBIT]]-Table1[[#This Row],[CREDIT]]</f>
        <v>1122258183</v>
      </c>
      <c r="J64" s="27">
        <v>44720</v>
      </c>
      <c r="K64" s="30"/>
    </row>
    <row r="65" hidden="1" spans="1:11">
      <c r="A65" s="27">
        <v>44720</v>
      </c>
      <c r="B65" s="28">
        <v>60</v>
      </c>
      <c r="C65" s="12" t="str">
        <f>_xlfn.IFNA(VLOOKUP(Table1[[#This Row],[ACCOUNT NAME]],'CHART OF ACCOUNTS'!$B$3:$D$156,2,0),"-")</f>
        <v>MISCELLANOUS</v>
      </c>
      <c r="D65" t="s">
        <v>140</v>
      </c>
      <c r="E65" t="str">
        <f>_xlfn.IFNA(VLOOKUP(Table1[[#This Row],[ACCOUNT NAME]],'CHART OF ACCOUNTS'!$B$3:$D$156,3,0),"-")</f>
        <v>OPERATIONS EXPENSES</v>
      </c>
      <c r="F65" s="29" t="s">
        <v>237</v>
      </c>
      <c r="G65" s="30">
        <v>1260000</v>
      </c>
      <c r="H65" s="30"/>
      <c r="I65" s="35">
        <f>I64+Table1[[#This Row],[DEBIT]]-Table1[[#This Row],[CREDIT]]</f>
        <v>1123518183</v>
      </c>
      <c r="J65" s="27">
        <v>44720</v>
      </c>
      <c r="K65" s="30"/>
    </row>
    <row r="66" hidden="1" spans="1:11">
      <c r="A66" s="27">
        <v>44720</v>
      </c>
      <c r="B66" s="28">
        <v>61</v>
      </c>
      <c r="C66" s="12" t="str">
        <f>_xlfn.IFNA(VLOOKUP(Table1[[#This Row],[ACCOUNT NAME]],'CHART OF ACCOUNTS'!$B$3:$D$156,2,0),"-")</f>
        <v>MISCELLANOUS</v>
      </c>
      <c r="D66" t="s">
        <v>140</v>
      </c>
      <c r="E66" t="str">
        <f>_xlfn.IFNA(VLOOKUP(Table1[[#This Row],[ACCOUNT NAME]],'CHART OF ACCOUNTS'!$B$3:$D$156,3,0),"-")</f>
        <v>OPERATIONS EXPENSES</v>
      </c>
      <c r="F66" s="29" t="s">
        <v>238</v>
      </c>
      <c r="G66" s="30">
        <v>283322</v>
      </c>
      <c r="H66" s="30"/>
      <c r="I66" s="35">
        <f>I65+Table1[[#This Row],[DEBIT]]-Table1[[#This Row],[CREDIT]]</f>
        <v>1123801505</v>
      </c>
      <c r="J66" s="27">
        <v>44720</v>
      </c>
      <c r="K66" s="30"/>
    </row>
    <row r="67" hidden="1" spans="1:11">
      <c r="A67" s="27">
        <v>44720</v>
      </c>
      <c r="B67" s="28">
        <v>62</v>
      </c>
      <c r="C67" s="12" t="str">
        <f>_xlfn.IFNA(VLOOKUP(Table1[[#This Row],[ACCOUNT NAME]],'CHART OF ACCOUNTS'!$B$3:$D$156,2,0),"-")</f>
        <v>MISCELLANOUS</v>
      </c>
      <c r="D67" t="s">
        <v>140</v>
      </c>
      <c r="E67" t="str">
        <f>_xlfn.IFNA(VLOOKUP(Table1[[#This Row],[ACCOUNT NAME]],'CHART OF ACCOUNTS'!$B$3:$D$156,3,0),"-")</f>
        <v>OPERATIONS EXPENSES</v>
      </c>
      <c r="F67" s="29" t="s">
        <v>238</v>
      </c>
      <c r="G67" s="30">
        <v>976680</v>
      </c>
      <c r="H67" s="30"/>
      <c r="I67" s="35">
        <f>I66+Table1[[#This Row],[DEBIT]]-Table1[[#This Row],[CREDIT]]</f>
        <v>1124778185</v>
      </c>
      <c r="J67" s="27">
        <v>44720</v>
      </c>
      <c r="K67" s="30"/>
    </row>
    <row r="68" hidden="1" spans="1:11">
      <c r="A68" s="27">
        <v>44720</v>
      </c>
      <c r="B68" s="28">
        <v>63</v>
      </c>
      <c r="C68" s="12" t="str">
        <f>_xlfn.IFNA(VLOOKUP(Table1[[#This Row],[ACCOUNT NAME]],'CHART OF ACCOUNTS'!$B$3:$D$156,2,0),"-")</f>
        <v>MISCELLANOUS</v>
      </c>
      <c r="D68" t="s">
        <v>140</v>
      </c>
      <c r="E68" t="str">
        <f>_xlfn.IFNA(VLOOKUP(Table1[[#This Row],[ACCOUNT NAME]],'CHART OF ACCOUNTS'!$B$3:$D$156,3,0),"-")</f>
        <v>OPERATIONS EXPENSES</v>
      </c>
      <c r="F68" s="29" t="s">
        <v>238</v>
      </c>
      <c r="G68" s="30">
        <v>1260000</v>
      </c>
      <c r="H68" s="30"/>
      <c r="I68" s="35">
        <f>I67+Table1[[#This Row],[DEBIT]]-Table1[[#This Row],[CREDIT]]</f>
        <v>1126038185</v>
      </c>
      <c r="J68" s="27">
        <v>44720</v>
      </c>
      <c r="K68" s="30"/>
    </row>
    <row r="69" hidden="1" spans="1:11">
      <c r="A69" s="27">
        <v>44725</v>
      </c>
      <c r="B69" s="28">
        <v>64</v>
      </c>
      <c r="C69" s="12" t="str">
        <f>_xlfn.IFNA(VLOOKUP(Table1[[#This Row],[ACCOUNT NAME]],'CHART OF ACCOUNTS'!$B$3:$D$156,2,0),"-")</f>
        <v>ARCHITECTURE</v>
      </c>
      <c r="D69" t="s">
        <v>18</v>
      </c>
      <c r="E69" t="str">
        <f>_xlfn.IFNA(VLOOKUP(Table1[[#This Row],[ACCOUNT NAME]],'CHART OF ACCOUNTS'!$B$3:$D$156,3,0),"-")</f>
        <v>CONSTRUCTION EXP</v>
      </c>
      <c r="F69" s="29" t="s">
        <v>239</v>
      </c>
      <c r="G69" s="30">
        <v>1000000</v>
      </c>
      <c r="H69" s="30"/>
      <c r="I69" s="35">
        <f>I68+Table1[[#This Row],[DEBIT]]-Table1[[#This Row],[CREDIT]]</f>
        <v>1127038185</v>
      </c>
      <c r="J69" s="27">
        <v>44725</v>
      </c>
      <c r="K69" s="30"/>
    </row>
    <row r="70" hidden="1" spans="1:11">
      <c r="A70" s="27">
        <v>44725</v>
      </c>
      <c r="B70" s="28">
        <v>65</v>
      </c>
      <c r="C70" s="12" t="str">
        <f>_xlfn.IFNA(VLOOKUP(Table1[[#This Row],[ACCOUNT NAME]],'CHART OF ACCOUNTS'!$B$3:$D$156,2,0),"-")</f>
        <v>ARCHITECTURE</v>
      </c>
      <c r="D70" t="s">
        <v>18</v>
      </c>
      <c r="E70" t="str">
        <f>_xlfn.IFNA(VLOOKUP(Table1[[#This Row],[ACCOUNT NAME]],'CHART OF ACCOUNTS'!$B$3:$D$156,3,0),"-")</f>
        <v>CONSTRUCTION EXP</v>
      </c>
      <c r="F70" s="29" t="s">
        <v>239</v>
      </c>
      <c r="G70" s="30">
        <v>1000000</v>
      </c>
      <c r="H70" s="30"/>
      <c r="I70" s="35">
        <f>I69+Table1[[#This Row],[DEBIT]]-Table1[[#This Row],[CREDIT]]</f>
        <v>1128038185</v>
      </c>
      <c r="J70" s="27">
        <v>44725</v>
      </c>
      <c r="K70" s="30"/>
    </row>
    <row r="71" hidden="1" spans="1:11">
      <c r="A71" s="27">
        <v>44726</v>
      </c>
      <c r="B71" s="28">
        <v>66</v>
      </c>
      <c r="C71" s="12" t="str">
        <f>_xlfn.IFNA(VLOOKUP(Table1[[#This Row],[ACCOUNT NAME]],'CHART OF ACCOUNTS'!$B$3:$D$156,2,0),"-")</f>
        <v>TEPA</v>
      </c>
      <c r="D71" t="s">
        <v>118</v>
      </c>
      <c r="E71" t="str">
        <f>_xlfn.IFNA(VLOOKUP(Table1[[#This Row],[ACCOUNT NAME]],'CHART OF ACCOUNTS'!$B$3:$D$156,3,0),"-")</f>
        <v>DMA CONSULTANTS</v>
      </c>
      <c r="F71" s="29" t="s">
        <v>240</v>
      </c>
      <c r="G71" s="30">
        <v>305000</v>
      </c>
      <c r="H71" s="30"/>
      <c r="I71" s="35">
        <f>I70+Table1[[#This Row],[DEBIT]]-Table1[[#This Row],[CREDIT]]</f>
        <v>1128343185</v>
      </c>
      <c r="J71" s="27">
        <v>44726</v>
      </c>
      <c r="K71" s="30"/>
    </row>
    <row r="72" hidden="1" spans="1:11">
      <c r="A72" s="27">
        <v>44726</v>
      </c>
      <c r="B72" s="28">
        <v>67</v>
      </c>
      <c r="C72" s="12" t="str">
        <f>_xlfn.IFNA(VLOOKUP(Table1[[#This Row],[ACCOUNT NAME]],'CHART OF ACCOUNTS'!$B$3:$D$156,2,0),"-")</f>
        <v>LDA</v>
      </c>
      <c r="D72" t="s">
        <v>116</v>
      </c>
      <c r="E72" t="str">
        <f>_xlfn.IFNA(VLOOKUP(Table1[[#This Row],[ACCOUNT NAME]],'CHART OF ACCOUNTS'!$B$3:$D$156,3,0),"-")</f>
        <v>DMA CONSULTANTS</v>
      </c>
      <c r="F72" s="29" t="s">
        <v>241</v>
      </c>
      <c r="G72" s="30">
        <v>60000</v>
      </c>
      <c r="H72" s="30"/>
      <c r="I72" s="35">
        <f>I71+Table1[[#This Row],[DEBIT]]-Table1[[#This Row],[CREDIT]]</f>
        <v>1128403185</v>
      </c>
      <c r="J72" s="27">
        <v>44726</v>
      </c>
      <c r="K72" s="30"/>
    </row>
    <row r="73" hidden="1" spans="1:11">
      <c r="A73" s="27">
        <v>44728</v>
      </c>
      <c r="B73" s="28">
        <v>68</v>
      </c>
      <c r="C73" s="12" t="str">
        <f>_xlfn.IFNA(VLOOKUP(Table1[[#This Row],[ACCOUNT NAME]],'CHART OF ACCOUNTS'!$B$3:$D$156,2,0),"-")</f>
        <v>FURNITURE AND FITTINGS</v>
      </c>
      <c r="D73" t="s">
        <v>166</v>
      </c>
      <c r="E73" t="str">
        <f>_xlfn.IFNA(VLOOKUP(Table1[[#This Row],[ACCOUNT NAME]],'CHART OF ACCOUNTS'!$B$3:$D$156,3,0),"-")</f>
        <v>ASSETS PURCHASED</v>
      </c>
      <c r="F73" s="29" t="s">
        <v>242</v>
      </c>
      <c r="G73" s="30">
        <v>74100</v>
      </c>
      <c r="H73" s="30"/>
      <c r="I73" s="35">
        <f>I72+Table1[[#This Row],[DEBIT]]-Table1[[#This Row],[CREDIT]]</f>
        <v>1128477285</v>
      </c>
      <c r="J73" s="27">
        <v>44728</v>
      </c>
      <c r="K73" s="30"/>
    </row>
    <row r="74" hidden="1" spans="1:11">
      <c r="A74" s="27">
        <v>44728</v>
      </c>
      <c r="B74" s="28">
        <v>69</v>
      </c>
      <c r="C74" s="12" t="str">
        <f>_xlfn.IFNA(VLOOKUP(Table1[[#This Row],[ACCOUNT NAME]],'CHART OF ACCOUNTS'!$B$3:$D$156,2,0),"-")</f>
        <v>BOUNDRY WALL</v>
      </c>
      <c r="D74" t="s">
        <v>6</v>
      </c>
      <c r="E74" t="str">
        <f>_xlfn.IFNA(VLOOKUP(Table1[[#This Row],[ACCOUNT NAME]],'CHART OF ACCOUNTS'!$B$3:$D$156,3,0),"-")</f>
        <v>CONSTRUCTION EXP</v>
      </c>
      <c r="F74" s="29" t="s">
        <v>243</v>
      </c>
      <c r="G74" s="30">
        <v>1000000</v>
      </c>
      <c r="H74" s="30"/>
      <c r="I74" s="35">
        <f>I73+Table1[[#This Row],[DEBIT]]-Table1[[#This Row],[CREDIT]]</f>
        <v>1129477285</v>
      </c>
      <c r="J74" s="27">
        <v>44728</v>
      </c>
      <c r="K74" s="30"/>
    </row>
    <row r="75" hidden="1" spans="1:11">
      <c r="A75" s="27">
        <v>44732</v>
      </c>
      <c r="B75" s="28">
        <v>70</v>
      </c>
      <c r="C75" s="12" t="str">
        <f>_xlfn.IFNA(VLOOKUP(Table1[[#This Row],[ACCOUNT NAME]],'CHART OF ACCOUNTS'!$B$3:$D$156,2,0),"-")</f>
        <v>FURNITURE AND FITTINGS</v>
      </c>
      <c r="D75" t="s">
        <v>166</v>
      </c>
      <c r="E75" t="str">
        <f>_xlfn.IFNA(VLOOKUP(Table1[[#This Row],[ACCOUNT NAME]],'CHART OF ACCOUNTS'!$B$3:$D$156,3,0),"-")</f>
        <v>ASSETS PURCHASED</v>
      </c>
      <c r="F75" s="29" t="s">
        <v>244</v>
      </c>
      <c r="G75" s="30">
        <v>271960</v>
      </c>
      <c r="H75" s="30"/>
      <c r="I75" s="35">
        <f>I74+Table1[[#This Row],[DEBIT]]-Table1[[#This Row],[CREDIT]]</f>
        <v>1129749245</v>
      </c>
      <c r="J75" s="27">
        <v>44732</v>
      </c>
      <c r="K75" s="30"/>
    </row>
    <row r="76" hidden="1" spans="1:11">
      <c r="A76" s="27">
        <v>44732</v>
      </c>
      <c r="B76" s="28">
        <v>71</v>
      </c>
      <c r="C76" s="12" t="str">
        <f>_xlfn.IFNA(VLOOKUP(Table1[[#This Row],[ACCOUNT NAME]],'CHART OF ACCOUNTS'!$B$3:$D$156,2,0),"-")</f>
        <v>FURNITURE AND FITTINGS</v>
      </c>
      <c r="D76" t="s">
        <v>166</v>
      </c>
      <c r="E76" t="str">
        <f>_xlfn.IFNA(VLOOKUP(Table1[[#This Row],[ACCOUNT NAME]],'CHART OF ACCOUNTS'!$B$3:$D$156,3,0),"-")</f>
        <v>ASSETS PURCHASED</v>
      </c>
      <c r="F76" s="29" t="s">
        <v>244</v>
      </c>
      <c r="G76" s="30">
        <v>697080</v>
      </c>
      <c r="H76" s="30"/>
      <c r="I76" s="35">
        <f>I75+Table1[[#This Row],[DEBIT]]-Table1[[#This Row],[CREDIT]]</f>
        <v>1130446325</v>
      </c>
      <c r="J76" s="27">
        <v>44732</v>
      </c>
      <c r="K76" s="30"/>
    </row>
    <row r="77" hidden="1" spans="1:11">
      <c r="A77" s="27">
        <v>44732</v>
      </c>
      <c r="B77" s="28">
        <v>72</v>
      </c>
      <c r="C77" s="12" t="str">
        <f>_xlfn.IFNA(VLOOKUP(Table1[[#This Row],[ACCOUNT NAME]],'CHART OF ACCOUNTS'!$B$3:$D$156,2,0),"-")</f>
        <v>BOUNDRY WALL</v>
      </c>
      <c r="D77" t="s">
        <v>10</v>
      </c>
      <c r="E77" t="str">
        <f>_xlfn.IFNA(VLOOKUP(Table1[[#This Row],[ACCOUNT NAME]],'CHART OF ACCOUNTS'!$B$3:$D$156,3,0),"-")</f>
        <v>CONSTRUCTION EXP</v>
      </c>
      <c r="F77" s="29" t="s">
        <v>245</v>
      </c>
      <c r="G77" s="30">
        <v>1000000</v>
      </c>
      <c r="H77" s="30"/>
      <c r="I77" s="35">
        <f>I76+Table1[[#This Row],[DEBIT]]-Table1[[#This Row],[CREDIT]]</f>
        <v>1131446325</v>
      </c>
      <c r="J77" s="27">
        <v>44732</v>
      </c>
      <c r="K77" s="30"/>
    </row>
    <row r="78" hidden="1" spans="1:11">
      <c r="A78" s="27">
        <v>44732</v>
      </c>
      <c r="B78" s="28">
        <v>73</v>
      </c>
      <c r="C78" s="12" t="str">
        <f>_xlfn.IFNA(VLOOKUP(Table1[[#This Row],[ACCOUNT NAME]],'CHART OF ACCOUNTS'!$B$3:$D$156,2,0),"-")</f>
        <v>MISCELLANOUS</v>
      </c>
      <c r="D78" t="s">
        <v>140</v>
      </c>
      <c r="E78" t="str">
        <f>_xlfn.IFNA(VLOOKUP(Table1[[#This Row],[ACCOUNT NAME]],'CHART OF ACCOUNTS'!$B$3:$D$156,3,0),"-")</f>
        <v>OPERATIONS EXPENSES</v>
      </c>
      <c r="F78" s="29" t="s">
        <v>246</v>
      </c>
      <c r="G78" s="30">
        <v>2060</v>
      </c>
      <c r="H78" s="30"/>
      <c r="I78" s="35">
        <f>I77+Table1[[#This Row],[DEBIT]]-Table1[[#This Row],[CREDIT]]</f>
        <v>1131448385</v>
      </c>
      <c r="J78" s="27">
        <v>44732</v>
      </c>
      <c r="K78" s="30"/>
    </row>
    <row r="79" hidden="1" spans="1:11">
      <c r="A79" s="27">
        <v>44732</v>
      </c>
      <c r="B79" s="28">
        <v>74</v>
      </c>
      <c r="C79" s="12" t="str">
        <f>_xlfn.IFNA(VLOOKUP(Table1[[#This Row],[ACCOUNT NAME]],'CHART OF ACCOUNTS'!$B$3:$D$156,2,0),"-")</f>
        <v>MISCELLANOUS</v>
      </c>
      <c r="D79" t="s">
        <v>140</v>
      </c>
      <c r="E79" t="str">
        <f>_xlfn.IFNA(VLOOKUP(Table1[[#This Row],[ACCOUNT NAME]],'CHART OF ACCOUNTS'!$B$3:$D$156,3,0),"-")</f>
        <v>OPERATIONS EXPENSES</v>
      </c>
      <c r="F79" s="29" t="s">
        <v>247</v>
      </c>
      <c r="G79" s="30">
        <v>220913</v>
      </c>
      <c r="H79" s="30"/>
      <c r="I79" s="35">
        <f>I78+Table1[[#This Row],[DEBIT]]-Table1[[#This Row],[CREDIT]]</f>
        <v>1131669298</v>
      </c>
      <c r="J79" s="27">
        <v>44732</v>
      </c>
      <c r="K79" s="30"/>
    </row>
    <row r="80" hidden="1" spans="1:11">
      <c r="A80" s="27">
        <v>44732</v>
      </c>
      <c r="B80" s="28">
        <v>75</v>
      </c>
      <c r="C80" s="12" t="str">
        <f>_xlfn.IFNA(VLOOKUP(Table1[[#This Row],[ACCOUNT NAME]],'CHART OF ACCOUNTS'!$B$3:$D$156,2,0),"-")</f>
        <v>MISCELLANOUS</v>
      </c>
      <c r="D80" t="s">
        <v>140</v>
      </c>
      <c r="E80" t="str">
        <f>_xlfn.IFNA(VLOOKUP(Table1[[#This Row],[ACCOUNT NAME]],'CHART OF ACCOUNTS'!$B$3:$D$156,3,0),"-")</f>
        <v>OPERATIONS EXPENSES</v>
      </c>
      <c r="F80" s="29" t="s">
        <v>234</v>
      </c>
      <c r="G80" s="30">
        <v>5100</v>
      </c>
      <c r="H80" s="30"/>
      <c r="I80" s="35">
        <f>I79+Table1[[#This Row],[DEBIT]]-Table1[[#This Row],[CREDIT]]</f>
        <v>1131674398</v>
      </c>
      <c r="J80" s="27">
        <v>44732</v>
      </c>
      <c r="K80" s="30"/>
    </row>
    <row r="81" hidden="1" spans="1:11">
      <c r="A81" s="27">
        <v>44732</v>
      </c>
      <c r="B81" s="28">
        <v>76</v>
      </c>
      <c r="C81" s="12" t="str">
        <f>_xlfn.IFNA(VLOOKUP(Table1[[#This Row],[ACCOUNT NAME]],'CHART OF ACCOUNTS'!$B$3:$D$156,2,0),"-")</f>
        <v>MISCELLANOUS</v>
      </c>
      <c r="D81" t="s">
        <v>140</v>
      </c>
      <c r="E81" t="str">
        <f>_xlfn.IFNA(VLOOKUP(Table1[[#This Row],[ACCOUNT NAME]],'CHART OF ACCOUNTS'!$B$3:$D$156,3,0),"-")</f>
        <v>OPERATIONS EXPENSES</v>
      </c>
      <c r="F81" s="29" t="s">
        <v>234</v>
      </c>
      <c r="G81" s="30">
        <v>1000</v>
      </c>
      <c r="H81" s="30"/>
      <c r="I81" s="35">
        <f>I80+Table1[[#This Row],[DEBIT]]-Table1[[#This Row],[CREDIT]]</f>
        <v>1131675398</v>
      </c>
      <c r="J81" s="27">
        <v>44732</v>
      </c>
      <c r="K81" s="30"/>
    </row>
    <row r="82" hidden="1" spans="1:11">
      <c r="A82" s="27">
        <v>44732</v>
      </c>
      <c r="B82" s="28">
        <v>77</v>
      </c>
      <c r="C82" s="12" t="str">
        <f>_xlfn.IFNA(VLOOKUP(Table1[[#This Row],[ACCOUNT NAME]],'CHART OF ACCOUNTS'!$B$3:$D$156,2,0),"-")</f>
        <v>MISCELLANOUS</v>
      </c>
      <c r="D82" t="s">
        <v>140</v>
      </c>
      <c r="E82" t="str">
        <f>_xlfn.IFNA(VLOOKUP(Table1[[#This Row],[ACCOUNT NAME]],'CHART OF ACCOUNTS'!$B$3:$D$156,3,0),"-")</f>
        <v>OPERATIONS EXPENSES</v>
      </c>
      <c r="F82" s="29" t="s">
        <v>234</v>
      </c>
      <c r="G82" s="30">
        <v>892000</v>
      </c>
      <c r="H82" s="30"/>
      <c r="I82" s="35">
        <f>I81+Table1[[#This Row],[DEBIT]]-Table1[[#This Row],[CREDIT]]</f>
        <v>1132567398</v>
      </c>
      <c r="J82" s="27">
        <v>44732</v>
      </c>
      <c r="K82" s="30"/>
    </row>
    <row r="83" hidden="1" spans="1:11">
      <c r="A83" s="27">
        <v>44732</v>
      </c>
      <c r="B83" s="28">
        <v>78</v>
      </c>
      <c r="C83" s="12" t="str">
        <f>_xlfn.IFNA(VLOOKUP(Table1[[#This Row],[ACCOUNT NAME]],'CHART OF ACCOUNTS'!$B$3:$D$156,2,0),"-")</f>
        <v>MISCELLANOUS</v>
      </c>
      <c r="D83" t="s">
        <v>140</v>
      </c>
      <c r="E83" t="str">
        <f>_xlfn.IFNA(VLOOKUP(Table1[[#This Row],[ACCOUNT NAME]],'CHART OF ACCOUNTS'!$B$3:$D$156,3,0),"-")</f>
        <v>OPERATIONS EXPENSES</v>
      </c>
      <c r="F83" s="29" t="s">
        <v>248</v>
      </c>
      <c r="G83" s="30">
        <v>150000</v>
      </c>
      <c r="H83" s="30"/>
      <c r="I83" s="35">
        <f>I82+Table1[[#This Row],[DEBIT]]-Table1[[#This Row],[CREDIT]]</f>
        <v>1132717398</v>
      </c>
      <c r="J83" s="27">
        <v>44732</v>
      </c>
      <c r="K83" s="30"/>
    </row>
    <row r="84" hidden="1" spans="1:11">
      <c r="A84" s="27">
        <v>44732</v>
      </c>
      <c r="B84" s="28">
        <v>79</v>
      </c>
      <c r="C84" s="12" t="str">
        <f>_xlfn.IFNA(VLOOKUP(Table1[[#This Row],[ACCOUNT NAME]],'CHART OF ACCOUNTS'!$B$3:$D$156,2,0),"-")</f>
        <v>MISCELLANOUS</v>
      </c>
      <c r="D84" t="s">
        <v>140</v>
      </c>
      <c r="E84" t="str">
        <f>_xlfn.IFNA(VLOOKUP(Table1[[#This Row],[ACCOUNT NAME]],'CHART OF ACCOUNTS'!$B$3:$D$156,3,0),"-")</f>
        <v>OPERATIONS EXPENSES</v>
      </c>
      <c r="F84" s="29" t="s">
        <v>249</v>
      </c>
      <c r="G84" s="30">
        <v>892000</v>
      </c>
      <c r="H84" s="30"/>
      <c r="I84" s="35">
        <f>I83+Table1[[#This Row],[DEBIT]]-Table1[[#This Row],[CREDIT]]</f>
        <v>1133609398</v>
      </c>
      <c r="J84" s="27">
        <v>44732</v>
      </c>
      <c r="K84" s="30"/>
    </row>
    <row r="85" hidden="1" spans="1:11">
      <c r="A85" s="27">
        <v>44732</v>
      </c>
      <c r="B85" s="28">
        <v>80</v>
      </c>
      <c r="C85" s="12" t="str">
        <f>_xlfn.IFNA(VLOOKUP(Table1[[#This Row],[ACCOUNT NAME]],'CHART OF ACCOUNTS'!$B$3:$D$156,2,0),"-")</f>
        <v>ARCHITECTURE</v>
      </c>
      <c r="D85" t="s">
        <v>13</v>
      </c>
      <c r="E85" t="str">
        <f>_xlfn.IFNA(VLOOKUP(Table1[[#This Row],[ACCOUNT NAME]],'CHART OF ACCOUNTS'!$B$3:$D$156,3,0),"-")</f>
        <v>CONSTRUCTION EXP</v>
      </c>
      <c r="F85" s="29" t="s">
        <v>13</v>
      </c>
      <c r="G85" s="30">
        <v>350000</v>
      </c>
      <c r="H85" s="30"/>
      <c r="I85" s="35">
        <f>I84+Table1[[#This Row],[DEBIT]]-Table1[[#This Row],[CREDIT]]</f>
        <v>1133959398</v>
      </c>
      <c r="J85" s="27">
        <v>44732</v>
      </c>
      <c r="K85" s="30"/>
    </row>
    <row r="86" hidden="1" spans="1:11">
      <c r="A86" s="27">
        <v>44732</v>
      </c>
      <c r="B86" s="28">
        <v>81</v>
      </c>
      <c r="C86" s="12" t="str">
        <f>_xlfn.IFNA(VLOOKUP(Table1[[#This Row],[ACCOUNT NAME]],'CHART OF ACCOUNTS'!$B$3:$D$156,2,0),"-")</f>
        <v>MISCELLANOUS</v>
      </c>
      <c r="D86" t="s">
        <v>140</v>
      </c>
      <c r="E86" t="str">
        <f>_xlfn.IFNA(VLOOKUP(Table1[[#This Row],[ACCOUNT NAME]],'CHART OF ACCOUNTS'!$B$3:$D$156,3,0),"-")</f>
        <v>OPERATIONS EXPENSES</v>
      </c>
      <c r="F86" s="29" t="s">
        <v>234</v>
      </c>
      <c r="G86" s="30">
        <v>1200</v>
      </c>
      <c r="H86" s="30"/>
      <c r="I86" s="35">
        <f>I85+Table1[[#This Row],[DEBIT]]-Table1[[#This Row],[CREDIT]]</f>
        <v>1133960598</v>
      </c>
      <c r="J86" s="27">
        <v>44732</v>
      </c>
      <c r="K86" s="30"/>
    </row>
    <row r="87" hidden="1" spans="1:11">
      <c r="A87" s="27">
        <v>44732</v>
      </c>
      <c r="B87" s="28">
        <v>82</v>
      </c>
      <c r="C87" s="12" t="str">
        <f>_xlfn.IFNA(VLOOKUP(Table1[[#This Row],[ACCOUNT NAME]],'CHART OF ACCOUNTS'!$B$3:$D$156,2,0),"-")</f>
        <v>MISCELLANOUS</v>
      </c>
      <c r="D87" t="s">
        <v>140</v>
      </c>
      <c r="E87" t="str">
        <f>_xlfn.IFNA(VLOOKUP(Table1[[#This Row],[ACCOUNT NAME]],'CHART OF ACCOUNTS'!$B$3:$D$156,3,0),"-")</f>
        <v>OPERATIONS EXPENSES</v>
      </c>
      <c r="F87" s="29" t="s">
        <v>234</v>
      </c>
      <c r="G87" s="30">
        <v>1200</v>
      </c>
      <c r="H87" s="30"/>
      <c r="I87" s="35">
        <f>I86+Table1[[#This Row],[DEBIT]]-Table1[[#This Row],[CREDIT]]</f>
        <v>1133961798</v>
      </c>
      <c r="J87" s="27">
        <v>44732</v>
      </c>
      <c r="K87" s="30"/>
    </row>
    <row r="88" hidden="1" spans="1:11">
      <c r="A88" s="27">
        <v>44732</v>
      </c>
      <c r="B88" s="28">
        <v>83</v>
      </c>
      <c r="C88" s="12" t="str">
        <f>_xlfn.IFNA(VLOOKUP(Table1[[#This Row],[ACCOUNT NAME]],'CHART OF ACCOUNTS'!$B$3:$D$156,2,0),"-")</f>
        <v>MISCELLANOUS</v>
      </c>
      <c r="D88" t="s">
        <v>140</v>
      </c>
      <c r="E88" t="str">
        <f>_xlfn.IFNA(VLOOKUP(Table1[[#This Row],[ACCOUNT NAME]],'CHART OF ACCOUNTS'!$B$3:$D$156,3,0),"-")</f>
        <v>OPERATIONS EXPENSES</v>
      </c>
      <c r="F88" s="29" t="s">
        <v>234</v>
      </c>
      <c r="G88" s="30">
        <v>1200</v>
      </c>
      <c r="H88" s="30"/>
      <c r="I88" s="35">
        <f>I87+Table1[[#This Row],[DEBIT]]-Table1[[#This Row],[CREDIT]]</f>
        <v>1133962998</v>
      </c>
      <c r="J88" s="27">
        <v>44732</v>
      </c>
      <c r="K88" s="30"/>
    </row>
    <row r="89" hidden="1" spans="1:11">
      <c r="A89" s="27">
        <v>44732</v>
      </c>
      <c r="B89" s="28">
        <v>84</v>
      </c>
      <c r="C89" s="12" t="str">
        <f>_xlfn.IFNA(VLOOKUP(Table1[[#This Row],[ACCOUNT NAME]],'CHART OF ACCOUNTS'!$B$3:$D$156,2,0),"-")</f>
        <v>MISCELLANOUS</v>
      </c>
      <c r="D89" t="s">
        <v>140</v>
      </c>
      <c r="E89" t="str">
        <f>_xlfn.IFNA(VLOOKUP(Table1[[#This Row],[ACCOUNT NAME]],'CHART OF ACCOUNTS'!$B$3:$D$156,3,0),"-")</f>
        <v>OPERATIONS EXPENSES</v>
      </c>
      <c r="F89" s="29" t="s">
        <v>234</v>
      </c>
      <c r="G89" s="30">
        <v>1200</v>
      </c>
      <c r="H89" s="30"/>
      <c r="I89" s="35">
        <f>I88+Table1[[#This Row],[DEBIT]]-Table1[[#This Row],[CREDIT]]</f>
        <v>1133964198</v>
      </c>
      <c r="J89" s="27">
        <v>44732</v>
      </c>
      <c r="K89" s="30"/>
    </row>
    <row r="90" hidden="1" spans="1:11">
      <c r="A90" s="27">
        <v>44732</v>
      </c>
      <c r="B90" s="28">
        <v>85</v>
      </c>
      <c r="C90" s="12" t="str">
        <f>_xlfn.IFNA(VLOOKUP(Table1[[#This Row],[ACCOUNT NAME]],'CHART OF ACCOUNTS'!$B$3:$D$156,2,0),"-")</f>
        <v>BAIG LAW CONSULTANCY</v>
      </c>
      <c r="D90" t="s">
        <v>160</v>
      </c>
      <c r="E90" t="str">
        <f>_xlfn.IFNA(VLOOKUP(Table1[[#This Row],[ACCOUNT NAME]],'CHART OF ACCOUNTS'!$B$3:$D$156,3,0),"-")</f>
        <v>LEGAL EXPENSES</v>
      </c>
      <c r="F90" s="29" t="s">
        <v>250</v>
      </c>
      <c r="G90" s="30">
        <v>1440</v>
      </c>
      <c r="H90" s="30"/>
      <c r="I90" s="35">
        <f>I89+Table1[[#This Row],[DEBIT]]-Table1[[#This Row],[CREDIT]]</f>
        <v>1133965638</v>
      </c>
      <c r="J90" s="27">
        <v>44732</v>
      </c>
      <c r="K90" s="30"/>
    </row>
    <row r="91" hidden="1" spans="1:11">
      <c r="A91" s="27">
        <v>44732</v>
      </c>
      <c r="B91" s="28">
        <v>86</v>
      </c>
      <c r="C91" s="12" t="str">
        <f>_xlfn.IFNA(VLOOKUP(Table1[[#This Row],[ACCOUNT NAME]],'CHART OF ACCOUNTS'!$B$3:$D$156,2,0),"-")</f>
        <v>BAIG LAW CONSULTANCY</v>
      </c>
      <c r="D91" t="s">
        <v>160</v>
      </c>
      <c r="E91" t="str">
        <f>_xlfn.IFNA(VLOOKUP(Table1[[#This Row],[ACCOUNT NAME]],'CHART OF ACCOUNTS'!$B$3:$D$156,3,0),"-")</f>
        <v>LEGAL EXPENSES</v>
      </c>
      <c r="F91" s="29" t="s">
        <v>251</v>
      </c>
      <c r="G91" s="30">
        <v>1200</v>
      </c>
      <c r="H91" s="30"/>
      <c r="I91" s="35">
        <f>I90+Table1[[#This Row],[DEBIT]]-Table1[[#This Row],[CREDIT]]</f>
        <v>1133966838</v>
      </c>
      <c r="J91" s="27">
        <v>44732</v>
      </c>
      <c r="K91" s="30"/>
    </row>
    <row r="92" hidden="1" spans="1:11">
      <c r="A92" s="27">
        <v>44732</v>
      </c>
      <c r="B92" s="28">
        <v>87</v>
      </c>
      <c r="C92" s="12" t="str">
        <f>_xlfn.IFNA(VLOOKUP(Table1[[#This Row],[ACCOUNT NAME]],'CHART OF ACCOUNTS'!$B$3:$D$156,2,0),"-")</f>
        <v>BAIG LAW CONSULTANCY</v>
      </c>
      <c r="D92" t="s">
        <v>160</v>
      </c>
      <c r="E92" t="str">
        <f>_xlfn.IFNA(VLOOKUP(Table1[[#This Row],[ACCOUNT NAME]],'CHART OF ACCOUNTS'!$B$3:$D$156,3,0),"-")</f>
        <v>LEGAL EXPENSES</v>
      </c>
      <c r="F92" s="29" t="s">
        <v>252</v>
      </c>
      <c r="G92" s="30">
        <v>200</v>
      </c>
      <c r="H92" s="30"/>
      <c r="I92" s="35">
        <f>I91+Table1[[#This Row],[DEBIT]]-Table1[[#This Row],[CREDIT]]</f>
        <v>1133967038</v>
      </c>
      <c r="J92" s="27">
        <v>44732</v>
      </c>
      <c r="K92" s="30"/>
    </row>
    <row r="93" hidden="1" spans="1:11">
      <c r="A93" s="27">
        <v>44732</v>
      </c>
      <c r="B93" s="28">
        <v>88</v>
      </c>
      <c r="C93" s="12" t="str">
        <f>_xlfn.IFNA(VLOOKUP(Table1[[#This Row],[ACCOUNT NAME]],'CHART OF ACCOUNTS'!$B$3:$D$156,2,0),"-")</f>
        <v>BAIG LAW CONSULTANCY</v>
      </c>
      <c r="D93" t="s">
        <v>160</v>
      </c>
      <c r="E93" t="str">
        <f>_xlfn.IFNA(VLOOKUP(Table1[[#This Row],[ACCOUNT NAME]],'CHART OF ACCOUNTS'!$B$3:$D$156,3,0),"-")</f>
        <v>LEGAL EXPENSES</v>
      </c>
      <c r="F93" s="29" t="s">
        <v>253</v>
      </c>
      <c r="G93" s="30">
        <v>172000</v>
      </c>
      <c r="H93" s="30"/>
      <c r="I93" s="35">
        <f>I92+Table1[[#This Row],[DEBIT]]-Table1[[#This Row],[CREDIT]]</f>
        <v>1134139038</v>
      </c>
      <c r="J93" s="27">
        <v>44732</v>
      </c>
      <c r="K93" s="30"/>
    </row>
    <row r="94" hidden="1" spans="1:11">
      <c r="A94" s="27">
        <v>44732</v>
      </c>
      <c r="B94" s="28">
        <v>89</v>
      </c>
      <c r="C94" s="12" t="str">
        <f>_xlfn.IFNA(VLOOKUP(Table1[[#This Row],[ACCOUNT NAME]],'CHART OF ACCOUNTS'!$B$3:$D$156,2,0),"-")</f>
        <v>MISCELLANOUS</v>
      </c>
      <c r="D94" t="s">
        <v>140</v>
      </c>
      <c r="E94" t="str">
        <f>_xlfn.IFNA(VLOOKUP(Table1[[#This Row],[ACCOUNT NAME]],'CHART OF ACCOUNTS'!$B$3:$D$156,3,0),"-")</f>
        <v>OPERATIONS EXPENSES</v>
      </c>
      <c r="F94" s="29" t="s">
        <v>247</v>
      </c>
      <c r="G94" s="30">
        <v>176469</v>
      </c>
      <c r="H94" s="30"/>
      <c r="I94" s="35">
        <f>I93+Table1[[#This Row],[DEBIT]]-Table1[[#This Row],[CREDIT]]</f>
        <v>1134315507</v>
      </c>
      <c r="J94" s="27">
        <v>44732</v>
      </c>
      <c r="K94" s="30"/>
    </row>
    <row r="95" hidden="1" spans="1:11">
      <c r="A95" s="27">
        <v>44732</v>
      </c>
      <c r="B95" s="28">
        <v>90</v>
      </c>
      <c r="C95" s="12" t="str">
        <f>_xlfn.IFNA(VLOOKUP(Table1[[#This Row],[ACCOUNT NAME]],'CHART OF ACCOUNTS'!$B$3:$D$156,2,0),"-")</f>
        <v>BOUNDRY WALL</v>
      </c>
      <c r="D95" t="s">
        <v>10</v>
      </c>
      <c r="E95" t="str">
        <f>_xlfn.IFNA(VLOOKUP(Table1[[#This Row],[ACCOUNT NAME]],'CHART OF ACCOUNTS'!$B$3:$D$156,3,0),"-")</f>
        <v>CONSTRUCTION EXP</v>
      </c>
      <c r="F95" s="29" t="s">
        <v>254</v>
      </c>
      <c r="G95" s="30">
        <v>1000000</v>
      </c>
      <c r="H95" s="30"/>
      <c r="I95" s="35">
        <f>I94+Table1[[#This Row],[DEBIT]]-Table1[[#This Row],[CREDIT]]</f>
        <v>1135315507</v>
      </c>
      <c r="J95" s="27">
        <v>44732</v>
      </c>
      <c r="K95" s="30"/>
    </row>
    <row r="96" hidden="1" spans="1:11">
      <c r="A96" s="27">
        <v>44732</v>
      </c>
      <c r="B96" s="28">
        <v>91</v>
      </c>
      <c r="C96" s="12" t="str">
        <f>_xlfn.IFNA(VLOOKUP(Table1[[#This Row],[ACCOUNT NAME]],'CHART OF ACCOUNTS'!$B$3:$D$156,2,0),"-")</f>
        <v>MISCELLANOUS</v>
      </c>
      <c r="D96" t="s">
        <v>140</v>
      </c>
      <c r="E96" t="str">
        <f>_xlfn.IFNA(VLOOKUP(Table1[[#This Row],[ACCOUNT NAME]],'CHART OF ACCOUNTS'!$B$3:$D$156,3,0),"-")</f>
        <v>OPERATIONS EXPENSES</v>
      </c>
      <c r="F96" s="29" t="s">
        <v>255</v>
      </c>
      <c r="G96" s="30">
        <v>0</v>
      </c>
      <c r="H96" s="30"/>
      <c r="I96" s="35">
        <f>I95+Table1[[#This Row],[DEBIT]]-Table1[[#This Row],[CREDIT]]</f>
        <v>1135315507</v>
      </c>
      <c r="J96" s="27">
        <v>44732</v>
      </c>
      <c r="K96" s="30"/>
    </row>
    <row r="97" hidden="1" spans="1:11">
      <c r="A97" s="27">
        <v>44733</v>
      </c>
      <c r="B97" s="28">
        <v>92</v>
      </c>
      <c r="C97" s="12" t="str">
        <f>_xlfn.IFNA(VLOOKUP(Table1[[#This Row],[ACCOUNT NAME]],'CHART OF ACCOUNTS'!$B$3:$D$156,2,0),"-")</f>
        <v>MISCELLANOUS</v>
      </c>
      <c r="D97" t="s">
        <v>140</v>
      </c>
      <c r="E97" t="str">
        <f>_xlfn.IFNA(VLOOKUP(Table1[[#This Row],[ACCOUNT NAME]],'CHART OF ACCOUNTS'!$B$3:$D$156,3,0),"-")</f>
        <v>OPERATIONS EXPENSES</v>
      </c>
      <c r="F97" s="29" t="s">
        <v>255</v>
      </c>
      <c r="G97" s="30">
        <v>37405</v>
      </c>
      <c r="H97" s="30"/>
      <c r="I97" s="35">
        <f>I96+Table1[[#This Row],[DEBIT]]-Table1[[#This Row],[CREDIT]]</f>
        <v>1135352912</v>
      </c>
      <c r="J97" s="27">
        <v>44733</v>
      </c>
      <c r="K97" s="30"/>
    </row>
    <row r="98" hidden="1" spans="1:11">
      <c r="A98" s="27">
        <v>44741</v>
      </c>
      <c r="B98" s="28">
        <v>93</v>
      </c>
      <c r="C98" s="12" t="str">
        <f>_xlfn.IFNA(VLOOKUP(Table1[[#This Row],[ACCOUNT NAME]],'CHART OF ACCOUNTS'!$B$3:$D$156,2,0),"-")</f>
        <v>REVENUE DEPT</v>
      </c>
      <c r="D98" t="s">
        <v>119</v>
      </c>
      <c r="E98" t="str">
        <f>_xlfn.IFNA(VLOOKUP(Table1[[#This Row],[ACCOUNT NAME]],'CHART OF ACCOUNTS'!$B$3:$D$156,3,0),"-")</f>
        <v>DMA CONSULTANTS</v>
      </c>
      <c r="F98" s="29" t="s">
        <v>204</v>
      </c>
      <c r="G98" s="30">
        <v>75000</v>
      </c>
      <c r="H98" s="30"/>
      <c r="I98" s="35">
        <f>I97+Table1[[#This Row],[DEBIT]]-Table1[[#This Row],[CREDIT]]</f>
        <v>1135427912</v>
      </c>
      <c r="J98" s="27">
        <v>44741</v>
      </c>
      <c r="K98" s="30"/>
    </row>
    <row r="99" hidden="1" spans="1:11">
      <c r="A99" s="27">
        <v>44741</v>
      </c>
      <c r="B99" s="28">
        <v>94</v>
      </c>
      <c r="C99" s="12" t="str">
        <f>_xlfn.IFNA(VLOOKUP(Table1[[#This Row],[ACCOUNT NAME]],'CHART OF ACCOUNTS'!$B$3:$D$156,2,0),"-")</f>
        <v>MISCELLANOUS</v>
      </c>
      <c r="D99" t="s">
        <v>140</v>
      </c>
      <c r="E99" t="str">
        <f>_xlfn.IFNA(VLOOKUP(Table1[[#This Row],[ACCOUNT NAME]],'CHART OF ACCOUNTS'!$B$3:$D$156,3,0),"-")</f>
        <v>OPERATIONS EXPENSES</v>
      </c>
      <c r="F99" s="29" t="s">
        <v>256</v>
      </c>
      <c r="G99" s="30">
        <v>25000</v>
      </c>
      <c r="H99" s="30"/>
      <c r="I99" s="35">
        <f>I98+Table1[[#This Row],[DEBIT]]-Table1[[#This Row],[CREDIT]]</f>
        <v>1135452912</v>
      </c>
      <c r="J99" s="27">
        <v>44741</v>
      </c>
      <c r="K99" s="30"/>
    </row>
    <row r="100" hidden="1" spans="1:11">
      <c r="A100" s="27">
        <v>44741</v>
      </c>
      <c r="B100" s="28">
        <v>95</v>
      </c>
      <c r="C100" s="12" t="str">
        <f>_xlfn.IFNA(VLOOKUP(Table1[[#This Row],[ACCOUNT NAME]],'CHART OF ACCOUNTS'!$B$3:$D$156,2,0),"-")</f>
        <v>MISCELLANOUS</v>
      </c>
      <c r="D100" t="s">
        <v>140</v>
      </c>
      <c r="E100" t="str">
        <f>_xlfn.IFNA(VLOOKUP(Table1[[#This Row],[ACCOUNT NAME]],'CHART OF ACCOUNTS'!$B$3:$D$156,3,0),"-")</f>
        <v>OPERATIONS EXPENSES</v>
      </c>
      <c r="F100" s="29" t="s">
        <v>257</v>
      </c>
      <c r="G100" s="30">
        <v>580000</v>
      </c>
      <c r="H100" s="30"/>
      <c r="I100" s="35">
        <f>I99+Table1[[#This Row],[DEBIT]]-Table1[[#This Row],[CREDIT]]</f>
        <v>1136032912</v>
      </c>
      <c r="J100" s="27">
        <v>44741</v>
      </c>
      <c r="K100" s="30"/>
    </row>
    <row r="101" hidden="1" spans="1:11">
      <c r="A101" s="27">
        <v>44741</v>
      </c>
      <c r="B101" s="28">
        <v>96</v>
      </c>
      <c r="C101" s="12" t="str">
        <f>_xlfn.IFNA(VLOOKUP(Table1[[#This Row],[ACCOUNT NAME]],'CHART OF ACCOUNTS'!$B$3:$D$156,2,0),"-")</f>
        <v>MISCELLANOUS</v>
      </c>
      <c r="D101" t="s">
        <v>140</v>
      </c>
      <c r="E101" t="str">
        <f>_xlfn.IFNA(VLOOKUP(Table1[[#This Row],[ACCOUNT NAME]],'CHART OF ACCOUNTS'!$B$3:$D$156,3,0),"-")</f>
        <v>OPERATIONS EXPENSES</v>
      </c>
      <c r="F101" s="29" t="s">
        <v>258</v>
      </c>
      <c r="G101" s="30">
        <v>350000</v>
      </c>
      <c r="H101" s="30"/>
      <c r="I101" s="35">
        <f>I100+Table1[[#This Row],[DEBIT]]-Table1[[#This Row],[CREDIT]]</f>
        <v>1136382912</v>
      </c>
      <c r="J101" s="27">
        <v>44741</v>
      </c>
      <c r="K101" s="30"/>
    </row>
    <row r="102" hidden="1" spans="1:11">
      <c r="A102" s="27">
        <v>44742</v>
      </c>
      <c r="B102" s="28">
        <v>97</v>
      </c>
      <c r="C102" s="12" t="str">
        <f>_xlfn.IFNA(VLOOKUP(Table1[[#This Row],[ACCOUNT NAME]],'CHART OF ACCOUNTS'!$B$3:$D$156,2,0),"-")</f>
        <v>ARCHITECTURE</v>
      </c>
      <c r="D102" t="s">
        <v>18</v>
      </c>
      <c r="E102" t="str">
        <f>_xlfn.IFNA(VLOOKUP(Table1[[#This Row],[ACCOUNT NAME]],'CHART OF ACCOUNTS'!$B$3:$D$156,3,0),"-")</f>
        <v>CONSTRUCTION EXP</v>
      </c>
      <c r="F102" s="29" t="s">
        <v>259</v>
      </c>
      <c r="G102" s="30">
        <v>1000000</v>
      </c>
      <c r="H102" s="30"/>
      <c r="I102" s="35">
        <f>I101+Table1[[#This Row],[DEBIT]]-Table1[[#This Row],[CREDIT]]</f>
        <v>1137382912</v>
      </c>
      <c r="J102" s="27">
        <v>44742</v>
      </c>
      <c r="K102" s="30"/>
    </row>
    <row r="103" hidden="1" spans="1:11">
      <c r="A103" s="27">
        <v>44742</v>
      </c>
      <c r="B103" s="28">
        <v>98</v>
      </c>
      <c r="C103" s="12" t="str">
        <f>_xlfn.IFNA(VLOOKUP(Table1[[#This Row],[ACCOUNT NAME]],'CHART OF ACCOUNTS'!$B$3:$D$156,2,0),"-")</f>
        <v>IRRIGATION</v>
      </c>
      <c r="D103" t="s">
        <v>112</v>
      </c>
      <c r="E103" t="str">
        <f>_xlfn.IFNA(VLOOKUP(Table1[[#This Row],[ACCOUNT NAME]],'CHART OF ACCOUNTS'!$B$3:$D$156,3,0),"-")</f>
        <v>DMA CONSULTANTS</v>
      </c>
      <c r="F103" s="29" t="s">
        <v>260</v>
      </c>
      <c r="G103" s="30">
        <v>150000</v>
      </c>
      <c r="H103" s="30"/>
      <c r="I103" s="35">
        <f>I102+Table1[[#This Row],[DEBIT]]-Table1[[#This Row],[CREDIT]]</f>
        <v>1137532912</v>
      </c>
      <c r="J103" s="27">
        <v>44742</v>
      </c>
      <c r="K103" s="30"/>
    </row>
    <row r="104" hidden="1" spans="1:11">
      <c r="A104" s="27">
        <v>44766</v>
      </c>
      <c r="B104" s="28">
        <v>99</v>
      </c>
      <c r="C104" s="12" t="str">
        <f>_xlfn.IFNA(VLOOKUP(Table1[[#This Row],[ACCOUNT NAME]],'CHART OF ACCOUNTS'!$B$3:$D$156,2,0),"-")</f>
        <v>MISCELLANOUS</v>
      </c>
      <c r="D104" t="s">
        <v>140</v>
      </c>
      <c r="E104" t="str">
        <f>_xlfn.IFNA(VLOOKUP(Table1[[#This Row],[ACCOUNT NAME]],'CHART OF ACCOUNTS'!$B$3:$D$156,3,0),"-")</f>
        <v>OPERATIONS EXPENSES</v>
      </c>
      <c r="F104" s="36" t="s">
        <v>261</v>
      </c>
      <c r="G104" s="30">
        <v>1240</v>
      </c>
      <c r="H104" s="30"/>
      <c r="I104" s="35">
        <f>I103+Table1[[#This Row],[DEBIT]]-Table1[[#This Row],[CREDIT]]</f>
        <v>1137534152</v>
      </c>
      <c r="J104" s="27">
        <v>44766</v>
      </c>
      <c r="K104" s="30"/>
    </row>
    <row r="105" hidden="1" spans="1:11">
      <c r="A105" s="27">
        <v>44766</v>
      </c>
      <c r="B105" s="28">
        <v>100</v>
      </c>
      <c r="C105" s="12" t="str">
        <f>_xlfn.IFNA(VLOOKUP(Table1[[#This Row],[ACCOUNT NAME]],'CHART OF ACCOUNTS'!$B$3:$D$156,2,0),"-")</f>
        <v>BOUNDRY WALL</v>
      </c>
      <c r="D105" t="s">
        <v>10</v>
      </c>
      <c r="E105" t="str">
        <f>_xlfn.IFNA(VLOOKUP(Table1[[#This Row],[ACCOUNT NAME]],'CHART OF ACCOUNTS'!$B$3:$D$156,3,0),"-")</f>
        <v>CONSTRUCTION EXP</v>
      </c>
      <c r="F105" s="36" t="s">
        <v>262</v>
      </c>
      <c r="G105" s="30">
        <v>1000000</v>
      </c>
      <c r="H105" s="30"/>
      <c r="I105" s="35">
        <f>I104+Table1[[#This Row],[DEBIT]]-Table1[[#This Row],[CREDIT]]</f>
        <v>1138534152</v>
      </c>
      <c r="J105" s="27">
        <v>44766</v>
      </c>
      <c r="K105" s="30"/>
    </row>
    <row r="106" hidden="1" spans="1:11">
      <c r="A106" s="27">
        <v>44766</v>
      </c>
      <c r="B106" s="28">
        <v>101</v>
      </c>
      <c r="C106" s="12" t="str">
        <f>_xlfn.IFNA(VLOOKUP(Table1[[#This Row],[ACCOUNT NAME]],'CHART OF ACCOUNTS'!$B$3:$D$156,2,0),"-")</f>
        <v>MISCELLANOUS</v>
      </c>
      <c r="D106" t="s">
        <v>140</v>
      </c>
      <c r="E106" t="str">
        <f>_xlfn.IFNA(VLOOKUP(Table1[[#This Row],[ACCOUNT NAME]],'CHART OF ACCOUNTS'!$B$3:$D$156,3,0),"-")</f>
        <v>OPERATIONS EXPENSES</v>
      </c>
      <c r="F106" s="36" t="s">
        <v>263</v>
      </c>
      <c r="G106" s="30">
        <v>126000</v>
      </c>
      <c r="H106" s="30"/>
      <c r="I106" s="35">
        <f>I105+Table1[[#This Row],[DEBIT]]-Table1[[#This Row],[CREDIT]]</f>
        <v>1138660152</v>
      </c>
      <c r="J106" s="27">
        <v>44766</v>
      </c>
      <c r="K106" s="30"/>
    </row>
    <row r="107" hidden="1" spans="1:11">
      <c r="A107" s="27">
        <v>44766</v>
      </c>
      <c r="B107" s="28">
        <v>102</v>
      </c>
      <c r="C107" s="12" t="str">
        <f>_xlfn.IFNA(VLOOKUP(Table1[[#This Row],[ACCOUNT NAME]],'CHART OF ACCOUNTS'!$B$3:$D$156,2,0),"-")</f>
        <v>FURNITURE AND FITTINGS</v>
      </c>
      <c r="D107" t="s">
        <v>166</v>
      </c>
      <c r="E107" t="str">
        <f>_xlfn.IFNA(VLOOKUP(Table1[[#This Row],[ACCOUNT NAME]],'CHART OF ACCOUNTS'!$B$3:$D$156,3,0),"-")</f>
        <v>ASSETS PURCHASED</v>
      </c>
      <c r="F107" s="36" t="s">
        <v>264</v>
      </c>
      <c r="G107" s="30">
        <v>30000</v>
      </c>
      <c r="H107" s="30"/>
      <c r="I107" s="35">
        <f>I106+Table1[[#This Row],[DEBIT]]-Table1[[#This Row],[CREDIT]]</f>
        <v>1138690152</v>
      </c>
      <c r="J107" s="27">
        <v>44766</v>
      </c>
      <c r="K107" s="30"/>
    </row>
    <row r="108" hidden="1" spans="1:11">
      <c r="A108" s="27">
        <v>44766</v>
      </c>
      <c r="B108" s="28">
        <v>103</v>
      </c>
      <c r="C108" s="12" t="str">
        <f>_xlfn.IFNA(VLOOKUP(Table1[[#This Row],[ACCOUNT NAME]],'CHART OF ACCOUNTS'!$B$3:$D$156,2,0),"-")</f>
        <v>BAIG LAW CONSULTANCY</v>
      </c>
      <c r="D108" t="s">
        <v>160</v>
      </c>
      <c r="E108" t="str">
        <f>_xlfn.IFNA(VLOOKUP(Table1[[#This Row],[ACCOUNT NAME]],'CHART OF ACCOUNTS'!$B$3:$D$156,3,0),"-")</f>
        <v>LEGAL EXPENSES</v>
      </c>
      <c r="F108" s="36" t="s">
        <v>246</v>
      </c>
      <c r="G108" s="30">
        <v>235</v>
      </c>
      <c r="H108" s="30"/>
      <c r="I108" s="35">
        <f>I107+Table1[[#This Row],[DEBIT]]-Table1[[#This Row],[CREDIT]]</f>
        <v>1138690387</v>
      </c>
      <c r="J108" s="27">
        <v>44766</v>
      </c>
      <c r="K108" s="30"/>
    </row>
    <row r="109" hidden="1" spans="1:11">
      <c r="A109" s="27">
        <v>44766</v>
      </c>
      <c r="B109" s="28">
        <v>104</v>
      </c>
      <c r="C109" s="12" t="str">
        <f>_xlfn.IFNA(VLOOKUP(Table1[[#This Row],[ACCOUNT NAME]],'CHART OF ACCOUNTS'!$B$3:$D$156,2,0),"-")</f>
        <v>SALARIES</v>
      </c>
      <c r="D109" t="s">
        <v>137</v>
      </c>
      <c r="E109" t="str">
        <f>_xlfn.IFNA(VLOOKUP(Table1[[#This Row],[ACCOUNT NAME]],'CHART OF ACCOUNTS'!$B$3:$D$156,3,0),"-")</f>
        <v>OPERATIONS EXPENSES</v>
      </c>
      <c r="F109" s="36" t="s">
        <v>265</v>
      </c>
      <c r="G109" s="30">
        <v>11334</v>
      </c>
      <c r="H109" s="30"/>
      <c r="I109" s="35">
        <f>I108+Table1[[#This Row],[DEBIT]]-Table1[[#This Row],[CREDIT]]</f>
        <v>1138701721</v>
      </c>
      <c r="J109" s="27">
        <v>44766</v>
      </c>
      <c r="K109" s="30"/>
    </row>
    <row r="110" hidden="1" spans="1:11">
      <c r="A110" s="27">
        <v>44766</v>
      </c>
      <c r="B110" s="28">
        <v>105</v>
      </c>
      <c r="C110" s="12" t="str">
        <f>_xlfn.IFNA(VLOOKUP(Table1[[#This Row],[ACCOUNT NAME]],'CHART OF ACCOUNTS'!$B$3:$D$156,2,0),"-")</f>
        <v>SALARIES</v>
      </c>
      <c r="D110" t="s">
        <v>137</v>
      </c>
      <c r="E110" t="str">
        <f>_xlfn.IFNA(VLOOKUP(Table1[[#This Row],[ACCOUNT NAME]],'CHART OF ACCOUNTS'!$B$3:$D$156,3,0),"-")</f>
        <v>OPERATIONS EXPENSES</v>
      </c>
      <c r="F110" s="36" t="s">
        <v>266</v>
      </c>
      <c r="G110" s="30">
        <v>11334</v>
      </c>
      <c r="H110" s="30"/>
      <c r="I110" s="35">
        <f>I109+Table1[[#This Row],[DEBIT]]-Table1[[#This Row],[CREDIT]]</f>
        <v>1138713055</v>
      </c>
      <c r="J110" s="27">
        <v>44766</v>
      </c>
      <c r="K110" s="30"/>
    </row>
    <row r="111" hidden="1" spans="1:11">
      <c r="A111" s="27">
        <v>44766</v>
      </c>
      <c r="B111" s="28">
        <v>106</v>
      </c>
      <c r="C111" s="12" t="str">
        <f>_xlfn.IFNA(VLOOKUP(Table1[[#This Row],[ACCOUNT NAME]],'CHART OF ACCOUNTS'!$B$3:$D$156,2,0),"-")</f>
        <v>FURNITURE AND FITTINGS</v>
      </c>
      <c r="D111" t="s">
        <v>166</v>
      </c>
      <c r="E111" t="str">
        <f>_xlfn.IFNA(VLOOKUP(Table1[[#This Row],[ACCOUNT NAME]],'CHART OF ACCOUNTS'!$B$3:$D$156,3,0),"-")</f>
        <v>ASSETS PURCHASED</v>
      </c>
      <c r="F111" s="36" t="s">
        <v>267</v>
      </c>
      <c r="G111" s="30">
        <v>415000</v>
      </c>
      <c r="H111" s="30"/>
      <c r="I111" s="35">
        <f>I110+Table1[[#This Row],[DEBIT]]-Table1[[#This Row],[CREDIT]]</f>
        <v>1139128055</v>
      </c>
      <c r="J111" s="27">
        <v>44766</v>
      </c>
      <c r="K111" s="30"/>
    </row>
    <row r="112" hidden="1" spans="1:11">
      <c r="A112" s="27">
        <v>44766</v>
      </c>
      <c r="B112" s="28">
        <v>107</v>
      </c>
      <c r="C112" s="12" t="str">
        <f>_xlfn.IFNA(VLOOKUP(Table1[[#This Row],[ACCOUNT NAME]],'CHART OF ACCOUNTS'!$B$3:$D$156,2,0),"-")</f>
        <v>SALARIES</v>
      </c>
      <c r="D112" t="s">
        <v>137</v>
      </c>
      <c r="E112" t="str">
        <f>_xlfn.IFNA(VLOOKUP(Table1[[#This Row],[ACCOUNT NAME]],'CHART OF ACCOUNTS'!$B$3:$D$156,3,0),"-")</f>
        <v>OPERATIONS EXPENSES</v>
      </c>
      <c r="F112" s="36" t="s">
        <v>268</v>
      </c>
      <c r="G112" s="30">
        <v>5000</v>
      </c>
      <c r="H112" s="30"/>
      <c r="I112" s="35">
        <f>I111+Table1[[#This Row],[DEBIT]]-Table1[[#This Row],[CREDIT]]</f>
        <v>1139133055</v>
      </c>
      <c r="J112" s="27">
        <v>44766</v>
      </c>
      <c r="K112" s="30"/>
    </row>
    <row r="113" hidden="1" spans="1:11">
      <c r="A113" s="27">
        <v>44766</v>
      </c>
      <c r="B113" s="28">
        <v>108</v>
      </c>
      <c r="C113" s="12" t="str">
        <f>_xlfn.IFNA(VLOOKUP(Table1[[#This Row],[ACCOUNT NAME]],'CHART OF ACCOUNTS'!$B$3:$D$156,2,0),"-")</f>
        <v>SALARIES</v>
      </c>
      <c r="D113" t="s">
        <v>137</v>
      </c>
      <c r="E113" t="str">
        <f>_xlfn.IFNA(VLOOKUP(Table1[[#This Row],[ACCOUNT NAME]],'CHART OF ACCOUNTS'!$B$3:$D$156,3,0),"-")</f>
        <v>OPERATIONS EXPENSES</v>
      </c>
      <c r="F113" s="36" t="s">
        <v>269</v>
      </c>
      <c r="G113" s="30">
        <v>5000</v>
      </c>
      <c r="H113" s="30"/>
      <c r="I113" s="35">
        <f>I112+Table1[[#This Row],[DEBIT]]-Table1[[#This Row],[CREDIT]]</f>
        <v>1139138055</v>
      </c>
      <c r="J113" s="27">
        <v>44766</v>
      </c>
      <c r="K113" s="30"/>
    </row>
    <row r="114" hidden="1" spans="1:11">
      <c r="A114" s="27">
        <v>44766</v>
      </c>
      <c r="B114" s="28">
        <v>109</v>
      </c>
      <c r="C114" s="12" t="str">
        <f>_xlfn.IFNA(VLOOKUP(Table1[[#This Row],[ACCOUNT NAME]],'CHART OF ACCOUNTS'!$B$3:$D$156,2,0),"-")</f>
        <v>SALARIES</v>
      </c>
      <c r="D114" t="s">
        <v>137</v>
      </c>
      <c r="E114" t="str">
        <f>_xlfn.IFNA(VLOOKUP(Table1[[#This Row],[ACCOUNT NAME]],'CHART OF ACCOUNTS'!$B$3:$D$156,3,0),"-")</f>
        <v>OPERATIONS EXPENSES</v>
      </c>
      <c r="F114" s="36" t="s">
        <v>270</v>
      </c>
      <c r="G114" s="30">
        <v>5000</v>
      </c>
      <c r="H114" s="30"/>
      <c r="I114" s="35">
        <f>I113+Table1[[#This Row],[DEBIT]]-Table1[[#This Row],[CREDIT]]</f>
        <v>1139143055</v>
      </c>
      <c r="J114" s="27">
        <v>44766</v>
      </c>
      <c r="K114" s="30"/>
    </row>
    <row r="115" hidden="1" spans="1:11">
      <c r="A115" s="27">
        <v>44766</v>
      </c>
      <c r="B115" s="28">
        <v>110</v>
      </c>
      <c r="C115" s="12" t="str">
        <f>_xlfn.IFNA(VLOOKUP(Table1[[#This Row],[ACCOUNT NAME]],'CHART OF ACCOUNTS'!$B$3:$D$156,2,0),"-")</f>
        <v>SALARIES</v>
      </c>
      <c r="D115" t="s">
        <v>137</v>
      </c>
      <c r="E115" t="str">
        <f>_xlfn.IFNA(VLOOKUP(Table1[[#This Row],[ACCOUNT NAME]],'CHART OF ACCOUNTS'!$B$3:$D$156,3,0),"-")</f>
        <v>OPERATIONS EXPENSES</v>
      </c>
      <c r="F115" s="36" t="s">
        <v>271</v>
      </c>
      <c r="G115" s="30">
        <v>5000</v>
      </c>
      <c r="H115" s="30"/>
      <c r="I115" s="35">
        <f>I114+Table1[[#This Row],[DEBIT]]-Table1[[#This Row],[CREDIT]]</f>
        <v>1139148055</v>
      </c>
      <c r="J115" s="27">
        <v>44766</v>
      </c>
      <c r="K115" s="30"/>
    </row>
    <row r="116" hidden="1" spans="1:11">
      <c r="A116" s="27">
        <v>44766</v>
      </c>
      <c r="B116" s="28">
        <v>111</v>
      </c>
      <c r="C116" s="12" t="str">
        <f>_xlfn.IFNA(VLOOKUP(Table1[[#This Row],[ACCOUNT NAME]],'CHART OF ACCOUNTS'!$B$3:$D$156,2,0),"-")</f>
        <v>RENTS</v>
      </c>
      <c r="D116" t="s">
        <v>132</v>
      </c>
      <c r="E116" t="str">
        <f>_xlfn.IFNA(VLOOKUP(Table1[[#This Row],[ACCOUNT NAME]],'CHART OF ACCOUNTS'!$B$3:$D$156,3,0),"-")</f>
        <v>OPERATIONS EXPENSES</v>
      </c>
      <c r="F116" s="36" t="s">
        <v>272</v>
      </c>
      <c r="G116" s="30">
        <v>675000</v>
      </c>
      <c r="H116" s="30"/>
      <c r="I116" s="35">
        <f>I115+Table1[[#This Row],[DEBIT]]-Table1[[#This Row],[CREDIT]]</f>
        <v>1139823055</v>
      </c>
      <c r="J116" s="27">
        <v>44766</v>
      </c>
      <c r="K116" s="30"/>
    </row>
    <row r="117" hidden="1" spans="1:11">
      <c r="A117" s="27">
        <v>44766</v>
      </c>
      <c r="B117" s="28">
        <v>112</v>
      </c>
      <c r="C117" s="12" t="str">
        <f>_xlfn.IFNA(VLOOKUP(Table1[[#This Row],[ACCOUNT NAME]],'CHART OF ACCOUNTS'!$B$3:$D$156,2,0),"-")</f>
        <v>ARCHITECTURE</v>
      </c>
      <c r="D117" t="s">
        <v>13</v>
      </c>
      <c r="E117" t="str">
        <f>_xlfn.IFNA(VLOOKUP(Table1[[#This Row],[ACCOUNT NAME]],'CHART OF ACCOUNTS'!$B$3:$D$156,3,0),"-")</f>
        <v>CONSTRUCTION EXP</v>
      </c>
      <c r="F117" s="36" t="s">
        <v>273</v>
      </c>
      <c r="G117" s="30">
        <v>7500</v>
      </c>
      <c r="H117" s="30"/>
      <c r="I117" s="35">
        <f>I116+Table1[[#This Row],[DEBIT]]-Table1[[#This Row],[CREDIT]]</f>
        <v>1139830555</v>
      </c>
      <c r="J117" s="27">
        <v>44766</v>
      </c>
      <c r="K117" s="30"/>
    </row>
    <row r="118" hidden="1" spans="1:11">
      <c r="A118" s="27">
        <v>44766</v>
      </c>
      <c r="B118" s="28">
        <v>113</v>
      </c>
      <c r="C118" s="12" t="str">
        <f>_xlfn.IFNA(VLOOKUP(Table1[[#This Row],[ACCOUNT NAME]],'CHART OF ACCOUNTS'!$B$3:$D$156,2,0),"-")</f>
        <v>MISCELLANOUS</v>
      </c>
      <c r="D118" t="s">
        <v>140</v>
      </c>
      <c r="E118" t="str">
        <f>_xlfn.IFNA(VLOOKUP(Table1[[#This Row],[ACCOUNT NAME]],'CHART OF ACCOUNTS'!$B$3:$D$156,3,0),"-")</f>
        <v>OPERATIONS EXPENSES</v>
      </c>
      <c r="F118" s="36" t="s">
        <v>274</v>
      </c>
      <c r="G118" s="30">
        <v>37000</v>
      </c>
      <c r="H118" s="30"/>
      <c r="I118" s="35">
        <f>I117+Table1[[#This Row],[DEBIT]]-Table1[[#This Row],[CREDIT]]</f>
        <v>1139867555</v>
      </c>
      <c r="J118" s="27">
        <v>44766</v>
      </c>
      <c r="K118" s="30"/>
    </row>
    <row r="119" hidden="1" spans="1:11">
      <c r="A119" s="27">
        <v>44766</v>
      </c>
      <c r="B119" s="28">
        <v>114</v>
      </c>
      <c r="C119" s="12" t="str">
        <f>_xlfn.IFNA(VLOOKUP(Table1[[#This Row],[ACCOUNT NAME]],'CHART OF ACCOUNTS'!$B$3:$D$156,2,0),"-")</f>
        <v>MISCELLANOUS</v>
      </c>
      <c r="D119" t="s">
        <v>140</v>
      </c>
      <c r="E119" t="str">
        <f>_xlfn.IFNA(VLOOKUP(Table1[[#This Row],[ACCOUNT NAME]],'CHART OF ACCOUNTS'!$B$3:$D$156,3,0),"-")</f>
        <v>OPERATIONS EXPENSES</v>
      </c>
      <c r="F119" s="36" t="s">
        <v>275</v>
      </c>
      <c r="G119" s="30">
        <v>40000</v>
      </c>
      <c r="H119" s="30"/>
      <c r="I119" s="35">
        <f>I118+Table1[[#This Row],[DEBIT]]-Table1[[#This Row],[CREDIT]]</f>
        <v>1139907555</v>
      </c>
      <c r="J119" s="27">
        <v>44766</v>
      </c>
      <c r="K119" s="30"/>
    </row>
    <row r="120" hidden="1" spans="1:11">
      <c r="A120" s="27">
        <v>44766</v>
      </c>
      <c r="B120" s="28">
        <v>115</v>
      </c>
      <c r="C120" s="12" t="str">
        <f>_xlfn.IFNA(VLOOKUP(Table1[[#This Row],[ACCOUNT NAME]],'CHART OF ACCOUNTS'!$B$3:$D$156,2,0),"-")</f>
        <v>SALARIES</v>
      </c>
      <c r="D120" t="s">
        <v>137</v>
      </c>
      <c r="E120" t="str">
        <f>_xlfn.IFNA(VLOOKUP(Table1[[#This Row],[ACCOUNT NAME]],'CHART OF ACCOUNTS'!$B$3:$D$156,3,0),"-")</f>
        <v>OPERATIONS EXPENSES</v>
      </c>
      <c r="F120" s="36" t="s">
        <v>276</v>
      </c>
      <c r="G120" s="30">
        <v>11613</v>
      </c>
      <c r="H120" s="30"/>
      <c r="I120" s="35">
        <f>I119+Table1[[#This Row],[DEBIT]]-Table1[[#This Row],[CREDIT]]</f>
        <v>1139919168</v>
      </c>
      <c r="J120" s="27">
        <v>44766</v>
      </c>
      <c r="K120" s="30"/>
    </row>
    <row r="121" hidden="1" spans="1:11">
      <c r="A121" s="27">
        <v>44766</v>
      </c>
      <c r="B121" s="28">
        <v>116</v>
      </c>
      <c r="C121" s="12" t="str">
        <f>_xlfn.IFNA(VLOOKUP(Table1[[#This Row],[ACCOUNT NAME]],'CHART OF ACCOUNTS'!$B$3:$D$156,2,0),"-")</f>
        <v>SALARIES</v>
      </c>
      <c r="D121" t="s">
        <v>137</v>
      </c>
      <c r="E121" t="str">
        <f>_xlfn.IFNA(VLOOKUP(Table1[[#This Row],[ACCOUNT NAME]],'CHART OF ACCOUNTS'!$B$3:$D$156,3,0),"-")</f>
        <v>OPERATIONS EXPENSES</v>
      </c>
      <c r="F121" s="36" t="s">
        <v>276</v>
      </c>
      <c r="G121" s="30">
        <v>20000</v>
      </c>
      <c r="H121" s="30"/>
      <c r="I121" s="35">
        <f>I120+Table1[[#This Row],[DEBIT]]-Table1[[#This Row],[CREDIT]]</f>
        <v>1139939168</v>
      </c>
      <c r="J121" s="27">
        <v>44766</v>
      </c>
      <c r="K121" s="30"/>
    </row>
    <row r="122" hidden="1" spans="1:11">
      <c r="A122" s="27">
        <v>44766</v>
      </c>
      <c r="B122" s="28">
        <v>117</v>
      </c>
      <c r="C122" s="12" t="str">
        <f>_xlfn.IFNA(VLOOKUP(Table1[[#This Row],[ACCOUNT NAME]],'CHART OF ACCOUNTS'!$B$3:$D$156,2,0),"-")</f>
        <v>MISCELLANOUS</v>
      </c>
      <c r="D122" t="s">
        <v>140</v>
      </c>
      <c r="E122" t="str">
        <f>_xlfn.IFNA(VLOOKUP(Table1[[#This Row],[ACCOUNT NAME]],'CHART OF ACCOUNTS'!$B$3:$D$156,3,0),"-")</f>
        <v>OPERATIONS EXPENSES</v>
      </c>
      <c r="F122" s="36" t="s">
        <v>277</v>
      </c>
      <c r="G122" s="30">
        <v>3000</v>
      </c>
      <c r="H122" s="30"/>
      <c r="I122" s="35">
        <f>I121+Table1[[#This Row],[DEBIT]]-Table1[[#This Row],[CREDIT]]</f>
        <v>1139942168</v>
      </c>
      <c r="J122" s="27">
        <v>44766</v>
      </c>
      <c r="K122" s="30"/>
    </row>
    <row r="123" hidden="1" spans="1:11">
      <c r="A123" s="27">
        <v>44766</v>
      </c>
      <c r="B123" s="28">
        <v>118</v>
      </c>
      <c r="C123" s="12" t="str">
        <f>_xlfn.IFNA(VLOOKUP(Table1[[#This Row],[ACCOUNT NAME]],'CHART OF ACCOUNTS'!$B$3:$D$156,2,0),"-")</f>
        <v>FURNITURE AND FITTINGS</v>
      </c>
      <c r="D123" t="s">
        <v>166</v>
      </c>
      <c r="E123" t="str">
        <f>_xlfn.IFNA(VLOOKUP(Table1[[#This Row],[ACCOUNT NAME]],'CHART OF ACCOUNTS'!$B$3:$D$156,3,0),"-")</f>
        <v>ASSETS PURCHASED</v>
      </c>
      <c r="F123" s="36" t="s">
        <v>278</v>
      </c>
      <c r="G123" s="30">
        <v>6868138</v>
      </c>
      <c r="H123" s="30"/>
      <c r="I123" s="35">
        <f>I122+Table1[[#This Row],[DEBIT]]-Table1[[#This Row],[CREDIT]]</f>
        <v>1146810306</v>
      </c>
      <c r="J123" s="27">
        <v>44766</v>
      </c>
      <c r="K123" s="30"/>
    </row>
    <row r="124" hidden="1" spans="1:11">
      <c r="A124" s="27">
        <v>44766</v>
      </c>
      <c r="B124" s="28">
        <v>119</v>
      </c>
      <c r="C124" s="12" t="str">
        <f>_xlfn.IFNA(VLOOKUP(Table1[[#This Row],[ACCOUNT NAME]],'CHART OF ACCOUNTS'!$B$3:$D$156,2,0),"-")</f>
        <v>EQUIPMENT</v>
      </c>
      <c r="D124" t="s">
        <v>169</v>
      </c>
      <c r="E124" t="str">
        <f>_xlfn.IFNA(VLOOKUP(Table1[[#This Row],[ACCOUNT NAME]],'CHART OF ACCOUNTS'!$B$3:$D$156,3,0),"-")</f>
        <v>ASSETS PURCHASED</v>
      </c>
      <c r="F124" s="36" t="s">
        <v>279</v>
      </c>
      <c r="G124" s="30">
        <v>101500</v>
      </c>
      <c r="H124" s="30"/>
      <c r="I124" s="35">
        <f>I123+Table1[[#This Row],[DEBIT]]-Table1[[#This Row],[CREDIT]]</f>
        <v>1146911806</v>
      </c>
      <c r="J124" s="27">
        <v>44766</v>
      </c>
      <c r="K124" s="30"/>
    </row>
    <row r="125" hidden="1" spans="1:11">
      <c r="A125" s="27">
        <v>44766</v>
      </c>
      <c r="B125" s="28">
        <v>120</v>
      </c>
      <c r="C125" s="12" t="str">
        <f>_xlfn.IFNA(VLOOKUP(Table1[[#This Row],[ACCOUNT NAME]],'CHART OF ACCOUNTS'!$B$3:$D$156,2,0),"-")</f>
        <v>SALARIES</v>
      </c>
      <c r="D125" t="s">
        <v>137</v>
      </c>
      <c r="E125" t="str">
        <f>_xlfn.IFNA(VLOOKUP(Table1[[#This Row],[ACCOUNT NAME]],'CHART OF ACCOUNTS'!$B$3:$D$156,3,0),"-")</f>
        <v>OPERATIONS EXPENSES</v>
      </c>
      <c r="F125" s="36" t="s">
        <v>280</v>
      </c>
      <c r="G125" s="30">
        <v>34387</v>
      </c>
      <c r="H125" s="30"/>
      <c r="I125" s="35">
        <f>I124+Table1[[#This Row],[DEBIT]]-Table1[[#This Row],[CREDIT]]</f>
        <v>1146946193</v>
      </c>
      <c r="J125" s="27">
        <v>44766</v>
      </c>
      <c r="K125" s="30"/>
    </row>
    <row r="126" hidden="1" spans="1:11">
      <c r="A126" s="27">
        <v>44766</v>
      </c>
      <c r="B126" s="28">
        <v>121</v>
      </c>
      <c r="C126" s="12" t="str">
        <f>_xlfn.IFNA(VLOOKUP(Table1[[#This Row],[ACCOUNT NAME]],'CHART OF ACCOUNTS'!$B$3:$D$156,2,0),"-")</f>
        <v>SALARIES</v>
      </c>
      <c r="D126" t="s">
        <v>137</v>
      </c>
      <c r="E126" t="str">
        <f>_xlfn.IFNA(VLOOKUP(Table1[[#This Row],[ACCOUNT NAME]],'CHART OF ACCOUNTS'!$B$3:$D$156,3,0),"-")</f>
        <v>OPERATIONS EXPENSES</v>
      </c>
      <c r="F126" s="36" t="s">
        <v>280</v>
      </c>
      <c r="G126" s="30">
        <v>34387</v>
      </c>
      <c r="H126" s="30"/>
      <c r="I126" s="35">
        <f>I125+Table1[[#This Row],[DEBIT]]-Table1[[#This Row],[CREDIT]]</f>
        <v>1146980580</v>
      </c>
      <c r="J126" s="27">
        <v>44766</v>
      </c>
      <c r="K126" s="30"/>
    </row>
    <row r="127" hidden="1" spans="1:11">
      <c r="A127" s="27">
        <v>44766</v>
      </c>
      <c r="B127" s="28">
        <v>122</v>
      </c>
      <c r="C127" s="12" t="str">
        <f>_xlfn.IFNA(VLOOKUP(Table1[[#This Row],[ACCOUNT NAME]],'CHART OF ACCOUNTS'!$B$3:$D$156,2,0),"-")</f>
        <v>EQUIPMENT</v>
      </c>
      <c r="D127" t="s">
        <v>169</v>
      </c>
      <c r="E127" t="str">
        <f>_xlfn.IFNA(VLOOKUP(Table1[[#This Row],[ACCOUNT NAME]],'CHART OF ACCOUNTS'!$B$3:$D$156,3,0),"-")</f>
        <v>ASSETS PURCHASED</v>
      </c>
      <c r="F127" s="36" t="s">
        <v>281</v>
      </c>
      <c r="G127" s="30">
        <v>597500</v>
      </c>
      <c r="H127" s="30"/>
      <c r="I127" s="35">
        <f>I126+Table1[[#This Row],[DEBIT]]-Table1[[#This Row],[CREDIT]]</f>
        <v>1147578080</v>
      </c>
      <c r="J127" s="27">
        <v>44766</v>
      </c>
      <c r="K127" s="30"/>
    </row>
    <row r="128" hidden="1" spans="1:11">
      <c r="A128" s="27">
        <v>44766</v>
      </c>
      <c r="B128" s="28">
        <v>123</v>
      </c>
      <c r="C128" s="12" t="str">
        <f>_xlfn.IFNA(VLOOKUP(Table1[[#This Row],[ACCOUNT NAME]],'CHART OF ACCOUNTS'!$B$3:$D$156,2,0),"-")</f>
        <v>EQUIPMENT</v>
      </c>
      <c r="D128" t="s">
        <v>169</v>
      </c>
      <c r="E128" t="str">
        <f>_xlfn.IFNA(VLOOKUP(Table1[[#This Row],[ACCOUNT NAME]],'CHART OF ACCOUNTS'!$B$3:$D$156,3,0),"-")</f>
        <v>ASSETS PURCHASED</v>
      </c>
      <c r="F128" s="36" t="s">
        <v>279</v>
      </c>
      <c r="G128" s="30">
        <v>255500</v>
      </c>
      <c r="H128" s="30"/>
      <c r="I128" s="35">
        <f>I127+Table1[[#This Row],[DEBIT]]-Table1[[#This Row],[CREDIT]]</f>
        <v>1147833580</v>
      </c>
      <c r="J128" s="27">
        <v>44766</v>
      </c>
      <c r="K128" s="30"/>
    </row>
    <row r="129" hidden="1" spans="1:11">
      <c r="A129" s="27">
        <v>44766</v>
      </c>
      <c r="B129" s="28">
        <v>124</v>
      </c>
      <c r="C129" s="12" t="str">
        <f>_xlfn.IFNA(VLOOKUP(Table1[[#This Row],[ACCOUNT NAME]],'CHART OF ACCOUNTS'!$B$3:$D$156,2,0),"-")</f>
        <v>RENTS</v>
      </c>
      <c r="D129" t="s">
        <v>134</v>
      </c>
      <c r="E129" t="str">
        <f>_xlfn.IFNA(VLOOKUP(Table1[[#This Row],[ACCOUNT NAME]],'CHART OF ACCOUNTS'!$B$3:$D$156,3,0),"-")</f>
        <v>OPERATIONS EXPENSES</v>
      </c>
      <c r="F129" s="36" t="s">
        <v>282</v>
      </c>
      <c r="G129" s="30">
        <v>162500</v>
      </c>
      <c r="H129" s="30"/>
      <c r="I129" s="35">
        <f>I128+Table1[[#This Row],[DEBIT]]-Table1[[#This Row],[CREDIT]]</f>
        <v>1147996080</v>
      </c>
      <c r="J129" s="27">
        <v>44766</v>
      </c>
      <c r="K129" s="30"/>
    </row>
    <row r="130" hidden="1" spans="1:11">
      <c r="A130" s="27">
        <v>44768</v>
      </c>
      <c r="B130" s="28">
        <v>125</v>
      </c>
      <c r="C130" s="12" t="str">
        <f>_xlfn.IFNA(VLOOKUP(Table1[[#This Row],[ACCOUNT NAME]],'CHART OF ACCOUNTS'!$B$3:$D$156,2,0),"-")</f>
        <v>PRINTINGS</v>
      </c>
      <c r="D130" t="s">
        <v>71</v>
      </c>
      <c r="E130" t="str">
        <f>_xlfn.IFNA(VLOOKUP(Table1[[#This Row],[ACCOUNT NAME]],'CHART OF ACCOUNTS'!$B$3:$D$156,3,0),"-")</f>
        <v>MARKETING EXP</v>
      </c>
      <c r="F130" s="36" t="s">
        <v>71</v>
      </c>
      <c r="G130" s="30">
        <v>493842</v>
      </c>
      <c r="H130" s="30"/>
      <c r="I130" s="35">
        <f>I129+Table1[[#This Row],[DEBIT]]-Table1[[#This Row],[CREDIT]]</f>
        <v>1148489922</v>
      </c>
      <c r="J130" s="27">
        <v>44768</v>
      </c>
      <c r="K130" s="30"/>
    </row>
    <row r="131" hidden="1" spans="1:11">
      <c r="A131" s="27">
        <v>44768</v>
      </c>
      <c r="B131" s="28">
        <v>126</v>
      </c>
      <c r="C131" s="12" t="str">
        <f>_xlfn.IFNA(VLOOKUP(Table1[[#This Row],[ACCOUNT NAME]],'CHART OF ACCOUNTS'!$B$3:$D$156,2,0),"-")</f>
        <v>MISCELLANOUS</v>
      </c>
      <c r="D131" t="s">
        <v>140</v>
      </c>
      <c r="E131" t="str">
        <f>_xlfn.IFNA(VLOOKUP(Table1[[#This Row],[ACCOUNT NAME]],'CHART OF ACCOUNTS'!$B$3:$D$156,3,0),"-")</f>
        <v>OPERATIONS EXPENSES</v>
      </c>
      <c r="F131" s="36" t="s">
        <v>283</v>
      </c>
      <c r="G131" s="30">
        <v>141680</v>
      </c>
      <c r="H131" s="30"/>
      <c r="I131" s="35">
        <f>I130+Table1[[#This Row],[DEBIT]]-Table1[[#This Row],[CREDIT]]</f>
        <v>1148631602</v>
      </c>
      <c r="J131" s="27">
        <v>44768</v>
      </c>
      <c r="K131" s="30"/>
    </row>
    <row r="132" hidden="1" spans="1:11">
      <c r="A132" s="27">
        <v>44768</v>
      </c>
      <c r="B132" s="28">
        <v>127</v>
      </c>
      <c r="C132" s="12" t="str">
        <f>_xlfn.IFNA(VLOOKUP(Table1[[#This Row],[ACCOUNT NAME]],'CHART OF ACCOUNTS'!$B$3:$D$156,2,0),"-")</f>
        <v>MISCELLANOUS</v>
      </c>
      <c r="D132" t="s">
        <v>140</v>
      </c>
      <c r="E132" t="str">
        <f>_xlfn.IFNA(VLOOKUP(Table1[[#This Row],[ACCOUNT NAME]],'CHART OF ACCOUNTS'!$B$3:$D$156,3,0),"-")</f>
        <v>OPERATIONS EXPENSES</v>
      </c>
      <c r="F132" s="36" t="s">
        <v>283</v>
      </c>
      <c r="G132" s="30">
        <v>54037</v>
      </c>
      <c r="H132" s="30"/>
      <c r="I132" s="35">
        <f>I131+Table1[[#This Row],[DEBIT]]-Table1[[#This Row],[CREDIT]]</f>
        <v>1148685639</v>
      </c>
      <c r="J132" s="27">
        <v>44768</v>
      </c>
      <c r="K132" s="30"/>
    </row>
    <row r="133" hidden="1" spans="1:11">
      <c r="A133" s="27">
        <v>44768</v>
      </c>
      <c r="B133" s="28">
        <v>128</v>
      </c>
      <c r="C133" s="12" t="str">
        <f>_xlfn.IFNA(VLOOKUP(Table1[[#This Row],[ACCOUNT NAME]],'CHART OF ACCOUNTS'!$B$3:$D$156,2,0),"-")</f>
        <v>UTILITY</v>
      </c>
      <c r="D133" t="s">
        <v>141</v>
      </c>
      <c r="E133" t="str">
        <f>_xlfn.IFNA(VLOOKUP(Table1[[#This Row],[ACCOUNT NAME]],'CHART OF ACCOUNTS'!$B$3:$D$156,3,0),"-")</f>
        <v>OPERATIONS EXPENSES</v>
      </c>
      <c r="F133" s="36" t="s">
        <v>284</v>
      </c>
      <c r="G133" s="30">
        <v>4555</v>
      </c>
      <c r="H133" s="30"/>
      <c r="I133" s="35">
        <f>I132+Table1[[#This Row],[DEBIT]]-Table1[[#This Row],[CREDIT]]</f>
        <v>1148690194</v>
      </c>
      <c r="J133" s="27">
        <v>44768</v>
      </c>
      <c r="K133" s="30"/>
    </row>
    <row r="134" hidden="1" spans="1:11">
      <c r="A134" s="27">
        <v>44768</v>
      </c>
      <c r="B134" s="28">
        <v>129</v>
      </c>
      <c r="C134" s="12" t="str">
        <f>_xlfn.IFNA(VLOOKUP(Table1[[#This Row],[ACCOUNT NAME]],'CHART OF ACCOUNTS'!$B$3:$D$156,2,0),"-")</f>
        <v>MISCELLANOUS</v>
      </c>
      <c r="D134" t="s">
        <v>140</v>
      </c>
      <c r="E134" t="str">
        <f>_xlfn.IFNA(VLOOKUP(Table1[[#This Row],[ACCOUNT NAME]],'CHART OF ACCOUNTS'!$B$3:$D$156,3,0),"-")</f>
        <v>OPERATIONS EXPENSES</v>
      </c>
      <c r="F134" s="36" t="s">
        <v>283</v>
      </c>
      <c r="G134" s="30">
        <v>31904</v>
      </c>
      <c r="H134" s="30"/>
      <c r="I134" s="35">
        <f>I133+Table1[[#This Row],[DEBIT]]-Table1[[#This Row],[CREDIT]]</f>
        <v>1148722098</v>
      </c>
      <c r="J134" s="27">
        <v>44768</v>
      </c>
      <c r="K134" s="30"/>
    </row>
    <row r="135" hidden="1" spans="1:11">
      <c r="A135" s="27">
        <v>44768</v>
      </c>
      <c r="B135" s="28">
        <v>130</v>
      </c>
      <c r="C135" s="12" t="str">
        <f>_xlfn.IFNA(VLOOKUP(Table1[[#This Row],[ACCOUNT NAME]],'CHART OF ACCOUNTS'!$B$3:$D$156,2,0),"-")</f>
        <v>UTILITY</v>
      </c>
      <c r="D135" t="s">
        <v>141</v>
      </c>
      <c r="E135" t="str">
        <f>_xlfn.IFNA(VLOOKUP(Table1[[#This Row],[ACCOUNT NAME]],'CHART OF ACCOUNTS'!$B$3:$D$156,3,0),"-")</f>
        <v>OPERATIONS EXPENSES</v>
      </c>
      <c r="F135" s="36" t="s">
        <v>284</v>
      </c>
      <c r="G135" s="30">
        <v>4759</v>
      </c>
      <c r="H135" s="30"/>
      <c r="I135" s="35">
        <f>I134+Table1[[#This Row],[DEBIT]]-Table1[[#This Row],[CREDIT]]</f>
        <v>1148726857</v>
      </c>
      <c r="J135" s="27">
        <v>44768</v>
      </c>
      <c r="K135" s="30"/>
    </row>
    <row r="136" hidden="1" spans="1:11">
      <c r="A136" s="27">
        <v>44768</v>
      </c>
      <c r="B136" s="28">
        <v>131</v>
      </c>
      <c r="C136" s="12" t="str">
        <f>_xlfn.IFNA(VLOOKUP(Table1[[#This Row],[ACCOUNT NAME]],'CHART OF ACCOUNTS'!$B$3:$D$156,2,0),"-")</f>
        <v>STATIONERY</v>
      </c>
      <c r="D136" t="s">
        <v>135</v>
      </c>
      <c r="E136" t="str">
        <f>_xlfn.IFNA(VLOOKUP(Table1[[#This Row],[ACCOUNT NAME]],'CHART OF ACCOUNTS'!$B$3:$D$156,3,0),"-")</f>
        <v>OPERATIONS EXPENSES</v>
      </c>
      <c r="F136" s="36" t="s">
        <v>285</v>
      </c>
      <c r="G136" s="30">
        <v>13185</v>
      </c>
      <c r="H136" s="30"/>
      <c r="I136" s="35">
        <f>I135+Table1[[#This Row],[DEBIT]]-Table1[[#This Row],[CREDIT]]</f>
        <v>1148740042</v>
      </c>
      <c r="J136" s="27">
        <v>44768</v>
      </c>
      <c r="K136" s="30"/>
    </row>
    <row r="137" hidden="1" spans="1:11">
      <c r="A137" s="27">
        <v>44768</v>
      </c>
      <c r="B137" s="28">
        <v>132</v>
      </c>
      <c r="C137" s="12" t="str">
        <f>_xlfn.IFNA(VLOOKUP(Table1[[#This Row],[ACCOUNT NAME]],'CHART OF ACCOUNTS'!$B$3:$D$156,2,0),"-")</f>
        <v>MISCELLANOUS</v>
      </c>
      <c r="D137" t="s">
        <v>140</v>
      </c>
      <c r="E137" t="str">
        <f>_xlfn.IFNA(VLOOKUP(Table1[[#This Row],[ACCOUNT NAME]],'CHART OF ACCOUNTS'!$B$3:$D$156,3,0),"-")</f>
        <v>OPERATIONS EXPENSES</v>
      </c>
      <c r="F137" s="36" t="s">
        <v>286</v>
      </c>
      <c r="G137" s="30">
        <v>225</v>
      </c>
      <c r="H137" s="30"/>
      <c r="I137" s="35">
        <f>I136+Table1[[#This Row],[DEBIT]]-Table1[[#This Row],[CREDIT]]</f>
        <v>1148740267</v>
      </c>
      <c r="J137" s="27">
        <v>44768</v>
      </c>
      <c r="K137" s="30"/>
    </row>
    <row r="138" hidden="1" spans="1:11">
      <c r="A138" s="27">
        <v>44768</v>
      </c>
      <c r="B138" s="28">
        <v>133</v>
      </c>
      <c r="C138" s="12" t="str">
        <f>_xlfn.IFNA(VLOOKUP(Table1[[#This Row],[ACCOUNT NAME]],'CHART OF ACCOUNTS'!$B$3:$D$156,2,0),"-")</f>
        <v>MISCELLANOUS</v>
      </c>
      <c r="D138" t="s">
        <v>140</v>
      </c>
      <c r="E138" t="str">
        <f>_xlfn.IFNA(VLOOKUP(Table1[[#This Row],[ACCOUNT NAME]],'CHART OF ACCOUNTS'!$B$3:$D$156,3,0),"-")</f>
        <v>OPERATIONS EXPENSES</v>
      </c>
      <c r="F138" s="36" t="s">
        <v>287</v>
      </c>
      <c r="G138" s="30">
        <v>600</v>
      </c>
      <c r="H138" s="30"/>
      <c r="I138" s="35">
        <f>I137+Table1[[#This Row],[DEBIT]]-Table1[[#This Row],[CREDIT]]</f>
        <v>1148740867</v>
      </c>
      <c r="J138" s="27">
        <v>44768</v>
      </c>
      <c r="K138" s="30"/>
    </row>
    <row r="139" hidden="1" spans="1:11">
      <c r="A139" s="27">
        <v>44768</v>
      </c>
      <c r="B139" s="28">
        <v>134</v>
      </c>
      <c r="C139" s="12" t="str">
        <f>_xlfn.IFNA(VLOOKUP(Table1[[#This Row],[ACCOUNT NAME]],'CHART OF ACCOUNTS'!$B$3:$D$156,2,0),"-")</f>
        <v>FURNITURE AND FITTINGS</v>
      </c>
      <c r="D139" t="s">
        <v>166</v>
      </c>
      <c r="E139" t="str">
        <f>_xlfn.IFNA(VLOOKUP(Table1[[#This Row],[ACCOUNT NAME]],'CHART OF ACCOUNTS'!$B$3:$D$156,3,0),"-")</f>
        <v>ASSETS PURCHASED</v>
      </c>
      <c r="F139" s="36" t="s">
        <v>288</v>
      </c>
      <c r="G139" s="30">
        <v>25000</v>
      </c>
      <c r="H139" s="30"/>
      <c r="I139" s="35">
        <f>I138+Table1[[#This Row],[DEBIT]]-Table1[[#This Row],[CREDIT]]</f>
        <v>1148765867</v>
      </c>
      <c r="J139" s="27">
        <v>44768</v>
      </c>
      <c r="K139" s="30"/>
    </row>
    <row r="140" hidden="1" spans="1:11">
      <c r="A140" s="27">
        <v>44768</v>
      </c>
      <c r="B140" s="28">
        <v>135</v>
      </c>
      <c r="C140" s="12" t="str">
        <f>_xlfn.IFNA(VLOOKUP(Table1[[#This Row],[ACCOUNT NAME]],'CHART OF ACCOUNTS'!$B$3:$D$156,2,0),"-")</f>
        <v>FURNITURE AND FITTINGS</v>
      </c>
      <c r="D140" t="s">
        <v>166</v>
      </c>
      <c r="E140" t="str">
        <f>_xlfn.IFNA(VLOOKUP(Table1[[#This Row],[ACCOUNT NAME]],'CHART OF ACCOUNTS'!$B$3:$D$156,3,0),"-")</f>
        <v>ASSETS PURCHASED</v>
      </c>
      <c r="F140" s="36" t="s">
        <v>289</v>
      </c>
      <c r="G140" s="30">
        <v>3250</v>
      </c>
      <c r="H140" s="30"/>
      <c r="I140" s="35">
        <f>I139+Table1[[#This Row],[DEBIT]]-Table1[[#This Row],[CREDIT]]</f>
        <v>1148769117</v>
      </c>
      <c r="J140" s="27">
        <v>44768</v>
      </c>
      <c r="K140" s="30"/>
    </row>
    <row r="141" hidden="1" spans="1:11">
      <c r="A141" s="27">
        <v>44768</v>
      </c>
      <c r="B141" s="28">
        <v>136</v>
      </c>
      <c r="C141" s="12" t="str">
        <f>_xlfn.IFNA(VLOOKUP(Table1[[#This Row],[ACCOUNT NAME]],'CHART OF ACCOUNTS'!$B$3:$D$156,2,0),"-")</f>
        <v>MISCELLANOUS</v>
      </c>
      <c r="D141" t="s">
        <v>140</v>
      </c>
      <c r="E141" t="str">
        <f>_xlfn.IFNA(VLOOKUP(Table1[[#This Row],[ACCOUNT NAME]],'CHART OF ACCOUNTS'!$B$3:$D$156,3,0),"-")</f>
        <v>OPERATIONS EXPENSES</v>
      </c>
      <c r="F141" s="36" t="s">
        <v>290</v>
      </c>
      <c r="G141" s="30">
        <v>8484</v>
      </c>
      <c r="H141" s="30"/>
      <c r="I141" s="35">
        <f>I140+Table1[[#This Row],[DEBIT]]-Table1[[#This Row],[CREDIT]]</f>
        <v>1148777601</v>
      </c>
      <c r="J141" s="27">
        <v>44768</v>
      </c>
      <c r="K141" s="30"/>
    </row>
    <row r="142" hidden="1" spans="1:11">
      <c r="A142" s="27">
        <v>44768</v>
      </c>
      <c r="B142" s="28">
        <v>137</v>
      </c>
      <c r="C142" s="12" t="str">
        <f>_xlfn.IFNA(VLOOKUP(Table1[[#This Row],[ACCOUNT NAME]],'CHART OF ACCOUNTS'!$B$3:$D$156,2,0),"-")</f>
        <v>MISCELLANOUS</v>
      </c>
      <c r="D142" t="s">
        <v>140</v>
      </c>
      <c r="E142" t="str">
        <f>_xlfn.IFNA(VLOOKUP(Table1[[#This Row],[ACCOUNT NAME]],'CHART OF ACCOUNTS'!$B$3:$D$156,3,0),"-")</f>
        <v>OPERATIONS EXPENSES</v>
      </c>
      <c r="F142" s="36" t="s">
        <v>287</v>
      </c>
      <c r="G142" s="30">
        <v>250</v>
      </c>
      <c r="H142" s="30"/>
      <c r="I142" s="35">
        <f>I141+Table1[[#This Row],[DEBIT]]-Table1[[#This Row],[CREDIT]]</f>
        <v>1148777851</v>
      </c>
      <c r="J142" s="27">
        <v>44768</v>
      </c>
      <c r="K142" s="30"/>
    </row>
    <row r="143" hidden="1" spans="1:11">
      <c r="A143" s="27">
        <v>44768</v>
      </c>
      <c r="B143" s="28">
        <v>138</v>
      </c>
      <c r="C143" s="12" t="str">
        <f>_xlfn.IFNA(VLOOKUP(Table1[[#This Row],[ACCOUNT NAME]],'CHART OF ACCOUNTS'!$B$3:$D$156,2,0),"-")</f>
        <v>MISCELLANOUS</v>
      </c>
      <c r="D143" t="s">
        <v>140</v>
      </c>
      <c r="E143" t="str">
        <f>_xlfn.IFNA(VLOOKUP(Table1[[#This Row],[ACCOUNT NAME]],'CHART OF ACCOUNTS'!$B$3:$D$156,3,0),"-")</f>
        <v>OPERATIONS EXPENSES</v>
      </c>
      <c r="F143" s="36" t="s">
        <v>291</v>
      </c>
      <c r="G143" s="30">
        <v>145750</v>
      </c>
      <c r="H143" s="30"/>
      <c r="I143" s="35">
        <f>I142+Table1[[#This Row],[DEBIT]]-Table1[[#This Row],[CREDIT]]</f>
        <v>1148923601</v>
      </c>
      <c r="J143" s="27">
        <v>44768</v>
      </c>
      <c r="K143" s="30"/>
    </row>
    <row r="144" hidden="1" spans="1:11">
      <c r="A144" s="27">
        <v>44768</v>
      </c>
      <c r="B144" s="28">
        <v>139</v>
      </c>
      <c r="C144" s="12" t="str">
        <f>_xlfn.IFNA(VLOOKUP(Table1[[#This Row],[ACCOUNT NAME]],'CHART OF ACCOUNTS'!$B$3:$D$156,2,0),"-")</f>
        <v>MISCELLANOUS</v>
      </c>
      <c r="D144" t="s">
        <v>140</v>
      </c>
      <c r="E144" t="str">
        <f>_xlfn.IFNA(VLOOKUP(Table1[[#This Row],[ACCOUNT NAME]],'CHART OF ACCOUNTS'!$B$3:$D$156,3,0),"-")</f>
        <v>OPERATIONS EXPENSES</v>
      </c>
      <c r="F144" s="36" t="s">
        <v>290</v>
      </c>
      <c r="G144" s="30">
        <v>81539</v>
      </c>
      <c r="H144" s="30"/>
      <c r="I144" s="35">
        <f>I143+Table1[[#This Row],[DEBIT]]-Table1[[#This Row],[CREDIT]]</f>
        <v>1149005140</v>
      </c>
      <c r="J144" s="27">
        <v>44768</v>
      </c>
      <c r="K144" s="30"/>
    </row>
    <row r="145" hidden="1" spans="1:11">
      <c r="A145" s="27">
        <v>44768</v>
      </c>
      <c r="B145" s="28">
        <v>140</v>
      </c>
      <c r="C145" s="12" t="str">
        <f>_xlfn.IFNA(VLOOKUP(Table1[[#This Row],[ACCOUNT NAME]],'CHART OF ACCOUNTS'!$B$3:$D$156,2,0),"-")</f>
        <v>MISCELLANOUS</v>
      </c>
      <c r="D145" t="s">
        <v>140</v>
      </c>
      <c r="E145" t="str">
        <f>_xlfn.IFNA(VLOOKUP(Table1[[#This Row],[ACCOUNT NAME]],'CHART OF ACCOUNTS'!$B$3:$D$156,3,0),"-")</f>
        <v>OPERATIONS EXPENSES</v>
      </c>
      <c r="F145" s="36" t="s">
        <v>290</v>
      </c>
      <c r="G145" s="30">
        <v>13674</v>
      </c>
      <c r="H145" s="30"/>
      <c r="I145" s="35">
        <f>I144+Table1[[#This Row],[DEBIT]]-Table1[[#This Row],[CREDIT]]</f>
        <v>1149018814</v>
      </c>
      <c r="J145" s="27">
        <v>44768</v>
      </c>
      <c r="K145" s="30"/>
    </row>
    <row r="146" hidden="1" spans="1:11">
      <c r="A146" s="27">
        <v>44768</v>
      </c>
      <c r="B146" s="28">
        <v>141</v>
      </c>
      <c r="C146" s="12" t="str">
        <f>_xlfn.IFNA(VLOOKUP(Table1[[#This Row],[ACCOUNT NAME]],'CHART OF ACCOUNTS'!$B$3:$D$156,2,0),"-")</f>
        <v>UTILITY</v>
      </c>
      <c r="D146" t="s">
        <v>141</v>
      </c>
      <c r="E146" t="str">
        <f>_xlfn.IFNA(VLOOKUP(Table1[[#This Row],[ACCOUNT NAME]],'CHART OF ACCOUNTS'!$B$3:$D$156,3,0),"-")</f>
        <v>OPERATIONS EXPENSES</v>
      </c>
      <c r="F146" s="36" t="s">
        <v>284</v>
      </c>
      <c r="G146" s="30">
        <v>5496</v>
      </c>
      <c r="H146" s="30"/>
      <c r="I146" s="35">
        <f>I145+Table1[[#This Row],[DEBIT]]-Table1[[#This Row],[CREDIT]]</f>
        <v>1149024310</v>
      </c>
      <c r="J146" s="27">
        <v>44768</v>
      </c>
      <c r="K146" s="30"/>
    </row>
    <row r="147" hidden="1" spans="1:11">
      <c r="A147" s="27">
        <v>44768</v>
      </c>
      <c r="B147" s="28">
        <v>142</v>
      </c>
      <c r="C147" s="12" t="str">
        <f>_xlfn.IFNA(VLOOKUP(Table1[[#This Row],[ACCOUNT NAME]],'CHART OF ACCOUNTS'!$B$3:$D$156,2,0),"-")</f>
        <v>RENTS</v>
      </c>
      <c r="D147" t="s">
        <v>134</v>
      </c>
      <c r="E147" t="str">
        <f>_xlfn.IFNA(VLOOKUP(Table1[[#This Row],[ACCOUNT NAME]],'CHART OF ACCOUNTS'!$B$3:$D$156,3,0),"-")</f>
        <v>OPERATIONS EXPENSES</v>
      </c>
      <c r="F147" s="36" t="s">
        <v>292</v>
      </c>
      <c r="G147" s="30">
        <v>162500</v>
      </c>
      <c r="H147" s="30"/>
      <c r="I147" s="35">
        <f>I146+Table1[[#This Row],[DEBIT]]-Table1[[#This Row],[CREDIT]]</f>
        <v>1149186810</v>
      </c>
      <c r="J147" s="27">
        <v>44768</v>
      </c>
      <c r="K147" s="30"/>
    </row>
    <row r="148" hidden="1" spans="1:11">
      <c r="A148" s="27">
        <v>44768</v>
      </c>
      <c r="B148" s="28">
        <v>143</v>
      </c>
      <c r="C148" s="12" t="str">
        <f>_xlfn.IFNA(VLOOKUP(Table1[[#This Row],[ACCOUNT NAME]],'CHART OF ACCOUNTS'!$B$3:$D$156,2,0),"-")</f>
        <v>MISCELLANOUS</v>
      </c>
      <c r="D148" t="s">
        <v>140</v>
      </c>
      <c r="E148" t="str">
        <f>_xlfn.IFNA(VLOOKUP(Table1[[#This Row],[ACCOUNT NAME]],'CHART OF ACCOUNTS'!$B$3:$D$156,3,0),"-")</f>
        <v>OPERATIONS EXPENSES</v>
      </c>
      <c r="F148" s="36" t="s">
        <v>293</v>
      </c>
      <c r="G148" s="30">
        <v>72045</v>
      </c>
      <c r="H148" s="30"/>
      <c r="I148" s="35">
        <f>I147+Table1[[#This Row],[DEBIT]]-Table1[[#This Row],[CREDIT]]</f>
        <v>1149258855</v>
      </c>
      <c r="J148" s="27">
        <v>44768</v>
      </c>
      <c r="K148" s="30"/>
    </row>
    <row r="149" hidden="1" spans="1:11">
      <c r="A149" s="27">
        <v>44768</v>
      </c>
      <c r="B149" s="28">
        <v>144</v>
      </c>
      <c r="C149" s="12" t="str">
        <f>_xlfn.IFNA(VLOOKUP(Table1[[#This Row],[ACCOUNT NAME]],'CHART OF ACCOUNTS'!$B$3:$D$156,2,0),"-")</f>
        <v>MISCELLANOUS</v>
      </c>
      <c r="D149" t="s">
        <v>140</v>
      </c>
      <c r="E149" t="str">
        <f>_xlfn.IFNA(VLOOKUP(Table1[[#This Row],[ACCOUNT NAME]],'CHART OF ACCOUNTS'!$B$3:$D$156,3,0),"-")</f>
        <v>OPERATIONS EXPENSES</v>
      </c>
      <c r="F149" s="36" t="s">
        <v>290</v>
      </c>
      <c r="G149" s="30">
        <v>15978</v>
      </c>
      <c r="H149" s="30"/>
      <c r="I149" s="35">
        <f>I148+Table1[[#This Row],[DEBIT]]-Table1[[#This Row],[CREDIT]]</f>
        <v>1149274833</v>
      </c>
      <c r="J149" s="27">
        <v>44768</v>
      </c>
      <c r="K149" s="30"/>
    </row>
    <row r="150" hidden="1" spans="1:11">
      <c r="A150" s="27">
        <v>44768</v>
      </c>
      <c r="B150" s="28">
        <v>145</v>
      </c>
      <c r="C150" s="12" t="str">
        <f>_xlfn.IFNA(VLOOKUP(Table1[[#This Row],[ACCOUNT NAME]],'CHART OF ACCOUNTS'!$B$3:$D$156,2,0),"-")</f>
        <v>SALARIES</v>
      </c>
      <c r="D150" t="s">
        <v>137</v>
      </c>
      <c r="E150" t="str">
        <f>_xlfn.IFNA(VLOOKUP(Table1[[#This Row],[ACCOUNT NAME]],'CHART OF ACCOUNTS'!$B$3:$D$156,3,0),"-")</f>
        <v>OPERATIONS EXPENSES</v>
      </c>
      <c r="F150" s="36" t="s">
        <v>294</v>
      </c>
      <c r="G150" s="30">
        <v>55387</v>
      </c>
      <c r="H150" s="30"/>
      <c r="I150" s="35">
        <f>I149+Table1[[#This Row],[DEBIT]]-Table1[[#This Row],[CREDIT]]</f>
        <v>1149330220</v>
      </c>
      <c r="J150" s="27">
        <v>44768</v>
      </c>
      <c r="K150" s="30"/>
    </row>
    <row r="151" hidden="1" spans="1:11">
      <c r="A151" s="27">
        <v>44768</v>
      </c>
      <c r="B151" s="28">
        <v>146</v>
      </c>
      <c r="C151" s="12" t="str">
        <f>_xlfn.IFNA(VLOOKUP(Table1[[#This Row],[ACCOUNT NAME]],'CHART OF ACCOUNTS'!$B$3:$D$156,2,0),"-")</f>
        <v>SALARIES</v>
      </c>
      <c r="D151" t="s">
        <v>137</v>
      </c>
      <c r="E151" t="str">
        <f>_xlfn.IFNA(VLOOKUP(Table1[[#This Row],[ACCOUNT NAME]],'CHART OF ACCOUNTS'!$B$3:$D$156,3,0),"-")</f>
        <v>OPERATIONS EXPENSES</v>
      </c>
      <c r="F151" s="36" t="s">
        <v>294</v>
      </c>
      <c r="G151" s="30">
        <v>17855</v>
      </c>
      <c r="H151" s="30"/>
      <c r="I151" s="35">
        <f>I150+Table1[[#This Row],[DEBIT]]-Table1[[#This Row],[CREDIT]]</f>
        <v>1149348075</v>
      </c>
      <c r="J151" s="27">
        <v>44768</v>
      </c>
      <c r="K151" s="30"/>
    </row>
    <row r="152" hidden="1" spans="1:11">
      <c r="A152" s="27">
        <v>44768</v>
      </c>
      <c r="B152" s="28">
        <v>147</v>
      </c>
      <c r="C152" s="12" t="str">
        <f>_xlfn.IFNA(VLOOKUP(Table1[[#This Row],[ACCOUNT NAME]],'CHART OF ACCOUNTS'!$B$3:$D$156,2,0),"-")</f>
        <v>MISCELLANOUS</v>
      </c>
      <c r="D152" t="s">
        <v>140</v>
      </c>
      <c r="E152" t="str">
        <f>_xlfn.IFNA(VLOOKUP(Table1[[#This Row],[ACCOUNT NAME]],'CHART OF ACCOUNTS'!$B$3:$D$156,3,0),"-")</f>
        <v>OPERATIONS EXPENSES</v>
      </c>
      <c r="F152" s="36" t="s">
        <v>290</v>
      </c>
      <c r="G152" s="30">
        <v>5274</v>
      </c>
      <c r="H152" s="30"/>
      <c r="I152" s="35">
        <f>I151+Table1[[#This Row],[DEBIT]]-Table1[[#This Row],[CREDIT]]</f>
        <v>1149353349</v>
      </c>
      <c r="J152" s="27">
        <v>44768</v>
      </c>
      <c r="K152" s="30"/>
    </row>
    <row r="153" hidden="1" spans="1:11">
      <c r="A153" s="27">
        <v>44768</v>
      </c>
      <c r="B153" s="28">
        <v>148</v>
      </c>
      <c r="C153" s="12" t="str">
        <f>_xlfn.IFNA(VLOOKUP(Table1[[#This Row],[ACCOUNT NAME]],'CHART OF ACCOUNTS'!$B$3:$D$156,2,0),"-")</f>
        <v>STATIONERY</v>
      </c>
      <c r="D153" t="s">
        <v>135</v>
      </c>
      <c r="E153" t="str">
        <f>_xlfn.IFNA(VLOOKUP(Table1[[#This Row],[ACCOUNT NAME]],'CHART OF ACCOUNTS'!$B$3:$D$156,3,0),"-")</f>
        <v>OPERATIONS EXPENSES</v>
      </c>
      <c r="F153" s="36" t="s">
        <v>295</v>
      </c>
      <c r="G153" s="30">
        <v>1760</v>
      </c>
      <c r="H153" s="30"/>
      <c r="I153" s="35">
        <f>I152+Table1[[#This Row],[DEBIT]]-Table1[[#This Row],[CREDIT]]</f>
        <v>1149355109</v>
      </c>
      <c r="J153" s="27">
        <v>44768</v>
      </c>
      <c r="K153" s="30"/>
    </row>
    <row r="154" hidden="1" spans="1:11">
      <c r="A154" s="27">
        <v>44768</v>
      </c>
      <c r="B154" s="28">
        <v>149</v>
      </c>
      <c r="C154" s="12" t="str">
        <f>_xlfn.IFNA(VLOOKUP(Table1[[#This Row],[ACCOUNT NAME]],'CHART OF ACCOUNTS'!$B$3:$D$156,2,0),"-")</f>
        <v>UTILITY</v>
      </c>
      <c r="D154" t="s">
        <v>141</v>
      </c>
      <c r="E154" t="str">
        <f>_xlfn.IFNA(VLOOKUP(Table1[[#This Row],[ACCOUNT NAME]],'CHART OF ACCOUNTS'!$B$3:$D$156,3,0),"-")</f>
        <v>OPERATIONS EXPENSES</v>
      </c>
      <c r="F154" s="36" t="s">
        <v>296</v>
      </c>
      <c r="G154" s="30">
        <v>15753</v>
      </c>
      <c r="H154" s="30"/>
      <c r="I154" s="35">
        <f>I153+Table1[[#This Row],[DEBIT]]-Table1[[#This Row],[CREDIT]]</f>
        <v>1149370862</v>
      </c>
      <c r="J154" s="27">
        <v>44768</v>
      </c>
      <c r="K154" s="30"/>
    </row>
    <row r="155" hidden="1" spans="1:11">
      <c r="A155" s="27">
        <v>44768</v>
      </c>
      <c r="B155" s="28">
        <v>150</v>
      </c>
      <c r="C155" s="12" t="str">
        <f>_xlfn.IFNA(VLOOKUP(Table1[[#This Row],[ACCOUNT NAME]],'CHART OF ACCOUNTS'!$B$3:$D$156,2,0),"-")</f>
        <v>MISCELLANOUS</v>
      </c>
      <c r="D155" t="s">
        <v>140</v>
      </c>
      <c r="E155" t="str">
        <f>_xlfn.IFNA(VLOOKUP(Table1[[#This Row],[ACCOUNT NAME]],'CHART OF ACCOUNTS'!$B$3:$D$156,3,0),"-")</f>
        <v>OPERATIONS EXPENSES</v>
      </c>
      <c r="F155" s="36" t="s">
        <v>290</v>
      </c>
      <c r="G155" s="30">
        <v>1442</v>
      </c>
      <c r="H155" s="30"/>
      <c r="I155" s="35">
        <f>I154+Table1[[#This Row],[DEBIT]]-Table1[[#This Row],[CREDIT]]</f>
        <v>1149372304</v>
      </c>
      <c r="J155" s="27">
        <v>44768</v>
      </c>
      <c r="K155" s="30"/>
    </row>
    <row r="156" hidden="1" spans="1:11">
      <c r="A156" s="27">
        <v>44768</v>
      </c>
      <c r="B156" s="28">
        <v>151</v>
      </c>
      <c r="C156" s="12" t="str">
        <f>_xlfn.IFNA(VLOOKUP(Table1[[#This Row],[ACCOUNT NAME]],'CHART OF ACCOUNTS'!$B$3:$D$156,2,0),"-")</f>
        <v>FURNITURE AND FITTINGS</v>
      </c>
      <c r="D156" t="s">
        <v>166</v>
      </c>
      <c r="E156" t="str">
        <f>_xlfn.IFNA(VLOOKUP(Table1[[#This Row],[ACCOUNT NAME]],'CHART OF ACCOUNTS'!$B$3:$D$156,3,0),"-")</f>
        <v>ASSETS PURCHASED</v>
      </c>
      <c r="F156" s="36" t="s">
        <v>297</v>
      </c>
      <c r="G156" s="30">
        <v>777649</v>
      </c>
      <c r="H156" s="30"/>
      <c r="I156" s="35">
        <f>I155+Table1[[#This Row],[DEBIT]]-Table1[[#This Row],[CREDIT]]</f>
        <v>1150149953</v>
      </c>
      <c r="J156" s="27">
        <v>44768</v>
      </c>
      <c r="K156" s="30"/>
    </row>
    <row r="157" hidden="1" spans="1:11">
      <c r="A157" s="27">
        <v>44768</v>
      </c>
      <c r="B157" s="28">
        <v>152</v>
      </c>
      <c r="C157" s="12" t="str">
        <f>_xlfn.IFNA(VLOOKUP(Table1[[#This Row],[ACCOUNT NAME]],'CHART OF ACCOUNTS'!$B$3:$D$156,2,0),"-")</f>
        <v>MISCELLANOUS</v>
      </c>
      <c r="D157" t="s">
        <v>140</v>
      </c>
      <c r="E157" t="str">
        <f>_xlfn.IFNA(VLOOKUP(Table1[[#This Row],[ACCOUNT NAME]],'CHART OF ACCOUNTS'!$B$3:$D$156,3,0),"-")</f>
        <v>OPERATIONS EXPENSES</v>
      </c>
      <c r="F157" s="36" t="s">
        <v>298</v>
      </c>
      <c r="G157" s="30">
        <v>750</v>
      </c>
      <c r="H157" s="30"/>
      <c r="I157" s="35">
        <f>I156+Table1[[#This Row],[DEBIT]]-Table1[[#This Row],[CREDIT]]</f>
        <v>1150150703</v>
      </c>
      <c r="J157" s="27">
        <v>44768</v>
      </c>
      <c r="K157" s="30"/>
    </row>
    <row r="158" hidden="1" spans="1:11">
      <c r="A158" s="27">
        <v>44768</v>
      </c>
      <c r="B158" s="28">
        <v>153</v>
      </c>
      <c r="C158" s="12" t="str">
        <f>_xlfn.IFNA(VLOOKUP(Table1[[#This Row],[ACCOUNT NAME]],'CHART OF ACCOUNTS'!$B$3:$D$156,2,0),"-")</f>
        <v>MISCELLANOUS</v>
      </c>
      <c r="D158" t="s">
        <v>140</v>
      </c>
      <c r="E158" t="str">
        <f>_xlfn.IFNA(VLOOKUP(Table1[[#This Row],[ACCOUNT NAME]],'CHART OF ACCOUNTS'!$B$3:$D$156,3,0),"-")</f>
        <v>OPERATIONS EXPENSES</v>
      </c>
      <c r="F158" s="36" t="s">
        <v>299</v>
      </c>
      <c r="G158" s="30">
        <v>1500</v>
      </c>
      <c r="H158" s="30"/>
      <c r="I158" s="35">
        <f>I157+Table1[[#This Row],[DEBIT]]-Table1[[#This Row],[CREDIT]]</f>
        <v>1150152203</v>
      </c>
      <c r="J158" s="27">
        <v>44768</v>
      </c>
      <c r="K158" s="30"/>
    </row>
    <row r="159" hidden="1" spans="1:11">
      <c r="A159" s="27">
        <v>44768</v>
      </c>
      <c r="B159" s="28">
        <v>154</v>
      </c>
      <c r="C159" s="12" t="str">
        <f>_xlfn.IFNA(VLOOKUP(Table1[[#This Row],[ACCOUNT NAME]],'CHART OF ACCOUNTS'!$B$3:$D$156,2,0),"-")</f>
        <v>MISCELLANOUS</v>
      </c>
      <c r="D159" t="s">
        <v>140</v>
      </c>
      <c r="E159" t="str">
        <f>_xlfn.IFNA(VLOOKUP(Table1[[#This Row],[ACCOUNT NAME]],'CHART OF ACCOUNTS'!$B$3:$D$156,3,0),"-")</f>
        <v>OPERATIONS EXPENSES</v>
      </c>
      <c r="F159" s="36" t="s">
        <v>300</v>
      </c>
      <c r="G159" s="30">
        <v>13546</v>
      </c>
      <c r="H159" s="30"/>
      <c r="I159" s="35">
        <f>I158+Table1[[#This Row],[DEBIT]]-Table1[[#This Row],[CREDIT]]</f>
        <v>1150165749</v>
      </c>
      <c r="J159" s="27">
        <v>44768</v>
      </c>
      <c r="K159" s="30"/>
    </row>
    <row r="160" hidden="1" spans="1:11">
      <c r="A160" s="27">
        <v>44768</v>
      </c>
      <c r="B160" s="28">
        <v>155</v>
      </c>
      <c r="C160" s="12" t="str">
        <f>_xlfn.IFNA(VLOOKUP(Table1[[#This Row],[ACCOUNT NAME]],'CHART OF ACCOUNTS'!$B$3:$D$156,2,0),"-")</f>
        <v>MISCELLANOUS</v>
      </c>
      <c r="D160" t="s">
        <v>140</v>
      </c>
      <c r="E160" t="str">
        <f>_xlfn.IFNA(VLOOKUP(Table1[[#This Row],[ACCOUNT NAME]],'CHART OF ACCOUNTS'!$B$3:$D$156,3,0),"-")</f>
        <v>OPERATIONS EXPENSES</v>
      </c>
      <c r="F160" s="36" t="s">
        <v>301</v>
      </c>
      <c r="G160" s="30">
        <v>85563</v>
      </c>
      <c r="H160" s="30"/>
      <c r="I160" s="35">
        <f>I159+Table1[[#This Row],[DEBIT]]-Table1[[#This Row],[CREDIT]]</f>
        <v>1150251312</v>
      </c>
      <c r="J160" s="27">
        <v>44768</v>
      </c>
      <c r="K160" s="30"/>
    </row>
    <row r="161" hidden="1" spans="1:11">
      <c r="A161" s="27">
        <v>44768</v>
      </c>
      <c r="B161" s="28">
        <v>156</v>
      </c>
      <c r="C161" s="12" t="str">
        <f>_xlfn.IFNA(VLOOKUP(Table1[[#This Row],[ACCOUNT NAME]],'CHART OF ACCOUNTS'!$B$3:$D$156,2,0),"-")</f>
        <v>MISCELLANOUS</v>
      </c>
      <c r="D161" t="s">
        <v>140</v>
      </c>
      <c r="E161" t="str">
        <f>_xlfn.IFNA(VLOOKUP(Table1[[#This Row],[ACCOUNT NAME]],'CHART OF ACCOUNTS'!$B$3:$D$156,3,0),"-")</f>
        <v>OPERATIONS EXPENSES</v>
      </c>
      <c r="F161" s="36" t="s">
        <v>293</v>
      </c>
      <c r="G161" s="30">
        <v>15045</v>
      </c>
      <c r="H161" s="30"/>
      <c r="I161" s="35">
        <f>I160+Table1[[#This Row],[DEBIT]]-Table1[[#This Row],[CREDIT]]</f>
        <v>1150266357</v>
      </c>
      <c r="J161" s="27">
        <v>44768</v>
      </c>
      <c r="K161" s="30"/>
    </row>
    <row r="162" hidden="1" spans="1:11">
      <c r="A162" s="27">
        <v>44768</v>
      </c>
      <c r="B162" s="28">
        <v>157</v>
      </c>
      <c r="C162" s="12" t="str">
        <f>_xlfn.IFNA(VLOOKUP(Table1[[#This Row],[ACCOUNT NAME]],'CHART OF ACCOUNTS'!$B$3:$D$156,2,0),"-")</f>
        <v>BOLAN</v>
      </c>
      <c r="D162" t="s">
        <v>130</v>
      </c>
      <c r="E162" t="str">
        <f>_xlfn.IFNA(VLOOKUP(Table1[[#This Row],[ACCOUNT NAME]],'CHART OF ACCOUNTS'!$B$3:$D$156,3,0),"-")</f>
        <v>OPERATIONS EXPENSES</v>
      </c>
      <c r="F162" s="36" t="s">
        <v>302</v>
      </c>
      <c r="G162" s="30">
        <v>2502</v>
      </c>
      <c r="H162" s="30"/>
      <c r="I162" s="35">
        <f>I161+Table1[[#This Row],[DEBIT]]-Table1[[#This Row],[CREDIT]]</f>
        <v>1150268859</v>
      </c>
      <c r="J162" s="27">
        <v>44768</v>
      </c>
      <c r="K162" s="30"/>
    </row>
    <row r="163" hidden="1" spans="1:11">
      <c r="A163" s="27">
        <v>44768</v>
      </c>
      <c r="B163" s="28">
        <v>158</v>
      </c>
      <c r="C163" s="12" t="str">
        <f>_xlfn.IFNA(VLOOKUP(Table1[[#This Row],[ACCOUNT NAME]],'CHART OF ACCOUNTS'!$B$3:$D$156,2,0),"-")</f>
        <v>MISCELLANOUS</v>
      </c>
      <c r="D163" t="s">
        <v>140</v>
      </c>
      <c r="E163" t="str">
        <f>_xlfn.IFNA(VLOOKUP(Table1[[#This Row],[ACCOUNT NAME]],'CHART OF ACCOUNTS'!$B$3:$D$156,3,0),"-")</f>
        <v>OPERATIONS EXPENSES</v>
      </c>
      <c r="F163" s="36" t="s">
        <v>303</v>
      </c>
      <c r="G163" s="30">
        <v>117</v>
      </c>
      <c r="H163" s="30"/>
      <c r="I163" s="35">
        <f>I162+Table1[[#This Row],[DEBIT]]-Table1[[#This Row],[CREDIT]]</f>
        <v>1150268976</v>
      </c>
      <c r="J163" s="27">
        <v>44768</v>
      </c>
      <c r="K163" s="30"/>
    </row>
    <row r="164" hidden="1" spans="1:11">
      <c r="A164" s="27">
        <v>44768</v>
      </c>
      <c r="B164" s="28">
        <v>159</v>
      </c>
      <c r="C164" s="12" t="str">
        <f>_xlfn.IFNA(VLOOKUP(Table1[[#This Row],[ACCOUNT NAME]],'CHART OF ACCOUNTS'!$B$3:$D$156,2,0),"-")</f>
        <v>BOLAN</v>
      </c>
      <c r="D164" t="s">
        <v>130</v>
      </c>
      <c r="E164" t="str">
        <f>_xlfn.IFNA(VLOOKUP(Table1[[#This Row],[ACCOUNT NAME]],'CHART OF ACCOUNTS'!$B$3:$D$156,3,0),"-")</f>
        <v>OPERATIONS EXPENSES</v>
      </c>
      <c r="F164" s="36" t="s">
        <v>302</v>
      </c>
      <c r="G164" s="30">
        <v>2116</v>
      </c>
      <c r="H164" s="30"/>
      <c r="I164" s="35">
        <f>I163+Table1[[#This Row],[DEBIT]]-Table1[[#This Row],[CREDIT]]</f>
        <v>1150271092</v>
      </c>
      <c r="J164" s="27">
        <v>44768</v>
      </c>
      <c r="K164" s="30"/>
    </row>
    <row r="165" hidden="1" spans="1:11">
      <c r="A165" s="27">
        <v>44768</v>
      </c>
      <c r="B165" s="28">
        <v>160</v>
      </c>
      <c r="C165" s="12" t="str">
        <f>_xlfn.IFNA(VLOOKUP(Table1[[#This Row],[ACCOUNT NAME]],'CHART OF ACCOUNTS'!$B$3:$D$156,2,0),"-")</f>
        <v>BOLAN</v>
      </c>
      <c r="D165" t="s">
        <v>130</v>
      </c>
      <c r="E165" t="str">
        <f>_xlfn.IFNA(VLOOKUP(Table1[[#This Row],[ACCOUNT NAME]],'CHART OF ACCOUNTS'!$B$3:$D$156,3,0),"-")</f>
        <v>OPERATIONS EXPENSES</v>
      </c>
      <c r="F165" s="36" t="s">
        <v>302</v>
      </c>
      <c r="G165" s="30">
        <v>3002</v>
      </c>
      <c r="H165" s="30"/>
      <c r="I165" s="35">
        <f>I164+Table1[[#This Row],[DEBIT]]-Table1[[#This Row],[CREDIT]]</f>
        <v>1150274094</v>
      </c>
      <c r="J165" s="27">
        <v>44768</v>
      </c>
      <c r="K165" s="30"/>
    </row>
    <row r="166" hidden="1" spans="1:11">
      <c r="A166" s="27">
        <v>44768</v>
      </c>
      <c r="B166" s="28">
        <v>161</v>
      </c>
      <c r="C166" s="12" t="str">
        <f>_xlfn.IFNA(VLOOKUP(Table1[[#This Row],[ACCOUNT NAME]],'CHART OF ACCOUNTS'!$B$3:$D$156,2,0),"-")</f>
        <v>MISCELLANOUS</v>
      </c>
      <c r="D166" t="s">
        <v>140</v>
      </c>
      <c r="E166" t="str">
        <f>_xlfn.IFNA(VLOOKUP(Table1[[#This Row],[ACCOUNT NAME]],'CHART OF ACCOUNTS'!$B$3:$D$156,3,0),"-")</f>
        <v>OPERATIONS EXPENSES</v>
      </c>
      <c r="F166" s="36" t="s">
        <v>304</v>
      </c>
      <c r="G166" s="30">
        <v>2500</v>
      </c>
      <c r="H166" s="30"/>
      <c r="I166" s="35">
        <f>I165+Table1[[#This Row],[DEBIT]]-Table1[[#This Row],[CREDIT]]</f>
        <v>1150276594</v>
      </c>
      <c r="J166" s="27">
        <v>44768</v>
      </c>
      <c r="K166" s="30"/>
    </row>
    <row r="167" hidden="1" spans="1:11">
      <c r="A167" s="27">
        <v>44769</v>
      </c>
      <c r="B167" s="28">
        <v>162</v>
      </c>
      <c r="C167" s="12" t="str">
        <f>_xlfn.IFNA(VLOOKUP(Table1[[#This Row],[ACCOUNT NAME]],'CHART OF ACCOUNTS'!$B$3:$D$156,2,0),"-")</f>
        <v>GROCERY</v>
      </c>
      <c r="D167" t="s">
        <v>136</v>
      </c>
      <c r="E167" t="str">
        <f>_xlfn.IFNA(VLOOKUP(Table1[[#This Row],[ACCOUNT NAME]],'CHART OF ACCOUNTS'!$B$3:$D$156,3,0),"-")</f>
        <v>OPERATIONS EXPENSES</v>
      </c>
      <c r="F167" s="36" t="s">
        <v>305</v>
      </c>
      <c r="G167" s="30">
        <v>13333</v>
      </c>
      <c r="H167" s="30"/>
      <c r="I167" s="35">
        <f>I166+Table1[[#This Row],[DEBIT]]-Table1[[#This Row],[CREDIT]]</f>
        <v>1150289927</v>
      </c>
      <c r="J167" s="27">
        <v>44769</v>
      </c>
      <c r="K167" s="30"/>
    </row>
    <row r="168" hidden="1" spans="1:11">
      <c r="A168" s="27">
        <v>44769</v>
      </c>
      <c r="B168" s="28">
        <v>163</v>
      </c>
      <c r="C168" s="12" t="str">
        <f>_xlfn.IFNA(VLOOKUP(Table1[[#This Row],[ACCOUNT NAME]],'CHART OF ACCOUNTS'!$B$3:$D$156,2,0),"-")</f>
        <v>BOUNDRY WALL</v>
      </c>
      <c r="D168" t="s">
        <v>6</v>
      </c>
      <c r="E168" t="str">
        <f>_xlfn.IFNA(VLOOKUP(Table1[[#This Row],[ACCOUNT NAME]],'CHART OF ACCOUNTS'!$B$3:$D$156,3,0),"-")</f>
        <v>CONSTRUCTION EXP</v>
      </c>
      <c r="F168" s="36" t="s">
        <v>243</v>
      </c>
      <c r="G168" s="30">
        <v>500000</v>
      </c>
      <c r="H168" s="30"/>
      <c r="I168" s="35">
        <f>I167+Table1[[#This Row],[DEBIT]]-Table1[[#This Row],[CREDIT]]</f>
        <v>1150789927</v>
      </c>
      <c r="J168" s="27">
        <v>44769</v>
      </c>
      <c r="K168" s="30"/>
    </row>
    <row r="169" spans="1:11">
      <c r="A169" s="27">
        <v>44769</v>
      </c>
      <c r="B169" s="28">
        <v>164</v>
      </c>
      <c r="C169" s="12" t="str">
        <f>_xlfn.IFNA(VLOOKUP(Table1[[#This Row],[ACCOUNT NAME]],'CHART OF ACCOUNTS'!$B$3:$D$156,2,0),"-")</f>
        <v>ADS/ ADVERTISEMENT </v>
      </c>
      <c r="D169" t="s">
        <v>81</v>
      </c>
      <c r="E169" t="str">
        <f>_xlfn.IFNA(VLOOKUP(Table1[[#This Row],[ACCOUNT NAME]],'CHART OF ACCOUNTS'!$B$3:$D$156,3,0),"-")</f>
        <v>MARKETING EXP</v>
      </c>
      <c r="F169" s="36" t="s">
        <v>81</v>
      </c>
      <c r="G169" s="30">
        <v>300000</v>
      </c>
      <c r="H169" s="30"/>
      <c r="I169" s="35">
        <f>I168+Table1[[#This Row],[DEBIT]]-Table1[[#This Row],[CREDIT]]</f>
        <v>1151089927</v>
      </c>
      <c r="J169" s="27">
        <v>44769</v>
      </c>
      <c r="K169" s="30"/>
    </row>
    <row r="170" spans="1:11">
      <c r="A170" s="27">
        <v>44769</v>
      </c>
      <c r="B170" s="28">
        <v>165</v>
      </c>
      <c r="C170" s="12" t="str">
        <f>_xlfn.IFNA(VLOOKUP(Table1[[#This Row],[ACCOUNT NAME]],'CHART OF ACCOUNTS'!$B$3:$D$156,2,0),"-")</f>
        <v>ADS/ ADVERTISEMENT </v>
      </c>
      <c r="D170" t="s">
        <v>78</v>
      </c>
      <c r="E170" t="str">
        <f>_xlfn.IFNA(VLOOKUP(Table1[[#This Row],[ACCOUNT NAME]],'CHART OF ACCOUNTS'!$B$3:$D$156,3,0),"-")</f>
        <v>MARKETING EXP</v>
      </c>
      <c r="F170" s="36" t="s">
        <v>214</v>
      </c>
      <c r="G170" s="30">
        <v>200000</v>
      </c>
      <c r="H170" s="30"/>
      <c r="I170" s="35">
        <f>I169+Table1[[#This Row],[DEBIT]]-Table1[[#This Row],[CREDIT]]</f>
        <v>1151289927</v>
      </c>
      <c r="J170" s="27">
        <v>44769</v>
      </c>
      <c r="K170" s="30"/>
    </row>
    <row r="171" hidden="1" spans="1:11">
      <c r="A171" s="27">
        <v>44769</v>
      </c>
      <c r="B171" s="28">
        <v>166</v>
      </c>
      <c r="C171" s="12" t="str">
        <f>_xlfn.IFNA(VLOOKUP(Table1[[#This Row],[ACCOUNT NAME]],'CHART OF ACCOUNTS'!$B$3:$D$156,2,0),"-")</f>
        <v>-</v>
      </c>
      <c r="E171" t="str">
        <f>_xlfn.IFNA(VLOOKUP(Table1[[#This Row],[ACCOUNT NAME]],'CHART OF ACCOUNTS'!$B$3:$D$156,3,0),"-")</f>
        <v>-</v>
      </c>
      <c r="F171" s="36" t="s">
        <v>306</v>
      </c>
      <c r="G171" s="30"/>
      <c r="H171" s="30"/>
      <c r="I171" s="35">
        <f>I170+Table1[[#This Row],[DEBIT]]-Table1[[#This Row],[CREDIT]]</f>
        <v>1151289927</v>
      </c>
      <c r="J171" s="27">
        <v>44769</v>
      </c>
      <c r="K171" s="30"/>
    </row>
    <row r="172" hidden="1" spans="1:11">
      <c r="A172" s="27">
        <v>44769</v>
      </c>
      <c r="B172" s="28">
        <v>167</v>
      </c>
      <c r="C172" s="12" t="str">
        <f>_xlfn.IFNA(VLOOKUP(Table1[[#This Row],[ACCOUNT NAME]],'CHART OF ACCOUNTS'!$B$3:$D$156,2,0),"-")</f>
        <v>-</v>
      </c>
      <c r="E172" t="str">
        <f>_xlfn.IFNA(VLOOKUP(Table1[[#This Row],[ACCOUNT NAME]],'CHART OF ACCOUNTS'!$B$3:$D$156,3,0),"-")</f>
        <v>-</v>
      </c>
      <c r="F172" s="36" t="s">
        <v>306</v>
      </c>
      <c r="G172" s="30"/>
      <c r="H172" s="30"/>
      <c r="I172" s="35">
        <f>I171+Table1[[#This Row],[DEBIT]]-Table1[[#This Row],[CREDIT]]</f>
        <v>1151289927</v>
      </c>
      <c r="J172" s="27">
        <v>44769</v>
      </c>
      <c r="K172" s="30"/>
    </row>
    <row r="173" hidden="1" spans="1:11">
      <c r="A173" s="27">
        <v>44769</v>
      </c>
      <c r="B173" s="28">
        <v>168</v>
      </c>
      <c r="C173" s="12" t="str">
        <f>_xlfn.IFNA(VLOOKUP(Table1[[#This Row],[ACCOUNT NAME]],'CHART OF ACCOUNTS'!$B$3:$D$156,2,0),"-")</f>
        <v>RENTS</v>
      </c>
      <c r="D173" t="s">
        <v>132</v>
      </c>
      <c r="E173" t="str">
        <f>_xlfn.IFNA(VLOOKUP(Table1[[#This Row],[ACCOUNT NAME]],'CHART OF ACCOUNTS'!$B$3:$D$156,3,0),"-")</f>
        <v>OPERATIONS EXPENSES</v>
      </c>
      <c r="F173" s="36" t="s">
        <v>272</v>
      </c>
      <c r="G173" s="30">
        <v>675000</v>
      </c>
      <c r="H173" s="30"/>
      <c r="I173" s="35">
        <f>I172+Table1[[#This Row],[DEBIT]]-Table1[[#This Row],[CREDIT]]</f>
        <v>1151964927</v>
      </c>
      <c r="J173" s="27">
        <v>44769</v>
      </c>
      <c r="K173" s="30"/>
    </row>
    <row r="174" hidden="1" spans="1:11">
      <c r="A174" s="27">
        <v>44769</v>
      </c>
      <c r="B174" s="28">
        <v>169</v>
      </c>
      <c r="C174" s="12" t="str">
        <f>_xlfn.IFNA(VLOOKUP(Table1[[#This Row],[ACCOUNT NAME]],'CHART OF ACCOUNTS'!$B$3:$D$156,2,0),"-")</f>
        <v>BOUNDRY WALL</v>
      </c>
      <c r="D174" t="s">
        <v>10</v>
      </c>
      <c r="E174" t="str">
        <f>_xlfn.IFNA(VLOOKUP(Table1[[#This Row],[ACCOUNT NAME]],'CHART OF ACCOUNTS'!$B$3:$D$156,3,0),"-")</f>
        <v>CONSTRUCTION EXP</v>
      </c>
      <c r="F174" s="36" t="s">
        <v>262</v>
      </c>
      <c r="G174" s="30">
        <v>1000000</v>
      </c>
      <c r="H174" s="30"/>
      <c r="I174" s="35">
        <f>I173+Table1[[#This Row],[DEBIT]]-Table1[[#This Row],[CREDIT]]</f>
        <v>1152964927</v>
      </c>
      <c r="J174" s="27">
        <v>44769</v>
      </c>
      <c r="K174" s="30"/>
    </row>
    <row r="175" hidden="1" spans="1:11">
      <c r="A175" s="27">
        <v>44769</v>
      </c>
      <c r="B175" s="28">
        <v>170</v>
      </c>
      <c r="C175" s="12" t="str">
        <f>_xlfn.IFNA(VLOOKUP(Table1[[#This Row],[ACCOUNT NAME]],'CHART OF ACCOUNTS'!$B$3:$D$156,2,0),"-")</f>
        <v>UTILITY</v>
      </c>
      <c r="D175" t="s">
        <v>141</v>
      </c>
      <c r="E175" t="str">
        <f>_xlfn.IFNA(VLOOKUP(Table1[[#This Row],[ACCOUNT NAME]],'CHART OF ACCOUNTS'!$B$3:$D$156,3,0),"-")</f>
        <v>OPERATIONS EXPENSES</v>
      </c>
      <c r="F175" s="36" t="s">
        <v>307</v>
      </c>
      <c r="G175" s="30">
        <v>37334</v>
      </c>
      <c r="H175" s="30"/>
      <c r="I175" s="35">
        <f>I174+Table1[[#This Row],[DEBIT]]-Table1[[#This Row],[CREDIT]]</f>
        <v>1153002261</v>
      </c>
      <c r="J175" s="27">
        <v>44769</v>
      </c>
      <c r="K175" s="30"/>
    </row>
    <row r="176" hidden="1" spans="1:11">
      <c r="A176" s="27">
        <v>44769</v>
      </c>
      <c r="B176" s="28">
        <v>171</v>
      </c>
      <c r="C176" s="12" t="str">
        <f>_xlfn.IFNA(VLOOKUP(Table1[[#This Row],[ACCOUNT NAME]],'CHART OF ACCOUNTS'!$B$3:$D$156,2,0),"-")</f>
        <v>SALARIES</v>
      </c>
      <c r="D176" t="s">
        <v>137</v>
      </c>
      <c r="E176" t="str">
        <f>_xlfn.IFNA(VLOOKUP(Table1[[#This Row],[ACCOUNT NAME]],'CHART OF ACCOUNTS'!$B$3:$D$156,3,0),"-")</f>
        <v>OPERATIONS EXPENSES</v>
      </c>
      <c r="F176" s="36" t="s">
        <v>308</v>
      </c>
      <c r="G176" s="30">
        <v>39200</v>
      </c>
      <c r="H176" s="30"/>
      <c r="I176" s="35">
        <f>I175+Table1[[#This Row],[DEBIT]]-Table1[[#This Row],[CREDIT]]</f>
        <v>1153041461</v>
      </c>
      <c r="J176" s="27">
        <v>44769</v>
      </c>
      <c r="K176" s="30"/>
    </row>
    <row r="177" hidden="1" spans="1:11">
      <c r="A177" s="27">
        <v>44769</v>
      </c>
      <c r="B177" s="28">
        <v>172</v>
      </c>
      <c r="C177" s="12" t="str">
        <f>_xlfn.IFNA(VLOOKUP(Table1[[#This Row],[ACCOUNT NAME]],'CHART OF ACCOUNTS'!$B$3:$D$156,2,0),"-")</f>
        <v>MISCELLANOUS</v>
      </c>
      <c r="D177" t="s">
        <v>140</v>
      </c>
      <c r="E177" t="str">
        <f>_xlfn.IFNA(VLOOKUP(Table1[[#This Row],[ACCOUNT NAME]],'CHART OF ACCOUNTS'!$B$3:$D$156,3,0),"-")</f>
        <v>OPERATIONS EXPENSES</v>
      </c>
      <c r="F177" s="36" t="s">
        <v>309</v>
      </c>
      <c r="G177" s="30">
        <v>25000</v>
      </c>
      <c r="H177" s="30"/>
      <c r="I177" s="35">
        <f>I176+Table1[[#This Row],[DEBIT]]-Table1[[#This Row],[CREDIT]]</f>
        <v>1153066461</v>
      </c>
      <c r="J177" s="27">
        <v>44769</v>
      </c>
      <c r="K177" s="30"/>
    </row>
    <row r="178" hidden="1" spans="1:11">
      <c r="A178" s="27">
        <v>44769</v>
      </c>
      <c r="B178" s="28">
        <v>173</v>
      </c>
      <c r="C178" s="12" t="str">
        <f>_xlfn.IFNA(VLOOKUP(Table1[[#This Row],[ACCOUNT NAME]],'CHART OF ACCOUNTS'!$B$3:$D$156,2,0),"-")</f>
        <v>MISCELLANOUS</v>
      </c>
      <c r="D178" t="s">
        <v>140</v>
      </c>
      <c r="E178" t="str">
        <f>_xlfn.IFNA(VLOOKUP(Table1[[#This Row],[ACCOUNT NAME]],'CHART OF ACCOUNTS'!$B$3:$D$156,3,0),"-")</f>
        <v>OPERATIONS EXPENSES</v>
      </c>
      <c r="F178" s="36" t="s">
        <v>310</v>
      </c>
      <c r="G178" s="30">
        <v>5000</v>
      </c>
      <c r="H178" s="30"/>
      <c r="I178" s="35">
        <f>I177+Table1[[#This Row],[DEBIT]]-Table1[[#This Row],[CREDIT]]</f>
        <v>1153071461</v>
      </c>
      <c r="J178" s="27">
        <v>44769</v>
      </c>
      <c r="K178" s="30"/>
    </row>
    <row r="179" hidden="1" spans="1:11">
      <c r="A179" s="27">
        <v>44769</v>
      </c>
      <c r="B179" s="28">
        <v>174</v>
      </c>
      <c r="C179" s="12" t="str">
        <f>_xlfn.IFNA(VLOOKUP(Table1[[#This Row],[ACCOUNT NAME]],'CHART OF ACCOUNTS'!$B$3:$D$156,2,0),"-")</f>
        <v>MISCELLANOUS</v>
      </c>
      <c r="D179" t="s">
        <v>140</v>
      </c>
      <c r="E179" t="str">
        <f>_xlfn.IFNA(VLOOKUP(Table1[[#This Row],[ACCOUNT NAME]],'CHART OF ACCOUNTS'!$B$3:$D$156,3,0),"-")</f>
        <v>OPERATIONS EXPENSES</v>
      </c>
      <c r="F179" s="36" t="s">
        <v>311</v>
      </c>
      <c r="G179" s="30">
        <v>4000</v>
      </c>
      <c r="H179" s="30"/>
      <c r="I179" s="35">
        <f>I178+Table1[[#This Row],[DEBIT]]-Table1[[#This Row],[CREDIT]]</f>
        <v>1153075461</v>
      </c>
      <c r="J179" s="27">
        <v>44769</v>
      </c>
      <c r="K179" s="30"/>
    </row>
    <row r="180" hidden="1" spans="1:11">
      <c r="A180" s="27">
        <v>44769</v>
      </c>
      <c r="B180" s="28">
        <v>175</v>
      </c>
      <c r="C180" s="12" t="str">
        <f>_xlfn.IFNA(VLOOKUP(Table1[[#This Row],[ACCOUNT NAME]],'CHART OF ACCOUNTS'!$B$3:$D$156,2,0),"-")</f>
        <v>GROCERY</v>
      </c>
      <c r="D180" t="s">
        <v>136</v>
      </c>
      <c r="E180" t="str">
        <f>_xlfn.IFNA(VLOOKUP(Table1[[#This Row],[ACCOUNT NAME]],'CHART OF ACCOUNTS'!$B$3:$D$156,3,0),"-")</f>
        <v>OPERATIONS EXPENSES</v>
      </c>
      <c r="F180" s="36" t="s">
        <v>136</v>
      </c>
      <c r="G180" s="30">
        <v>6571</v>
      </c>
      <c r="H180" s="30"/>
      <c r="I180" s="35">
        <f>I179+Table1[[#This Row],[DEBIT]]-Table1[[#This Row],[CREDIT]]</f>
        <v>1153082032</v>
      </c>
      <c r="J180" s="27">
        <v>44769</v>
      </c>
      <c r="K180" s="30"/>
    </row>
    <row r="181" hidden="1" spans="1:11">
      <c r="A181" s="27">
        <v>44769</v>
      </c>
      <c r="B181" s="28">
        <v>176</v>
      </c>
      <c r="C181" s="12" t="str">
        <f>_xlfn.IFNA(VLOOKUP(Table1[[#This Row],[ACCOUNT NAME]],'CHART OF ACCOUNTS'!$B$3:$D$156,2,0),"-")</f>
        <v>GROCERY</v>
      </c>
      <c r="D181" t="s">
        <v>136</v>
      </c>
      <c r="E181" t="str">
        <f>_xlfn.IFNA(VLOOKUP(Table1[[#This Row],[ACCOUNT NAME]],'CHART OF ACCOUNTS'!$B$3:$D$156,3,0),"-")</f>
        <v>OPERATIONS EXPENSES</v>
      </c>
      <c r="F181" s="36" t="s">
        <v>312</v>
      </c>
      <c r="G181" s="30">
        <v>12140</v>
      </c>
      <c r="H181" s="30"/>
      <c r="I181" s="35">
        <f>I180+Table1[[#This Row],[DEBIT]]-Table1[[#This Row],[CREDIT]]</f>
        <v>1153094172</v>
      </c>
      <c r="J181" s="27">
        <v>44769</v>
      </c>
      <c r="K181" s="30"/>
    </row>
    <row r="182" hidden="1" spans="1:11">
      <c r="A182" s="27">
        <v>44769</v>
      </c>
      <c r="B182" s="28">
        <v>177</v>
      </c>
      <c r="C182" s="12" t="str">
        <f>_xlfn.IFNA(VLOOKUP(Table1[[#This Row],[ACCOUNT NAME]],'CHART OF ACCOUNTS'!$B$3:$D$156,2,0),"-")</f>
        <v>MISCELLANOUS</v>
      </c>
      <c r="D182" t="s">
        <v>140</v>
      </c>
      <c r="E182" t="str">
        <f>_xlfn.IFNA(VLOOKUP(Table1[[#This Row],[ACCOUNT NAME]],'CHART OF ACCOUNTS'!$B$3:$D$156,3,0),"-")</f>
        <v>OPERATIONS EXPENSES</v>
      </c>
      <c r="F182" s="36" t="s">
        <v>313</v>
      </c>
      <c r="G182" s="30">
        <v>7000</v>
      </c>
      <c r="H182" s="30"/>
      <c r="I182" s="35">
        <f>I181+Table1[[#This Row],[DEBIT]]-Table1[[#This Row],[CREDIT]]</f>
        <v>1153101172</v>
      </c>
      <c r="J182" s="27">
        <v>44769</v>
      </c>
      <c r="K182" s="30"/>
    </row>
    <row r="183" hidden="1" spans="1:11">
      <c r="A183" s="27">
        <v>44769</v>
      </c>
      <c r="B183" s="28">
        <v>178</v>
      </c>
      <c r="C183" s="12" t="str">
        <f>_xlfn.IFNA(VLOOKUP(Table1[[#This Row],[ACCOUNT NAME]],'CHART OF ACCOUNTS'!$B$3:$D$156,2,0),"-")</f>
        <v>FURNITURE AND FITTINGS</v>
      </c>
      <c r="D183" t="s">
        <v>166</v>
      </c>
      <c r="E183" t="str">
        <f>_xlfn.IFNA(VLOOKUP(Table1[[#This Row],[ACCOUNT NAME]],'CHART OF ACCOUNTS'!$B$3:$D$156,3,0),"-")</f>
        <v>ASSETS PURCHASED</v>
      </c>
      <c r="F183" s="36" t="s">
        <v>314</v>
      </c>
      <c r="G183" s="30">
        <v>106500</v>
      </c>
      <c r="H183" s="30"/>
      <c r="I183" s="35">
        <f>I182+Table1[[#This Row],[DEBIT]]-Table1[[#This Row],[CREDIT]]</f>
        <v>1153207672</v>
      </c>
      <c r="J183" s="27">
        <v>44769</v>
      </c>
      <c r="K183" s="30"/>
    </row>
    <row r="184" hidden="1" spans="1:11">
      <c r="A184" s="27">
        <v>44769</v>
      </c>
      <c r="B184" s="28">
        <v>179</v>
      </c>
      <c r="C184" s="12" t="str">
        <f>_xlfn.IFNA(VLOOKUP(Table1[[#This Row],[ACCOUNT NAME]],'CHART OF ACCOUNTS'!$B$3:$D$156,2,0),"-")</f>
        <v>EQUIPMENT</v>
      </c>
      <c r="D184" t="s">
        <v>169</v>
      </c>
      <c r="E184" t="str">
        <f>_xlfn.IFNA(VLOOKUP(Table1[[#This Row],[ACCOUNT NAME]],'CHART OF ACCOUNTS'!$B$3:$D$156,3,0),"-")</f>
        <v>ASSETS PURCHASED</v>
      </c>
      <c r="F184" s="36" t="s">
        <v>315</v>
      </c>
      <c r="G184" s="30">
        <v>5000</v>
      </c>
      <c r="H184" s="30"/>
      <c r="I184" s="35">
        <f>I183+Table1[[#This Row],[DEBIT]]-Table1[[#This Row],[CREDIT]]</f>
        <v>1153212672</v>
      </c>
      <c r="J184" s="27">
        <v>44769</v>
      </c>
      <c r="K184" s="30"/>
    </row>
    <row r="185" hidden="1" spans="1:11">
      <c r="A185" s="27">
        <v>44769</v>
      </c>
      <c r="B185" s="28">
        <v>180</v>
      </c>
      <c r="C185" s="12" t="str">
        <f>_xlfn.IFNA(VLOOKUP(Table1[[#This Row],[ACCOUNT NAME]],'CHART OF ACCOUNTS'!$B$3:$D$156,2,0),"-")</f>
        <v>MISCELLANOUS</v>
      </c>
      <c r="D185" t="s">
        <v>140</v>
      </c>
      <c r="E185" t="str">
        <f>_xlfn.IFNA(VLOOKUP(Table1[[#This Row],[ACCOUNT NAME]],'CHART OF ACCOUNTS'!$B$3:$D$156,3,0),"-")</f>
        <v>OPERATIONS EXPENSES</v>
      </c>
      <c r="F185" s="36" t="s">
        <v>316</v>
      </c>
      <c r="G185" s="30">
        <v>8450</v>
      </c>
      <c r="H185" s="30"/>
      <c r="I185" s="35">
        <f>I184+Table1[[#This Row],[DEBIT]]-Table1[[#This Row],[CREDIT]]</f>
        <v>1153221122</v>
      </c>
      <c r="J185" s="27">
        <v>44769</v>
      </c>
      <c r="K185" s="30"/>
    </row>
    <row r="186" hidden="1" spans="1:11">
      <c r="A186" s="27">
        <v>44769</v>
      </c>
      <c r="B186" s="28">
        <v>181</v>
      </c>
      <c r="C186" s="12" t="str">
        <f>_xlfn.IFNA(VLOOKUP(Table1[[#This Row],[ACCOUNT NAME]],'CHART OF ACCOUNTS'!$B$3:$D$156,2,0),"-")</f>
        <v>FURNITURE AND FITTINGS</v>
      </c>
      <c r="D186" t="s">
        <v>166</v>
      </c>
      <c r="E186" t="str">
        <f>_xlfn.IFNA(VLOOKUP(Table1[[#This Row],[ACCOUNT NAME]],'CHART OF ACCOUNTS'!$B$3:$D$156,3,0),"-")</f>
        <v>ASSETS PURCHASED</v>
      </c>
      <c r="F186" s="36" t="s">
        <v>317</v>
      </c>
      <c r="G186" s="30">
        <v>62500</v>
      </c>
      <c r="H186" s="30"/>
      <c r="I186" s="35">
        <f>I185+Table1[[#This Row],[DEBIT]]-Table1[[#This Row],[CREDIT]]</f>
        <v>1153283622</v>
      </c>
      <c r="J186" s="27">
        <v>44769</v>
      </c>
      <c r="K186" s="30"/>
    </row>
    <row r="187" hidden="1" spans="1:11">
      <c r="A187" s="27">
        <v>44769</v>
      </c>
      <c r="B187" s="28">
        <v>182</v>
      </c>
      <c r="C187" s="12" t="str">
        <f>_xlfn.IFNA(VLOOKUP(Table1[[#This Row],[ACCOUNT NAME]],'CHART OF ACCOUNTS'!$B$3:$D$156,2,0),"-")</f>
        <v>SALARIES</v>
      </c>
      <c r="D187" t="s">
        <v>137</v>
      </c>
      <c r="E187" t="str">
        <f>_xlfn.IFNA(VLOOKUP(Table1[[#This Row],[ACCOUNT NAME]],'CHART OF ACCOUNTS'!$B$3:$D$156,3,0),"-")</f>
        <v>OPERATIONS EXPENSES</v>
      </c>
      <c r="F187" s="36" t="s">
        <v>318</v>
      </c>
      <c r="G187" s="30">
        <v>130335</v>
      </c>
      <c r="H187" s="30"/>
      <c r="I187" s="35">
        <f>I186+Table1[[#This Row],[DEBIT]]-Table1[[#This Row],[CREDIT]]</f>
        <v>1153413957</v>
      </c>
      <c r="J187" s="27">
        <v>44769</v>
      </c>
      <c r="K187" s="30"/>
    </row>
    <row r="188" hidden="1" spans="1:11">
      <c r="A188" s="27">
        <v>44769</v>
      </c>
      <c r="B188" s="28">
        <v>183</v>
      </c>
      <c r="C188" s="12" t="str">
        <f>_xlfn.IFNA(VLOOKUP(Table1[[#This Row],[ACCOUNT NAME]],'CHART OF ACCOUNTS'!$B$3:$D$156,2,0),"-")</f>
        <v>MISCELLANOUS</v>
      </c>
      <c r="D188" t="s">
        <v>140</v>
      </c>
      <c r="E188" t="str">
        <f>_xlfn.IFNA(VLOOKUP(Table1[[#This Row],[ACCOUNT NAME]],'CHART OF ACCOUNTS'!$B$3:$D$156,3,0),"-")</f>
        <v>OPERATIONS EXPENSES</v>
      </c>
      <c r="F188" s="36" t="s">
        <v>319</v>
      </c>
      <c r="G188" s="30">
        <v>530</v>
      </c>
      <c r="H188" s="30"/>
      <c r="I188" s="35">
        <f>I187+Table1[[#This Row],[DEBIT]]-Table1[[#This Row],[CREDIT]]</f>
        <v>1153414487</v>
      </c>
      <c r="J188" s="27">
        <v>44769</v>
      </c>
      <c r="K188" s="30"/>
    </row>
    <row r="189" hidden="1" spans="1:11">
      <c r="A189" s="27">
        <v>44769</v>
      </c>
      <c r="B189" s="28">
        <v>184</v>
      </c>
      <c r="C189" s="12" t="str">
        <f>_xlfn.IFNA(VLOOKUP(Table1[[#This Row],[ACCOUNT NAME]],'CHART OF ACCOUNTS'!$B$3:$D$156,2,0),"-")</f>
        <v>SALARIES</v>
      </c>
      <c r="D189" t="s">
        <v>137</v>
      </c>
      <c r="E189" t="str">
        <f>_xlfn.IFNA(VLOOKUP(Table1[[#This Row],[ACCOUNT NAME]],'CHART OF ACCOUNTS'!$B$3:$D$156,3,0),"-")</f>
        <v>OPERATIONS EXPENSES</v>
      </c>
      <c r="F189" s="36" t="s">
        <v>320</v>
      </c>
      <c r="G189" s="30">
        <v>20000</v>
      </c>
      <c r="H189" s="30"/>
      <c r="I189" s="35">
        <f>I188+Table1[[#This Row],[DEBIT]]-Table1[[#This Row],[CREDIT]]</f>
        <v>1153434487</v>
      </c>
      <c r="J189" s="27">
        <v>44769</v>
      </c>
      <c r="K189" s="30"/>
    </row>
    <row r="190" hidden="1" spans="1:11">
      <c r="A190" s="27">
        <v>44769</v>
      </c>
      <c r="B190" s="28">
        <v>185</v>
      </c>
      <c r="C190" s="12" t="str">
        <f>_xlfn.IFNA(VLOOKUP(Table1[[#This Row],[ACCOUNT NAME]],'CHART OF ACCOUNTS'!$B$3:$D$156,2,0),"-")</f>
        <v>SALARIES</v>
      </c>
      <c r="D190" t="s">
        <v>137</v>
      </c>
      <c r="E190" t="str">
        <f>_xlfn.IFNA(VLOOKUP(Table1[[#This Row],[ACCOUNT NAME]],'CHART OF ACCOUNTS'!$B$3:$D$156,3,0),"-")</f>
        <v>OPERATIONS EXPENSES</v>
      </c>
      <c r="F190" s="36" t="s">
        <v>321</v>
      </c>
      <c r="G190" s="30">
        <v>24000</v>
      </c>
      <c r="H190" s="30"/>
      <c r="I190" s="35">
        <f>I189+Table1[[#This Row],[DEBIT]]-Table1[[#This Row],[CREDIT]]</f>
        <v>1153458487</v>
      </c>
      <c r="J190" s="27">
        <v>44769</v>
      </c>
      <c r="K190" s="30"/>
    </row>
    <row r="191" hidden="1" spans="1:11">
      <c r="A191" s="27">
        <v>44769</v>
      </c>
      <c r="B191" s="28">
        <v>186</v>
      </c>
      <c r="C191" s="12" t="str">
        <f>_xlfn.IFNA(VLOOKUP(Table1[[#This Row],[ACCOUNT NAME]],'CHART OF ACCOUNTS'!$B$3:$D$156,2,0),"-")</f>
        <v>MISCELLANOUS</v>
      </c>
      <c r="D191" t="s">
        <v>140</v>
      </c>
      <c r="E191" t="str">
        <f>_xlfn.IFNA(VLOOKUP(Table1[[#This Row],[ACCOUNT NAME]],'CHART OF ACCOUNTS'!$B$3:$D$156,3,0),"-")</f>
        <v>OPERATIONS EXPENSES</v>
      </c>
      <c r="F191" s="36" t="s">
        <v>319</v>
      </c>
      <c r="G191" s="30">
        <v>8500</v>
      </c>
      <c r="H191" s="30"/>
      <c r="I191" s="35">
        <f>I190+Table1[[#This Row],[DEBIT]]-Table1[[#This Row],[CREDIT]]</f>
        <v>1153466987</v>
      </c>
      <c r="J191" s="27">
        <v>44769</v>
      </c>
      <c r="K191" s="30"/>
    </row>
    <row r="192" hidden="1" spans="1:11">
      <c r="A192" s="27">
        <v>44769</v>
      </c>
      <c r="B192" s="28">
        <v>187</v>
      </c>
      <c r="C192" s="12" t="str">
        <f>_xlfn.IFNA(VLOOKUP(Table1[[#This Row],[ACCOUNT NAME]],'CHART OF ACCOUNTS'!$B$3:$D$156,2,0),"-")</f>
        <v>FURNITURE AND FITTINGS</v>
      </c>
      <c r="D192" t="s">
        <v>166</v>
      </c>
      <c r="E192" t="str">
        <f>_xlfn.IFNA(VLOOKUP(Table1[[#This Row],[ACCOUNT NAME]],'CHART OF ACCOUNTS'!$B$3:$D$156,3,0),"-")</f>
        <v>ASSETS PURCHASED</v>
      </c>
      <c r="F192" s="36" t="s">
        <v>322</v>
      </c>
      <c r="G192" s="30">
        <v>40250</v>
      </c>
      <c r="H192" s="30"/>
      <c r="I192" s="35">
        <f>I191+Table1[[#This Row],[DEBIT]]-Table1[[#This Row],[CREDIT]]</f>
        <v>1153507237</v>
      </c>
      <c r="J192" s="27">
        <v>44769</v>
      </c>
      <c r="K192" s="30"/>
    </row>
    <row r="193" hidden="1" spans="1:11">
      <c r="A193" s="27">
        <v>44769</v>
      </c>
      <c r="B193" s="28">
        <v>188</v>
      </c>
      <c r="C193" s="12" t="str">
        <f>_xlfn.IFNA(VLOOKUP(Table1[[#This Row],[ACCOUNT NAME]],'CHART OF ACCOUNTS'!$B$3:$D$156,2,0),"-")</f>
        <v>UTILITY</v>
      </c>
      <c r="D193" t="s">
        <v>141</v>
      </c>
      <c r="E193" t="str">
        <f>_xlfn.IFNA(VLOOKUP(Table1[[#This Row],[ACCOUNT NAME]],'CHART OF ACCOUNTS'!$B$3:$D$156,3,0),"-")</f>
        <v>OPERATIONS EXPENSES</v>
      </c>
      <c r="F193" s="36" t="s">
        <v>323</v>
      </c>
      <c r="G193" s="30">
        <v>4580</v>
      </c>
      <c r="H193" s="30"/>
      <c r="I193" s="35">
        <f>I192+Table1[[#This Row],[DEBIT]]-Table1[[#This Row],[CREDIT]]</f>
        <v>1153511817</v>
      </c>
      <c r="J193" s="27">
        <v>44769</v>
      </c>
      <c r="K193" s="30"/>
    </row>
    <row r="194" hidden="1" spans="1:11">
      <c r="A194" s="27">
        <v>44769</v>
      </c>
      <c r="B194" s="28">
        <v>189</v>
      </c>
      <c r="C194" s="12" t="str">
        <f>_xlfn.IFNA(VLOOKUP(Table1[[#This Row],[ACCOUNT NAME]],'CHART OF ACCOUNTS'!$B$3:$D$156,2,0),"-")</f>
        <v>GROCERY</v>
      </c>
      <c r="D194" t="s">
        <v>136</v>
      </c>
      <c r="E194" t="str">
        <f>_xlfn.IFNA(VLOOKUP(Table1[[#This Row],[ACCOUNT NAME]],'CHART OF ACCOUNTS'!$B$3:$D$156,3,0),"-")</f>
        <v>OPERATIONS EXPENSES</v>
      </c>
      <c r="F194" s="36" t="s">
        <v>324</v>
      </c>
      <c r="G194" s="30">
        <v>9216</v>
      </c>
      <c r="H194" s="30"/>
      <c r="I194" s="35">
        <f>I193+Table1[[#This Row],[DEBIT]]-Table1[[#This Row],[CREDIT]]</f>
        <v>1153521033</v>
      </c>
      <c r="J194" s="27">
        <v>44769</v>
      </c>
      <c r="K194" s="30"/>
    </row>
    <row r="195" hidden="1" spans="1:11">
      <c r="A195" s="27">
        <v>44769</v>
      </c>
      <c r="B195" s="28">
        <v>190</v>
      </c>
      <c r="C195" s="12" t="str">
        <f>_xlfn.IFNA(VLOOKUP(Table1[[#This Row],[ACCOUNT NAME]],'CHART OF ACCOUNTS'!$B$3:$D$156,2,0),"-")</f>
        <v>STATIONERY</v>
      </c>
      <c r="D195" t="s">
        <v>135</v>
      </c>
      <c r="E195" t="str">
        <f>_xlfn.IFNA(VLOOKUP(Table1[[#This Row],[ACCOUNT NAME]],'CHART OF ACCOUNTS'!$B$3:$D$156,3,0),"-")</f>
        <v>OPERATIONS EXPENSES</v>
      </c>
      <c r="F195" s="36" t="s">
        <v>325</v>
      </c>
      <c r="G195" s="30">
        <v>14150</v>
      </c>
      <c r="H195" s="30"/>
      <c r="I195" s="35">
        <f>I194+Table1[[#This Row],[DEBIT]]-Table1[[#This Row],[CREDIT]]</f>
        <v>1153535183</v>
      </c>
      <c r="J195" s="27">
        <v>44769</v>
      </c>
      <c r="K195" s="30"/>
    </row>
    <row r="196" hidden="1" spans="1:11">
      <c r="A196" s="27">
        <v>44769</v>
      </c>
      <c r="B196" s="28">
        <v>191</v>
      </c>
      <c r="C196" s="12" t="str">
        <f>_xlfn.IFNA(VLOOKUP(Table1[[#This Row],[ACCOUNT NAME]],'CHART OF ACCOUNTS'!$B$3:$D$156,2,0),"-")</f>
        <v>MISCELLANOUS</v>
      </c>
      <c r="D196" t="s">
        <v>140</v>
      </c>
      <c r="E196" t="str">
        <f>_xlfn.IFNA(VLOOKUP(Table1[[#This Row],[ACCOUNT NAME]],'CHART OF ACCOUNTS'!$B$3:$D$156,3,0),"-")</f>
        <v>OPERATIONS EXPENSES</v>
      </c>
      <c r="F196" s="36" t="s">
        <v>326</v>
      </c>
      <c r="G196" s="30">
        <v>2661</v>
      </c>
      <c r="H196" s="30"/>
      <c r="I196" s="35">
        <f>I195+Table1[[#This Row],[DEBIT]]-Table1[[#This Row],[CREDIT]]</f>
        <v>1153537844</v>
      </c>
      <c r="J196" s="27">
        <v>44769</v>
      </c>
      <c r="K196" s="30"/>
    </row>
    <row r="197" hidden="1" spans="1:11">
      <c r="A197" s="27">
        <v>44769</v>
      </c>
      <c r="B197" s="28">
        <v>192</v>
      </c>
      <c r="C197" s="12" t="str">
        <f>_xlfn.IFNA(VLOOKUP(Table1[[#This Row],[ACCOUNT NAME]],'CHART OF ACCOUNTS'!$B$3:$D$156,2,0),"-")</f>
        <v>SALARIES</v>
      </c>
      <c r="D197" t="s">
        <v>137</v>
      </c>
      <c r="E197" t="str">
        <f>_xlfn.IFNA(VLOOKUP(Table1[[#This Row],[ACCOUNT NAME]],'CHART OF ACCOUNTS'!$B$3:$D$156,3,0),"-")</f>
        <v>OPERATIONS EXPENSES</v>
      </c>
      <c r="F197" s="36" t="s">
        <v>327</v>
      </c>
      <c r="G197" s="30">
        <v>315417</v>
      </c>
      <c r="H197" s="30"/>
      <c r="I197" s="35">
        <f>I196+Table1[[#This Row],[DEBIT]]-Table1[[#This Row],[CREDIT]]</f>
        <v>1153853261</v>
      </c>
      <c r="J197" s="27">
        <v>44769</v>
      </c>
      <c r="K197" s="30"/>
    </row>
    <row r="198" hidden="1" spans="1:11">
      <c r="A198" s="27">
        <v>44769</v>
      </c>
      <c r="B198" s="28">
        <v>193</v>
      </c>
      <c r="C198" s="12" t="str">
        <f>_xlfn.IFNA(VLOOKUP(Table1[[#This Row],[ACCOUNT NAME]],'CHART OF ACCOUNTS'!$B$3:$D$156,2,0),"-")</f>
        <v>SALARIES</v>
      </c>
      <c r="D198" t="s">
        <v>137</v>
      </c>
      <c r="E198" t="str">
        <f>_xlfn.IFNA(VLOOKUP(Table1[[#This Row],[ACCOUNT NAME]],'CHART OF ACCOUNTS'!$B$3:$D$156,3,0),"-")</f>
        <v>OPERATIONS EXPENSES</v>
      </c>
      <c r="F198" s="36" t="s">
        <v>327</v>
      </c>
      <c r="G198" s="30">
        <v>331000</v>
      </c>
      <c r="H198" s="30"/>
      <c r="I198" s="35">
        <f>I197+Table1[[#This Row],[DEBIT]]-Table1[[#This Row],[CREDIT]]</f>
        <v>1154184261</v>
      </c>
      <c r="J198" s="27">
        <v>44769</v>
      </c>
      <c r="K198" s="30"/>
    </row>
    <row r="199" hidden="1" spans="1:11">
      <c r="A199" s="27">
        <v>44769</v>
      </c>
      <c r="B199" s="28">
        <v>194</v>
      </c>
      <c r="C199" s="12" t="str">
        <f>_xlfn.IFNA(VLOOKUP(Table1[[#This Row],[ACCOUNT NAME]],'CHART OF ACCOUNTS'!$B$3:$D$156,2,0),"-")</f>
        <v>SALARIES</v>
      </c>
      <c r="D199" t="s">
        <v>137</v>
      </c>
      <c r="E199" t="str">
        <f>_xlfn.IFNA(VLOOKUP(Table1[[#This Row],[ACCOUNT NAME]],'CHART OF ACCOUNTS'!$B$3:$D$156,3,0),"-")</f>
        <v>OPERATIONS EXPENSES</v>
      </c>
      <c r="F199" s="36" t="s">
        <v>327</v>
      </c>
      <c r="G199" s="30">
        <v>281021</v>
      </c>
      <c r="H199" s="30"/>
      <c r="I199" s="35">
        <f>I198+Table1[[#This Row],[DEBIT]]-Table1[[#This Row],[CREDIT]]</f>
        <v>1154465282</v>
      </c>
      <c r="J199" s="27">
        <v>44769</v>
      </c>
      <c r="K199" s="30"/>
    </row>
    <row r="200" hidden="1" spans="1:11">
      <c r="A200" s="27">
        <v>44769</v>
      </c>
      <c r="B200" s="28">
        <v>195</v>
      </c>
      <c r="C200" s="12" t="str">
        <f>_xlfn.IFNA(VLOOKUP(Table1[[#This Row],[ACCOUNT NAME]],'CHART OF ACCOUNTS'!$B$3:$D$156,2,0),"-")</f>
        <v>MISCELLANOUS</v>
      </c>
      <c r="D200" t="s">
        <v>140</v>
      </c>
      <c r="E200" t="str">
        <f>_xlfn.IFNA(VLOOKUP(Table1[[#This Row],[ACCOUNT NAME]],'CHART OF ACCOUNTS'!$B$3:$D$156,3,0),"-")</f>
        <v>OPERATIONS EXPENSES</v>
      </c>
      <c r="F200" s="36" t="s">
        <v>328</v>
      </c>
      <c r="G200" s="30">
        <v>31168</v>
      </c>
      <c r="H200" s="30"/>
      <c r="I200" s="35">
        <f>I199+Table1[[#This Row],[DEBIT]]-Table1[[#This Row],[CREDIT]]</f>
        <v>1154496450</v>
      </c>
      <c r="J200" s="27">
        <v>44769</v>
      </c>
      <c r="K200" s="30"/>
    </row>
    <row r="201" hidden="1" spans="1:11">
      <c r="A201" s="27">
        <v>44769</v>
      </c>
      <c r="B201" s="28">
        <v>196</v>
      </c>
      <c r="C201" s="12" t="str">
        <f>_xlfn.IFNA(VLOOKUP(Table1[[#This Row],[ACCOUNT NAME]],'CHART OF ACCOUNTS'!$B$3:$D$156,2,0),"-")</f>
        <v>STATIONERY</v>
      </c>
      <c r="D201" t="s">
        <v>135</v>
      </c>
      <c r="E201" t="str">
        <f>_xlfn.IFNA(VLOOKUP(Table1[[#This Row],[ACCOUNT NAME]],'CHART OF ACCOUNTS'!$B$3:$D$156,3,0),"-")</f>
        <v>OPERATIONS EXPENSES</v>
      </c>
      <c r="F201" s="36" t="s">
        <v>329</v>
      </c>
      <c r="G201" s="30">
        <v>350</v>
      </c>
      <c r="H201" s="30"/>
      <c r="I201" s="35">
        <f>I200+Table1[[#This Row],[DEBIT]]-Table1[[#This Row],[CREDIT]]</f>
        <v>1154496800</v>
      </c>
      <c r="J201" s="27">
        <v>44769</v>
      </c>
      <c r="K201" s="30"/>
    </row>
    <row r="202" hidden="1" spans="1:11">
      <c r="A202" s="27">
        <v>44769</v>
      </c>
      <c r="B202" s="28">
        <v>197</v>
      </c>
      <c r="C202" s="12" t="str">
        <f>_xlfn.IFNA(VLOOKUP(Table1[[#This Row],[ACCOUNT NAME]],'CHART OF ACCOUNTS'!$B$3:$D$156,2,0),"-")</f>
        <v>MISCELLANOUS</v>
      </c>
      <c r="D202" t="s">
        <v>140</v>
      </c>
      <c r="E202" t="str">
        <f>_xlfn.IFNA(VLOOKUP(Table1[[#This Row],[ACCOUNT NAME]],'CHART OF ACCOUNTS'!$B$3:$D$156,3,0),"-")</f>
        <v>OPERATIONS EXPENSES</v>
      </c>
      <c r="F202" s="36" t="s">
        <v>319</v>
      </c>
      <c r="G202" s="30">
        <v>4452</v>
      </c>
      <c r="H202" s="30"/>
      <c r="I202" s="35">
        <f>I201+Table1[[#This Row],[DEBIT]]-Table1[[#This Row],[CREDIT]]</f>
        <v>1154501252</v>
      </c>
      <c r="J202" s="27">
        <v>44769</v>
      </c>
      <c r="K202" s="30"/>
    </row>
    <row r="203" hidden="1" spans="1:11">
      <c r="A203" s="27">
        <v>44769</v>
      </c>
      <c r="B203" s="28">
        <v>198</v>
      </c>
      <c r="C203" s="12" t="str">
        <f>_xlfn.IFNA(VLOOKUP(Table1[[#This Row],[ACCOUNT NAME]],'CHART OF ACCOUNTS'!$B$3:$D$156,2,0),"-")</f>
        <v>SALARIES</v>
      </c>
      <c r="D203" t="s">
        <v>137</v>
      </c>
      <c r="E203" t="str">
        <f>_xlfn.IFNA(VLOOKUP(Table1[[#This Row],[ACCOUNT NAME]],'CHART OF ACCOUNTS'!$B$3:$D$156,3,0),"-")</f>
        <v>OPERATIONS EXPENSES</v>
      </c>
      <c r="F203" s="36" t="s">
        <v>330</v>
      </c>
      <c r="G203" s="30">
        <v>5000</v>
      </c>
      <c r="H203" s="30"/>
      <c r="I203" s="35">
        <f>I202+Table1[[#This Row],[DEBIT]]-Table1[[#This Row],[CREDIT]]</f>
        <v>1154506252</v>
      </c>
      <c r="J203" s="27">
        <v>44769</v>
      </c>
      <c r="K203" s="30"/>
    </row>
    <row r="204" hidden="1" spans="1:11">
      <c r="A204" s="27">
        <v>44769</v>
      </c>
      <c r="B204" s="28">
        <v>199</v>
      </c>
      <c r="C204" s="12" t="str">
        <f>_xlfn.IFNA(VLOOKUP(Table1[[#This Row],[ACCOUNT NAME]],'CHART OF ACCOUNTS'!$B$3:$D$156,2,0),"-")</f>
        <v>MISCELLANOUS</v>
      </c>
      <c r="D204" t="s">
        <v>140</v>
      </c>
      <c r="E204" t="str">
        <f>_xlfn.IFNA(VLOOKUP(Table1[[#This Row],[ACCOUNT NAME]],'CHART OF ACCOUNTS'!$B$3:$D$156,3,0),"-")</f>
        <v>OPERATIONS EXPENSES</v>
      </c>
      <c r="F204" s="36" t="s">
        <v>319</v>
      </c>
      <c r="G204" s="30">
        <v>7719</v>
      </c>
      <c r="H204" s="30"/>
      <c r="I204" s="35">
        <f>I203+Table1[[#This Row],[DEBIT]]-Table1[[#This Row],[CREDIT]]</f>
        <v>1154513971</v>
      </c>
      <c r="J204" s="27">
        <v>44769</v>
      </c>
      <c r="K204" s="30"/>
    </row>
    <row r="205" hidden="1" spans="1:11">
      <c r="A205" s="27">
        <v>44769</v>
      </c>
      <c r="B205" s="28">
        <v>200</v>
      </c>
      <c r="C205" s="12" t="str">
        <f>_xlfn.IFNA(VLOOKUP(Table1[[#This Row],[ACCOUNT NAME]],'CHART OF ACCOUNTS'!$B$3:$D$156,2,0),"-")</f>
        <v>GROCERY</v>
      </c>
      <c r="D205" t="s">
        <v>136</v>
      </c>
      <c r="E205" t="str">
        <f>_xlfn.IFNA(VLOOKUP(Table1[[#This Row],[ACCOUNT NAME]],'CHART OF ACCOUNTS'!$B$3:$D$156,3,0),"-")</f>
        <v>OPERATIONS EXPENSES</v>
      </c>
      <c r="F205" s="36" t="s">
        <v>331</v>
      </c>
      <c r="G205" s="30">
        <v>14340</v>
      </c>
      <c r="H205" s="30"/>
      <c r="I205" s="35">
        <f>I204+Table1[[#This Row],[DEBIT]]-Table1[[#This Row],[CREDIT]]</f>
        <v>1154528311</v>
      </c>
      <c r="J205" s="27">
        <v>44769</v>
      </c>
      <c r="K205" s="30"/>
    </row>
    <row r="206" hidden="1" spans="1:11">
      <c r="A206" s="27">
        <v>44769</v>
      </c>
      <c r="B206" s="28">
        <v>201</v>
      </c>
      <c r="C206" s="12" t="str">
        <f>_xlfn.IFNA(VLOOKUP(Table1[[#This Row],[ACCOUNT NAME]],'CHART OF ACCOUNTS'!$B$3:$D$156,2,0),"-")</f>
        <v>UTILITY</v>
      </c>
      <c r="D206" t="s">
        <v>141</v>
      </c>
      <c r="E206" t="str">
        <f>_xlfn.IFNA(VLOOKUP(Table1[[#This Row],[ACCOUNT NAME]],'CHART OF ACCOUNTS'!$B$3:$D$156,3,0),"-")</f>
        <v>OPERATIONS EXPENSES</v>
      </c>
      <c r="F206" s="36" t="s">
        <v>284</v>
      </c>
      <c r="G206" s="30">
        <v>3810</v>
      </c>
      <c r="H206" s="30"/>
      <c r="I206" s="35">
        <f>I205+Table1[[#This Row],[DEBIT]]-Table1[[#This Row],[CREDIT]]</f>
        <v>1154532121</v>
      </c>
      <c r="J206" s="27">
        <v>44769</v>
      </c>
      <c r="K206" s="30"/>
    </row>
    <row r="207" hidden="1" spans="1:11">
      <c r="A207" s="27">
        <v>44769</v>
      </c>
      <c r="B207" s="28">
        <v>202</v>
      </c>
      <c r="C207" s="12" t="str">
        <f>_xlfn.IFNA(VLOOKUP(Table1[[#This Row],[ACCOUNT NAME]],'CHART OF ACCOUNTS'!$B$3:$D$156,2,0),"-")</f>
        <v>UTILITY</v>
      </c>
      <c r="D207" t="s">
        <v>141</v>
      </c>
      <c r="E207" t="str">
        <f>_xlfn.IFNA(VLOOKUP(Table1[[#This Row],[ACCOUNT NAME]],'CHART OF ACCOUNTS'!$B$3:$D$156,3,0),"-")</f>
        <v>OPERATIONS EXPENSES</v>
      </c>
      <c r="F207" s="36" t="s">
        <v>332</v>
      </c>
      <c r="G207" s="30">
        <v>2500</v>
      </c>
      <c r="H207" s="30"/>
      <c r="I207" s="35">
        <f>I206+Table1[[#This Row],[DEBIT]]-Table1[[#This Row],[CREDIT]]</f>
        <v>1154534621</v>
      </c>
      <c r="J207" s="27">
        <v>44769</v>
      </c>
      <c r="K207" s="30"/>
    </row>
    <row r="208" hidden="1" spans="1:11">
      <c r="A208" s="27">
        <v>44769</v>
      </c>
      <c r="B208" s="28">
        <v>203</v>
      </c>
      <c r="C208" s="12" t="str">
        <f>_xlfn.IFNA(VLOOKUP(Table1[[#This Row],[ACCOUNT NAME]],'CHART OF ACCOUNTS'!$B$3:$D$156,2,0),"-")</f>
        <v>UTILITY</v>
      </c>
      <c r="D208" t="s">
        <v>141</v>
      </c>
      <c r="E208" t="str">
        <f>_xlfn.IFNA(VLOOKUP(Table1[[#This Row],[ACCOUNT NAME]],'CHART OF ACCOUNTS'!$B$3:$D$156,3,0),"-")</f>
        <v>OPERATIONS EXPENSES</v>
      </c>
      <c r="F208" s="36" t="s">
        <v>332</v>
      </c>
      <c r="G208" s="30">
        <v>2500</v>
      </c>
      <c r="H208" s="30"/>
      <c r="I208" s="35">
        <f>I207+Table1[[#This Row],[DEBIT]]-Table1[[#This Row],[CREDIT]]</f>
        <v>1154537121</v>
      </c>
      <c r="J208" s="27">
        <v>44769</v>
      </c>
      <c r="K208" s="30"/>
    </row>
    <row r="209" hidden="1" spans="1:11">
      <c r="A209" s="27">
        <v>44769</v>
      </c>
      <c r="B209" s="28">
        <v>204</v>
      </c>
      <c r="C209" s="12" t="str">
        <f>_xlfn.IFNA(VLOOKUP(Table1[[#This Row],[ACCOUNT NAME]],'CHART OF ACCOUNTS'!$B$3:$D$156,2,0),"-")</f>
        <v>UTILITY</v>
      </c>
      <c r="D209" t="s">
        <v>141</v>
      </c>
      <c r="E209" t="str">
        <f>_xlfn.IFNA(VLOOKUP(Table1[[#This Row],[ACCOUNT NAME]],'CHART OF ACCOUNTS'!$B$3:$D$156,3,0),"-")</f>
        <v>OPERATIONS EXPENSES</v>
      </c>
      <c r="F209" s="36" t="s">
        <v>332</v>
      </c>
      <c r="G209" s="30">
        <v>2500</v>
      </c>
      <c r="H209" s="30"/>
      <c r="I209" s="35">
        <f>I208+Table1[[#This Row],[DEBIT]]-Table1[[#This Row],[CREDIT]]</f>
        <v>1154539621</v>
      </c>
      <c r="J209" s="27">
        <v>44769</v>
      </c>
      <c r="K209" s="30"/>
    </row>
    <row r="210" hidden="1" spans="1:11">
      <c r="A210" s="27">
        <v>44769</v>
      </c>
      <c r="B210" s="28">
        <v>205</v>
      </c>
      <c r="C210" s="12" t="str">
        <f>_xlfn.IFNA(VLOOKUP(Table1[[#This Row],[ACCOUNT NAME]],'CHART OF ACCOUNTS'!$B$3:$D$156,2,0),"-")</f>
        <v>FURNITURE AND FITTINGS</v>
      </c>
      <c r="D210" t="s">
        <v>166</v>
      </c>
      <c r="E210" t="str">
        <f>_xlfn.IFNA(VLOOKUP(Table1[[#This Row],[ACCOUNT NAME]],'CHART OF ACCOUNTS'!$B$3:$D$156,3,0),"-")</f>
        <v>ASSETS PURCHASED</v>
      </c>
      <c r="F210" s="36" t="s">
        <v>322</v>
      </c>
      <c r="G210" s="30">
        <v>40250</v>
      </c>
      <c r="H210" s="30"/>
      <c r="I210" s="35">
        <f>I209+Table1[[#This Row],[DEBIT]]-Table1[[#This Row],[CREDIT]]</f>
        <v>1154579871</v>
      </c>
      <c r="J210" s="27">
        <v>44769</v>
      </c>
      <c r="K210" s="30"/>
    </row>
    <row r="211" hidden="1" spans="1:11">
      <c r="A211" s="27">
        <v>44769</v>
      </c>
      <c r="B211" s="28">
        <v>206</v>
      </c>
      <c r="C211" s="12" t="str">
        <f>_xlfn.IFNA(VLOOKUP(Table1[[#This Row],[ACCOUNT NAME]],'CHART OF ACCOUNTS'!$B$3:$D$156,2,0),"-")</f>
        <v>ARCHITECTURE</v>
      </c>
      <c r="D211" t="s">
        <v>13</v>
      </c>
      <c r="E211" t="str">
        <f>_xlfn.IFNA(VLOOKUP(Table1[[#This Row],[ACCOUNT NAME]],'CHART OF ACCOUNTS'!$B$3:$D$156,3,0),"-")</f>
        <v>CONSTRUCTION EXP</v>
      </c>
      <c r="F211" s="36" t="s">
        <v>333</v>
      </c>
      <c r="G211" s="30">
        <v>500000</v>
      </c>
      <c r="H211" s="30"/>
      <c r="I211" s="35">
        <f>I210+Table1[[#This Row],[DEBIT]]-Table1[[#This Row],[CREDIT]]</f>
        <v>1155079871</v>
      </c>
      <c r="J211" s="27">
        <v>44769</v>
      </c>
      <c r="K211" s="30"/>
    </row>
    <row r="212" hidden="1" spans="1:11">
      <c r="A212" s="27">
        <v>44769</v>
      </c>
      <c r="B212" s="28">
        <v>207</v>
      </c>
      <c r="C212" s="12" t="str">
        <f>_xlfn.IFNA(VLOOKUP(Table1[[#This Row],[ACCOUNT NAME]],'CHART OF ACCOUNTS'!$B$3:$D$156,2,0),"-")</f>
        <v>RENTS</v>
      </c>
      <c r="D212" t="s">
        <v>134</v>
      </c>
      <c r="E212" t="str">
        <f>_xlfn.IFNA(VLOOKUP(Table1[[#This Row],[ACCOUNT NAME]],'CHART OF ACCOUNTS'!$B$3:$D$156,3,0),"-")</f>
        <v>OPERATIONS EXPENSES</v>
      </c>
      <c r="F212" s="36" t="s">
        <v>334</v>
      </c>
      <c r="G212" s="30">
        <v>162500</v>
      </c>
      <c r="H212" s="30"/>
      <c r="I212" s="35">
        <f>I211+Table1[[#This Row],[DEBIT]]-Table1[[#This Row],[CREDIT]]</f>
        <v>1155242371</v>
      </c>
      <c r="J212" s="27">
        <v>44769</v>
      </c>
      <c r="K212" s="30"/>
    </row>
    <row r="213" hidden="1" spans="1:11">
      <c r="A213" s="27">
        <v>44769</v>
      </c>
      <c r="B213" s="28">
        <v>208</v>
      </c>
      <c r="C213" s="12" t="str">
        <f>_xlfn.IFNA(VLOOKUP(Table1[[#This Row],[ACCOUNT NAME]],'CHART OF ACCOUNTS'!$B$3:$D$156,2,0),"-")</f>
        <v>UTILITY</v>
      </c>
      <c r="D213" t="s">
        <v>141</v>
      </c>
      <c r="E213" t="str">
        <f>_xlfn.IFNA(VLOOKUP(Table1[[#This Row],[ACCOUNT NAME]],'CHART OF ACCOUNTS'!$B$3:$D$156,3,0),"-")</f>
        <v>OPERATIONS EXPENSES</v>
      </c>
      <c r="F213" s="36" t="s">
        <v>335</v>
      </c>
      <c r="G213" s="30">
        <v>40017</v>
      </c>
      <c r="H213" s="30"/>
      <c r="I213" s="35">
        <f>I212+Table1[[#This Row],[DEBIT]]-Table1[[#This Row],[CREDIT]]</f>
        <v>1155282388</v>
      </c>
      <c r="J213" s="27">
        <v>44769</v>
      </c>
      <c r="K213" s="30"/>
    </row>
    <row r="214" hidden="1" spans="1:11">
      <c r="A214" s="27">
        <v>44769</v>
      </c>
      <c r="B214" s="28">
        <v>209</v>
      </c>
      <c r="C214" s="12" t="str">
        <f>_xlfn.IFNA(VLOOKUP(Table1[[#This Row],[ACCOUNT NAME]],'CHART OF ACCOUNTS'!$B$3:$D$156,2,0),"-")</f>
        <v>UTILITY</v>
      </c>
      <c r="D214" t="s">
        <v>141</v>
      </c>
      <c r="E214" t="str">
        <f>_xlfn.IFNA(VLOOKUP(Table1[[#This Row],[ACCOUNT NAME]],'CHART OF ACCOUNTS'!$B$3:$D$156,3,0),"-")</f>
        <v>OPERATIONS EXPENSES</v>
      </c>
      <c r="F214" s="36" t="s">
        <v>336</v>
      </c>
      <c r="G214" s="30">
        <v>3195</v>
      </c>
      <c r="H214" s="30"/>
      <c r="I214" s="35">
        <f>I213+Table1[[#This Row],[DEBIT]]-Table1[[#This Row],[CREDIT]]</f>
        <v>1155285583</v>
      </c>
      <c r="J214" s="27">
        <v>44769</v>
      </c>
      <c r="K214" s="30"/>
    </row>
    <row r="215" hidden="1" spans="1:11">
      <c r="A215" s="27">
        <v>44769</v>
      </c>
      <c r="B215" s="28">
        <v>210</v>
      </c>
      <c r="C215" s="12" t="str">
        <f>_xlfn.IFNA(VLOOKUP(Table1[[#This Row],[ACCOUNT NAME]],'CHART OF ACCOUNTS'!$B$3:$D$156,2,0),"-")</f>
        <v>UTILITY</v>
      </c>
      <c r="D215" t="s">
        <v>141</v>
      </c>
      <c r="E215" t="str">
        <f>_xlfn.IFNA(VLOOKUP(Table1[[#This Row],[ACCOUNT NAME]],'CHART OF ACCOUNTS'!$B$3:$D$156,3,0),"-")</f>
        <v>OPERATIONS EXPENSES</v>
      </c>
      <c r="F215" s="36" t="s">
        <v>335</v>
      </c>
      <c r="G215" s="30">
        <v>69137</v>
      </c>
      <c r="H215" s="30"/>
      <c r="I215" s="35">
        <f>I214+Table1[[#This Row],[DEBIT]]-Table1[[#This Row],[CREDIT]]</f>
        <v>1155354720</v>
      </c>
      <c r="J215" s="27">
        <v>44769</v>
      </c>
      <c r="K215" s="30"/>
    </row>
    <row r="216" hidden="1" spans="1:11">
      <c r="A216" s="27">
        <v>44770</v>
      </c>
      <c r="B216" s="28">
        <v>211</v>
      </c>
      <c r="C216" s="12" t="str">
        <f>_xlfn.IFNA(VLOOKUP(Table1[[#This Row],[ACCOUNT NAME]],'CHART OF ACCOUNTS'!$B$3:$D$156,2,0),"-")</f>
        <v>FURNITURE AND FITTINGS</v>
      </c>
      <c r="D216" t="s">
        <v>166</v>
      </c>
      <c r="E216" t="str">
        <f>_xlfn.IFNA(VLOOKUP(Table1[[#This Row],[ACCOUNT NAME]],'CHART OF ACCOUNTS'!$B$3:$D$156,3,0),"-")</f>
        <v>ASSETS PURCHASED</v>
      </c>
      <c r="F216" s="36" t="s">
        <v>337</v>
      </c>
      <c r="G216" s="30">
        <v>597000</v>
      </c>
      <c r="H216" s="30"/>
      <c r="I216" s="35">
        <f>I215+Table1[[#This Row],[DEBIT]]-Table1[[#This Row],[CREDIT]]</f>
        <v>1155951720</v>
      </c>
      <c r="J216" s="27">
        <v>44770</v>
      </c>
      <c r="K216" s="30"/>
    </row>
    <row r="217" hidden="1" spans="1:11">
      <c r="A217" s="27">
        <v>44770</v>
      </c>
      <c r="B217" s="28">
        <v>212</v>
      </c>
      <c r="C217" s="12" t="str">
        <f>_xlfn.IFNA(VLOOKUP(Table1[[#This Row],[ACCOUNT NAME]],'CHART OF ACCOUNTS'!$B$3:$D$156,2,0),"-")</f>
        <v>FURNITURE AND FITTINGS</v>
      </c>
      <c r="D217" t="s">
        <v>166</v>
      </c>
      <c r="E217" t="str">
        <f>_xlfn.IFNA(VLOOKUP(Table1[[#This Row],[ACCOUNT NAME]],'CHART OF ACCOUNTS'!$B$3:$D$156,3,0),"-")</f>
        <v>ASSETS PURCHASED</v>
      </c>
      <c r="F217" s="36" t="s">
        <v>337</v>
      </c>
      <c r="G217" s="30">
        <v>91000</v>
      </c>
      <c r="H217" s="30"/>
      <c r="I217" s="35">
        <f>I216+Table1[[#This Row],[DEBIT]]-Table1[[#This Row],[CREDIT]]</f>
        <v>1156042720</v>
      </c>
      <c r="J217" s="27">
        <v>44770</v>
      </c>
      <c r="K217" s="30"/>
    </row>
    <row r="218" hidden="1" spans="1:11">
      <c r="A218" s="27">
        <v>44770</v>
      </c>
      <c r="B218" s="28">
        <v>213</v>
      </c>
      <c r="C218" s="12" t="str">
        <f>_xlfn.IFNA(VLOOKUP(Table1[[#This Row],[ACCOUNT NAME]],'CHART OF ACCOUNTS'!$B$3:$D$156,2,0),"-")</f>
        <v>FURNITURE AND FITTINGS</v>
      </c>
      <c r="D218" t="s">
        <v>166</v>
      </c>
      <c r="E218" t="str">
        <f>_xlfn.IFNA(VLOOKUP(Table1[[#This Row],[ACCOUNT NAME]],'CHART OF ACCOUNTS'!$B$3:$D$156,3,0),"-")</f>
        <v>ASSETS PURCHASED</v>
      </c>
      <c r="F218" s="36" t="s">
        <v>338</v>
      </c>
      <c r="G218" s="30">
        <v>51500</v>
      </c>
      <c r="H218" s="30"/>
      <c r="I218" s="35">
        <f>I217+Table1[[#This Row],[DEBIT]]-Table1[[#This Row],[CREDIT]]</f>
        <v>1156094220</v>
      </c>
      <c r="J218" s="27">
        <v>44770</v>
      </c>
      <c r="K218" s="30"/>
    </row>
    <row r="219" hidden="1" spans="1:11">
      <c r="A219" s="27">
        <v>44770</v>
      </c>
      <c r="B219" s="28">
        <v>214</v>
      </c>
      <c r="C219" s="12" t="str">
        <f>_xlfn.IFNA(VLOOKUP(Table1[[#This Row],[ACCOUNT NAME]],'CHART OF ACCOUNTS'!$B$3:$D$156,2,0),"-")</f>
        <v>FURNITURE AND FITTINGS</v>
      </c>
      <c r="D219" t="s">
        <v>166</v>
      </c>
      <c r="E219" t="str">
        <f>_xlfn.IFNA(VLOOKUP(Table1[[#This Row],[ACCOUNT NAME]],'CHART OF ACCOUNTS'!$B$3:$D$156,3,0),"-")</f>
        <v>ASSETS PURCHASED</v>
      </c>
      <c r="F219" s="36" t="s">
        <v>339</v>
      </c>
      <c r="G219" s="30">
        <v>8200</v>
      </c>
      <c r="H219" s="30"/>
      <c r="I219" s="35">
        <f>I218+Table1[[#This Row],[DEBIT]]-Table1[[#This Row],[CREDIT]]</f>
        <v>1156102420</v>
      </c>
      <c r="J219" s="27">
        <v>44770</v>
      </c>
      <c r="K219" s="30"/>
    </row>
    <row r="220" hidden="1" spans="1:11">
      <c r="A220" s="27">
        <v>44770</v>
      </c>
      <c r="B220" s="28">
        <v>215</v>
      </c>
      <c r="C220" s="12" t="str">
        <f>_xlfn.IFNA(VLOOKUP(Table1[[#This Row],[ACCOUNT NAME]],'CHART OF ACCOUNTS'!$B$3:$D$156,2,0),"-")</f>
        <v>FURNITURE AND FITTINGS</v>
      </c>
      <c r="D220" t="s">
        <v>166</v>
      </c>
      <c r="E220" t="str">
        <f>_xlfn.IFNA(VLOOKUP(Table1[[#This Row],[ACCOUNT NAME]],'CHART OF ACCOUNTS'!$B$3:$D$156,3,0),"-")</f>
        <v>ASSETS PURCHASED</v>
      </c>
      <c r="F220" s="36" t="s">
        <v>340</v>
      </c>
      <c r="G220" s="30">
        <v>16600</v>
      </c>
      <c r="H220" s="30"/>
      <c r="I220" s="35">
        <f>I219+Table1[[#This Row],[DEBIT]]-Table1[[#This Row],[CREDIT]]</f>
        <v>1156119020</v>
      </c>
      <c r="J220" s="27">
        <v>44770</v>
      </c>
      <c r="K220" s="30"/>
    </row>
    <row r="221" hidden="1" spans="1:11">
      <c r="A221" s="27">
        <v>44770</v>
      </c>
      <c r="B221" s="28">
        <v>216</v>
      </c>
      <c r="C221" s="12" t="str">
        <f>_xlfn.IFNA(VLOOKUP(Table1[[#This Row],[ACCOUNT NAME]],'CHART OF ACCOUNTS'!$B$3:$D$156,2,0),"-")</f>
        <v>FURNITURE AND FITTINGS</v>
      </c>
      <c r="D221" t="s">
        <v>166</v>
      </c>
      <c r="E221" t="str">
        <f>_xlfn.IFNA(VLOOKUP(Table1[[#This Row],[ACCOUNT NAME]],'CHART OF ACCOUNTS'!$B$3:$D$156,3,0),"-")</f>
        <v>ASSETS PURCHASED</v>
      </c>
      <c r="F221" s="36" t="s">
        <v>341</v>
      </c>
      <c r="G221" s="30">
        <v>5840</v>
      </c>
      <c r="H221" s="30"/>
      <c r="I221" s="35">
        <f>I220+Table1[[#This Row],[DEBIT]]-Table1[[#This Row],[CREDIT]]</f>
        <v>1156124860</v>
      </c>
      <c r="J221" s="27">
        <v>44770</v>
      </c>
      <c r="K221" s="30"/>
    </row>
    <row r="222" hidden="1" spans="1:11">
      <c r="A222" s="27">
        <v>44770</v>
      </c>
      <c r="B222" s="28">
        <v>217</v>
      </c>
      <c r="C222" s="12" t="str">
        <f>_xlfn.IFNA(VLOOKUP(Table1[[#This Row],[ACCOUNT NAME]],'CHART OF ACCOUNTS'!$B$3:$D$156,2,0),"-")</f>
        <v>MISCELLANOUS</v>
      </c>
      <c r="D222" t="s">
        <v>140</v>
      </c>
      <c r="E222" t="str">
        <f>_xlfn.IFNA(VLOOKUP(Table1[[#This Row],[ACCOUNT NAME]],'CHART OF ACCOUNTS'!$B$3:$D$156,3,0),"-")</f>
        <v>OPERATIONS EXPENSES</v>
      </c>
      <c r="F222" s="36" t="s">
        <v>342</v>
      </c>
      <c r="G222" s="30">
        <v>500</v>
      </c>
      <c r="H222" s="30"/>
      <c r="I222" s="35">
        <f>I221+Table1[[#This Row],[DEBIT]]-Table1[[#This Row],[CREDIT]]</f>
        <v>1156125360</v>
      </c>
      <c r="J222" s="27">
        <v>44770</v>
      </c>
      <c r="K222" s="30"/>
    </row>
    <row r="223" hidden="1" spans="1:11">
      <c r="A223" s="27">
        <v>44770</v>
      </c>
      <c r="B223" s="28">
        <v>218</v>
      </c>
      <c r="C223" s="12" t="str">
        <f>_xlfn.IFNA(VLOOKUP(Table1[[#This Row],[ACCOUNT NAME]],'CHART OF ACCOUNTS'!$B$3:$D$156,2,0),"-")</f>
        <v>MISCELLANOUS</v>
      </c>
      <c r="D223" t="s">
        <v>140</v>
      </c>
      <c r="E223" t="str">
        <f>_xlfn.IFNA(VLOOKUP(Table1[[#This Row],[ACCOUNT NAME]],'CHART OF ACCOUNTS'!$B$3:$D$156,3,0),"-")</f>
        <v>OPERATIONS EXPENSES</v>
      </c>
      <c r="F223" s="36" t="s">
        <v>343</v>
      </c>
      <c r="G223" s="30">
        <v>400</v>
      </c>
      <c r="H223" s="30"/>
      <c r="I223" s="35">
        <f>I222+Table1[[#This Row],[DEBIT]]-Table1[[#This Row],[CREDIT]]</f>
        <v>1156125760</v>
      </c>
      <c r="J223" s="27">
        <v>44770</v>
      </c>
      <c r="K223" s="30"/>
    </row>
    <row r="224" hidden="1" spans="1:11">
      <c r="A224" s="27">
        <v>44770</v>
      </c>
      <c r="B224" s="28">
        <v>219</v>
      </c>
      <c r="C224" s="12" t="str">
        <f>_xlfn.IFNA(VLOOKUP(Table1[[#This Row],[ACCOUNT NAME]],'CHART OF ACCOUNTS'!$B$3:$D$156,2,0),"-")</f>
        <v>FURNITURE AND FITTINGS</v>
      </c>
      <c r="D224" t="s">
        <v>166</v>
      </c>
      <c r="E224" t="str">
        <f>_xlfn.IFNA(VLOOKUP(Table1[[#This Row],[ACCOUNT NAME]],'CHART OF ACCOUNTS'!$B$3:$D$156,3,0),"-")</f>
        <v>ASSETS PURCHASED</v>
      </c>
      <c r="F224" s="36" t="s">
        <v>344</v>
      </c>
      <c r="G224" s="30">
        <v>39500</v>
      </c>
      <c r="H224" s="30"/>
      <c r="I224" s="35">
        <f>I223+Table1[[#This Row],[DEBIT]]-Table1[[#This Row],[CREDIT]]</f>
        <v>1156165260</v>
      </c>
      <c r="J224" s="27">
        <v>44770</v>
      </c>
      <c r="K224" s="30"/>
    </row>
    <row r="225" hidden="1" spans="1:11">
      <c r="A225" s="27">
        <v>44770</v>
      </c>
      <c r="B225" s="28">
        <v>220</v>
      </c>
      <c r="C225" s="12" t="str">
        <f>_xlfn.IFNA(VLOOKUP(Table1[[#This Row],[ACCOUNT NAME]],'CHART OF ACCOUNTS'!$B$3:$D$156,2,0),"-")</f>
        <v>FURNITURE AND FITTINGS</v>
      </c>
      <c r="D225" t="s">
        <v>166</v>
      </c>
      <c r="E225" t="str">
        <f>_xlfn.IFNA(VLOOKUP(Table1[[#This Row],[ACCOUNT NAME]],'CHART OF ACCOUNTS'!$B$3:$D$156,3,0),"-")</f>
        <v>ASSETS PURCHASED</v>
      </c>
      <c r="F225" s="36" t="s">
        <v>345</v>
      </c>
      <c r="G225" s="30">
        <v>27750</v>
      </c>
      <c r="H225" s="30"/>
      <c r="I225" s="35">
        <f>I224+Table1[[#This Row],[DEBIT]]-Table1[[#This Row],[CREDIT]]</f>
        <v>1156193010</v>
      </c>
      <c r="J225" s="27">
        <v>44770</v>
      </c>
      <c r="K225" s="30"/>
    </row>
    <row r="226" hidden="1" spans="1:11">
      <c r="A226" s="27">
        <v>44770</v>
      </c>
      <c r="B226" s="28">
        <v>221</v>
      </c>
      <c r="C226" s="12" t="str">
        <f>_xlfn.IFNA(VLOOKUP(Table1[[#This Row],[ACCOUNT NAME]],'CHART OF ACCOUNTS'!$B$3:$D$156,2,0),"-")</f>
        <v>FURNITURE AND FITTINGS</v>
      </c>
      <c r="D226" t="s">
        <v>166</v>
      </c>
      <c r="E226" t="str">
        <f>_xlfn.IFNA(VLOOKUP(Table1[[#This Row],[ACCOUNT NAME]],'CHART OF ACCOUNTS'!$B$3:$D$156,3,0),"-")</f>
        <v>ASSETS PURCHASED</v>
      </c>
      <c r="F226" s="36" t="s">
        <v>346</v>
      </c>
      <c r="G226" s="30">
        <v>71997</v>
      </c>
      <c r="H226" s="30"/>
      <c r="I226" s="35">
        <f>I225+Table1[[#This Row],[DEBIT]]-Table1[[#This Row],[CREDIT]]</f>
        <v>1156265007</v>
      </c>
      <c r="J226" s="27">
        <v>44770</v>
      </c>
      <c r="K226" s="30"/>
    </row>
    <row r="227" hidden="1" spans="1:11">
      <c r="A227" s="27">
        <v>44770</v>
      </c>
      <c r="B227" s="28">
        <v>222</v>
      </c>
      <c r="C227" s="12" t="str">
        <f>_xlfn.IFNA(VLOOKUP(Table1[[#This Row],[ACCOUNT NAME]],'CHART OF ACCOUNTS'!$B$3:$D$156,2,0),"-")</f>
        <v>MISCELLANOUS</v>
      </c>
      <c r="D227" t="s">
        <v>140</v>
      </c>
      <c r="E227" t="str">
        <f>_xlfn.IFNA(VLOOKUP(Table1[[#This Row],[ACCOUNT NAME]],'CHART OF ACCOUNTS'!$B$3:$D$156,3,0),"-")</f>
        <v>OPERATIONS EXPENSES</v>
      </c>
      <c r="F227" s="36" t="s">
        <v>255</v>
      </c>
      <c r="G227" s="30">
        <v>5230</v>
      </c>
      <c r="H227" s="30"/>
      <c r="I227" s="35">
        <f>I226+Table1[[#This Row],[DEBIT]]-Table1[[#This Row],[CREDIT]]</f>
        <v>1156270237</v>
      </c>
      <c r="J227" s="27">
        <v>44770</v>
      </c>
      <c r="K227" s="30"/>
    </row>
    <row r="228" hidden="1" spans="1:11">
      <c r="A228" s="27">
        <v>44770</v>
      </c>
      <c r="B228" s="28">
        <v>223</v>
      </c>
      <c r="C228" s="12" t="str">
        <f>_xlfn.IFNA(VLOOKUP(Table1[[#This Row],[ACCOUNT NAME]],'CHART OF ACCOUNTS'!$B$3:$D$156,2,0),"-")</f>
        <v>FURNITURE AND FITTINGS</v>
      </c>
      <c r="D228" t="s">
        <v>166</v>
      </c>
      <c r="E228" t="str">
        <f>_xlfn.IFNA(VLOOKUP(Table1[[#This Row],[ACCOUNT NAME]],'CHART OF ACCOUNTS'!$B$3:$D$156,3,0),"-")</f>
        <v>ASSETS PURCHASED</v>
      </c>
      <c r="F228" s="36" t="s">
        <v>347</v>
      </c>
      <c r="G228" s="30">
        <v>62000</v>
      </c>
      <c r="H228" s="30"/>
      <c r="I228" s="35">
        <f>I227+Table1[[#This Row],[DEBIT]]-Table1[[#This Row],[CREDIT]]</f>
        <v>1156332237</v>
      </c>
      <c r="J228" s="27">
        <v>44770</v>
      </c>
      <c r="K228" s="30"/>
    </row>
    <row r="229" hidden="1" spans="1:11">
      <c r="A229" s="27">
        <v>44770</v>
      </c>
      <c r="B229" s="28">
        <v>224</v>
      </c>
      <c r="C229" s="12" t="str">
        <f>_xlfn.IFNA(VLOOKUP(Table1[[#This Row],[ACCOUNT NAME]],'CHART OF ACCOUNTS'!$B$3:$D$156,2,0),"-")</f>
        <v>MISCELLANOUS</v>
      </c>
      <c r="D229" t="s">
        <v>140</v>
      </c>
      <c r="E229" t="str">
        <f>_xlfn.IFNA(VLOOKUP(Table1[[#This Row],[ACCOUNT NAME]],'CHART OF ACCOUNTS'!$B$3:$D$156,3,0),"-")</f>
        <v>OPERATIONS EXPENSES</v>
      </c>
      <c r="F229" s="36" t="s">
        <v>255</v>
      </c>
      <c r="G229" s="30">
        <v>6100</v>
      </c>
      <c r="H229" s="30"/>
      <c r="I229" s="35">
        <f>I228+Table1[[#This Row],[DEBIT]]-Table1[[#This Row],[CREDIT]]</f>
        <v>1156338337</v>
      </c>
      <c r="J229" s="27">
        <v>44770</v>
      </c>
      <c r="K229" s="30"/>
    </row>
    <row r="230" hidden="1" spans="1:11">
      <c r="A230" s="27">
        <v>44770</v>
      </c>
      <c r="B230" s="28">
        <v>225</v>
      </c>
      <c r="C230" s="12" t="str">
        <f>_xlfn.IFNA(VLOOKUP(Table1[[#This Row],[ACCOUNT NAME]],'CHART OF ACCOUNTS'!$B$3:$D$156,2,0),"-")</f>
        <v>FURNITURE AND FITTINGS</v>
      </c>
      <c r="D230" t="s">
        <v>166</v>
      </c>
      <c r="E230" t="str">
        <f>_xlfn.IFNA(VLOOKUP(Table1[[#This Row],[ACCOUNT NAME]],'CHART OF ACCOUNTS'!$B$3:$D$156,3,0),"-")</f>
        <v>ASSETS PURCHASED</v>
      </c>
      <c r="F230" s="36" t="s">
        <v>348</v>
      </c>
      <c r="G230" s="30">
        <v>253700</v>
      </c>
      <c r="H230" s="30"/>
      <c r="I230" s="35">
        <f>I229+Table1[[#This Row],[DEBIT]]-Table1[[#This Row],[CREDIT]]</f>
        <v>1156592037</v>
      </c>
      <c r="J230" s="27">
        <v>44770</v>
      </c>
      <c r="K230" s="30"/>
    </row>
    <row r="231" hidden="1" spans="1:11">
      <c r="A231" s="27">
        <v>44770</v>
      </c>
      <c r="B231" s="28">
        <v>226</v>
      </c>
      <c r="C231" s="12" t="str">
        <f>_xlfn.IFNA(VLOOKUP(Table1[[#This Row],[ACCOUNT NAME]],'CHART OF ACCOUNTS'!$B$3:$D$156,2,0),"-")</f>
        <v>FURNITURE AND FITTINGS</v>
      </c>
      <c r="D231" t="s">
        <v>166</v>
      </c>
      <c r="E231" t="str">
        <f>_xlfn.IFNA(VLOOKUP(Table1[[#This Row],[ACCOUNT NAME]],'CHART OF ACCOUNTS'!$B$3:$D$156,3,0),"-")</f>
        <v>ASSETS PURCHASED</v>
      </c>
      <c r="F231" s="36" t="s">
        <v>349</v>
      </c>
      <c r="G231" s="30">
        <v>13380</v>
      </c>
      <c r="H231" s="30"/>
      <c r="I231" s="35">
        <f>I230+Table1[[#This Row],[DEBIT]]-Table1[[#This Row],[CREDIT]]</f>
        <v>1156605417</v>
      </c>
      <c r="J231" s="27">
        <v>44770</v>
      </c>
      <c r="K231" s="30"/>
    </row>
    <row r="232" hidden="1" spans="1:11">
      <c r="A232" s="27">
        <v>44771</v>
      </c>
      <c r="B232" s="28">
        <v>227</v>
      </c>
      <c r="C232" s="12" t="str">
        <f>_xlfn.IFNA(VLOOKUP(Table1[[#This Row],[ACCOUNT NAME]],'CHART OF ACCOUNTS'!$B$3:$D$156,2,0),"-")</f>
        <v>MISCELLANOUS</v>
      </c>
      <c r="D232" t="s">
        <v>140</v>
      </c>
      <c r="E232" t="str">
        <f>_xlfn.IFNA(VLOOKUP(Table1[[#This Row],[ACCOUNT NAME]],'CHART OF ACCOUNTS'!$B$3:$D$156,3,0),"-")</f>
        <v>OPERATIONS EXPENSES</v>
      </c>
      <c r="F232" s="36" t="s">
        <v>319</v>
      </c>
      <c r="G232" s="30">
        <v>10987</v>
      </c>
      <c r="H232" s="30"/>
      <c r="I232" s="35">
        <f>I231+Table1[[#This Row],[DEBIT]]-Table1[[#This Row],[CREDIT]]</f>
        <v>1156616404</v>
      </c>
      <c r="J232" s="27">
        <v>44771</v>
      </c>
      <c r="K232" s="30"/>
    </row>
    <row r="233" spans="1:11">
      <c r="A233" s="27">
        <v>44774</v>
      </c>
      <c r="B233" s="28">
        <v>229</v>
      </c>
      <c r="C233" s="12" t="str">
        <f>_xlfn.IFNA(VLOOKUP(Table1[[#This Row],[ACCOUNT NAME]],'CHART OF ACCOUNTS'!$B$3:$D$156,2,0),"-")</f>
        <v>ADS/ ADVERTISEMENT </v>
      </c>
      <c r="D233" t="s">
        <v>80</v>
      </c>
      <c r="E233" t="str">
        <f>_xlfn.IFNA(VLOOKUP(Table1[[#This Row],[ACCOUNT NAME]],'CHART OF ACCOUNTS'!$B$3:$D$156,3,0),"-")</f>
        <v>MARKETING EXP</v>
      </c>
      <c r="F233" s="36" t="s">
        <v>350</v>
      </c>
      <c r="G233" s="30">
        <v>1821</v>
      </c>
      <c r="H233" s="30"/>
      <c r="I233" s="35">
        <f>I232+Table1[[#This Row],[DEBIT]]-Table1[[#This Row],[CREDIT]]</f>
        <v>1156618225</v>
      </c>
      <c r="J233" s="27">
        <v>44774</v>
      </c>
      <c r="K233" s="30"/>
    </row>
    <row r="234" hidden="1" spans="1:11">
      <c r="A234" s="27">
        <v>44774</v>
      </c>
      <c r="B234" s="28">
        <v>230</v>
      </c>
      <c r="C234" s="12" t="str">
        <f>_xlfn.IFNA(VLOOKUP(Table1[[#This Row],[ACCOUNT NAME]],'CHART OF ACCOUNTS'!$B$3:$D$156,2,0),"-")</f>
        <v>PRINTINGS</v>
      </c>
      <c r="D234" t="s">
        <v>73</v>
      </c>
      <c r="E234" t="str">
        <f>_xlfn.IFNA(VLOOKUP(Table1[[#This Row],[ACCOUNT NAME]],'CHART OF ACCOUNTS'!$B$3:$D$156,3,0),"-")</f>
        <v>MARKETING EXP</v>
      </c>
      <c r="F234" s="36" t="s">
        <v>215</v>
      </c>
      <c r="G234" s="30">
        <v>875000</v>
      </c>
      <c r="H234" s="30"/>
      <c r="I234" s="35">
        <f>I233+Table1[[#This Row],[DEBIT]]-Table1[[#This Row],[CREDIT]]</f>
        <v>1157493225</v>
      </c>
      <c r="J234" s="27">
        <v>44774</v>
      </c>
      <c r="K234" s="30"/>
    </row>
    <row r="235" hidden="1" spans="1:11">
      <c r="A235" s="27">
        <v>44774</v>
      </c>
      <c r="B235" s="28">
        <v>231</v>
      </c>
      <c r="C235" s="12" t="str">
        <f>_xlfn.IFNA(VLOOKUP(Table1[[#This Row],[ACCOUNT NAME]],'CHART OF ACCOUNTS'!$B$3:$D$156,2,0),"-")</f>
        <v>MISCELLANOUS</v>
      </c>
      <c r="D235" t="s">
        <v>140</v>
      </c>
      <c r="E235" t="str">
        <f>_xlfn.IFNA(VLOOKUP(Table1[[#This Row],[ACCOUNT NAME]],'CHART OF ACCOUNTS'!$B$3:$D$156,3,0),"-")</f>
        <v>OPERATIONS EXPENSES</v>
      </c>
      <c r="F235" s="36" t="s">
        <v>287</v>
      </c>
      <c r="G235" s="30">
        <v>250</v>
      </c>
      <c r="H235" s="30"/>
      <c r="I235" s="35">
        <f>I234+Table1[[#This Row],[DEBIT]]-Table1[[#This Row],[CREDIT]]</f>
        <v>1157493475</v>
      </c>
      <c r="J235" s="27">
        <v>44774</v>
      </c>
      <c r="K235" s="30"/>
    </row>
    <row r="236" hidden="1" spans="1:11">
      <c r="A236" s="27">
        <v>44775</v>
      </c>
      <c r="B236" s="28">
        <v>232</v>
      </c>
      <c r="C236" s="12" t="str">
        <f>_xlfn.IFNA(VLOOKUP(Table1[[#This Row],[ACCOUNT NAME]],'CHART OF ACCOUNTS'!$B$3:$D$156,2,0),"-")</f>
        <v>UTILITY</v>
      </c>
      <c r="D236" t="s">
        <v>141</v>
      </c>
      <c r="E236" t="str">
        <f>_xlfn.IFNA(VLOOKUP(Table1[[#This Row],[ACCOUNT NAME]],'CHART OF ACCOUNTS'!$B$3:$D$156,3,0),"-")</f>
        <v>OPERATIONS EXPENSES</v>
      </c>
      <c r="F236" s="36" t="s">
        <v>351</v>
      </c>
      <c r="G236" s="30">
        <v>95310</v>
      </c>
      <c r="H236" s="30"/>
      <c r="I236" s="35">
        <f>I235+Table1[[#This Row],[DEBIT]]-Table1[[#This Row],[CREDIT]]</f>
        <v>1157588785</v>
      </c>
      <c r="J236" s="27">
        <v>44775</v>
      </c>
      <c r="K236" s="30"/>
    </row>
    <row r="237" hidden="1" spans="1:11">
      <c r="A237" s="27">
        <v>44775</v>
      </c>
      <c r="B237" s="28">
        <v>233</v>
      </c>
      <c r="C237" s="12" t="str">
        <f>_xlfn.IFNA(VLOOKUP(Table1[[#This Row],[ACCOUNT NAME]],'CHART OF ACCOUNTS'!$B$3:$D$156,2,0),"-")</f>
        <v>UTILITY</v>
      </c>
      <c r="D237" t="s">
        <v>141</v>
      </c>
      <c r="E237" t="str">
        <f>_xlfn.IFNA(VLOOKUP(Table1[[#This Row],[ACCOUNT NAME]],'CHART OF ACCOUNTS'!$B$3:$D$156,3,0),"-")</f>
        <v>OPERATIONS EXPENSES</v>
      </c>
      <c r="F237" s="36" t="s">
        <v>352</v>
      </c>
      <c r="G237" s="30">
        <v>3984</v>
      </c>
      <c r="H237" s="30"/>
      <c r="I237" s="35">
        <f>I236+Table1[[#This Row],[DEBIT]]-Table1[[#This Row],[CREDIT]]</f>
        <v>1157592769</v>
      </c>
      <c r="J237" s="27">
        <v>44775</v>
      </c>
      <c r="K237" s="30"/>
    </row>
    <row r="238" hidden="1" spans="1:11">
      <c r="A238" s="27">
        <v>44775</v>
      </c>
      <c r="B238" s="28">
        <v>234</v>
      </c>
      <c r="C238" s="12" t="str">
        <f>_xlfn.IFNA(VLOOKUP(Table1[[#This Row],[ACCOUNT NAME]],'CHART OF ACCOUNTS'!$B$3:$D$156,2,0),"-")</f>
        <v>UTILITY</v>
      </c>
      <c r="D238" t="s">
        <v>141</v>
      </c>
      <c r="E238" t="str">
        <f>_xlfn.IFNA(VLOOKUP(Table1[[#This Row],[ACCOUNT NAME]],'CHART OF ACCOUNTS'!$B$3:$D$156,3,0),"-")</f>
        <v>OPERATIONS EXPENSES</v>
      </c>
      <c r="F238" s="36" t="s">
        <v>353</v>
      </c>
      <c r="G238" s="30">
        <v>520</v>
      </c>
      <c r="H238" s="30"/>
      <c r="I238" s="35">
        <f>I237+Table1[[#This Row],[DEBIT]]-Table1[[#This Row],[CREDIT]]</f>
        <v>1157593289</v>
      </c>
      <c r="J238" s="27">
        <v>44775</v>
      </c>
      <c r="K238" s="30"/>
    </row>
    <row r="239" hidden="1" spans="1:11">
      <c r="A239" s="27">
        <v>44775</v>
      </c>
      <c r="B239" s="28">
        <v>235</v>
      </c>
      <c r="C239" s="12" t="str">
        <f>_xlfn.IFNA(VLOOKUP(Table1[[#This Row],[ACCOUNT NAME]],'CHART OF ACCOUNTS'!$B$3:$D$156,2,0),"-")</f>
        <v>MISCELLANOUS</v>
      </c>
      <c r="D239" t="s">
        <v>140</v>
      </c>
      <c r="E239" t="str">
        <f>_xlfn.IFNA(VLOOKUP(Table1[[#This Row],[ACCOUNT NAME]],'CHART OF ACCOUNTS'!$B$3:$D$156,3,0),"-")</f>
        <v>OPERATIONS EXPENSES</v>
      </c>
      <c r="F239" s="36" t="s">
        <v>354</v>
      </c>
      <c r="G239" s="30">
        <v>22249</v>
      </c>
      <c r="H239" s="30"/>
      <c r="I239" s="35">
        <f>I238+Table1[[#This Row],[DEBIT]]-Table1[[#This Row],[CREDIT]]</f>
        <v>1157615538</v>
      </c>
      <c r="J239" s="27">
        <v>44775</v>
      </c>
      <c r="K239" s="30"/>
    </row>
    <row r="240" hidden="1" spans="1:11">
      <c r="A240" s="27">
        <v>44775</v>
      </c>
      <c r="B240" s="28">
        <v>236</v>
      </c>
      <c r="C240" s="12" t="str">
        <f>_xlfn.IFNA(VLOOKUP(Table1[[#This Row],[ACCOUNT NAME]],'CHART OF ACCOUNTS'!$B$3:$D$156,2,0),"-")</f>
        <v>FURNITURE AND FITTINGS</v>
      </c>
      <c r="D240" t="s">
        <v>166</v>
      </c>
      <c r="E240" t="str">
        <f>_xlfn.IFNA(VLOOKUP(Table1[[#This Row],[ACCOUNT NAME]],'CHART OF ACCOUNTS'!$B$3:$D$156,3,0),"-")</f>
        <v>ASSETS PURCHASED</v>
      </c>
      <c r="F240" s="36" t="s">
        <v>355</v>
      </c>
      <c r="G240" s="30">
        <v>12875</v>
      </c>
      <c r="H240" s="30"/>
      <c r="I240" s="35">
        <f>I239+Table1[[#This Row],[DEBIT]]-Table1[[#This Row],[CREDIT]]</f>
        <v>1157628413</v>
      </c>
      <c r="J240" s="27">
        <v>44775</v>
      </c>
      <c r="K240" s="30"/>
    </row>
    <row r="241" hidden="1" spans="1:11">
      <c r="A241" s="27">
        <v>44775</v>
      </c>
      <c r="B241" s="28">
        <v>237</v>
      </c>
      <c r="C241" s="12" t="str">
        <f>_xlfn.IFNA(VLOOKUP(Table1[[#This Row],[ACCOUNT NAME]],'CHART OF ACCOUNTS'!$B$3:$D$156,2,0),"-")</f>
        <v>MISCELLANOUS</v>
      </c>
      <c r="D241" t="s">
        <v>140</v>
      </c>
      <c r="E241" t="str">
        <f>_xlfn.IFNA(VLOOKUP(Table1[[#This Row],[ACCOUNT NAME]],'CHART OF ACCOUNTS'!$B$3:$D$156,3,0),"-")</f>
        <v>OPERATIONS EXPENSES</v>
      </c>
      <c r="F241" s="36" t="s">
        <v>219</v>
      </c>
      <c r="G241" s="30">
        <v>650</v>
      </c>
      <c r="H241" s="30"/>
      <c r="I241" s="35">
        <f>I240+Table1[[#This Row],[DEBIT]]-Table1[[#This Row],[CREDIT]]</f>
        <v>1157629063</v>
      </c>
      <c r="J241" s="27">
        <v>44775</v>
      </c>
      <c r="K241" s="30"/>
    </row>
    <row r="242" hidden="1" spans="1:11">
      <c r="A242" s="27">
        <v>44775</v>
      </c>
      <c r="B242" s="28">
        <v>238</v>
      </c>
      <c r="C242" s="12" t="str">
        <f>_xlfn.IFNA(VLOOKUP(Table1[[#This Row],[ACCOUNT NAME]],'CHART OF ACCOUNTS'!$B$3:$D$156,2,0),"-")</f>
        <v>UTILITY</v>
      </c>
      <c r="D242" t="s">
        <v>141</v>
      </c>
      <c r="E242" t="str">
        <f>_xlfn.IFNA(VLOOKUP(Table1[[#This Row],[ACCOUNT NAME]],'CHART OF ACCOUNTS'!$B$3:$D$156,3,0),"-")</f>
        <v>OPERATIONS EXPENSES</v>
      </c>
      <c r="F242" s="36" t="s">
        <v>356</v>
      </c>
      <c r="G242" s="30">
        <v>129</v>
      </c>
      <c r="H242" s="30"/>
      <c r="I242" s="35">
        <f>I241+Table1[[#This Row],[DEBIT]]-Table1[[#This Row],[CREDIT]]</f>
        <v>1157629192</v>
      </c>
      <c r="J242" s="27">
        <v>44775</v>
      </c>
      <c r="K242" s="30"/>
    </row>
    <row r="243" hidden="1" spans="1:11">
      <c r="A243" s="27">
        <v>44775</v>
      </c>
      <c r="B243" s="28">
        <v>239</v>
      </c>
      <c r="C243" s="12" t="str">
        <f>_xlfn.IFNA(VLOOKUP(Table1[[#This Row],[ACCOUNT NAME]],'CHART OF ACCOUNTS'!$B$3:$D$156,2,0),"-")</f>
        <v>UTILITY</v>
      </c>
      <c r="D243" t="s">
        <v>141</v>
      </c>
      <c r="E243" t="str">
        <f>_xlfn.IFNA(VLOOKUP(Table1[[#This Row],[ACCOUNT NAME]],'CHART OF ACCOUNTS'!$B$3:$D$156,3,0),"-")</f>
        <v>OPERATIONS EXPENSES</v>
      </c>
      <c r="F243" s="36" t="s">
        <v>356</v>
      </c>
      <c r="G243" s="30">
        <v>6231</v>
      </c>
      <c r="H243" s="30"/>
      <c r="I243" s="35">
        <f>I242+Table1[[#This Row],[DEBIT]]-Table1[[#This Row],[CREDIT]]</f>
        <v>1157635423</v>
      </c>
      <c r="J243" s="27">
        <v>44775</v>
      </c>
      <c r="K243" s="30"/>
    </row>
    <row r="244" hidden="1" spans="1:11">
      <c r="A244" s="27">
        <v>44775</v>
      </c>
      <c r="B244" s="28">
        <v>240</v>
      </c>
      <c r="C244" s="12" t="str">
        <f>_xlfn.IFNA(VLOOKUP(Table1[[#This Row],[ACCOUNT NAME]],'CHART OF ACCOUNTS'!$B$3:$D$156,2,0),"-")</f>
        <v>UTILITY</v>
      </c>
      <c r="D244" t="s">
        <v>141</v>
      </c>
      <c r="E244" t="str">
        <f>_xlfn.IFNA(VLOOKUP(Table1[[#This Row],[ACCOUNT NAME]],'CHART OF ACCOUNTS'!$B$3:$D$156,3,0),"-")</f>
        <v>OPERATIONS EXPENSES</v>
      </c>
      <c r="F244" s="36" t="s">
        <v>356</v>
      </c>
      <c r="G244" s="30">
        <v>1778</v>
      </c>
      <c r="H244" s="30"/>
      <c r="I244" s="35">
        <f>I243+Table1[[#This Row],[DEBIT]]-Table1[[#This Row],[CREDIT]]</f>
        <v>1157637201</v>
      </c>
      <c r="J244" s="27">
        <v>44775</v>
      </c>
      <c r="K244" s="30"/>
    </row>
    <row r="245" hidden="1" spans="1:11">
      <c r="A245" s="27">
        <v>44775</v>
      </c>
      <c r="B245" s="28">
        <v>241</v>
      </c>
      <c r="C245" s="12" t="str">
        <f>_xlfn.IFNA(VLOOKUP(Table1[[#This Row],[ACCOUNT NAME]],'CHART OF ACCOUNTS'!$B$3:$D$156,2,0),"-")</f>
        <v>UTILITY</v>
      </c>
      <c r="D245" t="s">
        <v>141</v>
      </c>
      <c r="E245" t="str">
        <f>_xlfn.IFNA(VLOOKUP(Table1[[#This Row],[ACCOUNT NAME]],'CHART OF ACCOUNTS'!$B$3:$D$156,3,0),"-")</f>
        <v>OPERATIONS EXPENSES</v>
      </c>
      <c r="F245" s="36" t="s">
        <v>356</v>
      </c>
      <c r="G245" s="30">
        <v>138</v>
      </c>
      <c r="H245" s="30"/>
      <c r="I245" s="35">
        <f>I244+Table1[[#This Row],[DEBIT]]-Table1[[#This Row],[CREDIT]]</f>
        <v>1157637339</v>
      </c>
      <c r="J245" s="27">
        <v>44775</v>
      </c>
      <c r="K245" s="30"/>
    </row>
    <row r="246" hidden="1" spans="1:11">
      <c r="A246" s="27">
        <v>44775</v>
      </c>
      <c r="B246" s="28">
        <v>242</v>
      </c>
      <c r="C246" s="12" t="str">
        <f>_xlfn.IFNA(VLOOKUP(Table1[[#This Row],[ACCOUNT NAME]],'CHART OF ACCOUNTS'!$B$3:$D$156,2,0),"-")</f>
        <v>MISCELLANOUS</v>
      </c>
      <c r="D246" t="s">
        <v>140</v>
      </c>
      <c r="E246" t="str">
        <f>_xlfn.IFNA(VLOOKUP(Table1[[#This Row],[ACCOUNT NAME]],'CHART OF ACCOUNTS'!$B$3:$D$156,3,0),"-")</f>
        <v>OPERATIONS EXPENSES</v>
      </c>
      <c r="F246" s="36" t="s">
        <v>357</v>
      </c>
      <c r="G246" s="30">
        <v>9950</v>
      </c>
      <c r="H246" s="30"/>
      <c r="I246" s="35">
        <f>I245+Table1[[#This Row],[DEBIT]]-Table1[[#This Row],[CREDIT]]</f>
        <v>1157647289</v>
      </c>
      <c r="J246" s="27">
        <v>44775</v>
      </c>
      <c r="K246" s="30"/>
    </row>
    <row r="247" hidden="1" spans="1:11">
      <c r="A247" s="27">
        <v>44775</v>
      </c>
      <c r="B247" s="28">
        <v>243</v>
      </c>
      <c r="C247" s="12" t="str">
        <f>_xlfn.IFNA(VLOOKUP(Table1[[#This Row],[ACCOUNT NAME]],'CHART OF ACCOUNTS'!$B$3:$D$156,2,0),"-")</f>
        <v>MISCELLANOUS</v>
      </c>
      <c r="D247" t="s">
        <v>140</v>
      </c>
      <c r="E247" t="str">
        <f>_xlfn.IFNA(VLOOKUP(Table1[[#This Row],[ACCOUNT NAME]],'CHART OF ACCOUNTS'!$B$3:$D$156,3,0),"-")</f>
        <v>OPERATIONS EXPENSES</v>
      </c>
      <c r="F247" s="36" t="s">
        <v>358</v>
      </c>
      <c r="G247" s="30">
        <v>3250</v>
      </c>
      <c r="H247" s="30"/>
      <c r="I247" s="35">
        <f>I246+Table1[[#This Row],[DEBIT]]-Table1[[#This Row],[CREDIT]]</f>
        <v>1157650539</v>
      </c>
      <c r="J247" s="27">
        <v>44775</v>
      </c>
      <c r="K247" s="30"/>
    </row>
    <row r="248" hidden="1" spans="1:11">
      <c r="A248" s="27">
        <v>44775</v>
      </c>
      <c r="B248" s="28">
        <v>244</v>
      </c>
      <c r="C248" s="12" t="str">
        <f>_xlfn.IFNA(VLOOKUP(Table1[[#This Row],[ACCOUNT NAME]],'CHART OF ACCOUNTS'!$B$3:$D$156,2,0),"-")</f>
        <v>MISCELLANOUS</v>
      </c>
      <c r="D248" t="s">
        <v>140</v>
      </c>
      <c r="E248" t="str">
        <f>_xlfn.IFNA(VLOOKUP(Table1[[#This Row],[ACCOUNT NAME]],'CHART OF ACCOUNTS'!$B$3:$D$156,3,0),"-")</f>
        <v>OPERATIONS EXPENSES</v>
      </c>
      <c r="F248" s="36" t="s">
        <v>359</v>
      </c>
      <c r="G248" s="30">
        <v>300</v>
      </c>
      <c r="H248" s="30"/>
      <c r="I248" s="35">
        <f>I247+Table1[[#This Row],[DEBIT]]-Table1[[#This Row],[CREDIT]]</f>
        <v>1157650839</v>
      </c>
      <c r="J248" s="27">
        <v>44775</v>
      </c>
      <c r="K248" s="30"/>
    </row>
    <row r="249" hidden="1" spans="1:11">
      <c r="A249" s="27">
        <v>44775</v>
      </c>
      <c r="B249" s="28">
        <v>245</v>
      </c>
      <c r="C249" s="12" t="str">
        <f>_xlfn.IFNA(VLOOKUP(Table1[[#This Row],[ACCOUNT NAME]],'CHART OF ACCOUNTS'!$B$3:$D$156,2,0),"-")</f>
        <v>MISCELLANOUS</v>
      </c>
      <c r="D249" t="s">
        <v>140</v>
      </c>
      <c r="E249" t="str">
        <f>_xlfn.IFNA(VLOOKUP(Table1[[#This Row],[ACCOUNT NAME]],'CHART OF ACCOUNTS'!$B$3:$D$156,3,0),"-")</f>
        <v>OPERATIONS EXPENSES</v>
      </c>
      <c r="F249" s="36" t="s">
        <v>360</v>
      </c>
      <c r="G249" s="30">
        <v>6649</v>
      </c>
      <c r="H249" s="30"/>
      <c r="I249" s="35">
        <f>I248+Table1[[#This Row],[DEBIT]]-Table1[[#This Row],[CREDIT]]</f>
        <v>1157657488</v>
      </c>
      <c r="J249" s="27">
        <v>44775</v>
      </c>
      <c r="K249" s="30"/>
    </row>
    <row r="250" hidden="1" spans="1:11">
      <c r="A250" s="27">
        <v>44776</v>
      </c>
      <c r="B250" s="28">
        <v>246</v>
      </c>
      <c r="C250" s="12" t="str">
        <f>_xlfn.IFNA(VLOOKUP(Table1[[#This Row],[ACCOUNT NAME]],'CHART OF ACCOUNTS'!$B$3:$D$156,2,0),"-")</f>
        <v>GROCERY</v>
      </c>
      <c r="D250" t="s">
        <v>136</v>
      </c>
      <c r="E250" t="str">
        <f>_xlfn.IFNA(VLOOKUP(Table1[[#This Row],[ACCOUNT NAME]],'CHART OF ACCOUNTS'!$B$3:$D$156,3,0),"-")</f>
        <v>OPERATIONS EXPENSES</v>
      </c>
      <c r="F250" s="36" t="s">
        <v>136</v>
      </c>
      <c r="G250" s="30">
        <v>1744</v>
      </c>
      <c r="H250" s="30"/>
      <c r="I250" s="35">
        <f>I249+Table1[[#This Row],[DEBIT]]-Table1[[#This Row],[CREDIT]]</f>
        <v>1157659232</v>
      </c>
      <c r="J250" s="27">
        <v>44776</v>
      </c>
      <c r="K250" s="30"/>
    </row>
    <row r="251" hidden="1" spans="1:11">
      <c r="A251" s="27">
        <v>44776</v>
      </c>
      <c r="B251" s="28">
        <v>247</v>
      </c>
      <c r="C251" s="12" t="str">
        <f>_xlfn.IFNA(VLOOKUP(Table1[[#This Row],[ACCOUNT NAME]],'CHART OF ACCOUNTS'!$B$3:$D$156,2,0),"-")</f>
        <v>GROCERY</v>
      </c>
      <c r="D251" t="s">
        <v>136</v>
      </c>
      <c r="E251" t="str">
        <f>_xlfn.IFNA(VLOOKUP(Table1[[#This Row],[ACCOUNT NAME]],'CHART OF ACCOUNTS'!$B$3:$D$156,3,0),"-")</f>
        <v>OPERATIONS EXPENSES</v>
      </c>
      <c r="F251" s="36" t="s">
        <v>136</v>
      </c>
      <c r="G251" s="30">
        <v>2440</v>
      </c>
      <c r="H251" s="30"/>
      <c r="I251" s="35">
        <f>I250+Table1[[#This Row],[DEBIT]]-Table1[[#This Row],[CREDIT]]</f>
        <v>1157661672</v>
      </c>
      <c r="J251" s="27">
        <v>44776</v>
      </c>
      <c r="K251" s="30"/>
    </row>
    <row r="252" hidden="1" spans="1:11">
      <c r="A252" s="27">
        <v>44776</v>
      </c>
      <c r="B252" s="28">
        <v>248</v>
      </c>
      <c r="C252" s="12" t="str">
        <f>_xlfn.IFNA(VLOOKUP(Table1[[#This Row],[ACCOUNT NAME]],'CHART OF ACCOUNTS'!$B$3:$D$156,2,0),"-")</f>
        <v>MISCELLANOUS</v>
      </c>
      <c r="D252" t="s">
        <v>140</v>
      </c>
      <c r="E252" t="str">
        <f>_xlfn.IFNA(VLOOKUP(Table1[[#This Row],[ACCOUNT NAME]],'CHART OF ACCOUNTS'!$B$3:$D$156,3,0),"-")</f>
        <v>OPERATIONS EXPENSES</v>
      </c>
      <c r="F252" s="36" t="s">
        <v>361</v>
      </c>
      <c r="G252" s="30">
        <v>100</v>
      </c>
      <c r="H252" s="30"/>
      <c r="I252" s="35">
        <f>I251+Table1[[#This Row],[DEBIT]]-Table1[[#This Row],[CREDIT]]</f>
        <v>1157661772</v>
      </c>
      <c r="J252" s="27">
        <v>44776</v>
      </c>
      <c r="K252" s="30"/>
    </row>
    <row r="253" hidden="1" spans="1:11">
      <c r="A253" s="27">
        <v>44776</v>
      </c>
      <c r="B253" s="28">
        <v>249</v>
      </c>
      <c r="C253" s="12" t="str">
        <f>_xlfn.IFNA(VLOOKUP(Table1[[#This Row],[ACCOUNT NAME]],'CHART OF ACCOUNTS'!$B$3:$D$156,2,0),"-")</f>
        <v>MISCELLANOUS</v>
      </c>
      <c r="D253" t="s">
        <v>140</v>
      </c>
      <c r="E253" t="str">
        <f>_xlfn.IFNA(VLOOKUP(Table1[[#This Row],[ACCOUNT NAME]],'CHART OF ACCOUNTS'!$B$3:$D$156,3,0),"-")</f>
        <v>OPERATIONS EXPENSES</v>
      </c>
      <c r="F253" s="36" t="s">
        <v>326</v>
      </c>
      <c r="G253" s="30">
        <v>2555</v>
      </c>
      <c r="H253" s="30"/>
      <c r="I253" s="35">
        <f>I252+Table1[[#This Row],[DEBIT]]-Table1[[#This Row],[CREDIT]]</f>
        <v>1157664327</v>
      </c>
      <c r="J253" s="27">
        <v>44776</v>
      </c>
      <c r="K253" s="30"/>
    </row>
    <row r="254" hidden="1" spans="1:11">
      <c r="A254" s="27">
        <v>44777</v>
      </c>
      <c r="B254" s="28">
        <v>250</v>
      </c>
      <c r="C254" s="12" t="str">
        <f>_xlfn.IFNA(VLOOKUP(Table1[[#This Row],[ACCOUNT NAME]],'CHART OF ACCOUNTS'!$B$3:$D$156,2,0),"-")</f>
        <v>DMA</v>
      </c>
      <c r="D254" t="s">
        <v>121</v>
      </c>
      <c r="E254" t="str">
        <f>_xlfn.IFNA(VLOOKUP(Table1[[#This Row],[ACCOUNT NAME]],'CHART OF ACCOUNTS'!$B$3:$D$156,3,0),"-")</f>
        <v>DMA CONSULTANTS</v>
      </c>
      <c r="F254" s="36" t="s">
        <v>121</v>
      </c>
      <c r="G254" s="30">
        <v>150000</v>
      </c>
      <c r="H254" s="30"/>
      <c r="I254" s="35">
        <f>I253+Table1[[#This Row],[DEBIT]]-Table1[[#This Row],[CREDIT]]</f>
        <v>1157814327</v>
      </c>
      <c r="J254" s="27">
        <v>44777</v>
      </c>
      <c r="K254" s="30"/>
    </row>
    <row r="255" hidden="1" spans="1:11">
      <c r="A255" s="27">
        <v>44777</v>
      </c>
      <c r="B255" s="28">
        <v>251</v>
      </c>
      <c r="C255" s="12" t="str">
        <f>_xlfn.IFNA(VLOOKUP(Table1[[#This Row],[ACCOUNT NAME]],'CHART OF ACCOUNTS'!$B$3:$D$156,2,0),"-")</f>
        <v>ARCHITECTURE</v>
      </c>
      <c r="D255" t="s">
        <v>18</v>
      </c>
      <c r="E255" t="str">
        <f>_xlfn.IFNA(VLOOKUP(Table1[[#This Row],[ACCOUNT NAME]],'CHART OF ACCOUNTS'!$B$3:$D$156,3,0),"-")</f>
        <v>CONSTRUCTION EXP</v>
      </c>
      <c r="F255" s="36" t="s">
        <v>362</v>
      </c>
      <c r="G255" s="30">
        <v>300000</v>
      </c>
      <c r="H255" s="30"/>
      <c r="I255" s="35">
        <f>I254+Table1[[#This Row],[DEBIT]]-Table1[[#This Row],[CREDIT]]</f>
        <v>1158114327</v>
      </c>
      <c r="J255" s="27">
        <v>44777</v>
      </c>
      <c r="K255" s="30"/>
    </row>
    <row r="256" hidden="1" spans="1:11">
      <c r="A256" s="27">
        <v>44778</v>
      </c>
      <c r="B256" s="28">
        <v>252</v>
      </c>
      <c r="C256" s="12" t="str">
        <f>_xlfn.IFNA(VLOOKUP(Table1[[#This Row],[ACCOUNT NAME]],'CHART OF ACCOUNTS'!$B$3:$D$156,2,0),"-")</f>
        <v>GROCERY</v>
      </c>
      <c r="D256" t="s">
        <v>136</v>
      </c>
      <c r="E256" t="str">
        <f>_xlfn.IFNA(VLOOKUP(Table1[[#This Row],[ACCOUNT NAME]],'CHART OF ACCOUNTS'!$B$3:$D$156,3,0),"-")</f>
        <v>OPERATIONS EXPENSES</v>
      </c>
      <c r="F256" s="36" t="s">
        <v>136</v>
      </c>
      <c r="G256" s="30">
        <v>2760</v>
      </c>
      <c r="H256" s="30"/>
      <c r="I256" s="35">
        <f>I255+Table1[[#This Row],[DEBIT]]-Table1[[#This Row],[CREDIT]]</f>
        <v>1158117087</v>
      </c>
      <c r="J256" s="27">
        <v>44778</v>
      </c>
      <c r="K256" s="30"/>
    </row>
    <row r="257" hidden="1" spans="1:11">
      <c r="A257" s="27">
        <v>44778</v>
      </c>
      <c r="B257" s="28">
        <v>253</v>
      </c>
      <c r="C257" s="12" t="str">
        <f>_xlfn.IFNA(VLOOKUP(Table1[[#This Row],[ACCOUNT NAME]],'CHART OF ACCOUNTS'!$B$3:$D$156,2,0),"-")</f>
        <v>GROCERY</v>
      </c>
      <c r="D257" t="s">
        <v>136</v>
      </c>
      <c r="E257" t="str">
        <f>_xlfn.IFNA(VLOOKUP(Table1[[#This Row],[ACCOUNT NAME]],'CHART OF ACCOUNTS'!$B$3:$D$156,3,0),"-")</f>
        <v>OPERATIONS EXPENSES</v>
      </c>
      <c r="F257" s="36" t="s">
        <v>136</v>
      </c>
      <c r="G257" s="30">
        <v>43576</v>
      </c>
      <c r="H257" s="30"/>
      <c r="I257" s="35">
        <f>I256+Table1[[#This Row],[DEBIT]]-Table1[[#This Row],[CREDIT]]</f>
        <v>1158160663</v>
      </c>
      <c r="J257" s="27">
        <v>44778</v>
      </c>
      <c r="K257" s="30"/>
    </row>
    <row r="258" hidden="1" spans="1:11">
      <c r="A258" s="27">
        <v>44778</v>
      </c>
      <c r="B258" s="28">
        <v>254</v>
      </c>
      <c r="C258" s="12" t="str">
        <f>_xlfn.IFNA(VLOOKUP(Table1[[#This Row],[ACCOUNT NAME]],'CHART OF ACCOUNTS'!$B$3:$D$156,2,0),"-")</f>
        <v>MISCELLANOUS</v>
      </c>
      <c r="D258" t="s">
        <v>140</v>
      </c>
      <c r="E258" t="str">
        <f>_xlfn.IFNA(VLOOKUP(Table1[[#This Row],[ACCOUNT NAME]],'CHART OF ACCOUNTS'!$B$3:$D$156,3,0),"-")</f>
        <v>OPERATIONS EXPENSES</v>
      </c>
      <c r="F258" s="36" t="s">
        <v>363</v>
      </c>
      <c r="G258" s="30">
        <v>110</v>
      </c>
      <c r="H258" s="30"/>
      <c r="I258" s="35">
        <f>I257+Table1[[#This Row],[DEBIT]]-Table1[[#This Row],[CREDIT]]</f>
        <v>1158160773</v>
      </c>
      <c r="J258" s="27">
        <v>44778</v>
      </c>
      <c r="K258" s="30"/>
    </row>
    <row r="259" hidden="1" spans="1:11">
      <c r="A259" s="27">
        <v>44778</v>
      </c>
      <c r="B259" s="28">
        <v>255</v>
      </c>
      <c r="C259" s="12" t="str">
        <f>_xlfn.IFNA(VLOOKUP(Table1[[#This Row],[ACCOUNT NAME]],'CHART OF ACCOUNTS'!$B$3:$D$156,2,0),"-")</f>
        <v>STATIONERY</v>
      </c>
      <c r="D259" t="s">
        <v>135</v>
      </c>
      <c r="E259" t="str">
        <f>_xlfn.IFNA(VLOOKUP(Table1[[#This Row],[ACCOUNT NAME]],'CHART OF ACCOUNTS'!$B$3:$D$156,3,0),"-")</f>
        <v>OPERATIONS EXPENSES</v>
      </c>
      <c r="F259" s="36" t="s">
        <v>364</v>
      </c>
      <c r="G259" s="30">
        <v>49405</v>
      </c>
      <c r="H259" s="30"/>
      <c r="I259" s="35">
        <f>I258+Table1[[#This Row],[DEBIT]]-Table1[[#This Row],[CREDIT]]</f>
        <v>1158210178</v>
      </c>
      <c r="J259" s="27">
        <v>44778</v>
      </c>
      <c r="K259" s="30"/>
    </row>
    <row r="260" spans="1:11">
      <c r="A260" s="27">
        <v>44778</v>
      </c>
      <c r="B260" s="28">
        <v>256</v>
      </c>
      <c r="C260" s="12" t="str">
        <f>_xlfn.IFNA(VLOOKUP(Table1[[#This Row],[ACCOUNT NAME]],'CHART OF ACCOUNTS'!$B$3:$D$156,2,0),"-")</f>
        <v>ADS/ ADVERTISEMENT </v>
      </c>
      <c r="D260" t="s">
        <v>78</v>
      </c>
      <c r="E260" t="str">
        <f>_xlfn.IFNA(VLOOKUP(Table1[[#This Row],[ACCOUNT NAME]],'CHART OF ACCOUNTS'!$B$3:$D$156,3,0),"-")</f>
        <v>MARKETING EXP</v>
      </c>
      <c r="F260" s="36" t="s">
        <v>365</v>
      </c>
      <c r="G260" s="30">
        <v>250000</v>
      </c>
      <c r="H260" s="30"/>
      <c r="I260" s="35">
        <f>I259+Table1[[#This Row],[DEBIT]]-Table1[[#This Row],[CREDIT]]</f>
        <v>1158460178</v>
      </c>
      <c r="J260" s="27">
        <v>44778</v>
      </c>
      <c r="K260" s="30"/>
    </row>
    <row r="261" hidden="1" spans="1:11">
      <c r="A261" s="27">
        <v>44778</v>
      </c>
      <c r="B261" s="28">
        <v>257</v>
      </c>
      <c r="C261" s="12" t="str">
        <f>_xlfn.IFNA(VLOOKUP(Table1[[#This Row],[ACCOUNT NAME]],'CHART OF ACCOUNTS'!$B$3:$D$156,2,0),"-")</f>
        <v>SALARIES</v>
      </c>
      <c r="D261" t="s">
        <v>137</v>
      </c>
      <c r="E261" t="str">
        <f>_xlfn.IFNA(VLOOKUP(Table1[[#This Row],[ACCOUNT NAME]],'CHART OF ACCOUNTS'!$B$3:$D$156,3,0),"-")</f>
        <v>OPERATIONS EXPENSES</v>
      </c>
      <c r="F261" s="36" t="s">
        <v>366</v>
      </c>
      <c r="G261" s="30">
        <v>194452</v>
      </c>
      <c r="H261" s="30"/>
      <c r="I261" s="35">
        <f>I260+Table1[[#This Row],[DEBIT]]-Table1[[#This Row],[CREDIT]]</f>
        <v>1158654630</v>
      </c>
      <c r="J261" s="27">
        <v>44778</v>
      </c>
      <c r="K261" s="30"/>
    </row>
    <row r="262" hidden="1" spans="1:11">
      <c r="A262" s="27">
        <v>44778</v>
      </c>
      <c r="B262" s="28">
        <v>258</v>
      </c>
      <c r="C262" s="12" t="str">
        <f>_xlfn.IFNA(VLOOKUP(Table1[[#This Row],[ACCOUNT NAME]],'CHART OF ACCOUNTS'!$B$3:$D$156,2,0),"-")</f>
        <v>SALARIES</v>
      </c>
      <c r="D262" t="s">
        <v>137</v>
      </c>
      <c r="E262" t="str">
        <f>_xlfn.IFNA(VLOOKUP(Table1[[#This Row],[ACCOUNT NAME]],'CHART OF ACCOUNTS'!$B$3:$D$156,3,0),"-")</f>
        <v>OPERATIONS EXPENSES</v>
      </c>
      <c r="F262" s="36" t="s">
        <v>367</v>
      </c>
      <c r="G262" s="30">
        <v>887831</v>
      </c>
      <c r="H262" s="30"/>
      <c r="I262" s="35">
        <f>I261+Table1[[#This Row],[DEBIT]]-Table1[[#This Row],[CREDIT]]</f>
        <v>1159542461</v>
      </c>
      <c r="J262" s="27">
        <v>44778</v>
      </c>
      <c r="K262" s="30"/>
    </row>
    <row r="263" hidden="1" spans="1:11">
      <c r="A263" s="27">
        <v>44778</v>
      </c>
      <c r="B263" s="28">
        <v>259</v>
      </c>
      <c r="C263" s="12" t="str">
        <f>_xlfn.IFNA(VLOOKUP(Table1[[#This Row],[ACCOUNT NAME]],'CHART OF ACCOUNTS'!$B$3:$D$156,2,0),"-")</f>
        <v>SALARIES</v>
      </c>
      <c r="D263" t="s">
        <v>137</v>
      </c>
      <c r="E263" t="str">
        <f>_xlfn.IFNA(VLOOKUP(Table1[[#This Row],[ACCOUNT NAME]],'CHART OF ACCOUNTS'!$B$3:$D$156,3,0),"-")</f>
        <v>OPERATIONS EXPENSES</v>
      </c>
      <c r="F263" s="36" t="s">
        <v>368</v>
      </c>
      <c r="G263" s="30">
        <v>49742</v>
      </c>
      <c r="H263" s="30"/>
      <c r="I263" s="35">
        <f>I262+Table1[[#This Row],[DEBIT]]-Table1[[#This Row],[CREDIT]]</f>
        <v>1159592203</v>
      </c>
      <c r="J263" s="27">
        <v>44778</v>
      </c>
      <c r="K263" s="30"/>
    </row>
    <row r="264" hidden="1" spans="1:11">
      <c r="A264" s="27">
        <v>44778</v>
      </c>
      <c r="B264" s="28">
        <v>260</v>
      </c>
      <c r="C264" s="12" t="str">
        <f>_xlfn.IFNA(VLOOKUP(Table1[[#This Row],[ACCOUNT NAME]],'CHART OF ACCOUNTS'!$B$3:$D$156,2,0),"-")</f>
        <v>SALARIES</v>
      </c>
      <c r="D264" t="s">
        <v>137</v>
      </c>
      <c r="E264" t="str">
        <f>_xlfn.IFNA(VLOOKUP(Table1[[#This Row],[ACCOUNT NAME]],'CHART OF ACCOUNTS'!$B$3:$D$156,3,0),"-")</f>
        <v>OPERATIONS EXPENSES</v>
      </c>
      <c r="F264" s="36" t="s">
        <v>369</v>
      </c>
      <c r="G264" s="30">
        <v>66290</v>
      </c>
      <c r="H264" s="30"/>
      <c r="I264" s="35">
        <f>I263+Table1[[#This Row],[DEBIT]]-Table1[[#This Row],[CREDIT]]</f>
        <v>1159658493</v>
      </c>
      <c r="J264" s="27">
        <v>44778</v>
      </c>
      <c r="K264" s="30"/>
    </row>
    <row r="265" hidden="1" spans="1:11">
      <c r="A265" s="27">
        <v>44778</v>
      </c>
      <c r="B265" s="28">
        <v>261</v>
      </c>
      <c r="C265" s="12" t="str">
        <f>_xlfn.IFNA(VLOOKUP(Table1[[#This Row],[ACCOUNT NAME]],'CHART OF ACCOUNTS'!$B$3:$D$156,2,0),"-")</f>
        <v>SALARIES</v>
      </c>
      <c r="D265" t="s">
        <v>137</v>
      </c>
      <c r="E265" t="str">
        <f>_xlfn.IFNA(VLOOKUP(Table1[[#This Row],[ACCOUNT NAME]],'CHART OF ACCOUNTS'!$B$3:$D$156,3,0),"-")</f>
        <v>OPERATIONS EXPENSES</v>
      </c>
      <c r="F265" s="36" t="s">
        <v>370</v>
      </c>
      <c r="G265" s="30">
        <v>19033</v>
      </c>
      <c r="H265" s="30"/>
      <c r="I265" s="35">
        <f>I264+Table1[[#This Row],[DEBIT]]-Table1[[#This Row],[CREDIT]]</f>
        <v>1159677526</v>
      </c>
      <c r="J265" s="27">
        <v>44778</v>
      </c>
      <c r="K265" s="30"/>
    </row>
    <row r="266" hidden="1" spans="1:11">
      <c r="A266" s="27">
        <v>44778</v>
      </c>
      <c r="B266" s="28">
        <v>262</v>
      </c>
      <c r="C266" s="12" t="str">
        <f>_xlfn.IFNA(VLOOKUP(Table1[[#This Row],[ACCOUNT NAME]],'CHART OF ACCOUNTS'!$B$3:$D$156,2,0),"-")</f>
        <v>SALARIES</v>
      </c>
      <c r="D266" t="s">
        <v>137</v>
      </c>
      <c r="E266" t="str">
        <f>_xlfn.IFNA(VLOOKUP(Table1[[#This Row],[ACCOUNT NAME]],'CHART OF ACCOUNTS'!$B$3:$D$156,3,0),"-")</f>
        <v>OPERATIONS EXPENSES</v>
      </c>
      <c r="F266" s="36" t="s">
        <v>371</v>
      </c>
      <c r="G266" s="30">
        <v>40000</v>
      </c>
      <c r="H266" s="30"/>
      <c r="I266" s="35">
        <f>I265+Table1[[#This Row],[DEBIT]]-Table1[[#This Row],[CREDIT]]</f>
        <v>1159717526</v>
      </c>
      <c r="J266" s="27">
        <v>44778</v>
      </c>
      <c r="K266" s="30"/>
    </row>
    <row r="267" hidden="1" spans="1:11">
      <c r="A267" s="27">
        <v>44785</v>
      </c>
      <c r="B267" s="28">
        <v>263</v>
      </c>
      <c r="C267" s="12" t="str">
        <f>_xlfn.IFNA(VLOOKUP(Table1[[#This Row],[ACCOUNT NAME]],'CHART OF ACCOUNTS'!$B$3:$D$156,2,0),"-")</f>
        <v>GROCERY</v>
      </c>
      <c r="D267" t="s">
        <v>136</v>
      </c>
      <c r="E267" t="str">
        <f>_xlfn.IFNA(VLOOKUP(Table1[[#This Row],[ACCOUNT NAME]],'CHART OF ACCOUNTS'!$B$3:$D$156,3,0),"-")</f>
        <v>OPERATIONS EXPENSES</v>
      </c>
      <c r="F267" s="36" t="s">
        <v>136</v>
      </c>
      <c r="G267" s="30">
        <v>75005</v>
      </c>
      <c r="H267" s="30"/>
      <c r="I267" s="35">
        <f>I266+Table1[[#This Row],[DEBIT]]-Table1[[#This Row],[CREDIT]]</f>
        <v>1159792531</v>
      </c>
      <c r="J267" s="27">
        <v>44785</v>
      </c>
      <c r="K267" s="30"/>
    </row>
    <row r="268" hidden="1" spans="1:11">
      <c r="A268" s="27">
        <v>44785</v>
      </c>
      <c r="B268" s="28">
        <v>264</v>
      </c>
      <c r="C268" s="12" t="str">
        <f>_xlfn.IFNA(VLOOKUP(Table1[[#This Row],[ACCOUNT NAME]],'CHART OF ACCOUNTS'!$B$3:$D$156,2,0),"-")</f>
        <v>BOUNDRY WALL</v>
      </c>
      <c r="D268" t="s">
        <v>10</v>
      </c>
      <c r="E268" t="str">
        <f>_xlfn.IFNA(VLOOKUP(Table1[[#This Row],[ACCOUNT NAME]],'CHART OF ACCOUNTS'!$B$3:$D$156,3,0),"-")</f>
        <v>CONSTRUCTION EXP</v>
      </c>
      <c r="F268" s="36" t="s">
        <v>254</v>
      </c>
      <c r="G268" s="30">
        <v>100000</v>
      </c>
      <c r="H268" s="30"/>
      <c r="I268" s="35">
        <f>I267+Table1[[#This Row],[DEBIT]]-Table1[[#This Row],[CREDIT]]</f>
        <v>1159892531</v>
      </c>
      <c r="J268" s="27">
        <v>44785</v>
      </c>
      <c r="K268" s="30"/>
    </row>
    <row r="269" hidden="1" spans="1:11">
      <c r="A269" s="31">
        <v>44785</v>
      </c>
      <c r="B269" s="28">
        <v>265</v>
      </c>
      <c r="C269" s="12" t="str">
        <f>_xlfn.IFNA(VLOOKUP(Table1[[#This Row],[ACCOUNT NAME]],'CHART OF ACCOUNTS'!$B$3:$D$156,2,0),"-")</f>
        <v>SALARIES</v>
      </c>
      <c r="D269" t="s">
        <v>137</v>
      </c>
      <c r="E269" t="str">
        <f>_xlfn.IFNA(VLOOKUP(Table1[[#This Row],[ACCOUNT NAME]],'CHART OF ACCOUNTS'!$B$3:$D$156,3,0),"-")</f>
        <v>OPERATIONS EXPENSES</v>
      </c>
      <c r="F269" s="36" t="s">
        <v>372</v>
      </c>
      <c r="G269" s="30">
        <v>0</v>
      </c>
      <c r="H269" s="30"/>
      <c r="I269" s="35">
        <f>I268+Table1[[#This Row],[DEBIT]]-Table1[[#This Row],[CREDIT]]</f>
        <v>1159892531</v>
      </c>
      <c r="J269" s="28">
        <v>44786</v>
      </c>
      <c r="K269" s="30"/>
    </row>
    <row r="270" hidden="1" spans="1:11">
      <c r="A270" s="31">
        <v>44785</v>
      </c>
      <c r="B270" s="28">
        <v>266</v>
      </c>
      <c r="C270" s="12" t="str">
        <f>_xlfn.IFNA(VLOOKUP(Table1[[#This Row],[ACCOUNT NAME]],'CHART OF ACCOUNTS'!$B$3:$D$156,2,0),"-")</f>
        <v>SALARIES</v>
      </c>
      <c r="D270" t="s">
        <v>137</v>
      </c>
      <c r="E270" t="str">
        <f>_xlfn.IFNA(VLOOKUP(Table1[[#This Row],[ACCOUNT NAME]],'CHART OF ACCOUNTS'!$B$3:$D$156,3,0),"-")</f>
        <v>OPERATIONS EXPENSES</v>
      </c>
      <c r="F270" s="36" t="s">
        <v>372</v>
      </c>
      <c r="G270" s="30">
        <v>0</v>
      </c>
      <c r="H270" s="30"/>
      <c r="I270" s="35">
        <f>I269+Table1[[#This Row],[DEBIT]]-Table1[[#This Row],[CREDIT]]</f>
        <v>1159892531</v>
      </c>
      <c r="J270" s="28">
        <v>44786</v>
      </c>
      <c r="K270" s="30"/>
    </row>
    <row r="271" hidden="1" spans="1:11">
      <c r="A271" s="27">
        <v>44786</v>
      </c>
      <c r="B271" s="28">
        <v>267</v>
      </c>
      <c r="C271" s="12" t="str">
        <f>_xlfn.IFNA(VLOOKUP(Table1[[#This Row],[ACCOUNT NAME]],'CHART OF ACCOUNTS'!$B$3:$D$156,2,0),"-")</f>
        <v>STATIONERY</v>
      </c>
      <c r="D271" t="s">
        <v>135</v>
      </c>
      <c r="E271" t="str">
        <f>_xlfn.IFNA(VLOOKUP(Table1[[#This Row],[ACCOUNT NAME]],'CHART OF ACCOUNTS'!$B$3:$D$156,3,0),"-")</f>
        <v>OPERATIONS EXPENSES</v>
      </c>
      <c r="F271" s="36" t="s">
        <v>373</v>
      </c>
      <c r="G271" s="30">
        <v>210</v>
      </c>
      <c r="H271" s="30"/>
      <c r="I271" s="35">
        <f>I270+Table1[[#This Row],[DEBIT]]-Table1[[#This Row],[CREDIT]]</f>
        <v>1159892741</v>
      </c>
      <c r="J271" s="27">
        <v>44786</v>
      </c>
      <c r="K271" s="30"/>
    </row>
    <row r="272" hidden="1" spans="1:11">
      <c r="A272" s="27">
        <v>44788</v>
      </c>
      <c r="B272" s="28">
        <v>268</v>
      </c>
      <c r="C272" s="12" t="str">
        <f>_xlfn.IFNA(VLOOKUP(Table1[[#This Row],[ACCOUNT NAME]],'CHART OF ACCOUNTS'!$B$3:$D$156,2,0),"-")</f>
        <v>PRINTINGS</v>
      </c>
      <c r="D272" t="s">
        <v>71</v>
      </c>
      <c r="E272" t="str">
        <f>_xlfn.IFNA(VLOOKUP(Table1[[#This Row],[ACCOUNT NAME]],'CHART OF ACCOUNTS'!$B$3:$D$156,3,0),"-")</f>
        <v>MARKETING EXP</v>
      </c>
      <c r="F272" s="36" t="s">
        <v>374</v>
      </c>
      <c r="G272" s="30">
        <v>43310</v>
      </c>
      <c r="H272" s="30"/>
      <c r="I272" s="35">
        <f>I271+Table1[[#This Row],[DEBIT]]-Table1[[#This Row],[CREDIT]]</f>
        <v>1159936051</v>
      </c>
      <c r="J272" s="27">
        <v>44788</v>
      </c>
      <c r="K272" s="30"/>
    </row>
    <row r="273" hidden="1" spans="1:11">
      <c r="A273" s="27">
        <v>44788</v>
      </c>
      <c r="B273" s="28">
        <v>269</v>
      </c>
      <c r="C273" s="12" t="str">
        <f>_xlfn.IFNA(VLOOKUP(Table1[[#This Row],[ACCOUNT NAME]],'CHART OF ACCOUNTS'!$B$3:$D$156,2,0),"-")</f>
        <v>UTILITY</v>
      </c>
      <c r="D273" t="s">
        <v>141</v>
      </c>
      <c r="E273" t="str">
        <f>_xlfn.IFNA(VLOOKUP(Table1[[#This Row],[ACCOUNT NAME]],'CHART OF ACCOUNTS'!$B$3:$D$156,3,0),"-")</f>
        <v>OPERATIONS EXPENSES</v>
      </c>
      <c r="F273" s="36" t="s">
        <v>284</v>
      </c>
      <c r="G273" s="30">
        <v>3760</v>
      </c>
      <c r="H273" s="30"/>
      <c r="I273" s="35">
        <f>I272+Table1[[#This Row],[DEBIT]]-Table1[[#This Row],[CREDIT]]</f>
        <v>1159939811</v>
      </c>
      <c r="J273" s="27">
        <v>44788</v>
      </c>
      <c r="K273" s="30"/>
    </row>
    <row r="274" hidden="1" spans="1:11">
      <c r="A274" s="27">
        <v>44789</v>
      </c>
      <c r="B274" s="28">
        <v>270</v>
      </c>
      <c r="C274" s="12" t="str">
        <f>_xlfn.IFNA(VLOOKUP(Table1[[#This Row],[ACCOUNT NAME]],'CHART OF ACCOUNTS'!$B$3:$D$156,2,0),"-")</f>
        <v>RENTS</v>
      </c>
      <c r="D274" t="s">
        <v>132</v>
      </c>
      <c r="E274" t="str">
        <f>_xlfn.IFNA(VLOOKUP(Table1[[#This Row],[ACCOUNT NAME]],'CHART OF ACCOUNTS'!$B$3:$D$156,3,0),"-")</f>
        <v>OPERATIONS EXPENSES</v>
      </c>
      <c r="F274" s="36" t="s">
        <v>272</v>
      </c>
      <c r="G274" s="30">
        <v>675000</v>
      </c>
      <c r="H274" s="30"/>
      <c r="I274" s="35">
        <f>I273+Table1[[#This Row],[DEBIT]]-Table1[[#This Row],[CREDIT]]</f>
        <v>1160614811</v>
      </c>
      <c r="J274" s="27">
        <v>44789</v>
      </c>
      <c r="K274" s="30"/>
    </row>
    <row r="275" hidden="1" spans="1:11">
      <c r="A275" s="27">
        <v>44789</v>
      </c>
      <c r="B275" s="28">
        <v>271</v>
      </c>
      <c r="C275" s="12" t="str">
        <f>_xlfn.IFNA(VLOOKUP(Table1[[#This Row],[ACCOUNT NAME]],'CHART OF ACCOUNTS'!$B$3:$D$156,2,0),"-")</f>
        <v>RENTS</v>
      </c>
      <c r="D275" t="s">
        <v>134</v>
      </c>
      <c r="E275" t="str">
        <f>_xlfn.IFNA(VLOOKUP(Table1[[#This Row],[ACCOUNT NAME]],'CHART OF ACCOUNTS'!$B$3:$D$156,3,0),"-")</f>
        <v>OPERATIONS EXPENSES</v>
      </c>
      <c r="F275" s="36" t="s">
        <v>375</v>
      </c>
      <c r="G275" s="30">
        <v>162500</v>
      </c>
      <c r="H275" s="30"/>
      <c r="I275" s="35">
        <f>I274+Table1[[#This Row],[DEBIT]]-Table1[[#This Row],[CREDIT]]</f>
        <v>1160777311</v>
      </c>
      <c r="J275" s="27">
        <v>44789</v>
      </c>
      <c r="K275" s="30"/>
    </row>
    <row r="276" hidden="1" spans="1:11">
      <c r="A276" s="27">
        <v>44789</v>
      </c>
      <c r="B276" s="28">
        <v>272</v>
      </c>
      <c r="C276" s="12" t="str">
        <f>_xlfn.IFNA(VLOOKUP(Table1[[#This Row],[ACCOUNT NAME]],'CHART OF ACCOUNTS'!$B$3:$D$156,2,0),"-")</f>
        <v>STATIONERY</v>
      </c>
      <c r="D276" t="s">
        <v>135</v>
      </c>
      <c r="E276" t="str">
        <f>_xlfn.IFNA(VLOOKUP(Table1[[#This Row],[ACCOUNT NAME]],'CHART OF ACCOUNTS'!$B$3:$D$156,3,0),"-")</f>
        <v>OPERATIONS EXPENSES</v>
      </c>
      <c r="F276" s="36" t="s">
        <v>376</v>
      </c>
      <c r="G276" s="30">
        <v>800</v>
      </c>
      <c r="H276" s="30"/>
      <c r="I276" s="35">
        <f>I275+Table1[[#This Row],[DEBIT]]-Table1[[#This Row],[CREDIT]]</f>
        <v>1160778111</v>
      </c>
      <c r="J276" s="27">
        <v>44789</v>
      </c>
      <c r="K276" s="30"/>
    </row>
    <row r="277" hidden="1" spans="1:11">
      <c r="A277" s="27">
        <v>44789</v>
      </c>
      <c r="B277" s="28">
        <v>273</v>
      </c>
      <c r="C277" s="12" t="str">
        <f>_xlfn.IFNA(VLOOKUP(Table1[[#This Row],[ACCOUNT NAME]],'CHART OF ACCOUNTS'!$B$3:$D$156,2,0),"-")</f>
        <v>MISCELLANOUS</v>
      </c>
      <c r="D277" t="s">
        <v>140</v>
      </c>
      <c r="E277" t="str">
        <f>_xlfn.IFNA(VLOOKUP(Table1[[#This Row],[ACCOUNT NAME]],'CHART OF ACCOUNTS'!$B$3:$D$156,3,0),"-")</f>
        <v>OPERATIONS EXPENSES</v>
      </c>
      <c r="F277" s="36" t="s">
        <v>377</v>
      </c>
      <c r="G277" s="30">
        <v>1360</v>
      </c>
      <c r="H277" s="30"/>
      <c r="I277" s="35">
        <f>I276+Table1[[#This Row],[DEBIT]]-Table1[[#This Row],[CREDIT]]</f>
        <v>1160779471</v>
      </c>
      <c r="J277" s="27">
        <v>44789</v>
      </c>
      <c r="K277" s="30"/>
    </row>
    <row r="278" hidden="1" spans="1:11">
      <c r="A278" s="27">
        <v>44789</v>
      </c>
      <c r="B278" s="28">
        <v>274</v>
      </c>
      <c r="C278" s="12" t="str">
        <f>_xlfn.IFNA(VLOOKUP(Table1[[#This Row],[ACCOUNT NAME]],'CHART OF ACCOUNTS'!$B$3:$D$156,2,0),"-")</f>
        <v>STATIONERY</v>
      </c>
      <c r="D278" t="s">
        <v>135</v>
      </c>
      <c r="E278" t="str">
        <f>_xlfn.IFNA(VLOOKUP(Table1[[#This Row],[ACCOUNT NAME]],'CHART OF ACCOUNTS'!$B$3:$D$156,3,0),"-")</f>
        <v>OPERATIONS EXPENSES</v>
      </c>
      <c r="F278" s="36" t="s">
        <v>378</v>
      </c>
      <c r="G278" s="30">
        <v>3000</v>
      </c>
      <c r="H278" s="30"/>
      <c r="I278" s="35">
        <f>I277+Table1[[#This Row],[DEBIT]]-Table1[[#This Row],[CREDIT]]</f>
        <v>1160782471</v>
      </c>
      <c r="J278" s="27">
        <v>44789</v>
      </c>
      <c r="K278" s="30"/>
    </row>
    <row r="279" hidden="1" spans="1:11">
      <c r="A279" s="27">
        <v>44789</v>
      </c>
      <c r="B279" s="28">
        <v>275</v>
      </c>
      <c r="C279" s="12" t="str">
        <f>_xlfn.IFNA(VLOOKUP(Table1[[#This Row],[ACCOUNT NAME]],'CHART OF ACCOUNTS'!$B$3:$D$156,2,0),"-")</f>
        <v>STATIONERY</v>
      </c>
      <c r="D279" t="s">
        <v>135</v>
      </c>
      <c r="E279" t="str">
        <f>_xlfn.IFNA(VLOOKUP(Table1[[#This Row],[ACCOUNT NAME]],'CHART OF ACCOUNTS'!$B$3:$D$156,3,0),"-")</f>
        <v>OPERATIONS EXPENSES</v>
      </c>
      <c r="F279" s="36" t="s">
        <v>379</v>
      </c>
      <c r="G279" s="30">
        <v>200</v>
      </c>
      <c r="H279" s="30"/>
      <c r="I279" s="35">
        <f>I278+Table1[[#This Row],[DEBIT]]-Table1[[#This Row],[CREDIT]]</f>
        <v>1160782671</v>
      </c>
      <c r="J279" s="27">
        <v>44789</v>
      </c>
      <c r="K279" s="30"/>
    </row>
    <row r="280" hidden="1" spans="1:11">
      <c r="A280" s="27">
        <v>44789</v>
      </c>
      <c r="B280" s="28">
        <v>276</v>
      </c>
      <c r="C280" s="12" t="str">
        <f>_xlfn.IFNA(VLOOKUP(Table1[[#This Row],[ACCOUNT NAME]],'CHART OF ACCOUNTS'!$B$3:$D$156,2,0),"-")</f>
        <v>FURNITURE AND FITTINGS</v>
      </c>
      <c r="D280" t="s">
        <v>166</v>
      </c>
      <c r="E280" t="str">
        <f>_xlfn.IFNA(VLOOKUP(Table1[[#This Row],[ACCOUNT NAME]],'CHART OF ACCOUNTS'!$B$3:$D$156,3,0),"-")</f>
        <v>ASSETS PURCHASED</v>
      </c>
      <c r="F280" s="36" t="s">
        <v>380</v>
      </c>
      <c r="G280" s="30">
        <v>36000</v>
      </c>
      <c r="H280" s="30"/>
      <c r="I280" s="35">
        <f>I279+Table1[[#This Row],[DEBIT]]-Table1[[#This Row],[CREDIT]]</f>
        <v>1160818671</v>
      </c>
      <c r="J280" s="27">
        <v>44789</v>
      </c>
      <c r="K280" s="30"/>
    </row>
    <row r="281" hidden="1" spans="1:11">
      <c r="A281" s="27">
        <v>44789</v>
      </c>
      <c r="B281" s="28">
        <v>277</v>
      </c>
      <c r="C281" s="12" t="str">
        <f>_xlfn.IFNA(VLOOKUP(Table1[[#This Row],[ACCOUNT NAME]],'CHART OF ACCOUNTS'!$B$3:$D$156,2,0),"-")</f>
        <v>FURNITURE AND FITTINGS</v>
      </c>
      <c r="D281" t="s">
        <v>166</v>
      </c>
      <c r="E281" t="str">
        <f>_xlfn.IFNA(VLOOKUP(Table1[[#This Row],[ACCOUNT NAME]],'CHART OF ACCOUNTS'!$B$3:$D$156,3,0),"-")</f>
        <v>ASSETS PURCHASED</v>
      </c>
      <c r="F281" s="36" t="s">
        <v>381</v>
      </c>
      <c r="G281" s="30">
        <v>6500</v>
      </c>
      <c r="H281" s="30"/>
      <c r="I281" s="35">
        <f>I280+Table1[[#This Row],[DEBIT]]-Table1[[#This Row],[CREDIT]]</f>
        <v>1160825171</v>
      </c>
      <c r="J281" s="27">
        <v>44789</v>
      </c>
      <c r="K281" s="30"/>
    </row>
    <row r="282" hidden="1" spans="1:11">
      <c r="A282" s="27">
        <v>44789</v>
      </c>
      <c r="B282" s="28">
        <v>278</v>
      </c>
      <c r="C282" s="12" t="str">
        <f>_xlfn.IFNA(VLOOKUP(Table1[[#This Row],[ACCOUNT NAME]],'CHART OF ACCOUNTS'!$B$3:$D$156,2,0),"-")</f>
        <v>MISCELLANOUS</v>
      </c>
      <c r="D282" t="s">
        <v>140</v>
      </c>
      <c r="E282" t="str">
        <f>_xlfn.IFNA(VLOOKUP(Table1[[#This Row],[ACCOUNT NAME]],'CHART OF ACCOUNTS'!$B$3:$D$156,3,0),"-")</f>
        <v>OPERATIONS EXPENSES</v>
      </c>
      <c r="F282" s="36" t="s">
        <v>382</v>
      </c>
      <c r="G282" s="30">
        <v>8000</v>
      </c>
      <c r="H282" s="30"/>
      <c r="I282" s="35">
        <f>I281+Table1[[#This Row],[DEBIT]]-Table1[[#This Row],[CREDIT]]</f>
        <v>1160833171</v>
      </c>
      <c r="J282" s="27">
        <v>44789</v>
      </c>
      <c r="K282" s="30"/>
    </row>
    <row r="283" hidden="1" spans="1:11">
      <c r="A283" s="27">
        <v>44789</v>
      </c>
      <c r="B283" s="28">
        <v>279</v>
      </c>
      <c r="C283" s="12" t="str">
        <f>_xlfn.IFNA(VLOOKUP(Table1[[#This Row],[ACCOUNT NAME]],'CHART OF ACCOUNTS'!$B$3:$D$156,2,0),"-")</f>
        <v>MISCELLANOUS</v>
      </c>
      <c r="D283" t="s">
        <v>140</v>
      </c>
      <c r="E283" t="str">
        <f>_xlfn.IFNA(VLOOKUP(Table1[[#This Row],[ACCOUNT NAME]],'CHART OF ACCOUNTS'!$B$3:$D$156,3,0),"-")</f>
        <v>OPERATIONS EXPENSES</v>
      </c>
      <c r="F283" s="36" t="s">
        <v>313</v>
      </c>
      <c r="G283" s="30">
        <v>4500</v>
      </c>
      <c r="H283" s="30"/>
      <c r="I283" s="35">
        <f>I282+Table1[[#This Row],[DEBIT]]-Table1[[#This Row],[CREDIT]]</f>
        <v>1160837671</v>
      </c>
      <c r="J283" s="27">
        <v>44789</v>
      </c>
      <c r="K283" s="30"/>
    </row>
    <row r="284" hidden="1" spans="1:11">
      <c r="A284" s="27">
        <v>44789</v>
      </c>
      <c r="B284" s="28">
        <v>280</v>
      </c>
      <c r="C284" s="12" t="str">
        <f>_xlfn.IFNA(VLOOKUP(Table1[[#This Row],[ACCOUNT NAME]],'CHART OF ACCOUNTS'!$B$3:$D$156,2,0),"-")</f>
        <v>SALARIES</v>
      </c>
      <c r="D284" t="s">
        <v>137</v>
      </c>
      <c r="E284" t="str">
        <f>_xlfn.IFNA(VLOOKUP(Table1[[#This Row],[ACCOUNT NAME]],'CHART OF ACCOUNTS'!$B$3:$D$156,3,0),"-")</f>
        <v>OPERATIONS EXPENSES</v>
      </c>
      <c r="F284" s="36" t="s">
        <v>383</v>
      </c>
      <c r="G284" s="30">
        <v>44000</v>
      </c>
      <c r="H284" s="30"/>
      <c r="I284" s="35">
        <f>I283+Table1[[#This Row],[DEBIT]]-Table1[[#This Row],[CREDIT]]</f>
        <v>1160881671</v>
      </c>
      <c r="J284" s="27">
        <v>44789</v>
      </c>
      <c r="K284" s="30"/>
    </row>
    <row r="285" hidden="1" spans="1:11">
      <c r="A285" s="27">
        <v>44789</v>
      </c>
      <c r="B285" s="28">
        <v>281</v>
      </c>
      <c r="C285" s="12" t="str">
        <f>_xlfn.IFNA(VLOOKUP(Table1[[#This Row],[ACCOUNT NAME]],'CHART OF ACCOUNTS'!$B$3:$D$156,2,0),"-")</f>
        <v>MISCELLANOUS</v>
      </c>
      <c r="D285" t="s">
        <v>140</v>
      </c>
      <c r="E285" t="str">
        <f>_xlfn.IFNA(VLOOKUP(Table1[[#This Row],[ACCOUNT NAME]],'CHART OF ACCOUNTS'!$B$3:$D$156,3,0),"-")</f>
        <v>OPERATIONS EXPENSES</v>
      </c>
      <c r="F285" s="36" t="s">
        <v>384</v>
      </c>
      <c r="G285" s="30">
        <v>1000</v>
      </c>
      <c r="H285" s="30"/>
      <c r="I285" s="35">
        <f>I284+Table1[[#This Row],[DEBIT]]-Table1[[#This Row],[CREDIT]]</f>
        <v>1160882671</v>
      </c>
      <c r="J285" s="27">
        <v>44789</v>
      </c>
      <c r="K285" s="30"/>
    </row>
    <row r="286" hidden="1" spans="1:11">
      <c r="A286" s="27">
        <v>44789</v>
      </c>
      <c r="B286" s="28">
        <v>282</v>
      </c>
      <c r="C286" s="12" t="str">
        <f>_xlfn.IFNA(VLOOKUP(Table1[[#This Row],[ACCOUNT NAME]],'CHART OF ACCOUNTS'!$B$3:$D$156,2,0),"-")</f>
        <v>MISCELLANOUS</v>
      </c>
      <c r="D286" t="s">
        <v>140</v>
      </c>
      <c r="E286" t="str">
        <f>_xlfn.IFNA(VLOOKUP(Table1[[#This Row],[ACCOUNT NAME]],'CHART OF ACCOUNTS'!$B$3:$D$156,3,0),"-")</f>
        <v>OPERATIONS EXPENSES</v>
      </c>
      <c r="F286" s="36" t="s">
        <v>385</v>
      </c>
      <c r="G286" s="30">
        <v>925</v>
      </c>
      <c r="H286" s="30"/>
      <c r="I286" s="35">
        <f>I285+Table1[[#This Row],[DEBIT]]-Table1[[#This Row],[CREDIT]]</f>
        <v>1160883596</v>
      </c>
      <c r="J286" s="27">
        <v>44789</v>
      </c>
      <c r="K286" s="30"/>
    </row>
    <row r="287" hidden="1" spans="1:11">
      <c r="A287" s="27">
        <v>44789</v>
      </c>
      <c r="B287" s="28">
        <v>283</v>
      </c>
      <c r="C287" s="12" t="str">
        <f>_xlfn.IFNA(VLOOKUP(Table1[[#This Row],[ACCOUNT NAME]],'CHART OF ACCOUNTS'!$B$3:$D$156,2,0),"-")</f>
        <v>FURNITURE AND FITTINGS</v>
      </c>
      <c r="D287" t="s">
        <v>166</v>
      </c>
      <c r="E287" t="str">
        <f>_xlfn.IFNA(VLOOKUP(Table1[[#This Row],[ACCOUNT NAME]],'CHART OF ACCOUNTS'!$B$3:$D$156,3,0),"-")</f>
        <v>ASSETS PURCHASED</v>
      </c>
      <c r="F287" s="36" t="s">
        <v>386</v>
      </c>
      <c r="G287" s="30">
        <v>1650</v>
      </c>
      <c r="H287" s="30"/>
      <c r="I287" s="35">
        <f>I286+Table1[[#This Row],[DEBIT]]-Table1[[#This Row],[CREDIT]]</f>
        <v>1160885246</v>
      </c>
      <c r="J287" s="27">
        <v>44789</v>
      </c>
      <c r="K287" s="30"/>
    </row>
    <row r="288" hidden="1" spans="1:11">
      <c r="A288" s="27">
        <v>44789</v>
      </c>
      <c r="B288" s="28">
        <v>284</v>
      </c>
      <c r="C288" s="12" t="str">
        <f>_xlfn.IFNA(VLOOKUP(Table1[[#This Row],[ACCOUNT NAME]],'CHART OF ACCOUNTS'!$B$3:$D$156,2,0),"-")</f>
        <v>FURNITURE AND FITTINGS</v>
      </c>
      <c r="D288" t="s">
        <v>166</v>
      </c>
      <c r="E288" t="str">
        <f>_xlfn.IFNA(VLOOKUP(Table1[[#This Row],[ACCOUNT NAME]],'CHART OF ACCOUNTS'!$B$3:$D$156,3,0),"-")</f>
        <v>ASSETS PURCHASED</v>
      </c>
      <c r="F288" s="36" t="s">
        <v>387</v>
      </c>
      <c r="G288" s="30">
        <v>17800</v>
      </c>
      <c r="H288" s="30"/>
      <c r="I288" s="35">
        <f>I287+Table1[[#This Row],[DEBIT]]-Table1[[#This Row],[CREDIT]]</f>
        <v>1160903046</v>
      </c>
      <c r="J288" s="27">
        <v>44789</v>
      </c>
      <c r="K288" s="30"/>
    </row>
    <row r="289" hidden="1" spans="1:11">
      <c r="A289" s="27">
        <v>44789</v>
      </c>
      <c r="B289" s="28">
        <v>285</v>
      </c>
      <c r="C289" s="12" t="str">
        <f>_xlfn.IFNA(VLOOKUP(Table1[[#This Row],[ACCOUNT NAME]],'CHART OF ACCOUNTS'!$B$3:$D$156,2,0),"-")</f>
        <v>BOLAN</v>
      </c>
      <c r="D289" t="s">
        <v>130</v>
      </c>
      <c r="E289" t="str">
        <f>_xlfn.IFNA(VLOOKUP(Table1[[#This Row],[ACCOUNT NAME]],'CHART OF ACCOUNTS'!$B$3:$D$156,3,0),"-")</f>
        <v>OPERATIONS EXPENSES</v>
      </c>
      <c r="F289" s="36" t="s">
        <v>302</v>
      </c>
      <c r="G289" s="30">
        <v>2900</v>
      </c>
      <c r="H289" s="30"/>
      <c r="I289" s="35">
        <f>I288+Table1[[#This Row],[DEBIT]]-Table1[[#This Row],[CREDIT]]</f>
        <v>1160905946</v>
      </c>
      <c r="J289" s="27">
        <v>44789</v>
      </c>
      <c r="K289" s="30"/>
    </row>
    <row r="290" hidden="1" spans="1:11">
      <c r="A290" s="27">
        <v>44789</v>
      </c>
      <c r="B290" s="28">
        <v>286</v>
      </c>
      <c r="C290" s="12" t="str">
        <f>_xlfn.IFNA(VLOOKUP(Table1[[#This Row],[ACCOUNT NAME]],'CHART OF ACCOUNTS'!$B$3:$D$156,2,0),"-")</f>
        <v>BOLAN</v>
      </c>
      <c r="D290" t="s">
        <v>130</v>
      </c>
      <c r="E290" t="str">
        <f>_xlfn.IFNA(VLOOKUP(Table1[[#This Row],[ACCOUNT NAME]],'CHART OF ACCOUNTS'!$B$3:$D$156,3,0),"-")</f>
        <v>OPERATIONS EXPENSES</v>
      </c>
      <c r="F290" s="36" t="s">
        <v>302</v>
      </c>
      <c r="G290" s="30">
        <v>8145</v>
      </c>
      <c r="H290" s="30"/>
      <c r="I290" s="35">
        <f>I289+Table1[[#This Row],[DEBIT]]-Table1[[#This Row],[CREDIT]]</f>
        <v>1160914091</v>
      </c>
      <c r="J290" s="27">
        <v>44789</v>
      </c>
      <c r="K290" s="30"/>
    </row>
    <row r="291" hidden="1" spans="1:11">
      <c r="A291" s="27">
        <v>44789</v>
      </c>
      <c r="B291" s="28">
        <v>287</v>
      </c>
      <c r="C291" s="12" t="str">
        <f>_xlfn.IFNA(VLOOKUP(Table1[[#This Row],[ACCOUNT NAME]],'CHART OF ACCOUNTS'!$B$3:$D$156,2,0),"-")</f>
        <v>STATIONERY</v>
      </c>
      <c r="D291" t="s">
        <v>135</v>
      </c>
      <c r="E291" t="str">
        <f>_xlfn.IFNA(VLOOKUP(Table1[[#This Row],[ACCOUNT NAME]],'CHART OF ACCOUNTS'!$B$3:$D$156,3,0),"-")</f>
        <v>OPERATIONS EXPENSES</v>
      </c>
      <c r="F291" s="36" t="s">
        <v>388</v>
      </c>
      <c r="G291" s="30">
        <v>1400</v>
      </c>
      <c r="H291" s="30"/>
      <c r="I291" s="35">
        <f>I290+Table1[[#This Row],[DEBIT]]-Table1[[#This Row],[CREDIT]]</f>
        <v>1160915491</v>
      </c>
      <c r="J291" s="27">
        <v>44789</v>
      </c>
      <c r="K291" s="30"/>
    </row>
    <row r="292" hidden="1" spans="1:11">
      <c r="A292" s="27">
        <v>44789</v>
      </c>
      <c r="B292" s="28">
        <v>288</v>
      </c>
      <c r="C292" s="12" t="str">
        <f>_xlfn.IFNA(VLOOKUP(Table1[[#This Row],[ACCOUNT NAME]],'CHART OF ACCOUNTS'!$B$3:$D$156,2,0),"-")</f>
        <v>STATIONERY</v>
      </c>
      <c r="D292" t="s">
        <v>135</v>
      </c>
      <c r="E292" t="str">
        <f>_xlfn.IFNA(VLOOKUP(Table1[[#This Row],[ACCOUNT NAME]],'CHART OF ACCOUNTS'!$B$3:$D$156,3,0),"-")</f>
        <v>OPERATIONS EXPENSES</v>
      </c>
      <c r="F292" s="36" t="s">
        <v>388</v>
      </c>
      <c r="G292" s="30">
        <v>2000</v>
      </c>
      <c r="H292" s="30"/>
      <c r="I292" s="35">
        <f>I291+Table1[[#This Row],[DEBIT]]-Table1[[#This Row],[CREDIT]]</f>
        <v>1160917491</v>
      </c>
      <c r="J292" s="27">
        <v>44789</v>
      </c>
      <c r="K292" s="30"/>
    </row>
    <row r="293" hidden="1" spans="1:11">
      <c r="A293" s="27">
        <v>44789</v>
      </c>
      <c r="B293" s="28">
        <v>289</v>
      </c>
      <c r="C293" s="12" t="str">
        <f>_xlfn.IFNA(VLOOKUP(Table1[[#This Row],[ACCOUNT NAME]],'CHART OF ACCOUNTS'!$B$3:$D$156,2,0),"-")</f>
        <v>MISCELLANOUS</v>
      </c>
      <c r="D293" t="s">
        <v>140</v>
      </c>
      <c r="E293" t="str">
        <f>_xlfn.IFNA(VLOOKUP(Table1[[#This Row],[ACCOUNT NAME]],'CHART OF ACCOUNTS'!$B$3:$D$156,3,0),"-")</f>
        <v>OPERATIONS EXPENSES</v>
      </c>
      <c r="F293" s="36" t="s">
        <v>389</v>
      </c>
      <c r="G293" s="30">
        <v>87250</v>
      </c>
      <c r="H293" s="30"/>
      <c r="I293" s="35">
        <f>I292+Table1[[#This Row],[DEBIT]]-Table1[[#This Row],[CREDIT]]</f>
        <v>1161004741</v>
      </c>
      <c r="J293" s="27">
        <v>44789</v>
      </c>
      <c r="K293" s="30"/>
    </row>
    <row r="294" hidden="1" spans="1:11">
      <c r="A294" s="27">
        <v>44789</v>
      </c>
      <c r="B294" s="28">
        <v>290</v>
      </c>
      <c r="C294" s="12" t="str">
        <f>_xlfn.IFNA(VLOOKUP(Table1[[#This Row],[ACCOUNT NAME]],'CHART OF ACCOUNTS'!$B$3:$D$156,2,0),"-")</f>
        <v>MISCELLANOUS</v>
      </c>
      <c r="D294" t="s">
        <v>140</v>
      </c>
      <c r="E294" t="str">
        <f>_xlfn.IFNA(VLOOKUP(Table1[[#This Row],[ACCOUNT NAME]],'CHART OF ACCOUNTS'!$B$3:$D$156,3,0),"-")</f>
        <v>OPERATIONS EXPENSES</v>
      </c>
      <c r="F294" s="36" t="s">
        <v>390</v>
      </c>
      <c r="G294" s="30">
        <v>5000</v>
      </c>
      <c r="H294" s="30"/>
      <c r="I294" s="35">
        <f>I293+Table1[[#This Row],[DEBIT]]-Table1[[#This Row],[CREDIT]]</f>
        <v>1161009741</v>
      </c>
      <c r="J294" s="27">
        <v>44789</v>
      </c>
      <c r="K294" s="30"/>
    </row>
    <row r="295" hidden="1" spans="1:11">
      <c r="A295" s="27">
        <v>44789</v>
      </c>
      <c r="B295" s="28">
        <v>291</v>
      </c>
      <c r="C295" s="12" t="str">
        <f>_xlfn.IFNA(VLOOKUP(Table1[[#This Row],[ACCOUNT NAME]],'CHART OF ACCOUNTS'!$B$3:$D$156,2,0),"-")</f>
        <v>BOLAN</v>
      </c>
      <c r="D295" t="s">
        <v>130</v>
      </c>
      <c r="E295" t="str">
        <f>_xlfn.IFNA(VLOOKUP(Table1[[#This Row],[ACCOUNT NAME]],'CHART OF ACCOUNTS'!$B$3:$D$156,3,0),"-")</f>
        <v>OPERATIONS EXPENSES</v>
      </c>
      <c r="F295" s="36" t="s">
        <v>391</v>
      </c>
      <c r="G295" s="30">
        <v>2535</v>
      </c>
      <c r="H295" s="30"/>
      <c r="I295" s="35">
        <f>I294+Table1[[#This Row],[DEBIT]]-Table1[[#This Row],[CREDIT]]</f>
        <v>1161012276</v>
      </c>
      <c r="J295" s="27">
        <v>44789</v>
      </c>
      <c r="K295" s="30"/>
    </row>
    <row r="296" hidden="1" spans="1:11">
      <c r="A296" s="27">
        <v>44789</v>
      </c>
      <c r="B296" s="28">
        <v>292</v>
      </c>
      <c r="C296" s="12" t="str">
        <f>_xlfn.IFNA(VLOOKUP(Table1[[#This Row],[ACCOUNT NAME]],'CHART OF ACCOUNTS'!$B$3:$D$156,2,0),"-")</f>
        <v>FURNITURE AND FITTINGS</v>
      </c>
      <c r="D296" t="s">
        <v>166</v>
      </c>
      <c r="E296" t="str">
        <f>_xlfn.IFNA(VLOOKUP(Table1[[#This Row],[ACCOUNT NAME]],'CHART OF ACCOUNTS'!$B$3:$D$156,3,0),"-")</f>
        <v>ASSETS PURCHASED</v>
      </c>
      <c r="F296" s="36" t="s">
        <v>392</v>
      </c>
      <c r="G296" s="30">
        <v>31000</v>
      </c>
      <c r="H296" s="30"/>
      <c r="I296" s="35">
        <f>I295+Table1[[#This Row],[DEBIT]]-Table1[[#This Row],[CREDIT]]</f>
        <v>1161043276</v>
      </c>
      <c r="J296" s="27">
        <v>44789</v>
      </c>
      <c r="K296" s="30"/>
    </row>
    <row r="297" hidden="1" spans="1:11">
      <c r="A297" s="27">
        <v>44789</v>
      </c>
      <c r="B297" s="28">
        <v>293</v>
      </c>
      <c r="C297" s="12" t="str">
        <f>_xlfn.IFNA(VLOOKUP(Table1[[#This Row],[ACCOUNT NAME]],'CHART OF ACCOUNTS'!$B$3:$D$156,2,0),"-")</f>
        <v>BOLAN</v>
      </c>
      <c r="D297" t="s">
        <v>130</v>
      </c>
      <c r="E297" t="str">
        <f>_xlfn.IFNA(VLOOKUP(Table1[[#This Row],[ACCOUNT NAME]],'CHART OF ACCOUNTS'!$B$3:$D$156,3,0),"-")</f>
        <v>OPERATIONS EXPENSES</v>
      </c>
      <c r="F297" s="36" t="s">
        <v>391</v>
      </c>
      <c r="G297" s="30">
        <v>2571</v>
      </c>
      <c r="H297" s="30"/>
      <c r="I297" s="35">
        <f>I296+Table1[[#This Row],[DEBIT]]-Table1[[#This Row],[CREDIT]]</f>
        <v>1161045847</v>
      </c>
      <c r="J297" s="27">
        <v>44789</v>
      </c>
      <c r="K297" s="30"/>
    </row>
    <row r="298" hidden="1" spans="1:11">
      <c r="A298" s="27">
        <v>44790</v>
      </c>
      <c r="B298" s="28">
        <v>294</v>
      </c>
      <c r="C298" s="12" t="str">
        <f>_xlfn.IFNA(VLOOKUP(Table1[[#This Row],[ACCOUNT NAME]],'CHART OF ACCOUNTS'!$B$3:$D$156,2,0),"-")</f>
        <v>BOUNDRY WALL</v>
      </c>
      <c r="D298" t="s">
        <v>6</v>
      </c>
      <c r="E298" t="str">
        <f>_xlfn.IFNA(VLOOKUP(Table1[[#This Row],[ACCOUNT NAME]],'CHART OF ACCOUNTS'!$B$3:$D$156,3,0),"-")</f>
        <v>CONSTRUCTION EXP</v>
      </c>
      <c r="F298" s="36" t="s">
        <v>243</v>
      </c>
      <c r="G298" s="30">
        <v>600000</v>
      </c>
      <c r="H298" s="30"/>
      <c r="I298" s="35">
        <f>I297+Table1[[#This Row],[DEBIT]]-Table1[[#This Row],[CREDIT]]</f>
        <v>1161645847</v>
      </c>
      <c r="J298" s="27">
        <v>44790</v>
      </c>
      <c r="K298" s="30"/>
    </row>
    <row r="299" hidden="1" spans="1:11">
      <c r="A299" s="27">
        <v>44790</v>
      </c>
      <c r="B299" s="28">
        <v>295</v>
      </c>
      <c r="C299" s="12" t="str">
        <f>_xlfn.IFNA(VLOOKUP(Table1[[#This Row],[ACCOUNT NAME]],'CHART OF ACCOUNTS'!$B$3:$D$156,2,0),"-")</f>
        <v>BOUNDRY WALL</v>
      </c>
      <c r="D299" t="s">
        <v>10</v>
      </c>
      <c r="E299" t="str">
        <f>_xlfn.IFNA(VLOOKUP(Table1[[#This Row],[ACCOUNT NAME]],'CHART OF ACCOUNTS'!$B$3:$D$156,3,0),"-")</f>
        <v>CONSTRUCTION EXP</v>
      </c>
      <c r="F299" s="36" t="s">
        <v>262</v>
      </c>
      <c r="G299" s="30">
        <v>864000</v>
      </c>
      <c r="H299" s="30"/>
      <c r="I299" s="35">
        <f>I298+Table1[[#This Row],[DEBIT]]-Table1[[#This Row],[CREDIT]]</f>
        <v>1162509847</v>
      </c>
      <c r="J299" s="27">
        <v>44790</v>
      </c>
      <c r="K299" s="30"/>
    </row>
    <row r="300" hidden="1" spans="1:11">
      <c r="A300" s="27">
        <v>44791</v>
      </c>
      <c r="B300" s="28">
        <v>296</v>
      </c>
      <c r="C300" s="12" t="str">
        <f>_xlfn.IFNA(VLOOKUP(Table1[[#This Row],[ACCOUNT NAME]],'CHART OF ACCOUNTS'!$B$3:$D$156,2,0),"-")</f>
        <v>MISCELLANOUS</v>
      </c>
      <c r="D300" t="s">
        <v>140</v>
      </c>
      <c r="E300" t="str">
        <f>_xlfn.IFNA(VLOOKUP(Table1[[#This Row],[ACCOUNT NAME]],'CHART OF ACCOUNTS'!$B$3:$D$156,3,0),"-")</f>
        <v>OPERATIONS EXPENSES</v>
      </c>
      <c r="F300" s="36" t="s">
        <v>287</v>
      </c>
      <c r="G300" s="30">
        <v>550</v>
      </c>
      <c r="H300" s="30"/>
      <c r="I300" s="35">
        <f>I299+Table1[[#This Row],[DEBIT]]-Table1[[#This Row],[CREDIT]]</f>
        <v>1162510397</v>
      </c>
      <c r="J300" s="27">
        <v>44791</v>
      </c>
      <c r="K300" s="30"/>
    </row>
    <row r="301" hidden="1" spans="1:11">
      <c r="A301" s="27">
        <v>44798</v>
      </c>
      <c r="B301" s="28">
        <v>297</v>
      </c>
      <c r="C301" s="12" t="str">
        <f>_xlfn.IFNA(VLOOKUP(Table1[[#This Row],[ACCOUNT NAME]],'CHART OF ACCOUNTS'!$B$3:$D$156,2,0),"-")</f>
        <v>MISCELLANOUS</v>
      </c>
      <c r="D301" t="s">
        <v>140</v>
      </c>
      <c r="E301" t="str">
        <f>_xlfn.IFNA(VLOOKUP(Table1[[#This Row],[ACCOUNT NAME]],'CHART OF ACCOUNTS'!$B$3:$D$156,3,0),"-")</f>
        <v>OPERATIONS EXPENSES</v>
      </c>
      <c r="F301" s="36" t="s">
        <v>393</v>
      </c>
      <c r="G301" s="30">
        <v>840</v>
      </c>
      <c r="H301" s="30"/>
      <c r="I301" s="35">
        <f>I300+Table1[[#This Row],[DEBIT]]-Table1[[#This Row],[CREDIT]]</f>
        <v>1162511237</v>
      </c>
      <c r="J301" s="27">
        <v>44798</v>
      </c>
      <c r="K301" s="30"/>
    </row>
    <row r="302" hidden="1" spans="1:11">
      <c r="A302" s="27">
        <v>44798</v>
      </c>
      <c r="B302" s="28">
        <v>298</v>
      </c>
      <c r="C302" s="12" t="str">
        <f>_xlfn.IFNA(VLOOKUP(Table1[[#This Row],[ACCOUNT NAME]],'CHART OF ACCOUNTS'!$B$3:$D$156,2,0),"-")</f>
        <v>STATIONERY</v>
      </c>
      <c r="D302" t="s">
        <v>135</v>
      </c>
      <c r="E302" t="str">
        <f>_xlfn.IFNA(VLOOKUP(Table1[[#This Row],[ACCOUNT NAME]],'CHART OF ACCOUNTS'!$B$3:$D$156,3,0),"-")</f>
        <v>OPERATIONS EXPENSES</v>
      </c>
      <c r="F302" s="36" t="s">
        <v>394</v>
      </c>
      <c r="G302" s="30">
        <v>100</v>
      </c>
      <c r="H302" s="30"/>
      <c r="I302" s="35">
        <f>I301+Table1[[#This Row],[DEBIT]]-Table1[[#This Row],[CREDIT]]</f>
        <v>1162511337</v>
      </c>
      <c r="J302" s="27">
        <v>44798</v>
      </c>
      <c r="K302" s="30"/>
    </row>
    <row r="303" hidden="1" spans="1:11">
      <c r="A303" s="27">
        <v>44798</v>
      </c>
      <c r="B303" s="28">
        <v>299</v>
      </c>
      <c r="C303" s="12" t="str">
        <f>_xlfn.IFNA(VLOOKUP(Table1[[#This Row],[ACCOUNT NAME]],'CHART OF ACCOUNTS'!$B$3:$D$156,2,0),"-")</f>
        <v>ARCHITECTURE</v>
      </c>
      <c r="D303" t="s">
        <v>13</v>
      </c>
      <c r="E303" t="str">
        <f>_xlfn.IFNA(VLOOKUP(Table1[[#This Row],[ACCOUNT NAME]],'CHART OF ACCOUNTS'!$B$3:$D$156,3,0),"-")</f>
        <v>CONSTRUCTION EXP</v>
      </c>
      <c r="F303" s="36" t="s">
        <v>395</v>
      </c>
      <c r="G303" s="30">
        <v>1050000</v>
      </c>
      <c r="H303" s="30"/>
      <c r="I303" s="35">
        <f>I302+Table1[[#This Row],[DEBIT]]-Table1[[#This Row],[CREDIT]]</f>
        <v>1163561337</v>
      </c>
      <c r="J303" s="27">
        <v>44798</v>
      </c>
      <c r="K303" s="30"/>
    </row>
    <row r="304" spans="1:11">
      <c r="A304" s="27">
        <v>44798</v>
      </c>
      <c r="B304" s="28">
        <v>300</v>
      </c>
      <c r="C304" s="12" t="str">
        <f>_xlfn.IFNA(VLOOKUP(Table1[[#This Row],[ACCOUNT NAME]],'CHART OF ACCOUNTS'!$B$3:$D$156,2,0),"-")</f>
        <v>ADS/ ADVERTISEMENT </v>
      </c>
      <c r="D304" t="s">
        <v>81</v>
      </c>
      <c r="E304" t="str">
        <f>_xlfn.IFNA(VLOOKUP(Table1[[#This Row],[ACCOUNT NAME]],'CHART OF ACCOUNTS'!$B$3:$D$156,3,0),"-")</f>
        <v>MARKETING EXP</v>
      </c>
      <c r="F304" s="36" t="s">
        <v>81</v>
      </c>
      <c r="G304" s="30">
        <v>300000</v>
      </c>
      <c r="H304" s="30"/>
      <c r="I304" s="35">
        <f>I303+Table1[[#This Row],[DEBIT]]-Table1[[#This Row],[CREDIT]]</f>
        <v>1163861337</v>
      </c>
      <c r="J304" s="27">
        <v>44798</v>
      </c>
      <c r="K304" s="30"/>
    </row>
    <row r="305" hidden="1" spans="1:11">
      <c r="A305" s="27">
        <v>44798</v>
      </c>
      <c r="B305" s="28">
        <v>301</v>
      </c>
      <c r="C305" s="12" t="str">
        <f>_xlfn.IFNA(VLOOKUP(Table1[[#This Row],[ACCOUNT NAME]],'CHART OF ACCOUNTS'!$B$3:$D$156,2,0),"-")</f>
        <v>GROCERY</v>
      </c>
      <c r="D305" t="s">
        <v>136</v>
      </c>
      <c r="E305" t="str">
        <f>_xlfn.IFNA(VLOOKUP(Table1[[#This Row],[ACCOUNT NAME]],'CHART OF ACCOUNTS'!$B$3:$D$156,3,0),"-")</f>
        <v>OPERATIONS EXPENSES</v>
      </c>
      <c r="F305" s="36" t="s">
        <v>396</v>
      </c>
      <c r="G305" s="30">
        <v>50133</v>
      </c>
      <c r="H305" s="30"/>
      <c r="I305" s="35">
        <f>I304+Table1[[#This Row],[DEBIT]]-Table1[[#This Row],[CREDIT]]</f>
        <v>1163911470</v>
      </c>
      <c r="J305" s="27">
        <v>44798</v>
      </c>
      <c r="K305" s="30"/>
    </row>
    <row r="306" hidden="1" spans="1:11">
      <c r="A306" s="27">
        <v>44800</v>
      </c>
      <c r="B306" s="28">
        <v>302</v>
      </c>
      <c r="C306" s="12" t="str">
        <f>_xlfn.IFNA(VLOOKUP(Table1[[#This Row],[ACCOUNT NAME]],'CHART OF ACCOUNTS'!$B$3:$D$156,2,0),"-")</f>
        <v>SALARIES</v>
      </c>
      <c r="D306" t="s">
        <v>137</v>
      </c>
      <c r="E306" t="str">
        <f>_xlfn.IFNA(VLOOKUP(Table1[[#This Row],[ACCOUNT NAME]],'CHART OF ACCOUNTS'!$B$3:$D$156,3,0),"-")</f>
        <v>OPERATIONS EXPENSES</v>
      </c>
      <c r="F306" s="36" t="s">
        <v>397</v>
      </c>
      <c r="G306" s="30">
        <v>34675</v>
      </c>
      <c r="H306" s="30"/>
      <c r="I306" s="35">
        <f>I305+Table1[[#This Row],[DEBIT]]-Table1[[#This Row],[CREDIT]]</f>
        <v>1163946145</v>
      </c>
      <c r="J306" s="27">
        <v>44800</v>
      </c>
      <c r="K306" s="30"/>
    </row>
    <row r="307" hidden="1" spans="1:11">
      <c r="A307" s="27">
        <v>44800</v>
      </c>
      <c r="B307" s="28">
        <v>303</v>
      </c>
      <c r="C307" s="12" t="str">
        <f>_xlfn.IFNA(VLOOKUP(Table1[[#This Row],[ACCOUNT NAME]],'CHART OF ACCOUNTS'!$B$3:$D$156,2,0),"-")</f>
        <v>UTILITY</v>
      </c>
      <c r="D307" t="s">
        <v>141</v>
      </c>
      <c r="E307" t="str">
        <f>_xlfn.IFNA(VLOOKUP(Table1[[#This Row],[ACCOUNT NAME]],'CHART OF ACCOUNTS'!$B$3:$D$156,3,0),"-")</f>
        <v>OPERATIONS EXPENSES</v>
      </c>
      <c r="F307" s="36" t="s">
        <v>398</v>
      </c>
      <c r="G307" s="30">
        <v>993</v>
      </c>
      <c r="H307" s="30"/>
      <c r="I307" s="35">
        <f>I306+Table1[[#This Row],[DEBIT]]-Table1[[#This Row],[CREDIT]]</f>
        <v>1163947138</v>
      </c>
      <c r="J307" s="27">
        <v>44800</v>
      </c>
      <c r="K307" s="30"/>
    </row>
    <row r="308" hidden="1" spans="1:11">
      <c r="A308" s="27">
        <v>44800</v>
      </c>
      <c r="B308" s="28">
        <v>304</v>
      </c>
      <c r="C308" s="12" t="str">
        <f>_xlfn.IFNA(VLOOKUP(Table1[[#This Row],[ACCOUNT NAME]],'CHART OF ACCOUNTS'!$B$3:$D$156,2,0),"-")</f>
        <v>UTILITY</v>
      </c>
      <c r="D308" t="s">
        <v>141</v>
      </c>
      <c r="E308" t="str">
        <f>_xlfn.IFNA(VLOOKUP(Table1[[#This Row],[ACCOUNT NAME]],'CHART OF ACCOUNTS'!$B$3:$D$156,3,0),"-")</f>
        <v>OPERATIONS EXPENSES</v>
      </c>
      <c r="F308" s="36" t="s">
        <v>398</v>
      </c>
      <c r="G308" s="30">
        <v>7413</v>
      </c>
      <c r="H308" s="30"/>
      <c r="I308" s="35">
        <f>I307+Table1[[#This Row],[DEBIT]]-Table1[[#This Row],[CREDIT]]</f>
        <v>1163954551</v>
      </c>
      <c r="J308" s="27">
        <v>44800</v>
      </c>
      <c r="K308" s="30"/>
    </row>
    <row r="309" hidden="1" spans="1:11">
      <c r="A309" s="27">
        <v>44800</v>
      </c>
      <c r="B309" s="28">
        <v>305</v>
      </c>
      <c r="C309" s="12" t="str">
        <f>_xlfn.IFNA(VLOOKUP(Table1[[#This Row],[ACCOUNT NAME]],'CHART OF ACCOUNTS'!$B$3:$D$156,2,0),"-")</f>
        <v>MISCELLANOUS</v>
      </c>
      <c r="D309" t="s">
        <v>140</v>
      </c>
      <c r="E309" t="str">
        <f>_xlfn.IFNA(VLOOKUP(Table1[[#This Row],[ACCOUNT NAME]],'CHART OF ACCOUNTS'!$B$3:$D$156,3,0),"-")</f>
        <v>OPERATIONS EXPENSES</v>
      </c>
      <c r="F309" s="36" t="s">
        <v>399</v>
      </c>
      <c r="G309" s="30">
        <v>18000</v>
      </c>
      <c r="H309" s="30"/>
      <c r="I309" s="35">
        <f>I308+Table1[[#This Row],[DEBIT]]-Table1[[#This Row],[CREDIT]]</f>
        <v>1163972551</v>
      </c>
      <c r="J309" s="27">
        <v>44800</v>
      </c>
      <c r="K309" s="30"/>
    </row>
    <row r="310" hidden="1" spans="1:11">
      <c r="A310" s="27">
        <v>44800</v>
      </c>
      <c r="B310" s="28">
        <v>306</v>
      </c>
      <c r="C310" s="12" t="str">
        <f>_xlfn.IFNA(VLOOKUP(Table1[[#This Row],[ACCOUNT NAME]],'CHART OF ACCOUNTS'!$B$3:$D$156,2,0),"-")</f>
        <v>FURNITURE AND FITTINGS</v>
      </c>
      <c r="D310" t="s">
        <v>166</v>
      </c>
      <c r="E310" t="str">
        <f>_xlfn.IFNA(VLOOKUP(Table1[[#This Row],[ACCOUNT NAME]],'CHART OF ACCOUNTS'!$B$3:$D$156,3,0),"-")</f>
        <v>ASSETS PURCHASED</v>
      </c>
      <c r="F310" s="36" t="s">
        <v>400</v>
      </c>
      <c r="G310" s="30">
        <v>15573</v>
      </c>
      <c r="H310" s="30"/>
      <c r="I310" s="35">
        <f>I309+Table1[[#This Row],[DEBIT]]-Table1[[#This Row],[CREDIT]]</f>
        <v>1163988124</v>
      </c>
      <c r="J310" s="27">
        <v>44800</v>
      </c>
      <c r="K310" s="30"/>
    </row>
    <row r="311" hidden="1" spans="1:11">
      <c r="A311" s="27">
        <v>44800</v>
      </c>
      <c r="B311" s="28">
        <v>307</v>
      </c>
      <c r="C311" s="12" t="str">
        <f>_xlfn.IFNA(VLOOKUP(Table1[[#This Row],[ACCOUNT NAME]],'CHART OF ACCOUNTS'!$B$3:$D$156,2,0),"-")</f>
        <v>MISCELLANOUS</v>
      </c>
      <c r="D311" t="s">
        <v>140</v>
      </c>
      <c r="E311" t="str">
        <f>_xlfn.IFNA(VLOOKUP(Table1[[#This Row],[ACCOUNT NAME]],'CHART OF ACCOUNTS'!$B$3:$D$156,3,0),"-")</f>
        <v>OPERATIONS EXPENSES</v>
      </c>
      <c r="F311" s="36" t="s">
        <v>401</v>
      </c>
      <c r="G311" s="30">
        <v>12540</v>
      </c>
      <c r="H311" s="30"/>
      <c r="I311" s="35">
        <f>I310+Table1[[#This Row],[DEBIT]]-Table1[[#This Row],[CREDIT]]</f>
        <v>1164000664</v>
      </c>
      <c r="J311" s="27">
        <v>44800</v>
      </c>
      <c r="K311" s="30"/>
    </row>
    <row r="312" hidden="1" spans="1:11">
      <c r="A312" s="27">
        <v>44800</v>
      </c>
      <c r="B312" s="28">
        <v>308</v>
      </c>
      <c r="C312" s="12" t="str">
        <f>_xlfn.IFNA(VLOOKUP(Table1[[#This Row],[ACCOUNT NAME]],'CHART OF ACCOUNTS'!$B$3:$D$156,2,0),"-")</f>
        <v>MISCELLANOUS</v>
      </c>
      <c r="D312" t="s">
        <v>140</v>
      </c>
      <c r="E312" t="str">
        <f>_xlfn.IFNA(VLOOKUP(Table1[[#This Row],[ACCOUNT NAME]],'CHART OF ACCOUNTS'!$B$3:$D$156,3,0),"-")</f>
        <v>OPERATIONS EXPENSES</v>
      </c>
      <c r="F312" s="36" t="s">
        <v>402</v>
      </c>
      <c r="G312" s="30">
        <v>1386</v>
      </c>
      <c r="H312" s="30"/>
      <c r="I312" s="35">
        <f>I311+Table1[[#This Row],[DEBIT]]-Table1[[#This Row],[CREDIT]]</f>
        <v>1164002050</v>
      </c>
      <c r="J312" s="27">
        <v>44800</v>
      </c>
      <c r="K312" s="30"/>
    </row>
    <row r="313" hidden="1" spans="1:11">
      <c r="A313" s="27">
        <v>44800</v>
      </c>
      <c r="B313" s="28">
        <v>309</v>
      </c>
      <c r="C313" s="12" t="str">
        <f>_xlfn.IFNA(VLOOKUP(Table1[[#This Row],[ACCOUNT NAME]],'CHART OF ACCOUNTS'!$B$3:$D$156,2,0),"-")</f>
        <v>MISCELLANOUS</v>
      </c>
      <c r="D313" t="s">
        <v>140</v>
      </c>
      <c r="E313" t="str">
        <f>_xlfn.IFNA(VLOOKUP(Table1[[#This Row],[ACCOUNT NAME]],'CHART OF ACCOUNTS'!$B$3:$D$156,3,0),"-")</f>
        <v>OPERATIONS EXPENSES</v>
      </c>
      <c r="F313" s="36" t="s">
        <v>403</v>
      </c>
      <c r="G313" s="30">
        <v>5020</v>
      </c>
      <c r="H313" s="30"/>
      <c r="I313" s="35">
        <f>I312+Table1[[#This Row],[DEBIT]]-Table1[[#This Row],[CREDIT]]</f>
        <v>1164007070</v>
      </c>
      <c r="J313" s="27">
        <v>44800</v>
      </c>
      <c r="K313" s="30"/>
    </row>
    <row r="314" hidden="1" spans="1:11">
      <c r="A314" s="27">
        <v>44800</v>
      </c>
      <c r="B314" s="28">
        <v>310</v>
      </c>
      <c r="C314" s="12" t="str">
        <f>_xlfn.IFNA(VLOOKUP(Table1[[#This Row],[ACCOUNT NAME]],'CHART OF ACCOUNTS'!$B$3:$D$156,2,0),"-")</f>
        <v>MISCELLANOUS</v>
      </c>
      <c r="D314" t="s">
        <v>140</v>
      </c>
      <c r="E314" t="str">
        <f>_xlfn.IFNA(VLOOKUP(Table1[[#This Row],[ACCOUNT NAME]],'CHART OF ACCOUNTS'!$B$3:$D$156,3,0),"-")</f>
        <v>OPERATIONS EXPENSES</v>
      </c>
      <c r="F314" s="36" t="s">
        <v>404</v>
      </c>
      <c r="G314" s="30">
        <v>20000</v>
      </c>
      <c r="H314" s="30"/>
      <c r="I314" s="35">
        <f>I313+Table1[[#This Row],[DEBIT]]-Table1[[#This Row],[CREDIT]]</f>
        <v>1164027070</v>
      </c>
      <c r="J314" s="27">
        <v>44800</v>
      </c>
      <c r="K314" s="30"/>
    </row>
    <row r="315" hidden="1" spans="1:11">
      <c r="A315" s="27">
        <v>44800</v>
      </c>
      <c r="B315" s="28">
        <v>311</v>
      </c>
      <c r="C315" s="12" t="str">
        <f>_xlfn.IFNA(VLOOKUP(Table1[[#This Row],[ACCOUNT NAME]],'CHART OF ACCOUNTS'!$B$3:$D$156,2,0),"-")</f>
        <v>MISCELLANOUS</v>
      </c>
      <c r="D315" t="s">
        <v>140</v>
      </c>
      <c r="E315" t="str">
        <f>_xlfn.IFNA(VLOOKUP(Table1[[#This Row],[ACCOUNT NAME]],'CHART OF ACCOUNTS'!$B$3:$D$156,3,0),"-")</f>
        <v>OPERATIONS EXPENSES</v>
      </c>
      <c r="F315" s="36" t="s">
        <v>405</v>
      </c>
      <c r="G315" s="30">
        <v>3000</v>
      </c>
      <c r="H315" s="30"/>
      <c r="I315" s="35">
        <f>I314+Table1[[#This Row],[DEBIT]]-Table1[[#This Row],[CREDIT]]</f>
        <v>1164030070</v>
      </c>
      <c r="J315" s="27">
        <v>44800</v>
      </c>
      <c r="K315" s="30"/>
    </row>
    <row r="316" hidden="1" spans="1:11">
      <c r="A316" s="27">
        <v>44800</v>
      </c>
      <c r="B316" s="28">
        <v>312</v>
      </c>
      <c r="C316" s="12" t="str">
        <f>_xlfn.IFNA(VLOOKUP(Table1[[#This Row],[ACCOUNT NAME]],'CHART OF ACCOUNTS'!$B$3:$D$156,2,0),"-")</f>
        <v>FURNITURE AND FITTINGS</v>
      </c>
      <c r="D316" t="s">
        <v>166</v>
      </c>
      <c r="E316" t="str">
        <f>_xlfn.IFNA(VLOOKUP(Table1[[#This Row],[ACCOUNT NAME]],'CHART OF ACCOUNTS'!$B$3:$D$156,3,0),"-")</f>
        <v>ASSETS PURCHASED</v>
      </c>
      <c r="F316" s="36" t="s">
        <v>406</v>
      </c>
      <c r="G316" s="30">
        <v>19466</v>
      </c>
      <c r="H316" s="30"/>
      <c r="I316" s="35">
        <f>I315+Table1[[#This Row],[DEBIT]]-Table1[[#This Row],[CREDIT]]</f>
        <v>1164049536</v>
      </c>
      <c r="J316" s="27">
        <v>44800</v>
      </c>
      <c r="K316" s="30"/>
    </row>
    <row r="317" hidden="1" spans="1:11">
      <c r="A317" s="27">
        <v>44800</v>
      </c>
      <c r="B317" s="28">
        <v>313</v>
      </c>
      <c r="C317" s="12" t="str">
        <f>_xlfn.IFNA(VLOOKUP(Table1[[#This Row],[ACCOUNT NAME]],'CHART OF ACCOUNTS'!$B$3:$D$156,2,0),"-")</f>
        <v>PRINTINGS</v>
      </c>
      <c r="D317" t="s">
        <v>71</v>
      </c>
      <c r="E317" t="str">
        <f>_xlfn.IFNA(VLOOKUP(Table1[[#This Row],[ACCOUNT NAME]],'CHART OF ACCOUNTS'!$B$3:$D$156,3,0),"-")</f>
        <v>MARKETING EXP</v>
      </c>
      <c r="F317" s="36" t="s">
        <v>407</v>
      </c>
      <c r="G317" s="30">
        <v>5200</v>
      </c>
      <c r="H317" s="30"/>
      <c r="I317" s="35">
        <f>I316+Table1[[#This Row],[DEBIT]]-Table1[[#This Row],[CREDIT]]</f>
        <v>1164054736</v>
      </c>
      <c r="J317" s="27">
        <v>44800</v>
      </c>
      <c r="K317" s="30"/>
    </row>
    <row r="318" hidden="1" spans="1:11">
      <c r="A318" s="27">
        <v>44800</v>
      </c>
      <c r="B318" s="28">
        <v>314</v>
      </c>
      <c r="C318" s="12" t="str">
        <f>_xlfn.IFNA(VLOOKUP(Table1[[#This Row],[ACCOUNT NAME]],'CHART OF ACCOUNTS'!$B$3:$D$156,2,0),"-")</f>
        <v>MISCELLANOUS</v>
      </c>
      <c r="D318" t="s">
        <v>140</v>
      </c>
      <c r="E318" t="str">
        <f>_xlfn.IFNA(VLOOKUP(Table1[[#This Row],[ACCOUNT NAME]],'CHART OF ACCOUNTS'!$B$3:$D$156,3,0),"-")</f>
        <v>OPERATIONS EXPENSES</v>
      </c>
      <c r="F318" s="36" t="s">
        <v>408</v>
      </c>
      <c r="G318" s="30">
        <v>9933</v>
      </c>
      <c r="H318" s="30"/>
      <c r="I318" s="35">
        <f>I317+Table1[[#This Row],[DEBIT]]-Table1[[#This Row],[CREDIT]]</f>
        <v>1164064669</v>
      </c>
      <c r="J318" s="27">
        <v>44800</v>
      </c>
      <c r="K318" s="30"/>
    </row>
    <row r="319" hidden="1" spans="1:11">
      <c r="A319" s="27">
        <v>44800</v>
      </c>
      <c r="B319" s="28">
        <v>315</v>
      </c>
      <c r="C319" s="12" t="str">
        <f>_xlfn.IFNA(VLOOKUP(Table1[[#This Row],[ACCOUNT NAME]],'CHART OF ACCOUNTS'!$B$3:$D$156,2,0),"-")</f>
        <v>BOLAN</v>
      </c>
      <c r="D319" t="s">
        <v>130</v>
      </c>
      <c r="E319" t="str">
        <f>_xlfn.IFNA(VLOOKUP(Table1[[#This Row],[ACCOUNT NAME]],'CHART OF ACCOUNTS'!$B$3:$D$156,3,0),"-")</f>
        <v>OPERATIONS EXPENSES</v>
      </c>
      <c r="F319" s="36" t="s">
        <v>409</v>
      </c>
      <c r="G319" s="30">
        <v>5512</v>
      </c>
      <c r="H319" s="30"/>
      <c r="I319" s="35">
        <f>I318+Table1[[#This Row],[DEBIT]]-Table1[[#This Row],[CREDIT]]</f>
        <v>1164070181</v>
      </c>
      <c r="J319" s="27">
        <v>44800</v>
      </c>
      <c r="K319" s="30"/>
    </row>
    <row r="320" hidden="1" spans="1:11">
      <c r="A320" s="27">
        <v>44802</v>
      </c>
      <c r="B320" s="28">
        <v>316</v>
      </c>
      <c r="C320" s="12" t="str">
        <f>_xlfn.IFNA(VLOOKUP(Table1[[#This Row],[ACCOUNT NAME]],'CHART OF ACCOUNTS'!$B$3:$D$156,2,0),"-")</f>
        <v>BOUNDRY WALL</v>
      </c>
      <c r="D320" t="s">
        <v>6</v>
      </c>
      <c r="E320" t="str">
        <f>_xlfn.IFNA(VLOOKUP(Table1[[#This Row],[ACCOUNT NAME]],'CHART OF ACCOUNTS'!$B$3:$D$156,3,0),"-")</f>
        <v>CONSTRUCTION EXP</v>
      </c>
      <c r="F320" s="36" t="s">
        <v>243</v>
      </c>
      <c r="G320" s="30">
        <v>500000</v>
      </c>
      <c r="H320" s="30"/>
      <c r="I320" s="35">
        <f>I319+Table1[[#This Row],[DEBIT]]-Table1[[#This Row],[CREDIT]]</f>
        <v>1164570181</v>
      </c>
      <c r="J320" s="27">
        <v>44802</v>
      </c>
      <c r="K320" s="30"/>
    </row>
    <row r="321" hidden="1" spans="1:11">
      <c r="A321" s="27">
        <v>44802</v>
      </c>
      <c r="B321" s="28">
        <v>317</v>
      </c>
      <c r="C321" s="12" t="str">
        <f>_xlfn.IFNA(VLOOKUP(Table1[[#This Row],[ACCOUNT NAME]],'CHART OF ACCOUNTS'!$B$3:$D$156,2,0),"-")</f>
        <v>BOUNDRY WALL</v>
      </c>
      <c r="D321" t="s">
        <v>10</v>
      </c>
      <c r="E321" t="str">
        <f>_xlfn.IFNA(VLOOKUP(Table1[[#This Row],[ACCOUNT NAME]],'CHART OF ACCOUNTS'!$B$3:$D$156,3,0),"-")</f>
        <v>CONSTRUCTION EXP</v>
      </c>
      <c r="F321" s="36" t="s">
        <v>262</v>
      </c>
      <c r="G321" s="30">
        <v>500000</v>
      </c>
      <c r="H321" s="30"/>
      <c r="I321" s="35">
        <f>I320+Table1[[#This Row],[DEBIT]]-Table1[[#This Row],[CREDIT]]</f>
        <v>1165070181</v>
      </c>
      <c r="J321" s="27">
        <v>44802</v>
      </c>
      <c r="K321" s="30"/>
    </row>
    <row r="322" hidden="1" spans="1:11">
      <c r="A322" s="27">
        <v>44802</v>
      </c>
      <c r="B322" s="28">
        <v>318</v>
      </c>
      <c r="C322" s="12" t="str">
        <f>_xlfn.IFNA(VLOOKUP(Table1[[#This Row],[ACCOUNT NAME]],'CHART OF ACCOUNTS'!$B$3:$D$156,2,0),"-")</f>
        <v>PRINTINGS</v>
      </c>
      <c r="D322" t="s">
        <v>71</v>
      </c>
      <c r="E322" t="str">
        <f>_xlfn.IFNA(VLOOKUP(Table1[[#This Row],[ACCOUNT NAME]],'CHART OF ACCOUNTS'!$B$3:$D$156,3,0),"-")</f>
        <v>MARKETING EXP</v>
      </c>
      <c r="F322" s="36" t="s">
        <v>407</v>
      </c>
      <c r="G322" s="30">
        <v>35322</v>
      </c>
      <c r="H322" s="30"/>
      <c r="I322" s="35">
        <f>I321+Table1[[#This Row],[DEBIT]]-Table1[[#This Row],[CREDIT]]</f>
        <v>1165105503</v>
      </c>
      <c r="J322" s="27">
        <v>44802</v>
      </c>
      <c r="K322" s="30"/>
    </row>
    <row r="323" spans="1:11">
      <c r="A323" s="27">
        <v>44803</v>
      </c>
      <c r="B323" s="28">
        <v>319</v>
      </c>
      <c r="C323" s="12" t="str">
        <f>_xlfn.IFNA(VLOOKUP(Table1[[#This Row],[ACCOUNT NAME]],'CHART OF ACCOUNTS'!$B$3:$D$156,2,0),"-")</f>
        <v>ADS/ ADVERTISEMENT </v>
      </c>
      <c r="D323" t="s">
        <v>78</v>
      </c>
      <c r="E323" t="str">
        <f>_xlfn.IFNA(VLOOKUP(Table1[[#This Row],[ACCOUNT NAME]],'CHART OF ACCOUNTS'!$B$3:$D$156,3,0),"-")</f>
        <v>MARKETING EXP</v>
      </c>
      <c r="F323" s="36" t="s">
        <v>365</v>
      </c>
      <c r="G323" s="30">
        <v>250000</v>
      </c>
      <c r="H323" s="30"/>
      <c r="I323" s="35">
        <f>I322+Table1[[#This Row],[DEBIT]]-Table1[[#This Row],[CREDIT]]</f>
        <v>1165355503</v>
      </c>
      <c r="J323" s="27">
        <v>44803</v>
      </c>
      <c r="K323" s="30"/>
    </row>
    <row r="324" hidden="1" spans="1:11">
      <c r="A324" s="31">
        <v>44803</v>
      </c>
      <c r="B324" s="28" t="s">
        <v>410</v>
      </c>
      <c r="C324" s="12" t="str">
        <f>_xlfn.IFNA(VLOOKUP(Table1[[#This Row],[ACCOUNT NAME]],'CHART OF ACCOUNTS'!$B$3:$D$156,2,0),"-")</f>
        <v>LAND B</v>
      </c>
      <c r="D324" t="s">
        <v>156</v>
      </c>
      <c r="E324" t="str">
        <f>_xlfn.IFNA(VLOOKUP(Table1[[#This Row],[ACCOUNT NAME]],'CHART OF ACCOUNTS'!$B$3:$D$156,3,0),"-")</f>
        <v>LANDS</v>
      </c>
      <c r="F324" s="36" t="s">
        <v>411</v>
      </c>
      <c r="G324" s="30">
        <v>429000000</v>
      </c>
      <c r="H324" s="30"/>
      <c r="I324" s="35">
        <f>I323+Table1[[#This Row],[DEBIT]]-Table1[[#This Row],[CREDIT]]</f>
        <v>1594355503</v>
      </c>
      <c r="J324" s="28">
        <v>44806</v>
      </c>
      <c r="K324" s="30"/>
    </row>
    <row r="325" hidden="1" spans="1:11">
      <c r="A325" s="27">
        <v>44807</v>
      </c>
      <c r="B325" s="28">
        <v>320</v>
      </c>
      <c r="C325" s="12" t="str">
        <f>_xlfn.IFNA(VLOOKUP(Table1[[#This Row],[ACCOUNT NAME]],'CHART OF ACCOUNTS'!$B$3:$D$156,2,0),"-")</f>
        <v>DMA</v>
      </c>
      <c r="D325" t="s">
        <v>121</v>
      </c>
      <c r="E325" t="str">
        <f>_xlfn.IFNA(VLOOKUP(Table1[[#This Row],[ACCOUNT NAME]],'CHART OF ACCOUNTS'!$B$3:$D$156,3,0),"-")</f>
        <v>DMA CONSULTANTS</v>
      </c>
      <c r="F325" s="36" t="s">
        <v>121</v>
      </c>
      <c r="G325" s="30">
        <v>30000</v>
      </c>
      <c r="H325" s="30"/>
      <c r="I325" s="35">
        <f>I324+Table1[[#This Row],[DEBIT]]-Table1[[#This Row],[CREDIT]]</f>
        <v>1594385503</v>
      </c>
      <c r="J325" s="27">
        <v>44807</v>
      </c>
      <c r="K325" s="30"/>
    </row>
    <row r="326" hidden="1" spans="1:11">
      <c r="A326" s="27">
        <v>44807</v>
      </c>
      <c r="B326" s="28">
        <v>321</v>
      </c>
      <c r="C326" s="12" t="str">
        <f>_xlfn.IFNA(VLOOKUP(Table1[[#This Row],[ACCOUNT NAME]],'CHART OF ACCOUNTS'!$B$3:$D$156,2,0),"-")</f>
        <v>DMA</v>
      </c>
      <c r="D326" t="s">
        <v>121</v>
      </c>
      <c r="E326" t="str">
        <f>_xlfn.IFNA(VLOOKUP(Table1[[#This Row],[ACCOUNT NAME]],'CHART OF ACCOUNTS'!$B$3:$D$156,3,0),"-")</f>
        <v>DMA CONSULTANTS</v>
      </c>
      <c r="F326" s="36" t="s">
        <v>121</v>
      </c>
      <c r="G326" s="30">
        <v>1000000</v>
      </c>
      <c r="H326" s="30"/>
      <c r="I326" s="35">
        <f>I325+Table1[[#This Row],[DEBIT]]-Table1[[#This Row],[CREDIT]]</f>
        <v>1595385503</v>
      </c>
      <c r="J326" s="27">
        <v>44807</v>
      </c>
      <c r="K326" s="30"/>
    </row>
    <row r="327" spans="1:11">
      <c r="A327" s="27">
        <v>44817</v>
      </c>
      <c r="B327" s="28">
        <v>322</v>
      </c>
      <c r="C327" s="12" t="str">
        <f>_xlfn.IFNA(VLOOKUP(Table1[[#This Row],[ACCOUNT NAME]],'CHART OF ACCOUNTS'!$B$3:$D$156,2,0),"-")</f>
        <v>ADS/ ADVERTISEMENT </v>
      </c>
      <c r="D327" t="s">
        <v>78</v>
      </c>
      <c r="E327" t="str">
        <f>_xlfn.IFNA(VLOOKUP(Table1[[#This Row],[ACCOUNT NAME]],'CHART OF ACCOUNTS'!$B$3:$D$156,3,0),"-")</f>
        <v>MARKETING EXP</v>
      </c>
      <c r="F327" s="36" t="s">
        <v>412</v>
      </c>
      <c r="G327" s="30">
        <v>7200</v>
      </c>
      <c r="H327" s="30"/>
      <c r="I327" s="35">
        <f>I326+Table1[[#This Row],[DEBIT]]-Table1[[#This Row],[CREDIT]]</f>
        <v>1595392703</v>
      </c>
      <c r="J327" s="27">
        <v>44817</v>
      </c>
      <c r="K327" s="30"/>
    </row>
    <row r="328" hidden="1" spans="1:11">
      <c r="A328" s="27">
        <v>44817</v>
      </c>
      <c r="B328" s="28">
        <v>323</v>
      </c>
      <c r="C328" s="12" t="str">
        <f>_xlfn.IFNA(VLOOKUP(Table1[[#This Row],[ACCOUNT NAME]],'CHART OF ACCOUNTS'!$B$3:$D$156,2,0),"-")</f>
        <v>MISCELLANOUS</v>
      </c>
      <c r="D328" t="s">
        <v>140</v>
      </c>
      <c r="E328" t="str">
        <f>_xlfn.IFNA(VLOOKUP(Table1[[#This Row],[ACCOUNT NAME]],'CHART OF ACCOUNTS'!$B$3:$D$156,3,0),"-")</f>
        <v>OPERATIONS EXPENSES</v>
      </c>
      <c r="F328" s="36" t="s">
        <v>413</v>
      </c>
      <c r="G328" s="30">
        <v>1600</v>
      </c>
      <c r="H328" s="30"/>
      <c r="I328" s="35">
        <f>I327+Table1[[#This Row],[DEBIT]]-Table1[[#This Row],[CREDIT]]</f>
        <v>1595394303</v>
      </c>
      <c r="J328" s="27">
        <v>44817</v>
      </c>
      <c r="K328" s="30"/>
    </row>
    <row r="329" hidden="1" spans="1:11">
      <c r="A329" s="27">
        <v>44817</v>
      </c>
      <c r="B329" s="28">
        <v>324</v>
      </c>
      <c r="C329" s="12" t="str">
        <f>_xlfn.IFNA(VLOOKUP(Table1[[#This Row],[ACCOUNT NAME]],'CHART OF ACCOUNTS'!$B$3:$D$156,2,0),"-")</f>
        <v>FURNITURE AND FITTINGS</v>
      </c>
      <c r="D329" t="s">
        <v>166</v>
      </c>
      <c r="E329" t="str">
        <f>_xlfn.IFNA(VLOOKUP(Table1[[#This Row],[ACCOUNT NAME]],'CHART OF ACCOUNTS'!$B$3:$D$156,3,0),"-")</f>
        <v>ASSETS PURCHASED</v>
      </c>
      <c r="F329" s="36" t="s">
        <v>414</v>
      </c>
      <c r="G329" s="30">
        <v>6000</v>
      </c>
      <c r="H329" s="30"/>
      <c r="I329" s="35">
        <f>I328+Table1[[#This Row],[DEBIT]]-Table1[[#This Row],[CREDIT]]</f>
        <v>1595400303</v>
      </c>
      <c r="J329" s="27">
        <v>44817</v>
      </c>
      <c r="K329" s="30"/>
    </row>
    <row r="330" hidden="1" spans="1:11">
      <c r="A330" s="27">
        <v>44817</v>
      </c>
      <c r="B330" s="28">
        <v>325</v>
      </c>
      <c r="C330" s="12" t="str">
        <f>_xlfn.IFNA(VLOOKUP(Table1[[#This Row],[ACCOUNT NAME]],'CHART OF ACCOUNTS'!$B$3:$D$156,2,0),"-")</f>
        <v>MISCELLANOUS</v>
      </c>
      <c r="D330" t="s">
        <v>140</v>
      </c>
      <c r="E330" t="str">
        <f>_xlfn.IFNA(VLOOKUP(Table1[[#This Row],[ACCOUNT NAME]],'CHART OF ACCOUNTS'!$B$3:$D$156,3,0),"-")</f>
        <v>OPERATIONS EXPENSES</v>
      </c>
      <c r="F330" s="36" t="s">
        <v>415</v>
      </c>
      <c r="G330" s="30">
        <v>27833</v>
      </c>
      <c r="H330" s="30"/>
      <c r="I330" s="35">
        <f>I329+Table1[[#This Row],[DEBIT]]-Table1[[#This Row],[CREDIT]]</f>
        <v>1595428136</v>
      </c>
      <c r="J330" s="27">
        <v>44817</v>
      </c>
      <c r="K330" s="30"/>
    </row>
    <row r="331" hidden="1" spans="1:11">
      <c r="A331" s="27">
        <v>44817</v>
      </c>
      <c r="B331" s="28">
        <v>326</v>
      </c>
      <c r="C331" s="12" t="str">
        <f>_xlfn.IFNA(VLOOKUP(Table1[[#This Row],[ACCOUNT NAME]],'CHART OF ACCOUNTS'!$B$3:$D$156,2,0),"-")</f>
        <v>SANITARY</v>
      </c>
      <c r="D331" t="s">
        <v>26</v>
      </c>
      <c r="E331" t="str">
        <f>_xlfn.IFNA(VLOOKUP(Table1[[#This Row],[ACCOUNT NAME]],'CHART OF ACCOUNTS'!$B$3:$D$156,3,0),"-")</f>
        <v>CONSTRUCTION EXP</v>
      </c>
      <c r="F331" s="36" t="s">
        <v>416</v>
      </c>
      <c r="G331" s="30">
        <v>12726</v>
      </c>
      <c r="H331" s="30"/>
      <c r="I331" s="35">
        <f>I330+Table1[[#This Row],[DEBIT]]-Table1[[#This Row],[CREDIT]]</f>
        <v>1595440862</v>
      </c>
      <c r="J331" s="27">
        <v>44817</v>
      </c>
      <c r="K331" s="30"/>
    </row>
    <row r="332" hidden="1" spans="1:11">
      <c r="A332" s="27">
        <v>44817</v>
      </c>
      <c r="B332" s="28">
        <v>327</v>
      </c>
      <c r="C332" s="12" t="str">
        <f>_xlfn.IFNA(VLOOKUP(Table1[[#This Row],[ACCOUNT NAME]],'CHART OF ACCOUNTS'!$B$3:$D$156,2,0),"-")</f>
        <v>SANITARY</v>
      </c>
      <c r="D332" t="s">
        <v>26</v>
      </c>
      <c r="E332" t="str">
        <f>_xlfn.IFNA(VLOOKUP(Table1[[#This Row],[ACCOUNT NAME]],'CHART OF ACCOUNTS'!$B$3:$D$156,3,0),"-")</f>
        <v>CONSTRUCTION EXP</v>
      </c>
      <c r="F332" s="36" t="s">
        <v>416</v>
      </c>
      <c r="G332" s="30">
        <v>10417</v>
      </c>
      <c r="H332" s="30"/>
      <c r="I332" s="35">
        <f>I331+Table1[[#This Row],[DEBIT]]-Table1[[#This Row],[CREDIT]]</f>
        <v>1595451279</v>
      </c>
      <c r="J332" s="27">
        <v>44817</v>
      </c>
      <c r="K332" s="30"/>
    </row>
    <row r="333" hidden="1" spans="1:11">
      <c r="A333" s="27">
        <v>44817</v>
      </c>
      <c r="B333" s="28">
        <v>328</v>
      </c>
      <c r="C333" s="12" t="str">
        <f>_xlfn.IFNA(VLOOKUP(Table1[[#This Row],[ACCOUNT NAME]],'CHART OF ACCOUNTS'!$B$3:$D$156,2,0),"-")</f>
        <v>RENTS</v>
      </c>
      <c r="D333" t="s">
        <v>134</v>
      </c>
      <c r="E333" t="str">
        <f>_xlfn.IFNA(VLOOKUP(Table1[[#This Row],[ACCOUNT NAME]],'CHART OF ACCOUNTS'!$B$3:$D$156,3,0),"-")</f>
        <v>OPERATIONS EXPENSES</v>
      </c>
      <c r="F333" s="36" t="s">
        <v>334</v>
      </c>
      <c r="G333" s="30">
        <v>178750</v>
      </c>
      <c r="H333" s="30"/>
      <c r="I333" s="35">
        <f>I332+Table1[[#This Row],[DEBIT]]-Table1[[#This Row],[CREDIT]]</f>
        <v>1595630029</v>
      </c>
      <c r="J333" s="27">
        <v>44817</v>
      </c>
      <c r="K333" s="30"/>
    </row>
    <row r="334" hidden="1" spans="1:11">
      <c r="A334" s="27">
        <v>44817</v>
      </c>
      <c r="B334" s="28">
        <v>329</v>
      </c>
      <c r="C334" s="12" t="str">
        <f>_xlfn.IFNA(VLOOKUP(Table1[[#This Row],[ACCOUNT NAME]],'CHART OF ACCOUNTS'!$B$3:$D$156,2,0),"-")</f>
        <v>STATIONERY</v>
      </c>
      <c r="D334" t="s">
        <v>135</v>
      </c>
      <c r="E334" t="str">
        <f>_xlfn.IFNA(VLOOKUP(Table1[[#This Row],[ACCOUNT NAME]],'CHART OF ACCOUNTS'!$B$3:$D$156,3,0),"-")</f>
        <v>OPERATIONS EXPENSES</v>
      </c>
      <c r="F334" s="36" t="s">
        <v>285</v>
      </c>
      <c r="G334" s="30">
        <v>9380</v>
      </c>
      <c r="H334" s="30"/>
      <c r="I334" s="35">
        <f>I333+Table1[[#This Row],[DEBIT]]-Table1[[#This Row],[CREDIT]]</f>
        <v>1595639409</v>
      </c>
      <c r="J334" s="27">
        <v>44817</v>
      </c>
      <c r="K334" s="30"/>
    </row>
    <row r="335" hidden="1" spans="1:11">
      <c r="A335" s="27">
        <v>44817</v>
      </c>
      <c r="B335" s="28">
        <v>330</v>
      </c>
      <c r="C335" s="12" t="str">
        <f>_xlfn.IFNA(VLOOKUP(Table1[[#This Row],[ACCOUNT NAME]],'CHART OF ACCOUNTS'!$B$3:$D$156,2,0),"-")</f>
        <v>MISCELLANOUS</v>
      </c>
      <c r="D335" t="s">
        <v>140</v>
      </c>
      <c r="E335" t="str">
        <f>_xlfn.IFNA(VLOOKUP(Table1[[#This Row],[ACCOUNT NAME]],'CHART OF ACCOUNTS'!$B$3:$D$156,3,0),"-")</f>
        <v>OPERATIONS EXPENSES</v>
      </c>
      <c r="F335" s="36" t="s">
        <v>417</v>
      </c>
      <c r="G335" s="30">
        <v>2390</v>
      </c>
      <c r="H335" s="30"/>
      <c r="I335" s="35">
        <f>I334+Table1[[#This Row],[DEBIT]]-Table1[[#This Row],[CREDIT]]</f>
        <v>1595641799</v>
      </c>
      <c r="J335" s="27">
        <v>44817</v>
      </c>
      <c r="K335" s="30"/>
    </row>
    <row r="336" hidden="1" spans="1:11">
      <c r="A336" s="27">
        <v>44817</v>
      </c>
      <c r="B336" s="28">
        <v>331</v>
      </c>
      <c r="C336" s="12" t="str">
        <f>_xlfn.IFNA(VLOOKUP(Table1[[#This Row],[ACCOUNT NAME]],'CHART OF ACCOUNTS'!$B$3:$D$156,2,0),"-")</f>
        <v>MISCELLANOUS</v>
      </c>
      <c r="D336" t="s">
        <v>140</v>
      </c>
      <c r="E336" t="str">
        <f>_xlfn.IFNA(VLOOKUP(Table1[[#This Row],[ACCOUNT NAME]],'CHART OF ACCOUNTS'!$B$3:$D$156,3,0),"-")</f>
        <v>OPERATIONS EXPENSES</v>
      </c>
      <c r="F336" s="36" t="s">
        <v>418</v>
      </c>
      <c r="G336" s="30">
        <v>5895</v>
      </c>
      <c r="H336" s="30"/>
      <c r="I336" s="35">
        <f>I335+Table1[[#This Row],[DEBIT]]-Table1[[#This Row],[CREDIT]]</f>
        <v>1595647694</v>
      </c>
      <c r="J336" s="27">
        <v>44817</v>
      </c>
      <c r="K336" s="30"/>
    </row>
    <row r="337" hidden="1" spans="1:11">
      <c r="A337" s="27">
        <v>44817</v>
      </c>
      <c r="B337" s="28">
        <v>332</v>
      </c>
      <c r="C337" s="12" t="str">
        <f>_xlfn.IFNA(VLOOKUP(Table1[[#This Row],[ACCOUNT NAME]],'CHART OF ACCOUNTS'!$B$3:$D$156,2,0),"-")</f>
        <v>GROCERY</v>
      </c>
      <c r="D337" t="s">
        <v>136</v>
      </c>
      <c r="E337" t="str">
        <f>_xlfn.IFNA(VLOOKUP(Table1[[#This Row],[ACCOUNT NAME]],'CHART OF ACCOUNTS'!$B$3:$D$156,3,0),"-")</f>
        <v>OPERATIONS EXPENSES</v>
      </c>
      <c r="F337" s="36" t="s">
        <v>419</v>
      </c>
      <c r="G337" s="30">
        <v>22100</v>
      </c>
      <c r="H337" s="30"/>
      <c r="I337" s="35">
        <f>I336+Table1[[#This Row],[DEBIT]]-Table1[[#This Row],[CREDIT]]</f>
        <v>1595669794</v>
      </c>
      <c r="J337" s="27">
        <v>44817</v>
      </c>
      <c r="K337" s="30"/>
    </row>
    <row r="338" hidden="1" spans="1:11">
      <c r="A338" s="27">
        <v>44817</v>
      </c>
      <c r="B338" s="28">
        <v>333</v>
      </c>
      <c r="C338" s="12" t="str">
        <f>_xlfn.IFNA(VLOOKUP(Table1[[#This Row],[ACCOUNT NAME]],'CHART OF ACCOUNTS'!$B$3:$D$156,2,0),"-")</f>
        <v>GROCERY</v>
      </c>
      <c r="D338" t="s">
        <v>136</v>
      </c>
      <c r="E338" t="str">
        <f>_xlfn.IFNA(VLOOKUP(Table1[[#This Row],[ACCOUNT NAME]],'CHART OF ACCOUNTS'!$B$3:$D$156,3,0),"-")</f>
        <v>OPERATIONS EXPENSES</v>
      </c>
      <c r="F338" s="36" t="s">
        <v>419</v>
      </c>
      <c r="G338" s="30">
        <v>9112</v>
      </c>
      <c r="H338" s="30"/>
      <c r="I338" s="35">
        <f>I337+Table1[[#This Row],[DEBIT]]-Table1[[#This Row],[CREDIT]]</f>
        <v>1595678906</v>
      </c>
      <c r="J338" s="27">
        <v>44817</v>
      </c>
      <c r="K338" s="30"/>
    </row>
    <row r="339" hidden="1" spans="1:11">
      <c r="A339" s="27">
        <v>44817</v>
      </c>
      <c r="B339" s="28">
        <v>334</v>
      </c>
      <c r="C339" s="12" t="str">
        <f>_xlfn.IFNA(VLOOKUP(Table1[[#This Row],[ACCOUNT NAME]],'CHART OF ACCOUNTS'!$B$3:$D$156,2,0),"-")</f>
        <v>STATIONERY</v>
      </c>
      <c r="D339" t="s">
        <v>135</v>
      </c>
      <c r="E339" t="str">
        <f>_xlfn.IFNA(VLOOKUP(Table1[[#This Row],[ACCOUNT NAME]],'CHART OF ACCOUNTS'!$B$3:$D$156,3,0),"-")</f>
        <v>OPERATIONS EXPENSES</v>
      </c>
      <c r="F339" s="36" t="s">
        <v>285</v>
      </c>
      <c r="G339" s="30">
        <v>1520</v>
      </c>
      <c r="H339" s="30"/>
      <c r="I339" s="35">
        <f>I338+Table1[[#This Row],[DEBIT]]-Table1[[#This Row],[CREDIT]]</f>
        <v>1595680426</v>
      </c>
      <c r="J339" s="27">
        <v>44817</v>
      </c>
      <c r="K339" s="30"/>
    </row>
    <row r="340" hidden="1" spans="1:11">
      <c r="A340" s="27">
        <v>44817</v>
      </c>
      <c r="B340" s="28">
        <v>335</v>
      </c>
      <c r="C340" s="12" t="str">
        <f>_xlfn.IFNA(VLOOKUP(Table1[[#This Row],[ACCOUNT NAME]],'CHART OF ACCOUNTS'!$B$3:$D$156,2,0),"-")</f>
        <v>MISCELLANOUS</v>
      </c>
      <c r="D340" t="s">
        <v>140</v>
      </c>
      <c r="E340" t="str">
        <f>_xlfn.IFNA(VLOOKUP(Table1[[#This Row],[ACCOUNT NAME]],'CHART OF ACCOUNTS'!$B$3:$D$156,3,0),"-")</f>
        <v>OPERATIONS EXPENSES</v>
      </c>
      <c r="F340" s="36" t="s">
        <v>420</v>
      </c>
      <c r="G340" s="30">
        <v>4370</v>
      </c>
      <c r="H340" s="30"/>
      <c r="I340" s="35">
        <f>I339+Table1[[#This Row],[DEBIT]]-Table1[[#This Row],[CREDIT]]</f>
        <v>1595684796</v>
      </c>
      <c r="J340" s="27">
        <v>44817</v>
      </c>
      <c r="K340" s="30"/>
    </row>
    <row r="341" hidden="1" spans="1:11">
      <c r="A341" s="27">
        <v>44817</v>
      </c>
      <c r="B341" s="28">
        <v>336</v>
      </c>
      <c r="C341" s="12" t="str">
        <f>_xlfn.IFNA(VLOOKUP(Table1[[#This Row],[ACCOUNT NAME]],'CHART OF ACCOUNTS'!$B$3:$D$156,2,0),"-")</f>
        <v>STATIONERY</v>
      </c>
      <c r="D341" t="s">
        <v>135</v>
      </c>
      <c r="E341" t="str">
        <f>_xlfn.IFNA(VLOOKUP(Table1[[#This Row],[ACCOUNT NAME]],'CHART OF ACCOUNTS'!$B$3:$D$156,3,0),"-")</f>
        <v>OPERATIONS EXPENSES</v>
      </c>
      <c r="F341" s="36" t="s">
        <v>421</v>
      </c>
      <c r="G341" s="30">
        <v>65</v>
      </c>
      <c r="H341" s="30"/>
      <c r="I341" s="35">
        <f>I340+Table1[[#This Row],[DEBIT]]-Table1[[#This Row],[CREDIT]]</f>
        <v>1595684861</v>
      </c>
      <c r="J341" s="27">
        <v>44817</v>
      </c>
      <c r="K341" s="30"/>
    </row>
    <row r="342" hidden="1" spans="1:11">
      <c r="A342" s="27">
        <v>44817</v>
      </c>
      <c r="B342" s="28">
        <v>337</v>
      </c>
      <c r="C342" s="12" t="str">
        <f>_xlfn.IFNA(VLOOKUP(Table1[[#This Row],[ACCOUNT NAME]],'CHART OF ACCOUNTS'!$B$3:$D$156,2,0),"-")</f>
        <v>SALARIES</v>
      </c>
      <c r="D342" t="s">
        <v>137</v>
      </c>
      <c r="E342" t="str">
        <f>_xlfn.IFNA(VLOOKUP(Table1[[#This Row],[ACCOUNT NAME]],'CHART OF ACCOUNTS'!$B$3:$D$156,3,0),"-")</f>
        <v>OPERATIONS EXPENSES</v>
      </c>
      <c r="F342" s="36" t="s">
        <v>321</v>
      </c>
      <c r="G342" s="30">
        <v>24000</v>
      </c>
      <c r="H342" s="30"/>
      <c r="I342" s="35">
        <f>I341+Table1[[#This Row],[DEBIT]]-Table1[[#This Row],[CREDIT]]</f>
        <v>1595708861</v>
      </c>
      <c r="J342" s="27">
        <v>44817</v>
      </c>
      <c r="K342" s="30"/>
    </row>
    <row r="343" hidden="1" spans="1:11">
      <c r="A343" s="27">
        <v>44817</v>
      </c>
      <c r="B343" s="28">
        <v>338</v>
      </c>
      <c r="C343" s="12" t="str">
        <f>_xlfn.IFNA(VLOOKUP(Table1[[#This Row],[ACCOUNT NAME]],'CHART OF ACCOUNTS'!$B$3:$D$156,2,0),"-")</f>
        <v>UTILITY</v>
      </c>
      <c r="D343" t="s">
        <v>141</v>
      </c>
      <c r="E343" t="str">
        <f>_xlfn.IFNA(VLOOKUP(Table1[[#This Row],[ACCOUNT NAME]],'CHART OF ACCOUNTS'!$B$3:$D$156,3,0),"-")</f>
        <v>OPERATIONS EXPENSES</v>
      </c>
      <c r="F343" s="36" t="s">
        <v>422</v>
      </c>
      <c r="G343" s="30">
        <v>61198</v>
      </c>
      <c r="H343" s="30"/>
      <c r="I343" s="35">
        <f>I342+Table1[[#This Row],[DEBIT]]-Table1[[#This Row],[CREDIT]]</f>
        <v>1595770059</v>
      </c>
      <c r="J343" s="27">
        <v>44817</v>
      </c>
      <c r="K343" s="30"/>
    </row>
    <row r="344" hidden="1" spans="1:11">
      <c r="A344" s="27">
        <v>44817</v>
      </c>
      <c r="B344" s="28">
        <v>339</v>
      </c>
      <c r="C344" s="12" t="str">
        <f>_xlfn.IFNA(VLOOKUP(Table1[[#This Row],[ACCOUNT NAME]],'CHART OF ACCOUNTS'!$B$3:$D$156,2,0),"-")</f>
        <v>MISCELLANOUS</v>
      </c>
      <c r="D344" t="s">
        <v>140</v>
      </c>
      <c r="E344" t="str">
        <f>_xlfn.IFNA(VLOOKUP(Table1[[#This Row],[ACCOUNT NAME]],'CHART OF ACCOUNTS'!$B$3:$D$156,3,0),"-")</f>
        <v>OPERATIONS EXPENSES</v>
      </c>
      <c r="F344" s="36" t="s">
        <v>423</v>
      </c>
      <c r="G344" s="30">
        <v>15458</v>
      </c>
      <c r="H344" s="30"/>
      <c r="I344" s="35">
        <f>I343+Table1[[#This Row],[DEBIT]]-Table1[[#This Row],[CREDIT]]</f>
        <v>1595785517</v>
      </c>
      <c r="J344" s="27">
        <v>44817</v>
      </c>
      <c r="K344" s="30"/>
    </row>
    <row r="345" hidden="1" spans="1:11">
      <c r="A345" s="27">
        <v>44818</v>
      </c>
      <c r="B345" s="28">
        <v>340</v>
      </c>
      <c r="C345" s="12" t="str">
        <f>_xlfn.IFNA(VLOOKUP(Table1[[#This Row],[ACCOUNT NAME]],'CHART OF ACCOUNTS'!$B$3:$D$156,2,0),"-")</f>
        <v>SALARIES</v>
      </c>
      <c r="D345" t="s">
        <v>137</v>
      </c>
      <c r="E345" t="str">
        <f>_xlfn.IFNA(VLOOKUP(Table1[[#This Row],[ACCOUNT NAME]],'CHART OF ACCOUNTS'!$B$3:$D$156,3,0),"-")</f>
        <v>OPERATIONS EXPENSES</v>
      </c>
      <c r="F345" s="36" t="s">
        <v>424</v>
      </c>
      <c r="G345" s="30">
        <v>597172</v>
      </c>
      <c r="H345" s="30"/>
      <c r="I345" s="35">
        <f>I344+Table1[[#This Row],[DEBIT]]-Table1[[#This Row],[CREDIT]]</f>
        <v>1596382689</v>
      </c>
      <c r="J345" s="27">
        <v>44818</v>
      </c>
      <c r="K345" s="30"/>
    </row>
    <row r="346" hidden="1" spans="1:11">
      <c r="A346" s="27">
        <v>44818</v>
      </c>
      <c r="B346" s="28">
        <v>341</v>
      </c>
      <c r="C346" s="12" t="str">
        <f>_xlfn.IFNA(VLOOKUP(Table1[[#This Row],[ACCOUNT NAME]],'CHART OF ACCOUNTS'!$B$3:$D$156,2,0),"-")</f>
        <v>SALARIES</v>
      </c>
      <c r="D346" t="s">
        <v>137</v>
      </c>
      <c r="E346" t="str">
        <f>_xlfn.IFNA(VLOOKUP(Table1[[#This Row],[ACCOUNT NAME]],'CHART OF ACCOUNTS'!$B$3:$D$156,3,0),"-")</f>
        <v>OPERATIONS EXPENSES</v>
      </c>
      <c r="F346" s="36" t="s">
        <v>425</v>
      </c>
      <c r="G346" s="30">
        <v>326789</v>
      </c>
      <c r="H346" s="30"/>
      <c r="I346" s="35">
        <f>I345+Table1[[#This Row],[DEBIT]]-Table1[[#This Row],[CREDIT]]</f>
        <v>1596709478</v>
      </c>
      <c r="J346" s="27">
        <v>44818</v>
      </c>
      <c r="K346" s="30"/>
    </row>
    <row r="347" hidden="1" spans="1:11">
      <c r="A347" s="27">
        <v>44818</v>
      </c>
      <c r="B347" s="28">
        <v>342</v>
      </c>
      <c r="C347" s="12" t="str">
        <f>_xlfn.IFNA(VLOOKUP(Table1[[#This Row],[ACCOUNT NAME]],'CHART OF ACCOUNTS'!$B$3:$D$156,2,0),"-")</f>
        <v>SALARIES</v>
      </c>
      <c r="D347" t="s">
        <v>137</v>
      </c>
      <c r="E347" t="str">
        <f>_xlfn.IFNA(VLOOKUP(Table1[[#This Row],[ACCOUNT NAME]],'CHART OF ACCOUNTS'!$B$3:$D$156,3,0),"-")</f>
        <v>OPERATIONS EXPENSES</v>
      </c>
      <c r="F347" s="36" t="s">
        <v>426</v>
      </c>
      <c r="G347" s="30">
        <v>51355</v>
      </c>
      <c r="H347" s="30"/>
      <c r="I347" s="35">
        <f>I346+Table1[[#This Row],[DEBIT]]-Table1[[#This Row],[CREDIT]]</f>
        <v>1596760833</v>
      </c>
      <c r="J347" s="27">
        <v>44818</v>
      </c>
      <c r="K347" s="30"/>
    </row>
    <row r="348" hidden="1" spans="1:11">
      <c r="A348" s="27">
        <v>44818</v>
      </c>
      <c r="B348" s="28">
        <v>343</v>
      </c>
      <c r="C348" s="12" t="str">
        <f>_xlfn.IFNA(VLOOKUP(Table1[[#This Row],[ACCOUNT NAME]],'CHART OF ACCOUNTS'!$B$3:$D$156,2,0),"-")</f>
        <v>SALARIES</v>
      </c>
      <c r="D348" t="s">
        <v>137</v>
      </c>
      <c r="E348" t="str">
        <f>_xlfn.IFNA(VLOOKUP(Table1[[#This Row],[ACCOUNT NAME]],'CHART OF ACCOUNTS'!$B$3:$D$156,3,0),"-")</f>
        <v>OPERATIONS EXPENSES</v>
      </c>
      <c r="F348" s="36" t="s">
        <v>427</v>
      </c>
      <c r="G348" s="30">
        <v>38871</v>
      </c>
      <c r="H348" s="30"/>
      <c r="I348" s="35">
        <f>I347+Table1[[#This Row],[DEBIT]]-Table1[[#This Row],[CREDIT]]</f>
        <v>1596799704</v>
      </c>
      <c r="J348" s="27">
        <v>44818</v>
      </c>
      <c r="K348" s="30"/>
    </row>
    <row r="349" hidden="1" spans="1:11">
      <c r="A349" s="27">
        <v>44818</v>
      </c>
      <c r="B349" s="28">
        <v>344</v>
      </c>
      <c r="C349" s="12" t="str">
        <f>_xlfn.IFNA(VLOOKUP(Table1[[#This Row],[ACCOUNT NAME]],'CHART OF ACCOUNTS'!$B$3:$D$156,2,0),"-")</f>
        <v>SALARIES</v>
      </c>
      <c r="D349" t="s">
        <v>137</v>
      </c>
      <c r="E349" t="str">
        <f>_xlfn.IFNA(VLOOKUP(Table1[[#This Row],[ACCOUNT NAME]],'CHART OF ACCOUNTS'!$B$3:$D$156,3,0),"-")</f>
        <v>OPERATIONS EXPENSES</v>
      </c>
      <c r="F349" s="36" t="s">
        <v>428</v>
      </c>
      <c r="G349" s="30">
        <v>38710</v>
      </c>
      <c r="H349" s="30"/>
      <c r="I349" s="35">
        <f>I348+Table1[[#This Row],[DEBIT]]-Table1[[#This Row],[CREDIT]]</f>
        <v>1596838414</v>
      </c>
      <c r="J349" s="27">
        <v>44818</v>
      </c>
      <c r="K349" s="30"/>
    </row>
    <row r="350" hidden="1" spans="1:11">
      <c r="A350" s="27">
        <v>44818</v>
      </c>
      <c r="B350" s="28">
        <v>345</v>
      </c>
      <c r="C350" s="12" t="str">
        <f>_xlfn.IFNA(VLOOKUP(Table1[[#This Row],[ACCOUNT NAME]],'CHART OF ACCOUNTS'!$B$3:$D$156,2,0),"-")</f>
        <v>SALARIES</v>
      </c>
      <c r="D350" t="s">
        <v>137</v>
      </c>
      <c r="E350" t="str">
        <f>_xlfn.IFNA(VLOOKUP(Table1[[#This Row],[ACCOUNT NAME]],'CHART OF ACCOUNTS'!$B$3:$D$156,3,0),"-")</f>
        <v>OPERATIONS EXPENSES</v>
      </c>
      <c r="F350" s="36" t="s">
        <v>429</v>
      </c>
      <c r="G350" s="30">
        <v>40000</v>
      </c>
      <c r="H350" s="30"/>
      <c r="I350" s="35">
        <f>I349+Table1[[#This Row],[DEBIT]]-Table1[[#This Row],[CREDIT]]</f>
        <v>1596878414</v>
      </c>
      <c r="J350" s="27">
        <v>44818</v>
      </c>
      <c r="K350" s="30"/>
    </row>
    <row r="351" hidden="1" spans="1:11">
      <c r="A351" s="27">
        <v>44819</v>
      </c>
      <c r="B351" s="28">
        <v>346</v>
      </c>
      <c r="C351" s="12" t="str">
        <f>_xlfn.IFNA(VLOOKUP(Table1[[#This Row],[ACCOUNT NAME]],'CHART OF ACCOUNTS'!$B$3:$D$156,2,0),"-")</f>
        <v>MISCELLANOUS</v>
      </c>
      <c r="D351" t="s">
        <v>140</v>
      </c>
      <c r="E351" t="str">
        <f>_xlfn.IFNA(VLOOKUP(Table1[[#This Row],[ACCOUNT NAME]],'CHART OF ACCOUNTS'!$B$3:$D$156,3,0),"-")</f>
        <v>OPERATIONS EXPENSES</v>
      </c>
      <c r="F351" s="36" t="s">
        <v>287</v>
      </c>
      <c r="G351" s="30">
        <v>1375</v>
      </c>
      <c r="H351" s="30"/>
      <c r="I351" s="35">
        <f>I350+Table1[[#This Row],[DEBIT]]-Table1[[#This Row],[CREDIT]]</f>
        <v>1596879789</v>
      </c>
      <c r="J351" s="27">
        <v>44819</v>
      </c>
      <c r="K351" s="30"/>
    </row>
    <row r="352" hidden="1" spans="1:11">
      <c r="A352" s="27">
        <v>44824</v>
      </c>
      <c r="B352" s="28">
        <v>347</v>
      </c>
      <c r="C352" s="12" t="str">
        <f>_xlfn.IFNA(VLOOKUP(Table1[[#This Row],[ACCOUNT NAME]],'CHART OF ACCOUNTS'!$B$3:$D$156,2,0),"-")</f>
        <v>MISCELLANOUS</v>
      </c>
      <c r="D352" t="s">
        <v>140</v>
      </c>
      <c r="E352" t="str">
        <f>_xlfn.IFNA(VLOOKUP(Table1[[#This Row],[ACCOUNT NAME]],'CHART OF ACCOUNTS'!$B$3:$D$156,3,0),"-")</f>
        <v>OPERATIONS EXPENSES</v>
      </c>
      <c r="F352" s="36" t="s">
        <v>430</v>
      </c>
      <c r="G352" s="30">
        <v>17779</v>
      </c>
      <c r="H352" s="30"/>
      <c r="I352" s="35">
        <f>I351+Table1[[#This Row],[DEBIT]]-Table1[[#This Row],[CREDIT]]</f>
        <v>1596897568</v>
      </c>
      <c r="J352" s="27">
        <v>44824</v>
      </c>
      <c r="K352" s="30"/>
    </row>
    <row r="353" hidden="1" spans="1:11">
      <c r="A353" s="27">
        <v>44824</v>
      </c>
      <c r="B353" s="28">
        <v>348</v>
      </c>
      <c r="C353" s="12" t="str">
        <f>_xlfn.IFNA(VLOOKUP(Table1[[#This Row],[ACCOUNT NAME]],'CHART OF ACCOUNTS'!$B$3:$D$156,2,0),"-")</f>
        <v>MISCELLANOUS</v>
      </c>
      <c r="D353" t="s">
        <v>140</v>
      </c>
      <c r="E353" t="str">
        <f>_xlfn.IFNA(VLOOKUP(Table1[[#This Row],[ACCOUNT NAME]],'CHART OF ACCOUNTS'!$B$3:$D$156,3,0),"-")</f>
        <v>OPERATIONS EXPENSES</v>
      </c>
      <c r="F353" s="36" t="s">
        <v>431</v>
      </c>
      <c r="G353" s="30">
        <v>7500</v>
      </c>
      <c r="H353" s="30"/>
      <c r="I353" s="35">
        <f>I352+Table1[[#This Row],[DEBIT]]-Table1[[#This Row],[CREDIT]]</f>
        <v>1596905068</v>
      </c>
      <c r="J353" s="27">
        <v>44824</v>
      </c>
      <c r="K353" s="30"/>
    </row>
    <row r="354" hidden="1" spans="1:11">
      <c r="A354" s="27">
        <v>44824</v>
      </c>
      <c r="B354" s="28">
        <v>349</v>
      </c>
      <c r="C354" s="12" t="str">
        <f>_xlfn.IFNA(VLOOKUP(Table1[[#This Row],[ACCOUNT NAME]],'CHART OF ACCOUNTS'!$B$3:$D$156,2,0),"-")</f>
        <v>MISCELLANOUS</v>
      </c>
      <c r="D354" t="s">
        <v>140</v>
      </c>
      <c r="E354" t="str">
        <f>_xlfn.IFNA(VLOOKUP(Table1[[#This Row],[ACCOUNT NAME]],'CHART OF ACCOUNTS'!$B$3:$D$156,3,0),"-")</f>
        <v>OPERATIONS EXPENSES</v>
      </c>
      <c r="F354" s="36" t="s">
        <v>432</v>
      </c>
      <c r="G354" s="30">
        <v>15257</v>
      </c>
      <c r="H354" s="30"/>
      <c r="I354" s="35">
        <f>I353+Table1[[#This Row],[DEBIT]]-Table1[[#This Row],[CREDIT]]</f>
        <v>1596920325</v>
      </c>
      <c r="J354" s="27">
        <v>44824</v>
      </c>
      <c r="K354" s="30"/>
    </row>
    <row r="355" hidden="1" spans="1:11">
      <c r="A355" s="27">
        <v>44824</v>
      </c>
      <c r="B355" s="28">
        <v>350</v>
      </c>
      <c r="C355" s="12" t="str">
        <f>_xlfn.IFNA(VLOOKUP(Table1[[#This Row],[ACCOUNT NAME]],'CHART OF ACCOUNTS'!$B$3:$D$156,2,0),"-")</f>
        <v>SALARIES</v>
      </c>
      <c r="D355" t="s">
        <v>137</v>
      </c>
      <c r="E355" t="str">
        <f>_xlfn.IFNA(VLOOKUP(Table1[[#This Row],[ACCOUNT NAME]],'CHART OF ACCOUNTS'!$B$3:$D$156,3,0),"-")</f>
        <v>OPERATIONS EXPENSES</v>
      </c>
      <c r="F355" s="36" t="s">
        <v>433</v>
      </c>
      <c r="G355" s="30">
        <v>28400</v>
      </c>
      <c r="H355" s="30"/>
      <c r="I355" s="35">
        <f>I354+Table1[[#This Row],[DEBIT]]-Table1[[#This Row],[CREDIT]]</f>
        <v>1596948725</v>
      </c>
      <c r="J355" s="27">
        <v>44824</v>
      </c>
      <c r="K355" s="30"/>
    </row>
    <row r="356" hidden="1" spans="1:11">
      <c r="A356" s="27">
        <v>44824</v>
      </c>
      <c r="B356" s="28">
        <v>351</v>
      </c>
      <c r="C356" s="12" t="str">
        <f>_xlfn.IFNA(VLOOKUP(Table1[[#This Row],[ACCOUNT NAME]],'CHART OF ACCOUNTS'!$B$3:$D$156,2,0),"-")</f>
        <v>UTILITY</v>
      </c>
      <c r="D356" t="s">
        <v>141</v>
      </c>
      <c r="E356" t="str">
        <f>_xlfn.IFNA(VLOOKUP(Table1[[#This Row],[ACCOUNT NAME]],'CHART OF ACCOUNTS'!$B$3:$D$156,3,0),"-")</f>
        <v>OPERATIONS EXPENSES</v>
      </c>
      <c r="F356" s="36" t="s">
        <v>434</v>
      </c>
      <c r="G356" s="30">
        <v>19001</v>
      </c>
      <c r="H356" s="30"/>
      <c r="I356" s="35">
        <f>I355+Table1[[#This Row],[DEBIT]]-Table1[[#This Row],[CREDIT]]</f>
        <v>1596967726</v>
      </c>
      <c r="J356" s="27">
        <v>44824</v>
      </c>
      <c r="K356" s="30"/>
    </row>
    <row r="357" hidden="1" spans="1:11">
      <c r="A357" s="27">
        <v>44824</v>
      </c>
      <c r="B357" s="28">
        <v>352</v>
      </c>
      <c r="C357" s="12" t="str">
        <f>_xlfn.IFNA(VLOOKUP(Table1[[#This Row],[ACCOUNT NAME]],'CHART OF ACCOUNTS'!$B$3:$D$156,2,0),"-")</f>
        <v>UTILITY</v>
      </c>
      <c r="D357" t="s">
        <v>141</v>
      </c>
      <c r="E357" t="str">
        <f>_xlfn.IFNA(VLOOKUP(Table1[[#This Row],[ACCOUNT NAME]],'CHART OF ACCOUNTS'!$B$3:$D$156,3,0),"-")</f>
        <v>OPERATIONS EXPENSES</v>
      </c>
      <c r="F357" s="36" t="s">
        <v>435</v>
      </c>
      <c r="G357" s="30">
        <v>78849</v>
      </c>
      <c r="H357" s="30"/>
      <c r="I357" s="35">
        <f>I356+Table1[[#This Row],[DEBIT]]-Table1[[#This Row],[CREDIT]]</f>
        <v>1597046575</v>
      </c>
      <c r="J357" s="27">
        <v>44824</v>
      </c>
      <c r="K357" s="30"/>
    </row>
    <row r="358" hidden="1" spans="1:11">
      <c r="A358" s="27">
        <v>44824</v>
      </c>
      <c r="B358" s="28">
        <v>353</v>
      </c>
      <c r="C358" s="12" t="str">
        <f>_xlfn.IFNA(VLOOKUP(Table1[[#This Row],[ACCOUNT NAME]],'CHART OF ACCOUNTS'!$B$3:$D$156,2,0),"-")</f>
        <v>UTILITY</v>
      </c>
      <c r="D358" t="s">
        <v>141</v>
      </c>
      <c r="E358" t="str">
        <f>_xlfn.IFNA(VLOOKUP(Table1[[#This Row],[ACCOUNT NAME]],'CHART OF ACCOUNTS'!$B$3:$D$156,3,0),"-")</f>
        <v>OPERATIONS EXPENSES</v>
      </c>
      <c r="F358" s="36" t="s">
        <v>436</v>
      </c>
      <c r="G358" s="30">
        <v>2000</v>
      </c>
      <c r="H358" s="30"/>
      <c r="I358" s="35">
        <f>I357+Table1[[#This Row],[DEBIT]]-Table1[[#This Row],[CREDIT]]</f>
        <v>1597048575</v>
      </c>
      <c r="J358" s="27">
        <v>44824</v>
      </c>
      <c r="K358" s="30"/>
    </row>
    <row r="359" hidden="1" spans="1:11">
      <c r="A359" s="27">
        <v>44824</v>
      </c>
      <c r="B359" s="28">
        <v>354</v>
      </c>
      <c r="C359" s="12" t="str">
        <f>_xlfn.IFNA(VLOOKUP(Table1[[#This Row],[ACCOUNT NAME]],'CHART OF ACCOUNTS'!$B$3:$D$156,2,0),"-")</f>
        <v>UTILITY</v>
      </c>
      <c r="D359" t="s">
        <v>141</v>
      </c>
      <c r="E359" t="str">
        <f>_xlfn.IFNA(VLOOKUP(Table1[[#This Row],[ACCOUNT NAME]],'CHART OF ACCOUNTS'!$B$3:$D$156,3,0),"-")</f>
        <v>OPERATIONS EXPENSES</v>
      </c>
      <c r="F359" s="36" t="s">
        <v>436</v>
      </c>
      <c r="G359" s="30">
        <v>2000</v>
      </c>
      <c r="H359" s="30"/>
      <c r="I359" s="35">
        <f>I358+Table1[[#This Row],[DEBIT]]-Table1[[#This Row],[CREDIT]]</f>
        <v>1597050575</v>
      </c>
      <c r="J359" s="27">
        <v>44824</v>
      </c>
      <c r="K359" s="30"/>
    </row>
    <row r="360" hidden="1" spans="1:11">
      <c r="A360" s="27">
        <v>44824</v>
      </c>
      <c r="B360" s="28">
        <v>355</v>
      </c>
      <c r="C360" s="12" t="str">
        <f>_xlfn.IFNA(VLOOKUP(Table1[[#This Row],[ACCOUNT NAME]],'CHART OF ACCOUNTS'!$B$3:$D$156,2,0),"-")</f>
        <v>UTILITY</v>
      </c>
      <c r="D360" t="s">
        <v>141</v>
      </c>
      <c r="E360" t="str">
        <f>_xlfn.IFNA(VLOOKUP(Table1[[#This Row],[ACCOUNT NAME]],'CHART OF ACCOUNTS'!$B$3:$D$156,3,0),"-")</f>
        <v>OPERATIONS EXPENSES</v>
      </c>
      <c r="F360" s="36" t="s">
        <v>436</v>
      </c>
      <c r="G360" s="30">
        <v>2000</v>
      </c>
      <c r="H360" s="30"/>
      <c r="I360" s="35">
        <f>I359+Table1[[#This Row],[DEBIT]]-Table1[[#This Row],[CREDIT]]</f>
        <v>1597052575</v>
      </c>
      <c r="J360" s="27">
        <v>44824</v>
      </c>
      <c r="K360" s="30"/>
    </row>
    <row r="361" hidden="1" spans="1:11">
      <c r="A361" s="27">
        <v>44824</v>
      </c>
      <c r="B361" s="28">
        <v>356</v>
      </c>
      <c r="C361" s="12" t="str">
        <f>_xlfn.IFNA(VLOOKUP(Table1[[#This Row],[ACCOUNT NAME]],'CHART OF ACCOUNTS'!$B$3:$D$156,2,0),"-")</f>
        <v>UTILITY</v>
      </c>
      <c r="D361" t="s">
        <v>141</v>
      </c>
      <c r="E361" t="str">
        <f>_xlfn.IFNA(VLOOKUP(Table1[[#This Row],[ACCOUNT NAME]],'CHART OF ACCOUNTS'!$B$3:$D$156,3,0),"-")</f>
        <v>OPERATIONS EXPENSES</v>
      </c>
      <c r="F361" s="36" t="s">
        <v>436</v>
      </c>
      <c r="G361" s="30">
        <v>365</v>
      </c>
      <c r="H361" s="30"/>
      <c r="I361" s="35">
        <f>I360+Table1[[#This Row],[DEBIT]]-Table1[[#This Row],[CREDIT]]</f>
        <v>1597052940</v>
      </c>
      <c r="J361" s="27">
        <v>44824</v>
      </c>
      <c r="K361" s="30"/>
    </row>
    <row r="362" hidden="1" spans="1:11">
      <c r="A362" s="27">
        <v>44824</v>
      </c>
      <c r="B362" s="28">
        <v>357</v>
      </c>
      <c r="C362" s="12" t="str">
        <f>_xlfn.IFNA(VLOOKUP(Table1[[#This Row],[ACCOUNT NAME]],'CHART OF ACCOUNTS'!$B$3:$D$156,2,0),"-")</f>
        <v>UTILITY</v>
      </c>
      <c r="D362" t="s">
        <v>141</v>
      </c>
      <c r="E362" t="str">
        <f>_xlfn.IFNA(VLOOKUP(Table1[[#This Row],[ACCOUNT NAME]],'CHART OF ACCOUNTS'!$B$3:$D$156,3,0),"-")</f>
        <v>OPERATIONS EXPENSES</v>
      </c>
      <c r="F362" s="36" t="s">
        <v>437</v>
      </c>
      <c r="G362" s="30">
        <v>255</v>
      </c>
      <c r="H362" s="30"/>
      <c r="I362" s="35">
        <f>I361+Table1[[#This Row],[DEBIT]]-Table1[[#This Row],[CREDIT]]</f>
        <v>1597053195</v>
      </c>
      <c r="J362" s="27">
        <v>44824</v>
      </c>
      <c r="K362" s="30"/>
    </row>
    <row r="363" hidden="1" spans="1:11">
      <c r="A363" s="27">
        <v>44824</v>
      </c>
      <c r="B363" s="28">
        <v>358</v>
      </c>
      <c r="C363" s="12" t="str">
        <f>_xlfn.IFNA(VLOOKUP(Table1[[#This Row],[ACCOUNT NAME]],'CHART OF ACCOUNTS'!$B$3:$D$156,2,0),"-")</f>
        <v>UTILITY</v>
      </c>
      <c r="D363" t="s">
        <v>141</v>
      </c>
      <c r="E363" t="str">
        <f>_xlfn.IFNA(VLOOKUP(Table1[[#This Row],[ACCOUNT NAME]],'CHART OF ACCOUNTS'!$B$3:$D$156,3,0),"-")</f>
        <v>OPERATIONS EXPENSES</v>
      </c>
      <c r="F363" s="36" t="s">
        <v>438</v>
      </c>
      <c r="G363" s="30">
        <v>915</v>
      </c>
      <c r="H363" s="30"/>
      <c r="I363" s="35">
        <f>I362+Table1[[#This Row],[DEBIT]]-Table1[[#This Row],[CREDIT]]</f>
        <v>1597054110</v>
      </c>
      <c r="J363" s="27">
        <v>44824</v>
      </c>
      <c r="K363" s="30"/>
    </row>
    <row r="364" hidden="1" spans="1:11">
      <c r="A364" s="27">
        <v>44824</v>
      </c>
      <c r="B364" s="28">
        <v>359</v>
      </c>
      <c r="C364" s="12" t="str">
        <f>_xlfn.IFNA(VLOOKUP(Table1[[#This Row],[ACCOUNT NAME]],'CHART OF ACCOUNTS'!$B$3:$D$156,2,0),"-")</f>
        <v>UTILITY</v>
      </c>
      <c r="D364" t="s">
        <v>141</v>
      </c>
      <c r="E364" t="str">
        <f>_xlfn.IFNA(VLOOKUP(Table1[[#This Row],[ACCOUNT NAME]],'CHART OF ACCOUNTS'!$B$3:$D$156,3,0),"-")</f>
        <v>OPERATIONS EXPENSES</v>
      </c>
      <c r="F364" s="36" t="s">
        <v>439</v>
      </c>
      <c r="G364" s="30">
        <v>315</v>
      </c>
      <c r="H364" s="30"/>
      <c r="I364" s="35">
        <f>I363+Table1[[#This Row],[DEBIT]]-Table1[[#This Row],[CREDIT]]</f>
        <v>1597054425</v>
      </c>
      <c r="J364" s="27">
        <v>44824</v>
      </c>
      <c r="K364" s="30"/>
    </row>
    <row r="365" hidden="1" spans="1:11">
      <c r="A365" s="27">
        <v>44824</v>
      </c>
      <c r="B365" s="28">
        <v>360</v>
      </c>
      <c r="C365" s="12" t="str">
        <f>_xlfn.IFNA(VLOOKUP(Table1[[#This Row],[ACCOUNT NAME]],'CHART OF ACCOUNTS'!$B$3:$D$156,2,0),"-")</f>
        <v>UTILITY</v>
      </c>
      <c r="D365" t="s">
        <v>141</v>
      </c>
      <c r="E365" t="str">
        <f>_xlfn.IFNA(VLOOKUP(Table1[[#This Row],[ACCOUNT NAME]],'CHART OF ACCOUNTS'!$B$3:$D$156,3,0),"-")</f>
        <v>OPERATIONS EXPENSES</v>
      </c>
      <c r="F365" s="36" t="s">
        <v>440</v>
      </c>
      <c r="G365" s="30">
        <v>350</v>
      </c>
      <c r="H365" s="30"/>
      <c r="I365" s="35">
        <f>I364+Table1[[#This Row],[DEBIT]]-Table1[[#This Row],[CREDIT]]</f>
        <v>1597054775</v>
      </c>
      <c r="J365" s="27">
        <v>44824</v>
      </c>
      <c r="K365" s="30"/>
    </row>
    <row r="366" hidden="1" spans="1:11">
      <c r="A366" s="27">
        <v>44824</v>
      </c>
      <c r="B366" s="28">
        <v>361</v>
      </c>
      <c r="C366" s="12" t="str">
        <f>_xlfn.IFNA(VLOOKUP(Table1[[#This Row],[ACCOUNT NAME]],'CHART OF ACCOUNTS'!$B$3:$D$156,2,0),"-")</f>
        <v>UTILITY</v>
      </c>
      <c r="D366" t="s">
        <v>141</v>
      </c>
      <c r="E366" t="str">
        <f>_xlfn.IFNA(VLOOKUP(Table1[[#This Row],[ACCOUNT NAME]],'CHART OF ACCOUNTS'!$B$3:$D$156,3,0),"-")</f>
        <v>OPERATIONS EXPENSES</v>
      </c>
      <c r="F366" s="36" t="s">
        <v>441</v>
      </c>
      <c r="G366" s="30">
        <v>330</v>
      </c>
      <c r="H366" s="30"/>
      <c r="I366" s="35">
        <f>I365+Table1[[#This Row],[DEBIT]]-Table1[[#This Row],[CREDIT]]</f>
        <v>1597055105</v>
      </c>
      <c r="J366" s="27">
        <v>44824</v>
      </c>
      <c r="K366" s="30"/>
    </row>
    <row r="367" hidden="1" spans="1:11">
      <c r="A367" s="27">
        <v>44824</v>
      </c>
      <c r="B367" s="28">
        <v>362</v>
      </c>
      <c r="C367" s="12" t="str">
        <f>_xlfn.IFNA(VLOOKUP(Table1[[#This Row],[ACCOUNT NAME]],'CHART OF ACCOUNTS'!$B$3:$D$156,2,0),"-")</f>
        <v>UTILITY</v>
      </c>
      <c r="D367" t="s">
        <v>141</v>
      </c>
      <c r="E367" t="str">
        <f>_xlfn.IFNA(VLOOKUP(Table1[[#This Row],[ACCOUNT NAME]],'CHART OF ACCOUNTS'!$B$3:$D$156,3,0),"-")</f>
        <v>OPERATIONS EXPENSES</v>
      </c>
      <c r="F367" s="36" t="s">
        <v>442</v>
      </c>
      <c r="G367" s="30">
        <v>185</v>
      </c>
      <c r="H367" s="30"/>
      <c r="I367" s="35">
        <f>I366+Table1[[#This Row],[DEBIT]]-Table1[[#This Row],[CREDIT]]</f>
        <v>1597055290</v>
      </c>
      <c r="J367" s="27">
        <v>44824</v>
      </c>
      <c r="K367" s="30"/>
    </row>
    <row r="368" hidden="1" spans="1:11">
      <c r="A368" s="27">
        <v>44824</v>
      </c>
      <c r="B368" s="28">
        <v>363</v>
      </c>
      <c r="C368" s="12" t="str">
        <f>_xlfn.IFNA(VLOOKUP(Table1[[#This Row],[ACCOUNT NAME]],'CHART OF ACCOUNTS'!$B$3:$D$156,2,0),"-")</f>
        <v>UTILITY</v>
      </c>
      <c r="D368" t="s">
        <v>141</v>
      </c>
      <c r="E368" t="str">
        <f>_xlfn.IFNA(VLOOKUP(Table1[[#This Row],[ACCOUNT NAME]],'CHART OF ACCOUNTS'!$B$3:$D$156,3,0),"-")</f>
        <v>OPERATIONS EXPENSES</v>
      </c>
      <c r="F368" s="36" t="s">
        <v>443</v>
      </c>
      <c r="G368" s="30">
        <v>245</v>
      </c>
      <c r="H368" s="30"/>
      <c r="I368" s="35">
        <f>I367+Table1[[#This Row],[DEBIT]]-Table1[[#This Row],[CREDIT]]</f>
        <v>1597055535</v>
      </c>
      <c r="J368" s="27">
        <v>44824</v>
      </c>
      <c r="K368" s="30"/>
    </row>
    <row r="369" hidden="1" spans="1:11">
      <c r="A369" s="27">
        <v>44824</v>
      </c>
      <c r="B369" s="28">
        <v>364</v>
      </c>
      <c r="C369" s="12" t="str">
        <f>_xlfn.IFNA(VLOOKUP(Table1[[#This Row],[ACCOUNT NAME]],'CHART OF ACCOUNTS'!$B$3:$D$156,2,0),"-")</f>
        <v>UTILITY</v>
      </c>
      <c r="D369" t="s">
        <v>141</v>
      </c>
      <c r="E369" t="str">
        <f>_xlfn.IFNA(VLOOKUP(Table1[[#This Row],[ACCOUNT NAME]],'CHART OF ACCOUNTS'!$B$3:$D$156,3,0),"-")</f>
        <v>OPERATIONS EXPENSES</v>
      </c>
      <c r="F369" s="36" t="s">
        <v>444</v>
      </c>
      <c r="G369" s="30">
        <v>5600</v>
      </c>
      <c r="H369" s="30"/>
      <c r="I369" s="35">
        <f>I368+Table1[[#This Row],[DEBIT]]-Table1[[#This Row],[CREDIT]]</f>
        <v>1597061135</v>
      </c>
      <c r="J369" s="27">
        <v>44824</v>
      </c>
      <c r="K369" s="30"/>
    </row>
    <row r="370" hidden="1" spans="1:11">
      <c r="A370" s="27">
        <v>44824</v>
      </c>
      <c r="B370" s="28">
        <v>365</v>
      </c>
      <c r="C370" s="12" t="str">
        <f>_xlfn.IFNA(VLOOKUP(Table1[[#This Row],[ACCOUNT NAME]],'CHART OF ACCOUNTS'!$B$3:$D$156,2,0),"-")</f>
        <v>UTILITY</v>
      </c>
      <c r="D370" t="s">
        <v>141</v>
      </c>
      <c r="E370" t="str">
        <f>_xlfn.IFNA(VLOOKUP(Table1[[#This Row],[ACCOUNT NAME]],'CHART OF ACCOUNTS'!$B$3:$D$156,3,0),"-")</f>
        <v>OPERATIONS EXPENSES</v>
      </c>
      <c r="F370" s="36" t="s">
        <v>445</v>
      </c>
      <c r="G370" s="30">
        <v>3780</v>
      </c>
      <c r="H370" s="30"/>
      <c r="I370" s="35">
        <f>I369+Table1[[#This Row],[DEBIT]]-Table1[[#This Row],[CREDIT]]</f>
        <v>1597064915</v>
      </c>
      <c r="J370" s="27">
        <v>44824</v>
      </c>
      <c r="K370" s="30"/>
    </row>
    <row r="371" hidden="1" spans="1:11">
      <c r="A371" s="27">
        <v>44824</v>
      </c>
      <c r="B371" s="28">
        <v>366</v>
      </c>
      <c r="C371" s="12" t="str">
        <f>_xlfn.IFNA(VLOOKUP(Table1[[#This Row],[ACCOUNT NAME]],'CHART OF ACCOUNTS'!$B$3:$D$156,2,0),"-")</f>
        <v>GROCERY</v>
      </c>
      <c r="D371" t="s">
        <v>136</v>
      </c>
      <c r="E371" t="str">
        <f>_xlfn.IFNA(VLOOKUP(Table1[[#This Row],[ACCOUNT NAME]],'CHART OF ACCOUNTS'!$B$3:$D$156,3,0),"-")</f>
        <v>OPERATIONS EXPENSES</v>
      </c>
      <c r="F371" s="36" t="s">
        <v>446</v>
      </c>
      <c r="G371" s="30">
        <v>16485</v>
      </c>
      <c r="H371" s="30"/>
      <c r="I371" s="35">
        <f>I370+Table1[[#This Row],[DEBIT]]-Table1[[#This Row],[CREDIT]]</f>
        <v>1597081400</v>
      </c>
      <c r="J371" s="27">
        <v>44824</v>
      </c>
      <c r="K371" s="30"/>
    </row>
    <row r="372" hidden="1" spans="1:11">
      <c r="A372" s="27">
        <v>44824</v>
      </c>
      <c r="B372" s="28">
        <v>367</v>
      </c>
      <c r="C372" s="12" t="str">
        <f>_xlfn.IFNA(VLOOKUP(Table1[[#This Row],[ACCOUNT NAME]],'CHART OF ACCOUNTS'!$B$3:$D$156,2,0),"-")</f>
        <v>MISCELLANOUS</v>
      </c>
      <c r="D372" t="s">
        <v>140</v>
      </c>
      <c r="E372" t="str">
        <f>_xlfn.IFNA(VLOOKUP(Table1[[#This Row],[ACCOUNT NAME]],'CHART OF ACCOUNTS'!$B$3:$D$156,3,0),"-")</f>
        <v>OPERATIONS EXPENSES</v>
      </c>
      <c r="F372" s="36" t="s">
        <v>447</v>
      </c>
      <c r="G372" s="30">
        <v>4875</v>
      </c>
      <c r="H372" s="30"/>
      <c r="I372" s="35">
        <f>I371+Table1[[#This Row],[DEBIT]]-Table1[[#This Row],[CREDIT]]</f>
        <v>1597086275</v>
      </c>
      <c r="J372" s="27">
        <v>44824</v>
      </c>
      <c r="K372" s="30"/>
    </row>
    <row r="373" hidden="1" spans="1:11">
      <c r="A373" s="27">
        <v>44824</v>
      </c>
      <c r="B373" s="28">
        <v>368</v>
      </c>
      <c r="C373" s="12" t="str">
        <f>_xlfn.IFNA(VLOOKUP(Table1[[#This Row],[ACCOUNT NAME]],'CHART OF ACCOUNTS'!$B$3:$D$156,2,0),"-")</f>
        <v>SANITARY</v>
      </c>
      <c r="D373" t="s">
        <v>26</v>
      </c>
      <c r="E373" t="str">
        <f>_xlfn.IFNA(VLOOKUP(Table1[[#This Row],[ACCOUNT NAME]],'CHART OF ACCOUNTS'!$B$3:$D$156,3,0),"-")</f>
        <v>CONSTRUCTION EXP</v>
      </c>
      <c r="F373" s="36" t="s">
        <v>416</v>
      </c>
      <c r="G373" s="30">
        <v>325</v>
      </c>
      <c r="H373" s="30"/>
      <c r="I373" s="35">
        <f>I372+Table1[[#This Row],[DEBIT]]-Table1[[#This Row],[CREDIT]]</f>
        <v>1597086600</v>
      </c>
      <c r="J373" s="27">
        <v>44824</v>
      </c>
      <c r="K373" s="30"/>
    </row>
    <row r="374" hidden="1" spans="1:11">
      <c r="A374" s="27">
        <v>44824</v>
      </c>
      <c r="B374" s="28">
        <v>369</v>
      </c>
      <c r="C374" s="12" t="str">
        <f>_xlfn.IFNA(VLOOKUP(Table1[[#This Row],[ACCOUNT NAME]],'CHART OF ACCOUNTS'!$B$3:$D$156,2,0),"-")</f>
        <v>SANITARY</v>
      </c>
      <c r="D374" t="s">
        <v>26</v>
      </c>
      <c r="E374" t="str">
        <f>_xlfn.IFNA(VLOOKUP(Table1[[#This Row],[ACCOUNT NAME]],'CHART OF ACCOUNTS'!$B$3:$D$156,3,0),"-")</f>
        <v>CONSTRUCTION EXP</v>
      </c>
      <c r="F374" s="36" t="s">
        <v>416</v>
      </c>
      <c r="G374" s="30">
        <v>702</v>
      </c>
      <c r="H374" s="30"/>
      <c r="I374" s="35">
        <f>I373+Table1[[#This Row],[DEBIT]]-Table1[[#This Row],[CREDIT]]</f>
        <v>1597087302</v>
      </c>
      <c r="J374" s="27">
        <v>44824</v>
      </c>
      <c r="K374" s="30"/>
    </row>
    <row r="375" hidden="1" spans="1:11">
      <c r="A375" s="27">
        <v>44824</v>
      </c>
      <c r="B375" s="28">
        <v>370</v>
      </c>
      <c r="C375" s="12" t="str">
        <f>_xlfn.IFNA(VLOOKUP(Table1[[#This Row],[ACCOUNT NAME]],'CHART OF ACCOUNTS'!$B$3:$D$156,2,0),"-")</f>
        <v>SANITARY</v>
      </c>
      <c r="D375" t="s">
        <v>26</v>
      </c>
      <c r="E375" t="str">
        <f>_xlfn.IFNA(VLOOKUP(Table1[[#This Row],[ACCOUNT NAME]],'CHART OF ACCOUNTS'!$B$3:$D$156,3,0),"-")</f>
        <v>CONSTRUCTION EXP</v>
      </c>
      <c r="F375" s="36" t="s">
        <v>416</v>
      </c>
      <c r="G375" s="30">
        <v>2000</v>
      </c>
      <c r="H375" s="30"/>
      <c r="I375" s="35">
        <f>I374+Table1[[#This Row],[DEBIT]]-Table1[[#This Row],[CREDIT]]</f>
        <v>1597089302</v>
      </c>
      <c r="J375" s="27">
        <v>44824</v>
      </c>
      <c r="K375" s="30"/>
    </row>
    <row r="376" hidden="1" spans="1:11">
      <c r="A376" s="27">
        <v>44824</v>
      </c>
      <c r="B376" s="28">
        <v>371</v>
      </c>
      <c r="C376" s="12" t="str">
        <f>_xlfn.IFNA(VLOOKUP(Table1[[#This Row],[ACCOUNT NAME]],'CHART OF ACCOUNTS'!$B$3:$D$156,2,0),"-")</f>
        <v>MISCELLANOUS</v>
      </c>
      <c r="D376" t="s">
        <v>140</v>
      </c>
      <c r="E376" t="str">
        <f>_xlfn.IFNA(VLOOKUP(Table1[[#This Row],[ACCOUNT NAME]],'CHART OF ACCOUNTS'!$B$3:$D$156,3,0),"-")</f>
        <v>OPERATIONS EXPENSES</v>
      </c>
      <c r="F376" s="36" t="s">
        <v>432</v>
      </c>
      <c r="G376" s="30">
        <v>13976</v>
      </c>
      <c r="H376" s="30"/>
      <c r="I376" s="35">
        <f>I375+Table1[[#This Row],[DEBIT]]-Table1[[#This Row],[CREDIT]]</f>
        <v>1597103278</v>
      </c>
      <c r="J376" s="27">
        <v>44824</v>
      </c>
      <c r="K376" s="30"/>
    </row>
    <row r="377" hidden="1" spans="1:11">
      <c r="A377" s="27">
        <v>44824</v>
      </c>
      <c r="B377" s="28">
        <v>372</v>
      </c>
      <c r="C377" s="12" t="str">
        <f>_xlfn.IFNA(VLOOKUP(Table1[[#This Row],[ACCOUNT NAME]],'CHART OF ACCOUNTS'!$B$3:$D$156,2,0),"-")</f>
        <v>MISCELLANOUS</v>
      </c>
      <c r="D377" t="s">
        <v>140</v>
      </c>
      <c r="E377" t="str">
        <f>_xlfn.IFNA(VLOOKUP(Table1[[#This Row],[ACCOUNT NAME]],'CHART OF ACCOUNTS'!$B$3:$D$156,3,0),"-")</f>
        <v>OPERATIONS EXPENSES</v>
      </c>
      <c r="F377" s="36" t="s">
        <v>448</v>
      </c>
      <c r="G377" s="30">
        <v>2500</v>
      </c>
      <c r="H377" s="30"/>
      <c r="I377" s="35">
        <f>I376+Table1[[#This Row],[DEBIT]]-Table1[[#This Row],[CREDIT]]</f>
        <v>1597105778</v>
      </c>
      <c r="J377" s="27">
        <v>44824</v>
      </c>
      <c r="K377" s="30"/>
    </row>
    <row r="378" hidden="1" spans="1:11">
      <c r="A378" s="27">
        <v>44824</v>
      </c>
      <c r="B378" s="28">
        <v>373</v>
      </c>
      <c r="C378" s="12" t="str">
        <f>_xlfn.IFNA(VLOOKUP(Table1[[#This Row],[ACCOUNT NAME]],'CHART OF ACCOUNTS'!$B$3:$D$156,2,0),"-")</f>
        <v>BAIG LAW CONSULTANCY</v>
      </c>
      <c r="D378" t="s">
        <v>160</v>
      </c>
      <c r="E378" t="str">
        <f>_xlfn.IFNA(VLOOKUP(Table1[[#This Row],[ACCOUNT NAME]],'CHART OF ACCOUNTS'!$B$3:$D$156,3,0),"-")</f>
        <v>LEGAL EXPENSES</v>
      </c>
      <c r="F378" s="36" t="s">
        <v>449</v>
      </c>
      <c r="G378" s="30">
        <v>25000</v>
      </c>
      <c r="H378" s="30"/>
      <c r="I378" s="35">
        <f>I377+Table1[[#This Row],[DEBIT]]-Table1[[#This Row],[CREDIT]]</f>
        <v>1597130778</v>
      </c>
      <c r="J378" s="27">
        <v>44824</v>
      </c>
      <c r="K378" s="30"/>
    </row>
    <row r="379" hidden="1" spans="1:11">
      <c r="A379" s="27">
        <v>44824</v>
      </c>
      <c r="B379" s="28">
        <v>374</v>
      </c>
      <c r="C379" s="12" t="str">
        <f>_xlfn.IFNA(VLOOKUP(Table1[[#This Row],[ACCOUNT NAME]],'CHART OF ACCOUNTS'!$B$3:$D$156,2,0),"-")</f>
        <v>FURNITURE AND FITTINGS</v>
      </c>
      <c r="D379" t="s">
        <v>166</v>
      </c>
      <c r="E379" t="str">
        <f>_xlfn.IFNA(VLOOKUP(Table1[[#This Row],[ACCOUNT NAME]],'CHART OF ACCOUNTS'!$B$3:$D$156,3,0),"-")</f>
        <v>ASSETS PURCHASED</v>
      </c>
      <c r="F379" s="36" t="s">
        <v>450</v>
      </c>
      <c r="G379" s="30">
        <v>7500</v>
      </c>
      <c r="H379" s="30"/>
      <c r="I379" s="35">
        <f>I378+Table1[[#This Row],[DEBIT]]-Table1[[#This Row],[CREDIT]]</f>
        <v>1597138278</v>
      </c>
      <c r="J379" s="27">
        <v>44824</v>
      </c>
      <c r="K379" s="30"/>
    </row>
    <row r="380" hidden="1" spans="1:11">
      <c r="A380" s="27">
        <v>44824</v>
      </c>
      <c r="B380" s="28">
        <v>375</v>
      </c>
      <c r="C380" s="12" t="str">
        <f>_xlfn.IFNA(VLOOKUP(Table1[[#This Row],[ACCOUNT NAME]],'CHART OF ACCOUNTS'!$B$3:$D$156,2,0),"-")</f>
        <v>UTILITY</v>
      </c>
      <c r="D380" t="s">
        <v>141</v>
      </c>
      <c r="E380" t="str">
        <f>_xlfn.IFNA(VLOOKUP(Table1[[#This Row],[ACCOUNT NAME]],'CHART OF ACCOUNTS'!$B$3:$D$156,3,0),"-")</f>
        <v>OPERATIONS EXPENSES</v>
      </c>
      <c r="F380" s="36" t="s">
        <v>435</v>
      </c>
      <c r="G380" s="30">
        <v>5574</v>
      </c>
      <c r="H380" s="30"/>
      <c r="I380" s="35">
        <f>I379+Table1[[#This Row],[DEBIT]]-Table1[[#This Row],[CREDIT]]</f>
        <v>1597143852</v>
      </c>
      <c r="J380" s="27">
        <v>44824</v>
      </c>
      <c r="K380" s="30"/>
    </row>
    <row r="381" hidden="1" spans="1:11">
      <c r="A381" s="27">
        <v>44824</v>
      </c>
      <c r="B381" s="28">
        <v>376</v>
      </c>
      <c r="C381" s="12" t="str">
        <f>_xlfn.IFNA(VLOOKUP(Table1[[#This Row],[ACCOUNT NAME]],'CHART OF ACCOUNTS'!$B$3:$D$156,2,0),"-")</f>
        <v>UTILITY</v>
      </c>
      <c r="D381" t="s">
        <v>141</v>
      </c>
      <c r="E381" t="str">
        <f>_xlfn.IFNA(VLOOKUP(Table1[[#This Row],[ACCOUNT NAME]],'CHART OF ACCOUNTS'!$B$3:$D$156,3,0),"-")</f>
        <v>OPERATIONS EXPENSES</v>
      </c>
      <c r="F381" s="36" t="s">
        <v>435</v>
      </c>
      <c r="G381" s="30">
        <v>143</v>
      </c>
      <c r="H381" s="30"/>
      <c r="I381" s="35">
        <f>I380+Table1[[#This Row],[DEBIT]]-Table1[[#This Row],[CREDIT]]</f>
        <v>1597143995</v>
      </c>
      <c r="J381" s="27">
        <v>44824</v>
      </c>
      <c r="K381" s="30"/>
    </row>
    <row r="382" hidden="1" spans="1:11">
      <c r="A382" s="27">
        <v>44825</v>
      </c>
      <c r="B382" s="28">
        <v>377</v>
      </c>
      <c r="C382" s="12" t="str">
        <f>_xlfn.IFNA(VLOOKUP(Table1[[#This Row],[ACCOUNT NAME]],'CHART OF ACCOUNTS'!$B$3:$D$156,2,0),"-")</f>
        <v>BOUNDRY WALL</v>
      </c>
      <c r="D382" t="s">
        <v>6</v>
      </c>
      <c r="E382" t="str">
        <f>_xlfn.IFNA(VLOOKUP(Table1[[#This Row],[ACCOUNT NAME]],'CHART OF ACCOUNTS'!$B$3:$D$156,3,0),"-")</f>
        <v>CONSTRUCTION EXP</v>
      </c>
      <c r="F382" s="36" t="s">
        <v>243</v>
      </c>
      <c r="G382" s="30">
        <v>500000</v>
      </c>
      <c r="H382" s="30"/>
      <c r="I382" s="35">
        <f>I381+Table1[[#This Row],[DEBIT]]-Table1[[#This Row],[CREDIT]]</f>
        <v>1597643995</v>
      </c>
      <c r="J382" s="27">
        <v>44825</v>
      </c>
      <c r="K382" s="30"/>
    </row>
    <row r="383" hidden="1" spans="1:11">
      <c r="A383" s="27">
        <v>44826</v>
      </c>
      <c r="B383" s="28">
        <v>378</v>
      </c>
      <c r="C383" s="12" t="str">
        <f>_xlfn.IFNA(VLOOKUP(Table1[[#This Row],[ACCOUNT NAME]],'CHART OF ACCOUNTS'!$B$3:$D$156,2,0),"-")</f>
        <v>MISCELLANOUS</v>
      </c>
      <c r="D383" t="s">
        <v>140</v>
      </c>
      <c r="E383" t="str">
        <f>_xlfn.IFNA(VLOOKUP(Table1[[#This Row],[ACCOUNT NAME]],'CHART OF ACCOUNTS'!$B$3:$D$156,3,0),"-")</f>
        <v>OPERATIONS EXPENSES</v>
      </c>
      <c r="F383" s="36" t="s">
        <v>326</v>
      </c>
      <c r="G383" s="30">
        <v>5114</v>
      </c>
      <c r="H383" s="30"/>
      <c r="I383" s="35">
        <f>I382+Table1[[#This Row],[DEBIT]]-Table1[[#This Row],[CREDIT]]</f>
        <v>1597649109</v>
      </c>
      <c r="J383" s="27">
        <v>44826</v>
      </c>
      <c r="K383" s="30"/>
    </row>
    <row r="384" hidden="1" spans="1:11">
      <c r="A384" s="27">
        <v>44826</v>
      </c>
      <c r="B384" s="28">
        <v>379</v>
      </c>
      <c r="C384" s="12" t="str">
        <f>_xlfn.IFNA(VLOOKUP(Table1[[#This Row],[ACCOUNT NAME]],'CHART OF ACCOUNTS'!$B$3:$D$156,2,0),"-")</f>
        <v>FURNITURE AND FITTINGS</v>
      </c>
      <c r="D384" t="s">
        <v>166</v>
      </c>
      <c r="E384" t="str">
        <f>_xlfn.IFNA(VLOOKUP(Table1[[#This Row],[ACCOUNT NAME]],'CHART OF ACCOUNTS'!$B$3:$D$156,3,0),"-")</f>
        <v>ASSETS PURCHASED</v>
      </c>
      <c r="F384" s="36" t="s">
        <v>451</v>
      </c>
      <c r="G384" s="30">
        <v>183493</v>
      </c>
      <c r="H384" s="30"/>
      <c r="I384" s="35">
        <f>I383+Table1[[#This Row],[DEBIT]]-Table1[[#This Row],[CREDIT]]</f>
        <v>1597832602</v>
      </c>
      <c r="J384" s="27">
        <v>44826</v>
      </c>
      <c r="K384" s="30"/>
    </row>
    <row r="385" spans="1:11">
      <c r="A385" s="27">
        <v>44827</v>
      </c>
      <c r="B385" s="28">
        <v>380</v>
      </c>
      <c r="C385" s="12" t="str">
        <f>_xlfn.IFNA(VLOOKUP(Table1[[#This Row],[ACCOUNT NAME]],'CHART OF ACCOUNTS'!$B$3:$D$156,2,0),"-")</f>
        <v>ADS/ ADVERTISEMENT </v>
      </c>
      <c r="D385" t="s">
        <v>80</v>
      </c>
      <c r="E385" t="str">
        <f>_xlfn.IFNA(VLOOKUP(Table1[[#This Row],[ACCOUNT NAME]],'CHART OF ACCOUNTS'!$B$3:$D$156,3,0),"-")</f>
        <v>MARKETING EXP</v>
      </c>
      <c r="F385" s="36" t="s">
        <v>452</v>
      </c>
      <c r="G385" s="30">
        <v>19350</v>
      </c>
      <c r="H385" s="30"/>
      <c r="I385" s="35">
        <f>I384+Table1[[#This Row],[DEBIT]]-Table1[[#This Row],[CREDIT]]</f>
        <v>1597851952</v>
      </c>
      <c r="J385" s="27">
        <v>44827</v>
      </c>
      <c r="K385" s="30"/>
    </row>
    <row r="386" hidden="1" spans="1:11">
      <c r="A386" s="27">
        <v>44830</v>
      </c>
      <c r="B386" s="28">
        <v>381</v>
      </c>
      <c r="C386" s="12" t="str">
        <f>_xlfn.IFNA(VLOOKUP(Table1[[#This Row],[ACCOUNT NAME]],'CHART OF ACCOUNTS'!$B$3:$D$156,2,0),"-")</f>
        <v>MISCELLANOUS</v>
      </c>
      <c r="D386" t="s">
        <v>140</v>
      </c>
      <c r="E386" t="str">
        <f>_xlfn.IFNA(VLOOKUP(Table1[[#This Row],[ACCOUNT NAME]],'CHART OF ACCOUNTS'!$B$3:$D$156,3,0),"-")</f>
        <v>OPERATIONS EXPENSES</v>
      </c>
      <c r="F386" s="36" t="s">
        <v>423</v>
      </c>
      <c r="G386" s="30">
        <v>10786</v>
      </c>
      <c r="H386" s="30"/>
      <c r="I386" s="35">
        <f>I385+Table1[[#This Row],[DEBIT]]-Table1[[#This Row],[CREDIT]]</f>
        <v>1597862738</v>
      </c>
      <c r="J386" s="27">
        <v>44830</v>
      </c>
      <c r="K386" s="30"/>
    </row>
    <row r="387" hidden="1" spans="1:11">
      <c r="A387" s="27">
        <v>44831</v>
      </c>
      <c r="B387" s="28">
        <v>382</v>
      </c>
      <c r="C387" s="12" t="str">
        <f>_xlfn.IFNA(VLOOKUP(Table1[[#This Row],[ACCOUNT NAME]],'CHART OF ACCOUNTS'!$B$3:$D$156,2,0),"-")</f>
        <v>MISCELLANOUS</v>
      </c>
      <c r="D387" t="s">
        <v>140</v>
      </c>
      <c r="E387" t="str">
        <f>_xlfn.IFNA(VLOOKUP(Table1[[#This Row],[ACCOUNT NAME]],'CHART OF ACCOUNTS'!$B$3:$D$156,3,0),"-")</f>
        <v>OPERATIONS EXPENSES</v>
      </c>
      <c r="F387" s="36" t="s">
        <v>287</v>
      </c>
      <c r="G387" s="30">
        <v>275</v>
      </c>
      <c r="H387" s="30"/>
      <c r="I387" s="35">
        <f>I386+Table1[[#This Row],[DEBIT]]-Table1[[#This Row],[CREDIT]]</f>
        <v>1597863013</v>
      </c>
      <c r="J387" s="27">
        <v>44831</v>
      </c>
      <c r="K387" s="30"/>
    </row>
    <row r="388" hidden="1" spans="1:11">
      <c r="A388" s="27">
        <v>44831</v>
      </c>
      <c r="B388" s="28">
        <v>383</v>
      </c>
      <c r="C388" s="12" t="str">
        <f>_xlfn.IFNA(VLOOKUP(Table1[[#This Row],[ACCOUNT NAME]],'CHART OF ACCOUNTS'!$B$3:$D$156,2,0),"-")</f>
        <v>MISCELLANOUS</v>
      </c>
      <c r="D388" t="s">
        <v>140</v>
      </c>
      <c r="E388" t="str">
        <f>_xlfn.IFNA(VLOOKUP(Table1[[#This Row],[ACCOUNT NAME]],'CHART OF ACCOUNTS'!$B$3:$D$156,3,0),"-")</f>
        <v>OPERATIONS EXPENSES</v>
      </c>
      <c r="F388" s="36" t="s">
        <v>453</v>
      </c>
      <c r="G388" s="30">
        <v>185</v>
      </c>
      <c r="H388" s="30"/>
      <c r="I388" s="35">
        <f>I387+Table1[[#This Row],[DEBIT]]-Table1[[#This Row],[CREDIT]]</f>
        <v>1597863198</v>
      </c>
      <c r="J388" s="27">
        <v>44831</v>
      </c>
      <c r="K388" s="30"/>
    </row>
    <row r="389" hidden="1" spans="1:11">
      <c r="A389" s="27">
        <v>44831</v>
      </c>
      <c r="B389" s="28">
        <v>384</v>
      </c>
      <c r="C389" s="12" t="str">
        <f>_xlfn.IFNA(VLOOKUP(Table1[[#This Row],[ACCOUNT NAME]],'CHART OF ACCOUNTS'!$B$3:$D$156,2,0),"-")</f>
        <v>UTILITY</v>
      </c>
      <c r="D389" t="s">
        <v>141</v>
      </c>
      <c r="E389" t="str">
        <f>_xlfn.IFNA(VLOOKUP(Table1[[#This Row],[ACCOUNT NAME]],'CHART OF ACCOUNTS'!$B$3:$D$156,3,0),"-")</f>
        <v>OPERATIONS EXPENSES</v>
      </c>
      <c r="F389" s="36" t="s">
        <v>454</v>
      </c>
      <c r="G389" s="30">
        <v>1880</v>
      </c>
      <c r="H389" s="30"/>
      <c r="I389" s="35">
        <f>I388+Table1[[#This Row],[DEBIT]]-Table1[[#This Row],[CREDIT]]</f>
        <v>1597865078</v>
      </c>
      <c r="J389" s="27">
        <v>44831</v>
      </c>
      <c r="K389" s="30"/>
    </row>
    <row r="390" hidden="1" spans="1:11">
      <c r="A390" s="27">
        <v>44833</v>
      </c>
      <c r="B390" s="28">
        <v>385</v>
      </c>
      <c r="C390" s="12" t="str">
        <f>_xlfn.IFNA(VLOOKUP(Table1[[#This Row],[ACCOUNT NAME]],'CHART OF ACCOUNTS'!$B$3:$D$156,2,0),"-")</f>
        <v>MISCELLANOUS</v>
      </c>
      <c r="D390" t="s">
        <v>140</v>
      </c>
      <c r="E390" t="str">
        <f>_xlfn.IFNA(VLOOKUP(Table1[[#This Row],[ACCOUNT NAME]],'CHART OF ACCOUNTS'!$B$3:$D$156,3,0),"-")</f>
        <v>OPERATIONS EXPENSES</v>
      </c>
      <c r="F390" s="36" t="s">
        <v>420</v>
      </c>
      <c r="G390" s="30">
        <v>2156</v>
      </c>
      <c r="H390" s="30"/>
      <c r="I390" s="35">
        <f>I389+Table1[[#This Row],[DEBIT]]-Table1[[#This Row],[CREDIT]]</f>
        <v>1597867234</v>
      </c>
      <c r="J390" s="27">
        <v>44833</v>
      </c>
      <c r="K390" s="30"/>
    </row>
    <row r="391" hidden="1" spans="1:11">
      <c r="A391" s="27">
        <v>44834</v>
      </c>
      <c r="B391" s="28">
        <v>386</v>
      </c>
      <c r="C391" s="12" t="str">
        <f>_xlfn.IFNA(VLOOKUP(Table1[[#This Row],[ACCOUNT NAME]],'CHART OF ACCOUNTS'!$B$3:$D$156,2,0),"-")</f>
        <v>MISCELLANOUS</v>
      </c>
      <c r="D391" t="s">
        <v>140</v>
      </c>
      <c r="E391" t="str">
        <f>_xlfn.IFNA(VLOOKUP(Table1[[#This Row],[ACCOUNT NAME]],'CHART OF ACCOUNTS'!$B$3:$D$156,3,0),"-")</f>
        <v>OPERATIONS EXPENSES</v>
      </c>
      <c r="F391" s="36" t="s">
        <v>420</v>
      </c>
      <c r="G391" s="30">
        <v>4681</v>
      </c>
      <c r="H391" s="30"/>
      <c r="I391" s="35">
        <f>I390+Table1[[#This Row],[DEBIT]]-Table1[[#This Row],[CREDIT]]</f>
        <v>1597871915</v>
      </c>
      <c r="J391" s="27">
        <v>44834</v>
      </c>
      <c r="K391" s="30"/>
    </row>
    <row r="392" hidden="1" spans="1:11">
      <c r="A392" s="27">
        <v>44838</v>
      </c>
      <c r="B392" s="28">
        <v>387</v>
      </c>
      <c r="C392" s="12" t="str">
        <f>_xlfn.IFNA(VLOOKUP(Table1[[#This Row],[ACCOUNT NAME]],'CHART OF ACCOUNTS'!$B$3:$D$156,2,0),"-")</f>
        <v>LAND C</v>
      </c>
      <c r="D392" t="s">
        <v>157</v>
      </c>
      <c r="E392" t="str">
        <f>_xlfn.IFNA(VLOOKUP(Table1[[#This Row],[ACCOUNT NAME]],'CHART OF ACCOUNTS'!$B$3:$D$156,3,0),"-")</f>
        <v>LANDS</v>
      </c>
      <c r="F392" s="36" t="s">
        <v>455</v>
      </c>
      <c r="G392" s="30">
        <v>37500000</v>
      </c>
      <c r="H392" s="30"/>
      <c r="I392" s="35">
        <f>I391+Table1[[#This Row],[DEBIT]]-Table1[[#This Row],[CREDIT]]</f>
        <v>1635371915</v>
      </c>
      <c r="J392" s="27">
        <v>44838</v>
      </c>
      <c r="K392" s="30"/>
    </row>
    <row r="393" hidden="1" spans="1:11">
      <c r="A393" s="27">
        <v>44839</v>
      </c>
      <c r="B393" s="28">
        <v>388</v>
      </c>
      <c r="C393" s="12" t="str">
        <f>_xlfn.IFNA(VLOOKUP(Table1[[#This Row],[ACCOUNT NAME]],'CHART OF ACCOUNTS'!$B$3:$D$156,2,0),"-")</f>
        <v>RENTS</v>
      </c>
      <c r="D393" t="s">
        <v>132</v>
      </c>
      <c r="E393" t="str">
        <f>_xlfn.IFNA(VLOOKUP(Table1[[#This Row],[ACCOUNT NAME]],'CHART OF ACCOUNTS'!$B$3:$D$156,3,0),"-")</f>
        <v>OPERATIONS EXPENSES</v>
      </c>
      <c r="F393" s="36" t="s">
        <v>272</v>
      </c>
      <c r="G393" s="30">
        <v>675000</v>
      </c>
      <c r="H393" s="30"/>
      <c r="I393" s="35">
        <f>I392+Table1[[#This Row],[DEBIT]]-Table1[[#This Row],[CREDIT]]</f>
        <v>1636046915</v>
      </c>
      <c r="J393" s="27">
        <v>44839</v>
      </c>
      <c r="K393" s="30"/>
    </row>
    <row r="394" hidden="1" spans="1:11">
      <c r="A394" s="27">
        <v>44840</v>
      </c>
      <c r="B394" s="28">
        <v>389</v>
      </c>
      <c r="C394" s="12" t="str">
        <f>_xlfn.IFNA(VLOOKUP(Table1[[#This Row],[ACCOUNT NAME]],'CHART OF ACCOUNTS'!$B$3:$D$156,2,0),"-")</f>
        <v>BOUNDRY WALL</v>
      </c>
      <c r="D394" t="s">
        <v>6</v>
      </c>
      <c r="E394" t="str">
        <f>_xlfn.IFNA(VLOOKUP(Table1[[#This Row],[ACCOUNT NAME]],'CHART OF ACCOUNTS'!$B$3:$D$156,3,0),"-")</f>
        <v>CONSTRUCTION EXP</v>
      </c>
      <c r="F394" s="36" t="s">
        <v>243</v>
      </c>
      <c r="G394" s="30">
        <v>700000</v>
      </c>
      <c r="H394" s="30"/>
      <c r="I394" s="35">
        <f>I393+Table1[[#This Row],[DEBIT]]-Table1[[#This Row],[CREDIT]]</f>
        <v>1636746915</v>
      </c>
      <c r="J394" s="27">
        <v>44840</v>
      </c>
      <c r="K394" s="30"/>
    </row>
    <row r="395" hidden="1" spans="1:11">
      <c r="A395" s="27">
        <v>44848</v>
      </c>
      <c r="B395" s="28">
        <v>390</v>
      </c>
      <c r="C395" s="12" t="str">
        <f>_xlfn.IFNA(VLOOKUP(Table1[[#This Row],[ACCOUNT NAME]],'CHART OF ACCOUNTS'!$B$3:$D$156,2,0),"-")</f>
        <v>BOUNDRY WALL</v>
      </c>
      <c r="D395" t="s">
        <v>6</v>
      </c>
      <c r="E395" t="str">
        <f>_xlfn.IFNA(VLOOKUP(Table1[[#This Row],[ACCOUNT NAME]],'CHART OF ACCOUNTS'!$B$3:$D$156,3,0),"-")</f>
        <v>CONSTRUCTION EXP</v>
      </c>
      <c r="F395" s="36" t="s">
        <v>243</v>
      </c>
      <c r="G395" s="30">
        <v>800000</v>
      </c>
      <c r="H395" s="30"/>
      <c r="I395" s="35">
        <f>I394+Table1[[#This Row],[DEBIT]]-Table1[[#This Row],[CREDIT]]</f>
        <v>1637546915</v>
      </c>
      <c r="J395" s="27">
        <v>44848</v>
      </c>
      <c r="K395" s="30"/>
    </row>
    <row r="396" hidden="1" spans="1:11">
      <c r="A396" s="27">
        <v>44851</v>
      </c>
      <c r="B396" s="28">
        <v>391</v>
      </c>
      <c r="C396" s="12" t="str">
        <f>_xlfn.IFNA(VLOOKUP(Table1[[#This Row],[ACCOUNT NAME]],'CHART OF ACCOUNTS'!$B$3:$D$156,2,0),"-")</f>
        <v>SALARIES</v>
      </c>
      <c r="D396" t="s">
        <v>137</v>
      </c>
      <c r="E396" t="str">
        <f>_xlfn.IFNA(VLOOKUP(Table1[[#This Row],[ACCOUNT NAME]],'CHART OF ACCOUNTS'!$B$3:$D$156,3,0),"-")</f>
        <v>OPERATIONS EXPENSES</v>
      </c>
      <c r="F396" s="36" t="s">
        <v>456</v>
      </c>
      <c r="G396" s="30">
        <v>26000</v>
      </c>
      <c r="H396" s="30"/>
      <c r="I396" s="35">
        <f>I395+Table1[[#This Row],[DEBIT]]-Table1[[#This Row],[CREDIT]]</f>
        <v>1637572915</v>
      </c>
      <c r="J396" s="27">
        <v>44851</v>
      </c>
      <c r="K396" s="30"/>
    </row>
    <row r="397" hidden="1" spans="1:11">
      <c r="A397" s="27">
        <v>44851</v>
      </c>
      <c r="B397" s="28">
        <v>392</v>
      </c>
      <c r="C397" s="12" t="str">
        <f>_xlfn.IFNA(VLOOKUP(Table1[[#This Row],[ACCOUNT NAME]],'CHART OF ACCOUNTS'!$B$3:$D$156,2,0),"-")</f>
        <v>PRINTINGS</v>
      </c>
      <c r="D397" t="s">
        <v>71</v>
      </c>
      <c r="E397" t="str">
        <f>_xlfn.IFNA(VLOOKUP(Table1[[#This Row],[ACCOUNT NAME]],'CHART OF ACCOUNTS'!$B$3:$D$156,3,0),"-")</f>
        <v>MARKETING EXP</v>
      </c>
      <c r="F397" s="36" t="s">
        <v>407</v>
      </c>
      <c r="G397" s="30">
        <v>29963</v>
      </c>
      <c r="H397" s="30"/>
      <c r="I397" s="35">
        <f>I396+Table1[[#This Row],[DEBIT]]-Table1[[#This Row],[CREDIT]]</f>
        <v>1637602878</v>
      </c>
      <c r="J397" s="27">
        <v>44851</v>
      </c>
      <c r="K397" s="30"/>
    </row>
    <row r="398" hidden="1" spans="1:11">
      <c r="A398" s="27">
        <v>44851</v>
      </c>
      <c r="B398" s="28">
        <v>393</v>
      </c>
      <c r="C398" s="12" t="str">
        <f>_xlfn.IFNA(VLOOKUP(Table1[[#This Row],[ACCOUNT NAME]],'CHART OF ACCOUNTS'!$B$3:$D$156,2,0),"-")</f>
        <v>PRINTINGS</v>
      </c>
      <c r="D398" t="s">
        <v>71</v>
      </c>
      <c r="E398" t="str">
        <f>_xlfn.IFNA(VLOOKUP(Table1[[#This Row],[ACCOUNT NAME]],'CHART OF ACCOUNTS'!$B$3:$D$156,3,0),"-")</f>
        <v>MARKETING EXP</v>
      </c>
      <c r="F398" s="36" t="s">
        <v>407</v>
      </c>
      <c r="G398" s="30">
        <v>30000</v>
      </c>
      <c r="H398" s="30"/>
      <c r="I398" s="35">
        <f>I397+Table1[[#This Row],[DEBIT]]-Table1[[#This Row],[CREDIT]]</f>
        <v>1637632878</v>
      </c>
      <c r="J398" s="27">
        <v>44851</v>
      </c>
      <c r="K398" s="30"/>
    </row>
    <row r="399" hidden="1" spans="1:11">
      <c r="A399" s="27">
        <v>44851</v>
      </c>
      <c r="B399" s="28">
        <v>394</v>
      </c>
      <c r="C399" s="12" t="str">
        <f>_xlfn.IFNA(VLOOKUP(Table1[[#This Row],[ACCOUNT NAME]],'CHART OF ACCOUNTS'!$B$3:$D$156,2,0),"-")</f>
        <v>ARCHITECTURE</v>
      </c>
      <c r="D399" t="s">
        <v>16</v>
      </c>
      <c r="E399" t="str">
        <f>_xlfn.IFNA(VLOOKUP(Table1[[#This Row],[ACCOUNT NAME]],'CHART OF ACCOUNTS'!$B$3:$D$156,3,0),"-")</f>
        <v>CONSTRUCTION EXP</v>
      </c>
      <c r="F399" s="36" t="s">
        <v>457</v>
      </c>
      <c r="G399" s="30">
        <v>110000</v>
      </c>
      <c r="H399" s="30"/>
      <c r="I399" s="35">
        <f>I398+Table1[[#This Row],[DEBIT]]-Table1[[#This Row],[CREDIT]]</f>
        <v>1637742878</v>
      </c>
      <c r="J399" s="27">
        <v>44851</v>
      </c>
      <c r="K399" s="30"/>
    </row>
    <row r="400" hidden="1" spans="1:11">
      <c r="A400" s="27">
        <v>44851</v>
      </c>
      <c r="B400" s="28">
        <v>395</v>
      </c>
      <c r="C400" s="12" t="str">
        <f>_xlfn.IFNA(VLOOKUP(Table1[[#This Row],[ACCOUNT NAME]],'CHART OF ACCOUNTS'!$B$3:$D$156,2,0),"-")</f>
        <v>ARCHITECTURE</v>
      </c>
      <c r="D400" t="s">
        <v>16</v>
      </c>
      <c r="E400" t="str">
        <f>_xlfn.IFNA(VLOOKUP(Table1[[#This Row],[ACCOUNT NAME]],'CHART OF ACCOUNTS'!$B$3:$D$156,3,0),"-")</f>
        <v>CONSTRUCTION EXP</v>
      </c>
      <c r="F400" s="36" t="s">
        <v>457</v>
      </c>
      <c r="G400" s="30">
        <v>110000</v>
      </c>
      <c r="H400" s="30"/>
      <c r="I400" s="35">
        <f>I399+Table1[[#This Row],[DEBIT]]-Table1[[#This Row],[CREDIT]]</f>
        <v>1637852878</v>
      </c>
      <c r="J400" s="27">
        <v>44851</v>
      </c>
      <c r="K400" s="30"/>
    </row>
    <row r="401" spans="1:11">
      <c r="A401" s="27">
        <v>44852</v>
      </c>
      <c r="B401" s="28">
        <v>396</v>
      </c>
      <c r="C401" s="12" t="str">
        <f>_xlfn.IFNA(VLOOKUP(Table1[[#This Row],[ACCOUNT NAME]],'CHART OF ACCOUNTS'!$B$3:$D$156,2,0),"-")</f>
        <v>ADS/ ADVERTISEMENT </v>
      </c>
      <c r="D401" t="s">
        <v>78</v>
      </c>
      <c r="E401" t="str">
        <f>_xlfn.IFNA(VLOOKUP(Table1[[#This Row],[ACCOUNT NAME]],'CHART OF ACCOUNTS'!$B$3:$D$156,3,0),"-")</f>
        <v>MARKETING EXP</v>
      </c>
      <c r="F401" s="36" t="s">
        <v>365</v>
      </c>
      <c r="G401" s="30">
        <v>200000</v>
      </c>
      <c r="H401" s="30"/>
      <c r="I401" s="35">
        <f>I400+Table1[[#This Row],[DEBIT]]-Table1[[#This Row],[CREDIT]]</f>
        <v>1638052878</v>
      </c>
      <c r="J401" s="27">
        <v>44852</v>
      </c>
      <c r="K401" s="30"/>
    </row>
    <row r="402" spans="1:11">
      <c r="A402" s="27">
        <v>44852</v>
      </c>
      <c r="B402" s="28">
        <v>397</v>
      </c>
      <c r="C402" s="12" t="str">
        <f>_xlfn.IFNA(VLOOKUP(Table1[[#This Row],[ACCOUNT NAME]],'CHART OF ACCOUNTS'!$B$3:$D$156,2,0),"-")</f>
        <v>ADS/ ADVERTISEMENT </v>
      </c>
      <c r="D402" t="s">
        <v>78</v>
      </c>
      <c r="E402" t="str">
        <f>_xlfn.IFNA(VLOOKUP(Table1[[#This Row],[ACCOUNT NAME]],'CHART OF ACCOUNTS'!$B$3:$D$156,3,0),"-")</f>
        <v>MARKETING EXP</v>
      </c>
      <c r="F402" s="36" t="s">
        <v>365</v>
      </c>
      <c r="G402" s="30">
        <v>250000</v>
      </c>
      <c r="H402" s="30"/>
      <c r="I402" s="35">
        <f>I401+Table1[[#This Row],[DEBIT]]-Table1[[#This Row],[CREDIT]]</f>
        <v>1638302878</v>
      </c>
      <c r="J402" s="27">
        <v>44852</v>
      </c>
      <c r="K402" s="30"/>
    </row>
    <row r="403" hidden="1" spans="1:11">
      <c r="A403" s="27">
        <v>44852</v>
      </c>
      <c r="B403" s="28">
        <v>398</v>
      </c>
      <c r="C403" s="12" t="str">
        <f>_xlfn.IFNA(VLOOKUP(Table1[[#This Row],[ACCOUNT NAME]],'CHART OF ACCOUNTS'!$B$3:$D$156,2,0),"-")</f>
        <v>RENTS</v>
      </c>
      <c r="D403" t="s">
        <v>134</v>
      </c>
      <c r="E403" t="str">
        <f>_xlfn.IFNA(VLOOKUP(Table1[[#This Row],[ACCOUNT NAME]],'CHART OF ACCOUNTS'!$B$3:$D$156,3,0),"-")</f>
        <v>OPERATIONS EXPENSES</v>
      </c>
      <c r="F403" s="36" t="s">
        <v>458</v>
      </c>
      <c r="G403" s="30">
        <v>178750</v>
      </c>
      <c r="H403" s="30"/>
      <c r="I403" s="35">
        <f>I402+Table1[[#This Row],[DEBIT]]-Table1[[#This Row],[CREDIT]]</f>
        <v>1638481628</v>
      </c>
      <c r="J403" s="27">
        <v>44852</v>
      </c>
      <c r="K403" s="30"/>
    </row>
    <row r="404" hidden="1" spans="1:11">
      <c r="A404" s="27">
        <v>44852</v>
      </c>
      <c r="B404" s="28">
        <v>399</v>
      </c>
      <c r="C404" s="12" t="str">
        <f>_xlfn.IFNA(VLOOKUP(Table1[[#This Row],[ACCOUNT NAME]],'CHART OF ACCOUNTS'!$B$3:$D$156,2,0),"-")</f>
        <v>RENTS</v>
      </c>
      <c r="D404" t="s">
        <v>132</v>
      </c>
      <c r="E404" t="str">
        <f>_xlfn.IFNA(VLOOKUP(Table1[[#This Row],[ACCOUNT NAME]],'CHART OF ACCOUNTS'!$B$3:$D$156,3,0),"-")</f>
        <v>OPERATIONS EXPENSES</v>
      </c>
      <c r="F404" s="36" t="s">
        <v>459</v>
      </c>
      <c r="G404" s="30">
        <v>675000</v>
      </c>
      <c r="H404" s="30"/>
      <c r="I404" s="35">
        <f>I403+Table1[[#This Row],[DEBIT]]-Table1[[#This Row],[CREDIT]]</f>
        <v>1639156628</v>
      </c>
      <c r="J404" s="27">
        <v>44852</v>
      </c>
      <c r="K404" s="30"/>
    </row>
    <row r="405" spans="1:11">
      <c r="A405" s="27">
        <v>44852</v>
      </c>
      <c r="B405" s="28">
        <v>400</v>
      </c>
      <c r="C405" s="12" t="str">
        <f>_xlfn.IFNA(VLOOKUP(Table1[[#This Row],[ACCOUNT NAME]],'CHART OF ACCOUNTS'!$B$3:$D$156,2,0),"-")</f>
        <v>ADS/ ADVERTISEMENT </v>
      </c>
      <c r="D405" t="s">
        <v>78</v>
      </c>
      <c r="E405" t="str">
        <f>_xlfn.IFNA(VLOOKUP(Table1[[#This Row],[ACCOUNT NAME]],'CHART OF ACCOUNTS'!$B$3:$D$156,3,0),"-")</f>
        <v>MARKETING EXP</v>
      </c>
      <c r="F405" s="36" t="s">
        <v>460</v>
      </c>
      <c r="G405" s="30">
        <v>8850</v>
      </c>
      <c r="H405" s="30"/>
      <c r="I405" s="35">
        <f>I404+Table1[[#This Row],[DEBIT]]-Table1[[#This Row],[CREDIT]]</f>
        <v>1639165478</v>
      </c>
      <c r="J405" s="27">
        <v>44852</v>
      </c>
      <c r="K405" s="30"/>
    </row>
    <row r="406" spans="1:11">
      <c r="A406" s="27">
        <v>44852</v>
      </c>
      <c r="B406" s="28">
        <v>401</v>
      </c>
      <c r="C406" s="12" t="str">
        <f>_xlfn.IFNA(VLOOKUP(Table1[[#This Row],[ACCOUNT NAME]],'CHART OF ACCOUNTS'!$B$3:$D$156,2,0),"-")</f>
        <v>ADS/ ADVERTISEMENT </v>
      </c>
      <c r="D406" t="s">
        <v>80</v>
      </c>
      <c r="E406" t="str">
        <f>_xlfn.IFNA(VLOOKUP(Table1[[#This Row],[ACCOUNT NAME]],'CHART OF ACCOUNTS'!$B$3:$D$156,3,0),"-")</f>
        <v>MARKETING EXP</v>
      </c>
      <c r="F406" s="36" t="s">
        <v>461</v>
      </c>
      <c r="G406" s="30">
        <v>33247</v>
      </c>
      <c r="H406" s="30"/>
      <c r="I406" s="35">
        <f>I405+Table1[[#This Row],[DEBIT]]-Table1[[#This Row],[CREDIT]]</f>
        <v>1639198725</v>
      </c>
      <c r="J406" s="27">
        <v>44852</v>
      </c>
      <c r="K406" s="30"/>
    </row>
    <row r="407" spans="1:11">
      <c r="A407" s="27">
        <v>44852</v>
      </c>
      <c r="B407" s="28">
        <v>402</v>
      </c>
      <c r="C407" s="12" t="str">
        <f>_xlfn.IFNA(VLOOKUP(Table1[[#This Row],[ACCOUNT NAME]],'CHART OF ACCOUNTS'!$B$3:$D$156,2,0),"-")</f>
        <v>ADS/ ADVERTISEMENT </v>
      </c>
      <c r="D407" t="s">
        <v>86</v>
      </c>
      <c r="E407" t="str">
        <f>_xlfn.IFNA(VLOOKUP(Table1[[#This Row],[ACCOUNT NAME]],'CHART OF ACCOUNTS'!$B$3:$D$156,3,0),"-")</f>
        <v>MARKETING EXP</v>
      </c>
      <c r="F407" s="36" t="s">
        <v>462</v>
      </c>
      <c r="G407" s="30">
        <v>179250</v>
      </c>
      <c r="H407" s="30"/>
      <c r="I407" s="35">
        <f>I406+Table1[[#This Row],[DEBIT]]-Table1[[#This Row],[CREDIT]]</f>
        <v>1639377975</v>
      </c>
      <c r="J407" s="27">
        <v>44852</v>
      </c>
      <c r="K407" s="30"/>
    </row>
    <row r="408" spans="1:11">
      <c r="A408" s="27">
        <v>44852</v>
      </c>
      <c r="B408" s="28">
        <v>403</v>
      </c>
      <c r="C408" s="12" t="str">
        <f>_xlfn.IFNA(VLOOKUP(Table1[[#This Row],[ACCOUNT NAME]],'CHART OF ACCOUNTS'!$B$3:$D$156,2,0),"-")</f>
        <v>ADS/ ADVERTISEMENT </v>
      </c>
      <c r="D408" t="s">
        <v>86</v>
      </c>
      <c r="E408" t="str">
        <f>_xlfn.IFNA(VLOOKUP(Table1[[#This Row],[ACCOUNT NAME]],'CHART OF ACCOUNTS'!$B$3:$D$156,3,0),"-")</f>
        <v>MARKETING EXP</v>
      </c>
      <c r="F408" s="36" t="s">
        <v>462</v>
      </c>
      <c r="G408" s="30">
        <v>6000</v>
      </c>
      <c r="H408" s="30"/>
      <c r="I408" s="35">
        <f>I407+Table1[[#This Row],[DEBIT]]-Table1[[#This Row],[CREDIT]]</f>
        <v>1639383975</v>
      </c>
      <c r="J408" s="27">
        <v>44852</v>
      </c>
      <c r="K408" s="30"/>
    </row>
    <row r="409" hidden="1" spans="1:11">
      <c r="A409" s="27">
        <v>44852</v>
      </c>
      <c r="B409" s="28">
        <v>404</v>
      </c>
      <c r="C409" s="12" t="str">
        <f>_xlfn.IFNA(VLOOKUP(Table1[[#This Row],[ACCOUNT NAME]],'CHART OF ACCOUNTS'!$B$3:$D$156,2,0),"-")</f>
        <v>STATIONERY</v>
      </c>
      <c r="D409" t="s">
        <v>135</v>
      </c>
      <c r="E409" t="str">
        <f>_xlfn.IFNA(VLOOKUP(Table1[[#This Row],[ACCOUNT NAME]],'CHART OF ACCOUNTS'!$B$3:$D$156,3,0),"-")</f>
        <v>OPERATIONS EXPENSES</v>
      </c>
      <c r="F409" s="36" t="s">
        <v>463</v>
      </c>
      <c r="G409" s="30">
        <v>3375</v>
      </c>
      <c r="H409" s="30"/>
      <c r="I409" s="35">
        <f>I408+Table1[[#This Row],[DEBIT]]-Table1[[#This Row],[CREDIT]]</f>
        <v>1639387350</v>
      </c>
      <c r="J409" s="27">
        <v>44852</v>
      </c>
      <c r="K409" s="30"/>
    </row>
    <row r="410" hidden="1" spans="1:11">
      <c r="A410" s="27">
        <v>44852</v>
      </c>
      <c r="B410" s="28">
        <v>405</v>
      </c>
      <c r="C410" s="12" t="str">
        <f>_xlfn.IFNA(VLOOKUP(Table1[[#This Row],[ACCOUNT NAME]],'CHART OF ACCOUNTS'!$B$3:$D$156,2,0),"-")</f>
        <v>STATIONERY</v>
      </c>
      <c r="D410" t="s">
        <v>135</v>
      </c>
      <c r="E410" t="str">
        <f>_xlfn.IFNA(VLOOKUP(Table1[[#This Row],[ACCOUNT NAME]],'CHART OF ACCOUNTS'!$B$3:$D$156,3,0),"-")</f>
        <v>OPERATIONS EXPENSES</v>
      </c>
      <c r="F410" s="36" t="s">
        <v>421</v>
      </c>
      <c r="G410" s="30">
        <v>100</v>
      </c>
      <c r="H410" s="30"/>
      <c r="I410" s="35">
        <f>I409+Table1[[#This Row],[DEBIT]]-Table1[[#This Row],[CREDIT]]</f>
        <v>1639387450</v>
      </c>
      <c r="J410" s="27">
        <v>44852</v>
      </c>
      <c r="K410" s="30"/>
    </row>
    <row r="411" hidden="1" spans="1:11">
      <c r="A411" s="27">
        <v>44852</v>
      </c>
      <c r="B411" s="28">
        <v>406</v>
      </c>
      <c r="C411" s="12" t="str">
        <f>_xlfn.IFNA(VLOOKUP(Table1[[#This Row],[ACCOUNT NAME]],'CHART OF ACCOUNTS'!$B$3:$D$156,2,0),"-")</f>
        <v>MISCELLANOUS</v>
      </c>
      <c r="D411" t="s">
        <v>140</v>
      </c>
      <c r="E411" t="str">
        <f>_xlfn.IFNA(VLOOKUP(Table1[[#This Row],[ACCOUNT NAME]],'CHART OF ACCOUNTS'!$B$3:$D$156,3,0),"-")</f>
        <v>OPERATIONS EXPENSES</v>
      </c>
      <c r="F411" s="36" t="s">
        <v>287</v>
      </c>
      <c r="G411" s="30">
        <v>275</v>
      </c>
      <c r="H411" s="30"/>
      <c r="I411" s="35">
        <f>I410+Table1[[#This Row],[DEBIT]]-Table1[[#This Row],[CREDIT]]</f>
        <v>1639387725</v>
      </c>
      <c r="J411" s="27">
        <v>44852</v>
      </c>
      <c r="K411" s="30"/>
    </row>
    <row r="412" hidden="1" spans="1:11">
      <c r="A412" s="27">
        <v>44852</v>
      </c>
      <c r="B412" s="28">
        <v>407</v>
      </c>
      <c r="C412" s="12" t="str">
        <f>_xlfn.IFNA(VLOOKUP(Table1[[#This Row],[ACCOUNT NAME]],'CHART OF ACCOUNTS'!$B$3:$D$156,2,0),"-")</f>
        <v>PRINTINGS</v>
      </c>
      <c r="D412" t="s">
        <v>71</v>
      </c>
      <c r="E412" t="str">
        <f>_xlfn.IFNA(VLOOKUP(Table1[[#This Row],[ACCOUNT NAME]],'CHART OF ACCOUNTS'!$B$3:$D$156,3,0),"-")</f>
        <v>MARKETING EXP</v>
      </c>
      <c r="F412" s="36" t="s">
        <v>407</v>
      </c>
      <c r="G412" s="30">
        <v>15000</v>
      </c>
      <c r="H412" s="30"/>
      <c r="I412" s="35">
        <f>I411+Table1[[#This Row],[DEBIT]]-Table1[[#This Row],[CREDIT]]</f>
        <v>1639402725</v>
      </c>
      <c r="J412" s="27">
        <v>44852</v>
      </c>
      <c r="K412" s="30"/>
    </row>
    <row r="413" hidden="1" spans="1:11">
      <c r="A413" s="27">
        <v>44852</v>
      </c>
      <c r="B413" s="28">
        <v>408</v>
      </c>
      <c r="C413" s="12" t="str">
        <f>_xlfn.IFNA(VLOOKUP(Table1[[#This Row],[ACCOUNT NAME]],'CHART OF ACCOUNTS'!$B$3:$D$156,2,0),"-")</f>
        <v>PRINTINGS</v>
      </c>
      <c r="D413" t="s">
        <v>71</v>
      </c>
      <c r="E413" t="str">
        <f>_xlfn.IFNA(VLOOKUP(Table1[[#This Row],[ACCOUNT NAME]],'CHART OF ACCOUNTS'!$B$3:$D$156,3,0),"-")</f>
        <v>MARKETING EXP</v>
      </c>
      <c r="F413" s="36" t="s">
        <v>407</v>
      </c>
      <c r="G413" s="30">
        <v>12906</v>
      </c>
      <c r="H413" s="30"/>
      <c r="I413" s="35">
        <f>I412+Table1[[#This Row],[DEBIT]]-Table1[[#This Row],[CREDIT]]</f>
        <v>1639415631</v>
      </c>
      <c r="J413" s="27">
        <v>44852</v>
      </c>
      <c r="K413" s="30"/>
    </row>
    <row r="414" hidden="1" spans="1:11">
      <c r="A414" s="27">
        <v>44852</v>
      </c>
      <c r="B414" s="28">
        <v>409</v>
      </c>
      <c r="C414" s="12" t="str">
        <f>_xlfn.IFNA(VLOOKUP(Table1[[#This Row],[ACCOUNT NAME]],'CHART OF ACCOUNTS'!$B$3:$D$156,2,0),"-")</f>
        <v>UTILITY</v>
      </c>
      <c r="D414" t="s">
        <v>141</v>
      </c>
      <c r="E414" t="str">
        <f>_xlfn.IFNA(VLOOKUP(Table1[[#This Row],[ACCOUNT NAME]],'CHART OF ACCOUNTS'!$B$3:$D$156,3,0),"-")</f>
        <v>OPERATIONS EXPENSES</v>
      </c>
      <c r="F414" s="36" t="s">
        <v>464</v>
      </c>
      <c r="G414" s="30">
        <v>7833</v>
      </c>
      <c r="H414" s="30"/>
      <c r="I414" s="35">
        <f>I413+Table1[[#This Row],[DEBIT]]-Table1[[#This Row],[CREDIT]]</f>
        <v>1639423464</v>
      </c>
      <c r="J414" s="27">
        <v>44852</v>
      </c>
      <c r="K414" s="30"/>
    </row>
    <row r="415" hidden="1" spans="1:11">
      <c r="A415" s="27">
        <v>44852</v>
      </c>
      <c r="B415" s="28">
        <v>410</v>
      </c>
      <c r="C415" s="12" t="str">
        <f>_xlfn.IFNA(VLOOKUP(Table1[[#This Row],[ACCOUNT NAME]],'CHART OF ACCOUNTS'!$B$3:$D$156,2,0),"-")</f>
        <v>UTILITY</v>
      </c>
      <c r="D415" t="s">
        <v>141</v>
      </c>
      <c r="E415" t="str">
        <f>_xlfn.IFNA(VLOOKUP(Table1[[#This Row],[ACCOUNT NAME]],'CHART OF ACCOUNTS'!$B$3:$D$156,3,0),"-")</f>
        <v>OPERATIONS EXPENSES</v>
      </c>
      <c r="F415" s="36" t="s">
        <v>465</v>
      </c>
      <c r="G415" s="30">
        <v>2005</v>
      </c>
      <c r="H415" s="30"/>
      <c r="I415" s="35">
        <f>I414+Table1[[#This Row],[DEBIT]]-Table1[[#This Row],[CREDIT]]</f>
        <v>1639425469</v>
      </c>
      <c r="J415" s="27">
        <v>44852</v>
      </c>
      <c r="K415" s="30"/>
    </row>
    <row r="416" hidden="1" spans="1:11">
      <c r="A416" s="27">
        <v>44854</v>
      </c>
      <c r="B416" s="28">
        <v>411</v>
      </c>
      <c r="C416" s="12" t="str">
        <f>_xlfn.IFNA(VLOOKUP(Table1[[#This Row],[ACCOUNT NAME]],'CHART OF ACCOUNTS'!$B$3:$D$156,2,0),"-")</f>
        <v>RENTS</v>
      </c>
      <c r="D416" t="s">
        <v>132</v>
      </c>
      <c r="E416" t="str">
        <f>_xlfn.IFNA(VLOOKUP(Table1[[#This Row],[ACCOUNT NAME]],'CHART OF ACCOUNTS'!$B$3:$D$156,3,0),"-")</f>
        <v>OPERATIONS EXPENSES</v>
      </c>
      <c r="F416" s="36" t="s">
        <v>466</v>
      </c>
      <c r="G416" s="30">
        <v>340</v>
      </c>
      <c r="H416" s="30"/>
      <c r="I416" s="35">
        <f>I415+Table1[[#This Row],[DEBIT]]-Table1[[#This Row],[CREDIT]]</f>
        <v>1639425809</v>
      </c>
      <c r="J416" s="27">
        <v>44854</v>
      </c>
      <c r="K416" s="30"/>
    </row>
    <row r="417" hidden="1" spans="1:11">
      <c r="A417" s="27">
        <v>44854</v>
      </c>
      <c r="B417" s="28">
        <v>412</v>
      </c>
      <c r="C417" s="12" t="str">
        <f>_xlfn.IFNA(VLOOKUP(Table1[[#This Row],[ACCOUNT NAME]],'CHART OF ACCOUNTS'!$B$3:$D$156,2,0),"-")</f>
        <v>MISCELLANOUS</v>
      </c>
      <c r="D417" t="s">
        <v>140</v>
      </c>
      <c r="E417" t="str">
        <f>_xlfn.IFNA(VLOOKUP(Table1[[#This Row],[ACCOUNT NAME]],'CHART OF ACCOUNTS'!$B$3:$D$156,3,0),"-")</f>
        <v>OPERATIONS EXPENSES</v>
      </c>
      <c r="F417" s="36" t="s">
        <v>420</v>
      </c>
      <c r="G417" s="30">
        <v>4380</v>
      </c>
      <c r="H417" s="30"/>
      <c r="I417" s="35">
        <f>I416+Table1[[#This Row],[DEBIT]]-Table1[[#This Row],[CREDIT]]</f>
        <v>1639430189</v>
      </c>
      <c r="J417" s="27">
        <v>44854</v>
      </c>
      <c r="K417" s="30"/>
    </row>
    <row r="418" hidden="1" spans="1:11">
      <c r="A418" s="27">
        <v>44854</v>
      </c>
      <c r="B418" s="28">
        <v>413</v>
      </c>
      <c r="C418" s="12" t="str">
        <f>_xlfn.IFNA(VLOOKUP(Table1[[#This Row],[ACCOUNT NAME]],'CHART OF ACCOUNTS'!$B$3:$D$156,2,0),"-")</f>
        <v>STATIONERY</v>
      </c>
      <c r="D418" t="s">
        <v>135</v>
      </c>
      <c r="E418" t="str">
        <f>_xlfn.IFNA(VLOOKUP(Table1[[#This Row],[ACCOUNT NAME]],'CHART OF ACCOUNTS'!$B$3:$D$156,3,0),"-")</f>
        <v>OPERATIONS EXPENSES</v>
      </c>
      <c r="F418" s="36" t="s">
        <v>467</v>
      </c>
      <c r="G418" s="30">
        <v>1615</v>
      </c>
      <c r="H418" s="30"/>
      <c r="I418" s="35">
        <f>I417+Table1[[#This Row],[DEBIT]]-Table1[[#This Row],[CREDIT]]</f>
        <v>1639431804</v>
      </c>
      <c r="J418" s="27">
        <v>44854</v>
      </c>
      <c r="K418" s="30"/>
    </row>
    <row r="419" hidden="1" spans="1:11">
      <c r="A419" s="27">
        <v>44854</v>
      </c>
      <c r="B419" s="28">
        <v>414</v>
      </c>
      <c r="C419" s="12" t="str">
        <f>_xlfn.IFNA(VLOOKUP(Table1[[#This Row],[ACCOUNT NAME]],'CHART OF ACCOUNTS'!$B$3:$D$156,2,0),"-")</f>
        <v>MISCELLANOUS</v>
      </c>
      <c r="D419" t="s">
        <v>140</v>
      </c>
      <c r="E419" t="str">
        <f>_xlfn.IFNA(VLOOKUP(Table1[[#This Row],[ACCOUNT NAME]],'CHART OF ACCOUNTS'!$B$3:$D$156,3,0),"-")</f>
        <v>OPERATIONS EXPENSES</v>
      </c>
      <c r="F419" s="36" t="s">
        <v>287</v>
      </c>
      <c r="G419" s="30">
        <v>1900</v>
      </c>
      <c r="H419" s="30"/>
      <c r="I419" s="35">
        <f>I418+Table1[[#This Row],[DEBIT]]-Table1[[#This Row],[CREDIT]]</f>
        <v>1639433704</v>
      </c>
      <c r="J419" s="27">
        <v>44854</v>
      </c>
      <c r="K419" s="30"/>
    </row>
    <row r="420" hidden="1" spans="1:11">
      <c r="A420" s="27">
        <v>44854</v>
      </c>
      <c r="B420" s="28">
        <v>415</v>
      </c>
      <c r="C420" s="12" t="str">
        <f>_xlfn.IFNA(VLOOKUP(Table1[[#This Row],[ACCOUNT NAME]],'CHART OF ACCOUNTS'!$B$3:$D$156,2,0),"-")</f>
        <v>MISCELLANOUS</v>
      </c>
      <c r="D420" t="s">
        <v>140</v>
      </c>
      <c r="E420" t="str">
        <f>_xlfn.IFNA(VLOOKUP(Table1[[#This Row],[ACCOUNT NAME]],'CHART OF ACCOUNTS'!$B$3:$D$156,3,0),"-")</f>
        <v>OPERATIONS EXPENSES</v>
      </c>
      <c r="F420" s="36" t="s">
        <v>468</v>
      </c>
      <c r="G420" s="30">
        <v>2100</v>
      </c>
      <c r="H420" s="30"/>
      <c r="I420" s="35">
        <f>I419+Table1[[#This Row],[DEBIT]]-Table1[[#This Row],[CREDIT]]</f>
        <v>1639435804</v>
      </c>
      <c r="J420" s="27">
        <v>44854</v>
      </c>
      <c r="K420" s="30"/>
    </row>
    <row r="421" hidden="1" spans="1:11">
      <c r="A421" s="27">
        <v>44854</v>
      </c>
      <c r="B421" s="28">
        <v>416</v>
      </c>
      <c r="C421" s="12" t="str">
        <f>_xlfn.IFNA(VLOOKUP(Table1[[#This Row],[ACCOUNT NAME]],'CHART OF ACCOUNTS'!$B$3:$D$156,2,0),"-")</f>
        <v>MISCELLANOUS</v>
      </c>
      <c r="D421" t="s">
        <v>140</v>
      </c>
      <c r="E421" t="str">
        <f>_xlfn.IFNA(VLOOKUP(Table1[[#This Row],[ACCOUNT NAME]],'CHART OF ACCOUNTS'!$B$3:$D$156,3,0),"-")</f>
        <v>OPERATIONS EXPENSES</v>
      </c>
      <c r="F421" s="36" t="s">
        <v>287</v>
      </c>
      <c r="G421" s="30">
        <v>275</v>
      </c>
      <c r="H421" s="30"/>
      <c r="I421" s="35">
        <f>I420+Table1[[#This Row],[DEBIT]]-Table1[[#This Row],[CREDIT]]</f>
        <v>1639436079</v>
      </c>
      <c r="J421" s="27">
        <v>44854</v>
      </c>
      <c r="K421" s="30"/>
    </row>
    <row r="422" hidden="1" spans="1:11">
      <c r="A422" s="27">
        <v>44854</v>
      </c>
      <c r="B422" s="28">
        <v>417</v>
      </c>
      <c r="C422" s="12" t="str">
        <f>_xlfn.IFNA(VLOOKUP(Table1[[#This Row],[ACCOUNT NAME]],'CHART OF ACCOUNTS'!$B$3:$D$156,2,0),"-")</f>
        <v>STATIONERY</v>
      </c>
      <c r="D422" t="s">
        <v>135</v>
      </c>
      <c r="E422" t="str">
        <f>_xlfn.IFNA(VLOOKUP(Table1[[#This Row],[ACCOUNT NAME]],'CHART OF ACCOUNTS'!$B$3:$D$156,3,0),"-")</f>
        <v>OPERATIONS EXPENSES</v>
      </c>
      <c r="F422" s="36" t="s">
        <v>469</v>
      </c>
      <c r="G422" s="30">
        <v>250</v>
      </c>
      <c r="H422" s="30"/>
      <c r="I422" s="35">
        <f>I421+Table1[[#This Row],[DEBIT]]-Table1[[#This Row],[CREDIT]]</f>
        <v>1639436329</v>
      </c>
      <c r="J422" s="27">
        <v>44854</v>
      </c>
      <c r="K422" s="30"/>
    </row>
    <row r="423" hidden="1" spans="1:11">
      <c r="A423" s="27">
        <v>44855</v>
      </c>
      <c r="B423" s="28">
        <v>418</v>
      </c>
      <c r="C423" s="12" t="str">
        <f>_xlfn.IFNA(VLOOKUP(Table1[[#This Row],[ACCOUNT NAME]],'CHART OF ACCOUNTS'!$B$3:$D$156,2,0),"-")</f>
        <v>UTILITY</v>
      </c>
      <c r="D423" t="s">
        <v>141</v>
      </c>
      <c r="E423" t="str">
        <f>_xlfn.IFNA(VLOOKUP(Table1[[#This Row],[ACCOUNT NAME]],'CHART OF ACCOUNTS'!$B$3:$D$156,3,0),"-")</f>
        <v>OPERATIONS EXPENSES</v>
      </c>
      <c r="F423" s="36" t="s">
        <v>470</v>
      </c>
      <c r="G423" s="30">
        <v>400</v>
      </c>
      <c r="H423" s="30"/>
      <c r="I423" s="35">
        <f>I422+Table1[[#This Row],[DEBIT]]-Table1[[#This Row],[CREDIT]]</f>
        <v>1639436729</v>
      </c>
      <c r="J423" s="27">
        <v>44855</v>
      </c>
      <c r="K423" s="30"/>
    </row>
    <row r="424" hidden="1" spans="1:11">
      <c r="A424" s="27">
        <v>44855</v>
      </c>
      <c r="B424" s="28">
        <v>419</v>
      </c>
      <c r="C424" s="12" t="str">
        <f>_xlfn.IFNA(VLOOKUP(Table1[[#This Row],[ACCOUNT NAME]],'CHART OF ACCOUNTS'!$B$3:$D$156,2,0),"-")</f>
        <v>MISCELLANOUS</v>
      </c>
      <c r="D424" t="s">
        <v>140</v>
      </c>
      <c r="E424" t="str">
        <f>_xlfn.IFNA(VLOOKUP(Table1[[#This Row],[ACCOUNT NAME]],'CHART OF ACCOUNTS'!$B$3:$D$156,3,0),"-")</f>
        <v>OPERATIONS EXPENSES</v>
      </c>
      <c r="F424" s="36" t="s">
        <v>471</v>
      </c>
      <c r="G424" s="30">
        <v>2117</v>
      </c>
      <c r="H424" s="30"/>
      <c r="I424" s="35">
        <f>I423+Table1[[#This Row],[DEBIT]]-Table1[[#This Row],[CREDIT]]</f>
        <v>1639438846</v>
      </c>
      <c r="J424" s="27">
        <v>44855</v>
      </c>
      <c r="K424" s="30"/>
    </row>
    <row r="425" hidden="1" spans="1:11">
      <c r="A425" s="27">
        <v>44855</v>
      </c>
      <c r="B425" s="28">
        <v>420</v>
      </c>
      <c r="C425" s="12" t="str">
        <f>_xlfn.IFNA(VLOOKUP(Table1[[#This Row],[ACCOUNT NAME]],'CHART OF ACCOUNTS'!$B$3:$D$156,2,0),"-")</f>
        <v>MISCELLANOUS</v>
      </c>
      <c r="D425" t="s">
        <v>140</v>
      </c>
      <c r="E425" t="str">
        <f>_xlfn.IFNA(VLOOKUP(Table1[[#This Row],[ACCOUNT NAME]],'CHART OF ACCOUNTS'!$B$3:$D$156,3,0),"-")</f>
        <v>OPERATIONS EXPENSES</v>
      </c>
      <c r="F425" s="36" t="s">
        <v>472</v>
      </c>
      <c r="G425" s="30">
        <v>2118</v>
      </c>
      <c r="H425" s="30"/>
      <c r="I425" s="35">
        <f>I424+Table1[[#This Row],[DEBIT]]-Table1[[#This Row],[CREDIT]]</f>
        <v>1639440964</v>
      </c>
      <c r="J425" s="27">
        <v>44855</v>
      </c>
      <c r="K425" s="30"/>
    </row>
    <row r="426" hidden="1" spans="1:11">
      <c r="A426" s="27">
        <v>44855</v>
      </c>
      <c r="B426" s="28">
        <v>421</v>
      </c>
      <c r="C426" s="12" t="str">
        <f>_xlfn.IFNA(VLOOKUP(Table1[[#This Row],[ACCOUNT NAME]],'CHART OF ACCOUNTS'!$B$3:$D$156,2,0),"-")</f>
        <v>MISCELLANOUS</v>
      </c>
      <c r="D426" t="s">
        <v>140</v>
      </c>
      <c r="E426" t="str">
        <f>_xlfn.IFNA(VLOOKUP(Table1[[#This Row],[ACCOUNT NAME]],'CHART OF ACCOUNTS'!$B$3:$D$156,3,0),"-")</f>
        <v>OPERATIONS EXPENSES</v>
      </c>
      <c r="F426" s="36" t="s">
        <v>473</v>
      </c>
      <c r="G426" s="30">
        <v>3691</v>
      </c>
      <c r="H426" s="30"/>
      <c r="I426" s="35">
        <f>I425+Table1[[#This Row],[DEBIT]]-Table1[[#This Row],[CREDIT]]</f>
        <v>1639444655</v>
      </c>
      <c r="J426" s="27">
        <v>44855</v>
      </c>
      <c r="K426" s="30"/>
    </row>
    <row r="427" hidden="1" spans="1:11">
      <c r="A427" s="27">
        <v>44855</v>
      </c>
      <c r="B427" s="28">
        <v>422</v>
      </c>
      <c r="C427" s="12" t="str">
        <f>_xlfn.IFNA(VLOOKUP(Table1[[#This Row],[ACCOUNT NAME]],'CHART OF ACCOUNTS'!$B$3:$D$156,2,0),"-")</f>
        <v>MISCELLANOUS</v>
      </c>
      <c r="D427" t="s">
        <v>140</v>
      </c>
      <c r="E427" t="str">
        <f>_xlfn.IFNA(VLOOKUP(Table1[[#This Row],[ACCOUNT NAME]],'CHART OF ACCOUNTS'!$B$3:$D$156,3,0),"-")</f>
        <v>OPERATIONS EXPENSES</v>
      </c>
      <c r="F427" s="36" t="s">
        <v>472</v>
      </c>
      <c r="G427" s="30">
        <v>2118</v>
      </c>
      <c r="H427" s="30"/>
      <c r="I427" s="35">
        <f>I426+Table1[[#This Row],[DEBIT]]-Table1[[#This Row],[CREDIT]]</f>
        <v>1639446773</v>
      </c>
      <c r="J427" s="27">
        <v>44855</v>
      </c>
      <c r="K427" s="30"/>
    </row>
    <row r="428" hidden="1" spans="1:11">
      <c r="A428" s="27">
        <v>44855</v>
      </c>
      <c r="B428" s="28">
        <v>423</v>
      </c>
      <c r="C428" s="12" t="str">
        <f>_xlfn.IFNA(VLOOKUP(Table1[[#This Row],[ACCOUNT NAME]],'CHART OF ACCOUNTS'!$B$3:$D$156,2,0),"-")</f>
        <v>MISCELLANOUS</v>
      </c>
      <c r="D428" t="s">
        <v>140</v>
      </c>
      <c r="E428" t="str">
        <f>_xlfn.IFNA(VLOOKUP(Table1[[#This Row],[ACCOUNT NAME]],'CHART OF ACCOUNTS'!$B$3:$D$156,3,0),"-")</f>
        <v>OPERATIONS EXPENSES</v>
      </c>
      <c r="F428" s="36" t="s">
        <v>471</v>
      </c>
      <c r="G428" s="30">
        <v>2117</v>
      </c>
      <c r="H428" s="30"/>
      <c r="I428" s="35">
        <f>I427+Table1[[#This Row],[DEBIT]]-Table1[[#This Row],[CREDIT]]</f>
        <v>1639448890</v>
      </c>
      <c r="J428" s="27">
        <v>44855</v>
      </c>
      <c r="K428" s="30"/>
    </row>
    <row r="429" hidden="1" spans="1:11">
      <c r="A429" s="27">
        <v>44855</v>
      </c>
      <c r="B429" s="28">
        <v>424</v>
      </c>
      <c r="C429" s="12" t="str">
        <f>_xlfn.IFNA(VLOOKUP(Table1[[#This Row],[ACCOUNT NAME]],'CHART OF ACCOUNTS'!$B$3:$D$156,2,0),"-")</f>
        <v>MISCELLANOUS</v>
      </c>
      <c r="D429" t="s">
        <v>140</v>
      </c>
      <c r="E429" t="str">
        <f>_xlfn.IFNA(VLOOKUP(Table1[[#This Row],[ACCOUNT NAME]],'CHART OF ACCOUNTS'!$B$3:$D$156,3,0),"-")</f>
        <v>OPERATIONS EXPENSES</v>
      </c>
      <c r="F429" s="36" t="s">
        <v>474</v>
      </c>
      <c r="G429" s="30">
        <v>2150</v>
      </c>
      <c r="H429" s="30"/>
      <c r="I429" s="35">
        <f>I428+Table1[[#This Row],[DEBIT]]-Table1[[#This Row],[CREDIT]]</f>
        <v>1639451040</v>
      </c>
      <c r="J429" s="27">
        <v>44855</v>
      </c>
      <c r="K429" s="30"/>
    </row>
    <row r="430" hidden="1" spans="1:11">
      <c r="A430" s="27">
        <v>44855</v>
      </c>
      <c r="B430" s="28">
        <v>425</v>
      </c>
      <c r="C430" s="12" t="str">
        <f>_xlfn.IFNA(VLOOKUP(Table1[[#This Row],[ACCOUNT NAME]],'CHART OF ACCOUNTS'!$B$3:$D$156,2,0),"-")</f>
        <v>MISCELLANOUS</v>
      </c>
      <c r="D430" t="s">
        <v>140</v>
      </c>
      <c r="E430" t="str">
        <f>_xlfn.IFNA(VLOOKUP(Table1[[#This Row],[ACCOUNT NAME]],'CHART OF ACCOUNTS'!$B$3:$D$156,3,0),"-")</f>
        <v>OPERATIONS EXPENSES</v>
      </c>
      <c r="F430" s="36" t="s">
        <v>475</v>
      </c>
      <c r="G430" s="30">
        <v>4500</v>
      </c>
      <c r="H430" s="30"/>
      <c r="I430" s="35">
        <f>I429+Table1[[#This Row],[DEBIT]]-Table1[[#This Row],[CREDIT]]</f>
        <v>1639455540</v>
      </c>
      <c r="J430" s="27">
        <v>44855</v>
      </c>
      <c r="K430" s="30"/>
    </row>
    <row r="431" hidden="1" spans="1:11">
      <c r="A431" s="27">
        <v>44855</v>
      </c>
      <c r="B431" s="28">
        <v>426</v>
      </c>
      <c r="C431" s="12" t="str">
        <f>_xlfn.IFNA(VLOOKUP(Table1[[#This Row],[ACCOUNT NAME]],'CHART OF ACCOUNTS'!$B$3:$D$156,2,0),"-")</f>
        <v>MISCELLANOUS</v>
      </c>
      <c r="D431" t="s">
        <v>140</v>
      </c>
      <c r="E431" t="str">
        <f>_xlfn.IFNA(VLOOKUP(Table1[[#This Row],[ACCOUNT NAME]],'CHART OF ACCOUNTS'!$B$3:$D$156,3,0),"-")</f>
        <v>OPERATIONS EXPENSES</v>
      </c>
      <c r="F431" s="36" t="s">
        <v>476</v>
      </c>
      <c r="G431" s="30">
        <v>3000</v>
      </c>
      <c r="H431" s="30"/>
      <c r="I431" s="35">
        <f>I430+Table1[[#This Row],[DEBIT]]-Table1[[#This Row],[CREDIT]]</f>
        <v>1639458540</v>
      </c>
      <c r="J431" s="27">
        <v>44855</v>
      </c>
      <c r="K431" s="30"/>
    </row>
    <row r="432" hidden="1" spans="1:11">
      <c r="A432" s="27">
        <v>44855</v>
      </c>
      <c r="B432" s="28">
        <v>427</v>
      </c>
      <c r="C432" s="12" t="str">
        <f>_xlfn.IFNA(VLOOKUP(Table1[[#This Row],[ACCOUNT NAME]],'CHART OF ACCOUNTS'!$B$3:$D$156,2,0),"-")</f>
        <v>STATIONERY</v>
      </c>
      <c r="D432" t="s">
        <v>135</v>
      </c>
      <c r="E432" t="str">
        <f>_xlfn.IFNA(VLOOKUP(Table1[[#This Row],[ACCOUNT NAME]],'CHART OF ACCOUNTS'!$B$3:$D$156,3,0),"-")</f>
        <v>OPERATIONS EXPENSES</v>
      </c>
      <c r="F432" s="36" t="s">
        <v>477</v>
      </c>
      <c r="G432" s="30">
        <v>5120</v>
      </c>
      <c r="H432" s="30"/>
      <c r="I432" s="35">
        <f>I431+Table1[[#This Row],[DEBIT]]-Table1[[#This Row],[CREDIT]]</f>
        <v>1639463660</v>
      </c>
      <c r="J432" s="27">
        <v>44855</v>
      </c>
      <c r="K432" s="30"/>
    </row>
    <row r="433" hidden="1" spans="1:11">
      <c r="A433" s="27">
        <v>44855</v>
      </c>
      <c r="B433" s="28">
        <v>428</v>
      </c>
      <c r="C433" s="12" t="str">
        <f>_xlfn.IFNA(VLOOKUP(Table1[[#This Row],[ACCOUNT NAME]],'CHART OF ACCOUNTS'!$B$3:$D$156,2,0),"-")</f>
        <v>MISCELLANOUS</v>
      </c>
      <c r="D433" t="s">
        <v>140</v>
      </c>
      <c r="E433" t="str">
        <f>_xlfn.IFNA(VLOOKUP(Table1[[#This Row],[ACCOUNT NAME]],'CHART OF ACCOUNTS'!$B$3:$D$156,3,0),"-")</f>
        <v>OPERATIONS EXPENSES</v>
      </c>
      <c r="F433" s="36" t="s">
        <v>478</v>
      </c>
      <c r="G433" s="30">
        <v>141792</v>
      </c>
      <c r="H433" s="30"/>
      <c r="I433" s="35">
        <f>I432+Table1[[#This Row],[DEBIT]]-Table1[[#This Row],[CREDIT]]</f>
        <v>1639605452</v>
      </c>
      <c r="J433" s="27">
        <v>44855</v>
      </c>
      <c r="K433" s="30"/>
    </row>
    <row r="434" hidden="1" spans="1:11">
      <c r="A434" s="27">
        <v>44856</v>
      </c>
      <c r="B434" s="28">
        <v>429</v>
      </c>
      <c r="C434" s="12" t="str">
        <f>_xlfn.IFNA(VLOOKUP(Table1[[#This Row],[ACCOUNT NAME]],'CHART OF ACCOUNTS'!$B$3:$D$156,2,0),"-")</f>
        <v>SALARIES</v>
      </c>
      <c r="D434" t="s">
        <v>137</v>
      </c>
      <c r="E434" t="str">
        <f>_xlfn.IFNA(VLOOKUP(Table1[[#This Row],[ACCOUNT NAME]],'CHART OF ACCOUNTS'!$B$3:$D$156,3,0),"-")</f>
        <v>OPERATIONS EXPENSES</v>
      </c>
      <c r="F434" s="36" t="s">
        <v>479</v>
      </c>
      <c r="G434" s="30">
        <v>5000</v>
      </c>
      <c r="H434" s="30"/>
      <c r="I434" s="35">
        <f>I433+Table1[[#This Row],[DEBIT]]-Table1[[#This Row],[CREDIT]]</f>
        <v>1639610452</v>
      </c>
      <c r="J434" s="27">
        <v>44856</v>
      </c>
      <c r="K434" s="30"/>
    </row>
    <row r="435" hidden="1" spans="1:11">
      <c r="A435" s="27">
        <v>44860</v>
      </c>
      <c r="B435" s="28">
        <v>430</v>
      </c>
      <c r="C435" s="12" t="str">
        <f>_xlfn.IFNA(VLOOKUP(Table1[[#This Row],[ACCOUNT NAME]],'CHART OF ACCOUNTS'!$B$3:$D$156,2,0),"-")</f>
        <v>MISCELLANOUS</v>
      </c>
      <c r="D435" t="s">
        <v>140</v>
      </c>
      <c r="E435" t="str">
        <f>_xlfn.IFNA(VLOOKUP(Table1[[#This Row],[ACCOUNT NAME]],'CHART OF ACCOUNTS'!$B$3:$D$156,3,0),"-")</f>
        <v>OPERATIONS EXPENSES</v>
      </c>
      <c r="F435" s="36" t="s">
        <v>480</v>
      </c>
      <c r="G435" s="30">
        <v>350</v>
      </c>
      <c r="H435" s="30"/>
      <c r="I435" s="35">
        <f>I434+Table1[[#This Row],[DEBIT]]-Table1[[#This Row],[CREDIT]]</f>
        <v>1639610802</v>
      </c>
      <c r="J435" s="27">
        <v>44860</v>
      </c>
      <c r="K435" s="30"/>
    </row>
    <row r="436" hidden="1" spans="1:11">
      <c r="A436" s="27">
        <v>44860</v>
      </c>
      <c r="B436" s="28">
        <v>431</v>
      </c>
      <c r="C436" s="12" t="str">
        <f>_xlfn.IFNA(VLOOKUP(Table1[[#This Row],[ACCOUNT NAME]],'CHART OF ACCOUNTS'!$B$3:$D$156,2,0),"-")</f>
        <v>UTILITY</v>
      </c>
      <c r="D436" t="s">
        <v>141</v>
      </c>
      <c r="E436" t="str">
        <f>_xlfn.IFNA(VLOOKUP(Table1[[#This Row],[ACCOUNT NAME]],'CHART OF ACCOUNTS'!$B$3:$D$156,3,0),"-")</f>
        <v>OPERATIONS EXPENSES</v>
      </c>
      <c r="F436" s="36" t="s">
        <v>481</v>
      </c>
      <c r="G436" s="30">
        <v>62250</v>
      </c>
      <c r="H436" s="30"/>
      <c r="I436" s="35">
        <f>I435+Table1[[#This Row],[DEBIT]]-Table1[[#This Row],[CREDIT]]</f>
        <v>1639673052</v>
      </c>
      <c r="J436" s="27">
        <v>44860</v>
      </c>
      <c r="K436" s="30"/>
    </row>
    <row r="437" hidden="1" spans="1:11">
      <c r="A437" s="27">
        <v>44860</v>
      </c>
      <c r="B437" s="28">
        <v>432</v>
      </c>
      <c r="C437" s="12" t="str">
        <f>_xlfn.IFNA(VLOOKUP(Table1[[#This Row],[ACCOUNT NAME]],'CHART OF ACCOUNTS'!$B$3:$D$156,2,0),"-")</f>
        <v>MISCELLANOUS</v>
      </c>
      <c r="D437" t="s">
        <v>140</v>
      </c>
      <c r="E437" t="str">
        <f>_xlfn.IFNA(VLOOKUP(Table1[[#This Row],[ACCOUNT NAME]],'CHART OF ACCOUNTS'!$B$3:$D$156,3,0),"-")</f>
        <v>OPERATIONS EXPENSES</v>
      </c>
      <c r="F437" s="36" t="s">
        <v>431</v>
      </c>
      <c r="G437" s="30">
        <v>3195</v>
      </c>
      <c r="H437" s="30"/>
      <c r="I437" s="35">
        <f>I436+Table1[[#This Row],[DEBIT]]-Table1[[#This Row],[CREDIT]]</f>
        <v>1639676247</v>
      </c>
      <c r="J437" s="27">
        <v>44860</v>
      </c>
      <c r="K437" s="30"/>
    </row>
    <row r="438" hidden="1" spans="1:11">
      <c r="A438" s="27">
        <v>44860</v>
      </c>
      <c r="B438" s="28">
        <v>433</v>
      </c>
      <c r="C438" s="12" t="str">
        <f>_xlfn.IFNA(VLOOKUP(Table1[[#This Row],[ACCOUNT NAME]],'CHART OF ACCOUNTS'!$B$3:$D$156,2,0),"-")</f>
        <v>MISCELLANOUS</v>
      </c>
      <c r="D438" t="s">
        <v>140</v>
      </c>
      <c r="E438" t="str">
        <f>_xlfn.IFNA(VLOOKUP(Table1[[#This Row],[ACCOUNT NAME]],'CHART OF ACCOUNTS'!$B$3:$D$156,3,0),"-")</f>
        <v>OPERATIONS EXPENSES</v>
      </c>
      <c r="F438" s="36" t="s">
        <v>482</v>
      </c>
      <c r="G438" s="30">
        <v>24085</v>
      </c>
      <c r="H438" s="30"/>
      <c r="I438" s="35">
        <f>I437+Table1[[#This Row],[DEBIT]]-Table1[[#This Row],[CREDIT]]</f>
        <v>1639700332</v>
      </c>
      <c r="J438" s="27">
        <v>44860</v>
      </c>
      <c r="K438" s="30"/>
    </row>
    <row r="439" hidden="1" spans="1:11">
      <c r="A439" s="27">
        <v>44860</v>
      </c>
      <c r="B439" s="28">
        <v>434</v>
      </c>
      <c r="C439" s="12" t="str">
        <f>_xlfn.IFNA(VLOOKUP(Table1[[#This Row],[ACCOUNT NAME]],'CHART OF ACCOUNTS'!$B$3:$D$156,2,0),"-")</f>
        <v>STATIONERY</v>
      </c>
      <c r="D439" t="s">
        <v>135</v>
      </c>
      <c r="E439" t="str">
        <f>_xlfn.IFNA(VLOOKUP(Table1[[#This Row],[ACCOUNT NAME]],'CHART OF ACCOUNTS'!$B$3:$D$156,3,0),"-")</f>
        <v>OPERATIONS EXPENSES</v>
      </c>
      <c r="F439" s="36" t="s">
        <v>483</v>
      </c>
      <c r="G439" s="30">
        <v>3500</v>
      </c>
      <c r="H439" s="30"/>
      <c r="I439" s="35">
        <f>I438+Table1[[#This Row],[DEBIT]]-Table1[[#This Row],[CREDIT]]</f>
        <v>1639703832</v>
      </c>
      <c r="J439" s="27">
        <v>44860</v>
      </c>
      <c r="K439" s="30"/>
    </row>
    <row r="440" hidden="1" spans="1:11">
      <c r="A440" s="27">
        <v>44860</v>
      </c>
      <c r="B440" s="28">
        <v>435</v>
      </c>
      <c r="C440" s="12" t="str">
        <f>_xlfn.IFNA(VLOOKUP(Table1[[#This Row],[ACCOUNT NAME]],'CHART OF ACCOUNTS'!$B$3:$D$156,2,0),"-")</f>
        <v>DMA</v>
      </c>
      <c r="D440" t="s">
        <v>121</v>
      </c>
      <c r="E440" t="str">
        <f>_xlfn.IFNA(VLOOKUP(Table1[[#This Row],[ACCOUNT NAME]],'CHART OF ACCOUNTS'!$B$3:$D$156,3,0),"-")</f>
        <v>DMA CONSULTANTS</v>
      </c>
      <c r="F440" s="36" t="s">
        <v>484</v>
      </c>
      <c r="G440" s="30">
        <v>2500000</v>
      </c>
      <c r="H440" s="30"/>
      <c r="I440" s="35">
        <f>I439+Table1[[#This Row],[DEBIT]]-Table1[[#This Row],[CREDIT]]</f>
        <v>1642203832</v>
      </c>
      <c r="J440" s="27">
        <v>44860</v>
      </c>
      <c r="K440" s="30"/>
    </row>
    <row r="441" hidden="1" spans="1:11">
      <c r="A441" s="27">
        <v>44861</v>
      </c>
      <c r="B441" s="28">
        <v>436</v>
      </c>
      <c r="C441" s="12" t="str">
        <f>_xlfn.IFNA(VLOOKUP(Table1[[#This Row],[ACCOUNT NAME]],'CHART OF ACCOUNTS'!$B$3:$D$156,2,0),"-")</f>
        <v>UTILITY</v>
      </c>
      <c r="D441" t="s">
        <v>141</v>
      </c>
      <c r="E441" t="str">
        <f>_xlfn.IFNA(VLOOKUP(Table1[[#This Row],[ACCOUNT NAME]],'CHART OF ACCOUNTS'!$B$3:$D$156,3,0),"-")</f>
        <v>OPERATIONS EXPENSES</v>
      </c>
      <c r="F441" s="36" t="s">
        <v>485</v>
      </c>
      <c r="G441" s="30">
        <v>1992</v>
      </c>
      <c r="H441" s="30"/>
      <c r="I441" s="35">
        <f>I440+Table1[[#This Row],[DEBIT]]-Table1[[#This Row],[CREDIT]]</f>
        <v>1642205824</v>
      </c>
      <c r="J441" s="27">
        <v>44861</v>
      </c>
      <c r="K441" s="30"/>
    </row>
    <row r="442" hidden="1" spans="1:11">
      <c r="A442" s="27">
        <v>44861</v>
      </c>
      <c r="B442" s="28">
        <v>437</v>
      </c>
      <c r="C442" s="12" t="str">
        <f>_xlfn.IFNA(VLOOKUP(Table1[[#This Row],[ACCOUNT NAME]],'CHART OF ACCOUNTS'!$B$3:$D$156,2,0),"-")</f>
        <v>PRINTINGS</v>
      </c>
      <c r="D442" t="s">
        <v>73</v>
      </c>
      <c r="E442" t="str">
        <f>_xlfn.IFNA(VLOOKUP(Table1[[#This Row],[ACCOUNT NAME]],'CHART OF ACCOUNTS'!$B$3:$D$156,3,0),"-")</f>
        <v>MARKETING EXP</v>
      </c>
      <c r="F442" s="36" t="s">
        <v>486</v>
      </c>
      <c r="G442" s="30">
        <v>28000</v>
      </c>
      <c r="H442" s="30"/>
      <c r="I442" s="35">
        <f>I441+Table1[[#This Row],[DEBIT]]-Table1[[#This Row],[CREDIT]]</f>
        <v>1642233824</v>
      </c>
      <c r="J442" s="27">
        <v>44861</v>
      </c>
      <c r="K442" s="30"/>
    </row>
    <row r="443" hidden="1" spans="1:11">
      <c r="A443" s="27">
        <v>44861</v>
      </c>
      <c r="B443" s="28">
        <v>438</v>
      </c>
      <c r="C443" s="12" t="str">
        <f>_xlfn.IFNA(VLOOKUP(Table1[[#This Row],[ACCOUNT NAME]],'CHART OF ACCOUNTS'!$B$3:$D$156,2,0),"-")</f>
        <v>PRINTINGS</v>
      </c>
      <c r="D443" t="s">
        <v>73</v>
      </c>
      <c r="E443" t="str">
        <f>_xlfn.IFNA(VLOOKUP(Table1[[#This Row],[ACCOUNT NAME]],'CHART OF ACCOUNTS'!$B$3:$D$156,3,0),"-")</f>
        <v>MARKETING EXP</v>
      </c>
      <c r="F443" s="36" t="s">
        <v>487</v>
      </c>
      <c r="G443" s="30">
        <v>588000</v>
      </c>
      <c r="H443" s="30"/>
      <c r="I443" s="35">
        <f>I442+Table1[[#This Row],[DEBIT]]-Table1[[#This Row],[CREDIT]]</f>
        <v>1642821824</v>
      </c>
      <c r="J443" s="27">
        <v>44861</v>
      </c>
      <c r="K443" s="30"/>
    </row>
    <row r="444" hidden="1" spans="1:11">
      <c r="A444" s="27">
        <v>44861</v>
      </c>
      <c r="B444" s="28">
        <v>439</v>
      </c>
      <c r="C444" s="12" t="str">
        <f>_xlfn.IFNA(VLOOKUP(Table1[[#This Row],[ACCOUNT NAME]],'CHART OF ACCOUNTS'!$B$3:$D$156,2,0),"-")</f>
        <v>GENERAL</v>
      </c>
      <c r="D444" s="37" t="s">
        <v>32</v>
      </c>
      <c r="E444" t="str">
        <f>_xlfn.IFNA(VLOOKUP(Table1[[#This Row],[ACCOUNT NAME]],'CHART OF ACCOUNTS'!$B$3:$D$156,3,0),"-")</f>
        <v>OPERATIONS EXPENSES</v>
      </c>
      <c r="F444" s="36" t="s">
        <v>488</v>
      </c>
      <c r="G444" s="30">
        <v>30500</v>
      </c>
      <c r="H444" s="30"/>
      <c r="I444" s="35">
        <f>I443+Table1[[#This Row],[DEBIT]]-Table1[[#This Row],[CREDIT]]</f>
        <v>1642852324</v>
      </c>
      <c r="J444" s="27">
        <v>44861</v>
      </c>
      <c r="K444" s="30"/>
    </row>
    <row r="445" hidden="1" spans="1:11">
      <c r="A445" s="27">
        <v>44861</v>
      </c>
      <c r="B445" s="28">
        <v>440</v>
      </c>
      <c r="C445" s="12" t="str">
        <f>_xlfn.IFNA(VLOOKUP(Table1[[#This Row],[ACCOUNT NAME]],'CHART OF ACCOUNTS'!$B$3:$D$156,2,0),"-")</f>
        <v>GENERAL</v>
      </c>
      <c r="D445" s="37" t="s">
        <v>32</v>
      </c>
      <c r="E445" t="str">
        <f>_xlfn.IFNA(VLOOKUP(Table1[[#This Row],[ACCOUNT NAME]],'CHART OF ACCOUNTS'!$B$3:$D$156,3,0),"-")</f>
        <v>OPERATIONS EXPENSES</v>
      </c>
      <c r="F445" s="36" t="s">
        <v>489</v>
      </c>
      <c r="G445" s="30">
        <v>120000</v>
      </c>
      <c r="H445" s="30"/>
      <c r="I445" s="35">
        <f>I444+Table1[[#This Row],[DEBIT]]-Table1[[#This Row],[CREDIT]]</f>
        <v>1642972324</v>
      </c>
      <c r="J445" s="27">
        <v>44861</v>
      </c>
      <c r="K445" s="30"/>
    </row>
    <row r="446" hidden="1" spans="1:11">
      <c r="A446" s="27">
        <v>44861</v>
      </c>
      <c r="B446" s="28">
        <v>441</v>
      </c>
      <c r="C446" s="12" t="str">
        <f>_xlfn.IFNA(VLOOKUP(Table1[[#This Row],[ACCOUNT NAME]],'CHART OF ACCOUNTS'!$B$3:$D$156,2,0),"-")</f>
        <v>GENERAL</v>
      </c>
      <c r="D446" s="37" t="s">
        <v>32</v>
      </c>
      <c r="E446" t="str">
        <f>_xlfn.IFNA(VLOOKUP(Table1[[#This Row],[ACCOUNT NAME]],'CHART OF ACCOUNTS'!$B$3:$D$156,3,0),"-")</f>
        <v>OPERATIONS EXPENSES</v>
      </c>
      <c r="F446" s="36" t="s">
        <v>80</v>
      </c>
      <c r="G446" s="30">
        <v>45398</v>
      </c>
      <c r="H446" s="30"/>
      <c r="I446" s="35">
        <f>I445+Table1[[#This Row],[DEBIT]]-Table1[[#This Row],[CREDIT]]</f>
        <v>1643017722</v>
      </c>
      <c r="J446" s="27">
        <v>44861</v>
      </c>
      <c r="K446" s="30"/>
    </row>
    <row r="447" hidden="1" spans="1:11">
      <c r="A447" s="27">
        <v>44861</v>
      </c>
      <c r="B447" s="28">
        <v>442</v>
      </c>
      <c r="C447" s="12" t="str">
        <f>_xlfn.IFNA(VLOOKUP(Table1[[#This Row],[ACCOUNT NAME]],'CHART OF ACCOUNTS'!$B$3:$D$156,2,0),"-")</f>
        <v>GENERAL</v>
      </c>
      <c r="D447" s="37" t="s">
        <v>32</v>
      </c>
      <c r="E447" t="str">
        <f>_xlfn.IFNA(VLOOKUP(Table1[[#This Row],[ACCOUNT NAME]],'CHART OF ACCOUNTS'!$B$3:$D$156,3,0),"-")</f>
        <v>OPERATIONS EXPENSES</v>
      </c>
      <c r="F447" s="36" t="s">
        <v>80</v>
      </c>
      <c r="G447" s="30">
        <v>3554</v>
      </c>
      <c r="H447" s="30"/>
      <c r="I447" s="35">
        <f>I446+Table1[[#This Row],[DEBIT]]-Table1[[#This Row],[CREDIT]]</f>
        <v>1643021276</v>
      </c>
      <c r="J447" s="27">
        <v>44861</v>
      </c>
      <c r="K447" s="30"/>
    </row>
    <row r="448" hidden="1" spans="1:11">
      <c r="A448" s="27">
        <v>44861</v>
      </c>
      <c r="B448" s="28">
        <v>443</v>
      </c>
      <c r="C448" s="12" t="str">
        <f>_xlfn.IFNA(VLOOKUP(Table1[[#This Row],[ACCOUNT NAME]],'CHART OF ACCOUNTS'!$B$3:$D$156,2,0),"-")</f>
        <v>GENERAL</v>
      </c>
      <c r="D448" s="37" t="s">
        <v>32</v>
      </c>
      <c r="E448" t="str">
        <f>_xlfn.IFNA(VLOOKUP(Table1[[#This Row],[ACCOUNT NAME]],'CHART OF ACCOUNTS'!$B$3:$D$156,3,0),"-")</f>
        <v>OPERATIONS EXPENSES</v>
      </c>
      <c r="F448" s="36" t="s">
        <v>80</v>
      </c>
      <c r="G448" s="30">
        <v>13207</v>
      </c>
      <c r="H448" s="30"/>
      <c r="I448" s="35">
        <f>I447+Table1[[#This Row],[DEBIT]]-Table1[[#This Row],[CREDIT]]</f>
        <v>1643034483</v>
      </c>
      <c r="J448" s="27">
        <v>44861</v>
      </c>
      <c r="K448" s="30"/>
    </row>
    <row r="449" hidden="1" spans="1:11">
      <c r="A449" s="27">
        <v>44861</v>
      </c>
      <c r="B449" s="28">
        <v>444</v>
      </c>
      <c r="C449" s="12" t="str">
        <f>_xlfn.IFNA(VLOOKUP(Table1[[#This Row],[ACCOUNT NAME]],'CHART OF ACCOUNTS'!$B$3:$D$156,2,0),"-")</f>
        <v>GENERAL</v>
      </c>
      <c r="D449" s="37" t="s">
        <v>32</v>
      </c>
      <c r="E449" t="str">
        <f>_xlfn.IFNA(VLOOKUP(Table1[[#This Row],[ACCOUNT NAME]],'CHART OF ACCOUNTS'!$B$3:$D$156,3,0),"-")</f>
        <v>OPERATIONS EXPENSES</v>
      </c>
      <c r="F449" s="36" t="s">
        <v>80</v>
      </c>
      <c r="G449" s="30">
        <v>13207</v>
      </c>
      <c r="H449" s="30"/>
      <c r="I449" s="35">
        <f>I448+Table1[[#This Row],[DEBIT]]-Table1[[#This Row],[CREDIT]]</f>
        <v>1643047690</v>
      </c>
      <c r="J449" s="27">
        <v>44861</v>
      </c>
      <c r="K449" s="30"/>
    </row>
    <row r="450" hidden="1" spans="1:11">
      <c r="A450" s="27">
        <v>44861</v>
      </c>
      <c r="B450" s="28">
        <v>445</v>
      </c>
      <c r="C450" s="12" t="str">
        <f>_xlfn.IFNA(VLOOKUP(Table1[[#This Row],[ACCOUNT NAME]],'CHART OF ACCOUNTS'!$B$3:$D$156,2,0),"-")</f>
        <v>FURNITURE AND FITTINGS</v>
      </c>
      <c r="D450" t="s">
        <v>166</v>
      </c>
      <c r="E450" t="str">
        <f>_xlfn.IFNA(VLOOKUP(Table1[[#This Row],[ACCOUNT NAME]],'CHART OF ACCOUNTS'!$B$3:$D$156,3,0),"-")</f>
        <v>ASSETS PURCHASED</v>
      </c>
      <c r="F450" s="36" t="s">
        <v>490</v>
      </c>
      <c r="G450" s="30">
        <v>1647678</v>
      </c>
      <c r="H450" s="30"/>
      <c r="I450" s="35">
        <f>I449+Table1[[#This Row],[DEBIT]]-Table1[[#This Row],[CREDIT]]</f>
        <v>1644695368</v>
      </c>
      <c r="J450" s="27">
        <v>44861</v>
      </c>
      <c r="K450" s="30"/>
    </row>
    <row r="451" hidden="1" spans="1:11">
      <c r="A451" s="27">
        <v>44861</v>
      </c>
      <c r="B451" s="28">
        <v>446</v>
      </c>
      <c r="C451" s="12" t="str">
        <f>_xlfn.IFNA(VLOOKUP(Table1[[#This Row],[ACCOUNT NAME]],'CHART OF ACCOUNTS'!$B$3:$D$156,2,0),"-")</f>
        <v>SALARIES</v>
      </c>
      <c r="D451" t="s">
        <v>137</v>
      </c>
      <c r="E451" t="str">
        <f>_xlfn.IFNA(VLOOKUP(Table1[[#This Row],[ACCOUNT NAME]],'CHART OF ACCOUNTS'!$B$3:$D$156,3,0),"-")</f>
        <v>OPERATIONS EXPENSES</v>
      </c>
      <c r="F451" s="36" t="s">
        <v>491</v>
      </c>
      <c r="G451" s="30">
        <v>70000</v>
      </c>
      <c r="H451" s="30"/>
      <c r="I451" s="35">
        <f>I450+Table1[[#This Row],[DEBIT]]-Table1[[#This Row],[CREDIT]]</f>
        <v>1644765368</v>
      </c>
      <c r="J451" s="27">
        <v>44861</v>
      </c>
      <c r="K451" s="30"/>
    </row>
    <row r="452" hidden="1" spans="1:11">
      <c r="A452" s="27">
        <v>44861</v>
      </c>
      <c r="B452" s="28">
        <v>447</v>
      </c>
      <c r="C452" s="12" t="str">
        <f>_xlfn.IFNA(VLOOKUP(Table1[[#This Row],[ACCOUNT NAME]],'CHART OF ACCOUNTS'!$B$3:$D$156,2,0),"-")</f>
        <v>SALARIES</v>
      </c>
      <c r="D452" t="s">
        <v>137</v>
      </c>
      <c r="E452" t="str">
        <f>_xlfn.IFNA(VLOOKUP(Table1[[#This Row],[ACCOUNT NAME]],'CHART OF ACCOUNTS'!$B$3:$D$156,3,0),"-")</f>
        <v>OPERATIONS EXPENSES</v>
      </c>
      <c r="F452" s="36" t="s">
        <v>492</v>
      </c>
      <c r="G452" s="30">
        <v>305500</v>
      </c>
      <c r="H452" s="30"/>
      <c r="I452" s="35">
        <f>I451+Table1[[#This Row],[DEBIT]]-Table1[[#This Row],[CREDIT]]</f>
        <v>1645070868</v>
      </c>
      <c r="J452" s="27">
        <v>44861</v>
      </c>
      <c r="K452" s="30"/>
    </row>
    <row r="453" hidden="1" spans="1:11">
      <c r="A453" s="27">
        <v>44861</v>
      </c>
      <c r="B453" s="28">
        <v>448</v>
      </c>
      <c r="C453" s="12" t="str">
        <f>_xlfn.IFNA(VLOOKUP(Table1[[#This Row],[ACCOUNT NAME]],'CHART OF ACCOUNTS'!$B$3:$D$156,2,0),"-")</f>
        <v>SALARIES</v>
      </c>
      <c r="D453" t="s">
        <v>137</v>
      </c>
      <c r="E453" t="str">
        <f>_xlfn.IFNA(VLOOKUP(Table1[[#This Row],[ACCOUNT NAME]],'CHART OF ACCOUNTS'!$B$3:$D$156,3,0),"-")</f>
        <v>OPERATIONS EXPENSES</v>
      </c>
      <c r="F453" s="36" t="s">
        <v>493</v>
      </c>
      <c r="G453" s="30">
        <v>602014</v>
      </c>
      <c r="H453" s="30"/>
      <c r="I453" s="35">
        <f>I452+Table1[[#This Row],[DEBIT]]-Table1[[#This Row],[CREDIT]]</f>
        <v>1645672882</v>
      </c>
      <c r="J453" s="27">
        <v>44861</v>
      </c>
      <c r="K453" s="30"/>
    </row>
    <row r="454" hidden="1" spans="1:11">
      <c r="A454" s="27">
        <v>44861</v>
      </c>
      <c r="B454" s="28">
        <v>449</v>
      </c>
      <c r="C454" s="12" t="str">
        <f>_xlfn.IFNA(VLOOKUP(Table1[[#This Row],[ACCOUNT NAME]],'CHART OF ACCOUNTS'!$B$3:$D$156,2,0),"-")</f>
        <v>SALARIES</v>
      </c>
      <c r="D454" t="s">
        <v>137</v>
      </c>
      <c r="E454" t="str">
        <f>_xlfn.IFNA(VLOOKUP(Table1[[#This Row],[ACCOUNT NAME]],'CHART OF ACCOUNTS'!$B$3:$D$156,3,0),"-")</f>
        <v>OPERATIONS EXPENSES</v>
      </c>
      <c r="F454" s="36" t="s">
        <v>494</v>
      </c>
      <c r="G454" s="30">
        <v>152997</v>
      </c>
      <c r="H454" s="30"/>
      <c r="I454" s="35">
        <f>I453+Table1[[#This Row],[DEBIT]]-Table1[[#This Row],[CREDIT]]</f>
        <v>1645825879</v>
      </c>
      <c r="J454" s="27">
        <v>44861</v>
      </c>
      <c r="K454" s="30"/>
    </row>
    <row r="455" hidden="1" spans="1:11">
      <c r="A455" s="27">
        <v>44861</v>
      </c>
      <c r="B455" s="28">
        <v>450</v>
      </c>
      <c r="C455" s="12" t="str">
        <f>_xlfn.IFNA(VLOOKUP(Table1[[#This Row],[ACCOUNT NAME]],'CHART OF ACCOUNTS'!$B$3:$D$156,2,0),"-")</f>
        <v>MISCELLANOUS</v>
      </c>
      <c r="D455" t="s">
        <v>140</v>
      </c>
      <c r="E455" t="str">
        <f>_xlfn.IFNA(VLOOKUP(Table1[[#This Row],[ACCOUNT NAME]],'CHART OF ACCOUNTS'!$B$3:$D$156,3,0),"-")</f>
        <v>OPERATIONS EXPENSES</v>
      </c>
      <c r="F455" s="36" t="s">
        <v>495</v>
      </c>
      <c r="G455" s="30">
        <v>50000</v>
      </c>
      <c r="H455" s="30"/>
      <c r="I455" s="35">
        <f>I454+Table1[[#This Row],[DEBIT]]-Table1[[#This Row],[CREDIT]]</f>
        <v>1645875879</v>
      </c>
      <c r="J455" s="27">
        <v>44861</v>
      </c>
      <c r="K455" s="30"/>
    </row>
    <row r="456" hidden="1" spans="1:11">
      <c r="A456" s="27">
        <v>44861</v>
      </c>
      <c r="B456" s="28">
        <v>451</v>
      </c>
      <c r="C456" s="12" t="str">
        <f>_xlfn.IFNA(VLOOKUP(Table1[[#This Row],[ACCOUNT NAME]],'CHART OF ACCOUNTS'!$B$3:$D$156,2,0),"-")</f>
        <v>BOUNDRY WALL</v>
      </c>
      <c r="D456" t="s">
        <v>6</v>
      </c>
      <c r="E456" t="str">
        <f>_xlfn.IFNA(VLOOKUP(Table1[[#This Row],[ACCOUNT NAME]],'CHART OF ACCOUNTS'!$B$3:$D$156,3,0),"-")</f>
        <v>CONSTRUCTION EXP</v>
      </c>
      <c r="F456" s="36" t="s">
        <v>243</v>
      </c>
      <c r="G456" s="30">
        <v>500000</v>
      </c>
      <c r="H456" s="30"/>
      <c r="I456" s="35">
        <f>I455+Table1[[#This Row],[DEBIT]]-Table1[[#This Row],[CREDIT]]</f>
        <v>1646375879</v>
      </c>
      <c r="J456" s="27">
        <v>44861</v>
      </c>
      <c r="K456" s="30"/>
    </row>
    <row r="457" hidden="1" spans="1:11">
      <c r="A457" s="27">
        <v>44861</v>
      </c>
      <c r="B457" s="28">
        <v>452</v>
      </c>
      <c r="C457" s="12" t="str">
        <f>_xlfn.IFNA(VLOOKUP(Table1[[#This Row],[ACCOUNT NAME]],'CHART OF ACCOUNTS'!$B$3:$D$156,2,0),"-")</f>
        <v>RENTS</v>
      </c>
      <c r="D457" t="s">
        <v>134</v>
      </c>
      <c r="E457" t="str">
        <f>_xlfn.IFNA(VLOOKUP(Table1[[#This Row],[ACCOUNT NAME]],'CHART OF ACCOUNTS'!$B$3:$D$156,3,0),"-")</f>
        <v>OPERATIONS EXPENSES</v>
      </c>
      <c r="F457" s="36" t="s">
        <v>496</v>
      </c>
      <c r="G457" s="30">
        <v>178750</v>
      </c>
      <c r="H457" s="30"/>
      <c r="I457" s="35">
        <f>I456+Table1[[#This Row],[DEBIT]]-Table1[[#This Row],[CREDIT]]</f>
        <v>1646554629</v>
      </c>
      <c r="J457" s="27">
        <v>44861</v>
      </c>
      <c r="K457" s="30"/>
    </row>
    <row r="458" spans="1:11">
      <c r="A458" s="27">
        <v>44862</v>
      </c>
      <c r="B458" s="28">
        <v>453</v>
      </c>
      <c r="C458" s="12" t="str">
        <f>_xlfn.IFNA(VLOOKUP(Table1[[#This Row],[ACCOUNT NAME]],'CHART OF ACCOUNTS'!$B$3:$D$156,2,0),"-")</f>
        <v>ADS/ ADVERTISEMENT </v>
      </c>
      <c r="D458" t="s">
        <v>82</v>
      </c>
      <c r="E458" t="str">
        <f>_xlfn.IFNA(VLOOKUP(Table1[[#This Row],[ACCOUNT NAME]],'CHART OF ACCOUNTS'!$B$3:$D$156,3,0),"-")</f>
        <v>MARKETING EXP</v>
      </c>
      <c r="F458" s="36" t="s">
        <v>497</v>
      </c>
      <c r="G458" s="30">
        <v>980000</v>
      </c>
      <c r="H458" s="30"/>
      <c r="I458" s="35">
        <f>I457+Table1[[#This Row],[DEBIT]]-Table1[[#This Row],[CREDIT]]</f>
        <v>1647534629</v>
      </c>
      <c r="J458" s="27">
        <v>44862</v>
      </c>
      <c r="K458" s="30"/>
    </row>
    <row r="459" spans="1:11">
      <c r="A459" s="27">
        <v>44862</v>
      </c>
      <c r="B459" s="28">
        <v>454</v>
      </c>
      <c r="C459" s="12" t="str">
        <f>_xlfn.IFNA(VLOOKUP(Table1[[#This Row],[ACCOUNT NAME]],'CHART OF ACCOUNTS'!$B$3:$D$156,2,0),"-")</f>
        <v>ADS/ ADVERTISEMENT </v>
      </c>
      <c r="D459" t="s">
        <v>87</v>
      </c>
      <c r="E459" t="str">
        <f>_xlfn.IFNA(VLOOKUP(Table1[[#This Row],[ACCOUNT NAME]],'CHART OF ACCOUNTS'!$B$3:$D$156,3,0),"-")</f>
        <v>MARKETING EXP</v>
      </c>
      <c r="F459" s="36" t="s">
        <v>498</v>
      </c>
      <c r="G459" s="30">
        <v>41777</v>
      </c>
      <c r="H459" s="30"/>
      <c r="I459" s="35">
        <f>I458+Table1[[#This Row],[DEBIT]]-Table1[[#This Row],[CREDIT]]</f>
        <v>1647576406</v>
      </c>
      <c r="J459" s="27">
        <v>44862</v>
      </c>
      <c r="K459" s="30"/>
    </row>
    <row r="460" hidden="1" spans="1:11">
      <c r="A460" s="27">
        <v>44862</v>
      </c>
      <c r="B460" s="28">
        <v>455</v>
      </c>
      <c r="C460" s="12" t="str">
        <f>_xlfn.IFNA(VLOOKUP(Table1[[#This Row],[ACCOUNT NAME]],'CHART OF ACCOUNTS'!$B$3:$D$156,2,0),"-")</f>
        <v>PRINTINGS</v>
      </c>
      <c r="D460" t="s">
        <v>71</v>
      </c>
      <c r="E460" t="str">
        <f>_xlfn.IFNA(VLOOKUP(Table1[[#This Row],[ACCOUNT NAME]],'CHART OF ACCOUNTS'!$B$3:$D$156,3,0),"-")</f>
        <v>MARKETING EXP</v>
      </c>
      <c r="F460" s="36" t="s">
        <v>407</v>
      </c>
      <c r="G460" s="30">
        <v>8666</v>
      </c>
      <c r="H460" s="30"/>
      <c r="I460" s="35">
        <f>I459+Table1[[#This Row],[DEBIT]]-Table1[[#This Row],[CREDIT]]</f>
        <v>1647585072</v>
      </c>
      <c r="J460" s="27">
        <v>44862</v>
      </c>
      <c r="K460" s="30"/>
    </row>
    <row r="461" hidden="1" spans="1:11">
      <c r="A461" s="27">
        <v>44862</v>
      </c>
      <c r="B461" s="28">
        <v>456</v>
      </c>
      <c r="C461" s="12" t="str">
        <f>_xlfn.IFNA(VLOOKUP(Table1[[#This Row],[ACCOUNT NAME]],'CHART OF ACCOUNTS'!$B$3:$D$156,2,0),"-")</f>
        <v>SALARIES</v>
      </c>
      <c r="D461" t="s">
        <v>137</v>
      </c>
      <c r="E461" t="str">
        <f>_xlfn.IFNA(VLOOKUP(Table1[[#This Row],[ACCOUNT NAME]],'CHART OF ACCOUNTS'!$B$3:$D$156,3,0),"-")</f>
        <v>OPERATIONS EXPENSES</v>
      </c>
      <c r="F461" s="36" t="s">
        <v>499</v>
      </c>
      <c r="G461" s="30">
        <v>435760</v>
      </c>
      <c r="H461" s="30"/>
      <c r="I461" s="35">
        <f>I460+Table1[[#This Row],[DEBIT]]-Table1[[#This Row],[CREDIT]]</f>
        <v>1648020832</v>
      </c>
      <c r="J461" s="27">
        <v>44862</v>
      </c>
      <c r="K461" s="30"/>
    </row>
    <row r="462" hidden="1" spans="1:11">
      <c r="A462" s="27">
        <v>44862</v>
      </c>
      <c r="B462" s="28">
        <v>457</v>
      </c>
      <c r="C462" s="12" t="str">
        <f>_xlfn.IFNA(VLOOKUP(Table1[[#This Row],[ACCOUNT NAME]],'CHART OF ACCOUNTS'!$B$3:$D$156,2,0),"-")</f>
        <v>SALARIES</v>
      </c>
      <c r="D462" t="s">
        <v>137</v>
      </c>
      <c r="E462" t="str">
        <f>_xlfn.IFNA(VLOOKUP(Table1[[#This Row],[ACCOUNT NAME]],'CHART OF ACCOUNTS'!$B$3:$D$156,3,0),"-")</f>
        <v>OPERATIONS EXPENSES</v>
      </c>
      <c r="F462" s="36" t="s">
        <v>500</v>
      </c>
      <c r="G462" s="30">
        <v>789035</v>
      </c>
      <c r="H462" s="30"/>
      <c r="I462" s="35">
        <f>I461+Table1[[#This Row],[DEBIT]]-Table1[[#This Row],[CREDIT]]</f>
        <v>1648809867</v>
      </c>
      <c r="J462" s="27">
        <v>44862</v>
      </c>
      <c r="K462" s="30"/>
    </row>
    <row r="463" hidden="1" spans="1:11">
      <c r="A463" s="27">
        <v>44862</v>
      </c>
      <c r="B463" s="28">
        <v>458</v>
      </c>
      <c r="C463" s="12" t="str">
        <f>_xlfn.IFNA(VLOOKUP(Table1[[#This Row],[ACCOUNT NAME]],'CHART OF ACCOUNTS'!$B$3:$D$156,2,0),"-")</f>
        <v>SALARIES</v>
      </c>
      <c r="D463" t="s">
        <v>137</v>
      </c>
      <c r="E463" t="str">
        <f>_xlfn.IFNA(VLOOKUP(Table1[[#This Row],[ACCOUNT NAME]],'CHART OF ACCOUNTS'!$B$3:$D$156,3,0),"-")</f>
        <v>OPERATIONS EXPENSES</v>
      </c>
      <c r="F463" s="36" t="s">
        <v>501</v>
      </c>
      <c r="G463" s="30">
        <v>167004</v>
      </c>
      <c r="H463" s="30"/>
      <c r="I463" s="35">
        <f>I462+Table1[[#This Row],[DEBIT]]-Table1[[#This Row],[CREDIT]]</f>
        <v>1648976871</v>
      </c>
      <c r="J463" s="27">
        <v>44862</v>
      </c>
      <c r="K463" s="30"/>
    </row>
    <row r="464" hidden="1" spans="1:11">
      <c r="A464" s="27">
        <v>44862</v>
      </c>
      <c r="B464" s="28">
        <v>459</v>
      </c>
      <c r="C464" s="12" t="str">
        <f>_xlfn.IFNA(VLOOKUP(Table1[[#This Row],[ACCOUNT NAME]],'CHART OF ACCOUNTS'!$B$3:$D$156,2,0),"-")</f>
        <v>SALARIES</v>
      </c>
      <c r="D464" t="s">
        <v>137</v>
      </c>
      <c r="E464" t="str">
        <f>_xlfn.IFNA(VLOOKUP(Table1[[#This Row],[ACCOUNT NAME]],'CHART OF ACCOUNTS'!$B$3:$D$156,3,0),"-")</f>
        <v>OPERATIONS EXPENSES</v>
      </c>
      <c r="F464" s="36" t="s">
        <v>502</v>
      </c>
      <c r="G464" s="30">
        <v>195720</v>
      </c>
      <c r="H464" s="30"/>
      <c r="I464" s="35">
        <f>I463+Table1[[#This Row],[DEBIT]]-Table1[[#This Row],[CREDIT]]</f>
        <v>1649172591</v>
      </c>
      <c r="J464" s="27">
        <v>44862</v>
      </c>
      <c r="K464" s="30"/>
    </row>
    <row r="465" hidden="1" spans="1:11">
      <c r="A465" s="27">
        <v>44862</v>
      </c>
      <c r="B465" s="28">
        <v>460</v>
      </c>
      <c r="C465" s="12" t="str">
        <f>_xlfn.IFNA(VLOOKUP(Table1[[#This Row],[ACCOUNT NAME]],'CHART OF ACCOUNTS'!$B$3:$D$156,2,0),"-")</f>
        <v>SALARIES</v>
      </c>
      <c r="D465" t="s">
        <v>137</v>
      </c>
      <c r="E465" t="str">
        <f>_xlfn.IFNA(VLOOKUP(Table1[[#This Row],[ACCOUNT NAME]],'CHART OF ACCOUNTS'!$B$3:$D$156,3,0),"-")</f>
        <v>OPERATIONS EXPENSES</v>
      </c>
      <c r="F465" s="36" t="s">
        <v>503</v>
      </c>
      <c r="G465" s="30">
        <v>111000</v>
      </c>
      <c r="H465" s="30"/>
      <c r="I465" s="35">
        <f>I464+Table1[[#This Row],[DEBIT]]-Table1[[#This Row],[CREDIT]]</f>
        <v>1649283591</v>
      </c>
      <c r="J465" s="27">
        <v>44862</v>
      </c>
      <c r="K465" s="30"/>
    </row>
    <row r="466" hidden="1" spans="1:11">
      <c r="A466" s="27">
        <v>44862</v>
      </c>
      <c r="B466" s="28">
        <v>461</v>
      </c>
      <c r="C466" s="12" t="str">
        <f>_xlfn.IFNA(VLOOKUP(Table1[[#This Row],[ACCOUNT NAME]],'CHART OF ACCOUNTS'!$B$3:$D$156,2,0),"-")</f>
        <v>SALARIES</v>
      </c>
      <c r="D466" t="s">
        <v>137</v>
      </c>
      <c r="E466" t="str">
        <f>_xlfn.IFNA(VLOOKUP(Table1[[#This Row],[ACCOUNT NAME]],'CHART OF ACCOUNTS'!$B$3:$D$156,3,0),"-")</f>
        <v>OPERATIONS EXPENSES</v>
      </c>
      <c r="F466" s="36" t="s">
        <v>504</v>
      </c>
      <c r="G466" s="30">
        <v>174480</v>
      </c>
      <c r="H466" s="30"/>
      <c r="I466" s="35">
        <f>I465+Table1[[#This Row],[DEBIT]]-Table1[[#This Row],[CREDIT]]</f>
        <v>1649458071</v>
      </c>
      <c r="J466" s="27">
        <v>44862</v>
      </c>
      <c r="K466" s="30"/>
    </row>
    <row r="467" hidden="1" spans="1:11">
      <c r="A467" s="27">
        <v>44863</v>
      </c>
      <c r="B467" s="28">
        <v>462</v>
      </c>
      <c r="C467" s="12" t="str">
        <f>_xlfn.IFNA(VLOOKUP(Table1[[#This Row],[ACCOUNT NAME]],'CHART OF ACCOUNTS'!$B$3:$D$156,2,0),"-")</f>
        <v>GENERAL</v>
      </c>
      <c r="D467" s="37" t="s">
        <v>32</v>
      </c>
      <c r="E467" t="str">
        <f>_xlfn.IFNA(VLOOKUP(Table1[[#This Row],[ACCOUNT NAME]],'CHART OF ACCOUNTS'!$B$3:$D$156,3,0),"-")</f>
        <v>OPERATIONS EXPENSES</v>
      </c>
      <c r="F467" s="36" t="s">
        <v>505</v>
      </c>
      <c r="G467" s="30">
        <v>50000</v>
      </c>
      <c r="H467" s="30"/>
      <c r="I467" s="35">
        <f>I466+Table1[[#This Row],[DEBIT]]-Table1[[#This Row],[CREDIT]]</f>
        <v>1649508071</v>
      </c>
      <c r="J467" s="27">
        <v>44863</v>
      </c>
      <c r="K467" s="30"/>
    </row>
    <row r="468" hidden="1" spans="1:11">
      <c r="A468" s="27">
        <v>44866</v>
      </c>
      <c r="B468" s="28">
        <v>463</v>
      </c>
      <c r="C468" s="12" t="str">
        <f>_xlfn.IFNA(VLOOKUP(Table1[[#This Row],[ACCOUNT NAME]],'CHART OF ACCOUNTS'!$B$3:$D$156,2,0),"-")</f>
        <v>GROCERY</v>
      </c>
      <c r="D468" t="s">
        <v>136</v>
      </c>
      <c r="E468" t="str">
        <f>_xlfn.IFNA(VLOOKUP(Table1[[#This Row],[ACCOUNT NAME]],'CHART OF ACCOUNTS'!$B$3:$D$156,3,0),"-")</f>
        <v>OPERATIONS EXPENSES</v>
      </c>
      <c r="F468" s="36" t="s">
        <v>506</v>
      </c>
      <c r="G468" s="30">
        <v>49468</v>
      </c>
      <c r="H468" s="30"/>
      <c r="I468" s="35">
        <f>I467+Table1[[#This Row],[DEBIT]]-Table1[[#This Row],[CREDIT]]</f>
        <v>1649557539</v>
      </c>
      <c r="J468" s="27">
        <v>44866</v>
      </c>
      <c r="K468" s="30"/>
    </row>
    <row r="469" hidden="1" spans="1:11">
      <c r="A469" s="27">
        <v>44866</v>
      </c>
      <c r="B469" s="28">
        <v>464</v>
      </c>
      <c r="C469" s="12" t="str">
        <f>_xlfn.IFNA(VLOOKUP(Table1[[#This Row],[ACCOUNT NAME]],'CHART OF ACCOUNTS'!$B$3:$D$156,2,0),"-")</f>
        <v>STATIONERY</v>
      </c>
      <c r="D469" t="s">
        <v>135</v>
      </c>
      <c r="E469" t="str">
        <f>_xlfn.IFNA(VLOOKUP(Table1[[#This Row],[ACCOUNT NAME]],'CHART OF ACCOUNTS'!$B$3:$D$156,3,0),"-")</f>
        <v>OPERATIONS EXPENSES</v>
      </c>
      <c r="F469" s="36" t="s">
        <v>507</v>
      </c>
      <c r="G469" s="30">
        <v>29645</v>
      </c>
      <c r="H469" s="30"/>
      <c r="I469" s="35">
        <f>I468+Table1[[#This Row],[DEBIT]]-Table1[[#This Row],[CREDIT]]</f>
        <v>1649587184</v>
      </c>
      <c r="J469" s="27">
        <v>44866</v>
      </c>
      <c r="K469" s="30"/>
    </row>
    <row r="470" hidden="1" spans="1:11">
      <c r="A470" s="27">
        <v>44866</v>
      </c>
      <c r="B470" s="28">
        <v>465</v>
      </c>
      <c r="C470" s="12" t="str">
        <f>_xlfn.IFNA(VLOOKUP(Table1[[#This Row],[ACCOUNT NAME]],'CHART OF ACCOUNTS'!$B$3:$D$156,2,0),"-")</f>
        <v>COMMISSIONS</v>
      </c>
      <c r="D470" t="s">
        <v>67</v>
      </c>
      <c r="E470" t="str">
        <f>_xlfn.IFNA(VLOOKUP(Table1[[#This Row],[ACCOUNT NAME]],'CHART OF ACCOUNTS'!$B$3:$D$156,3,0),"-")</f>
        <v>MARKETING EXP</v>
      </c>
      <c r="F470" s="36" t="s">
        <v>508</v>
      </c>
      <c r="G470" s="30">
        <v>1100000</v>
      </c>
      <c r="H470" s="30"/>
      <c r="I470" s="35">
        <f>I469+Table1[[#This Row],[DEBIT]]-Table1[[#This Row],[CREDIT]]</f>
        <v>1650687184</v>
      </c>
      <c r="J470" s="27">
        <v>44866</v>
      </c>
      <c r="K470" s="30"/>
    </row>
    <row r="471" hidden="1" spans="1:11">
      <c r="A471" s="27">
        <v>44867</v>
      </c>
      <c r="B471" s="28">
        <v>466</v>
      </c>
      <c r="C471" s="12" t="str">
        <f>_xlfn.IFNA(VLOOKUP(Table1[[#This Row],[ACCOUNT NAME]],'CHART OF ACCOUNTS'!$B$3:$D$156,2,0),"-")</f>
        <v>UTILITY</v>
      </c>
      <c r="D471" t="s">
        <v>141</v>
      </c>
      <c r="E471" t="str">
        <f>_xlfn.IFNA(VLOOKUP(Table1[[#This Row],[ACCOUNT NAME]],'CHART OF ACCOUNTS'!$B$3:$D$156,3,0),"-")</f>
        <v>OPERATIONS EXPENSES</v>
      </c>
      <c r="F471" s="36" t="s">
        <v>509</v>
      </c>
      <c r="G471" s="30">
        <v>89343</v>
      </c>
      <c r="H471" s="30"/>
      <c r="I471" s="35">
        <f>I470+Table1[[#This Row],[DEBIT]]-Table1[[#This Row],[CREDIT]]</f>
        <v>1650776527</v>
      </c>
      <c r="J471" s="27">
        <v>44867</v>
      </c>
      <c r="K471" s="30"/>
    </row>
    <row r="472" hidden="1" spans="1:11">
      <c r="A472" s="27">
        <v>44869</v>
      </c>
      <c r="B472" s="28">
        <v>467</v>
      </c>
      <c r="C472" s="12" t="str">
        <f>_xlfn.IFNA(VLOOKUP(Table1[[#This Row],[ACCOUNT NAME]],'CHART OF ACCOUNTS'!$B$3:$D$156,2,0),"-")</f>
        <v>MISCELLANOUS</v>
      </c>
      <c r="D472" t="s">
        <v>140</v>
      </c>
      <c r="E472" t="str">
        <f>_xlfn.IFNA(VLOOKUP(Table1[[#This Row],[ACCOUNT NAME]],'CHART OF ACCOUNTS'!$B$3:$D$156,3,0),"-")</f>
        <v>OPERATIONS EXPENSES</v>
      </c>
      <c r="F472" s="36" t="s">
        <v>510</v>
      </c>
      <c r="G472" s="30">
        <v>1500</v>
      </c>
      <c r="H472" s="30"/>
      <c r="I472" s="35">
        <f>I471+Table1[[#This Row],[DEBIT]]-Table1[[#This Row],[CREDIT]]</f>
        <v>1650778027</v>
      </c>
      <c r="J472" s="27">
        <v>44869</v>
      </c>
      <c r="K472" s="30"/>
    </row>
    <row r="473" hidden="1" spans="1:11">
      <c r="A473" s="27">
        <v>44869</v>
      </c>
      <c r="B473" s="28">
        <v>468</v>
      </c>
      <c r="C473" s="12" t="str">
        <f>_xlfn.IFNA(VLOOKUP(Table1[[#This Row],[ACCOUNT NAME]],'CHART OF ACCOUNTS'!$B$3:$D$156,2,0),"-")</f>
        <v>MISCELLANOUS</v>
      </c>
      <c r="D473" t="s">
        <v>140</v>
      </c>
      <c r="E473" t="str">
        <f>_xlfn.IFNA(VLOOKUP(Table1[[#This Row],[ACCOUNT NAME]],'CHART OF ACCOUNTS'!$B$3:$D$156,3,0),"-")</f>
        <v>OPERATIONS EXPENSES</v>
      </c>
      <c r="F473" s="36" t="s">
        <v>511</v>
      </c>
      <c r="G473" s="30">
        <v>280</v>
      </c>
      <c r="H473" s="30"/>
      <c r="I473" s="35">
        <f>I472+Table1[[#This Row],[DEBIT]]-Table1[[#This Row],[CREDIT]]</f>
        <v>1650778307</v>
      </c>
      <c r="J473" s="27">
        <v>44869</v>
      </c>
      <c r="K473" s="30"/>
    </row>
    <row r="474" hidden="1" spans="1:11">
      <c r="A474" s="27">
        <v>44869</v>
      </c>
      <c r="B474" s="28">
        <v>469</v>
      </c>
      <c r="C474" s="12" t="str">
        <f>_xlfn.IFNA(VLOOKUP(Table1[[#This Row],[ACCOUNT NAME]],'CHART OF ACCOUNTS'!$B$3:$D$156,2,0),"-")</f>
        <v>STATIONERY</v>
      </c>
      <c r="D474" t="s">
        <v>135</v>
      </c>
      <c r="E474" t="str">
        <f>_xlfn.IFNA(VLOOKUP(Table1[[#This Row],[ACCOUNT NAME]],'CHART OF ACCOUNTS'!$B$3:$D$156,3,0),"-")</f>
        <v>OPERATIONS EXPENSES</v>
      </c>
      <c r="F474" s="36" t="s">
        <v>512</v>
      </c>
      <c r="G474" s="30">
        <v>6480</v>
      </c>
      <c r="H474" s="30"/>
      <c r="I474" s="35">
        <f>I473+Table1[[#This Row],[DEBIT]]-Table1[[#This Row],[CREDIT]]</f>
        <v>1650784787</v>
      </c>
      <c r="J474" s="27">
        <v>44869</v>
      </c>
      <c r="K474" s="30"/>
    </row>
    <row r="475" hidden="1" spans="1:11">
      <c r="A475" s="27">
        <v>44869</v>
      </c>
      <c r="B475" s="28">
        <v>470</v>
      </c>
      <c r="C475" s="12" t="str">
        <f>_xlfn.IFNA(VLOOKUP(Table1[[#This Row],[ACCOUNT NAME]],'CHART OF ACCOUNTS'!$B$3:$D$156,2,0),"-")</f>
        <v>GROCERY</v>
      </c>
      <c r="D475" t="s">
        <v>136</v>
      </c>
      <c r="E475" t="str">
        <f>_xlfn.IFNA(VLOOKUP(Table1[[#This Row],[ACCOUNT NAME]],'CHART OF ACCOUNTS'!$B$3:$D$156,3,0),"-")</f>
        <v>OPERATIONS EXPENSES</v>
      </c>
      <c r="F475" s="36" t="s">
        <v>513</v>
      </c>
      <c r="G475" s="30">
        <v>37580</v>
      </c>
      <c r="H475" s="30"/>
      <c r="I475" s="35">
        <f>I474+Table1[[#This Row],[DEBIT]]-Table1[[#This Row],[CREDIT]]</f>
        <v>1650822367</v>
      </c>
      <c r="J475" s="27">
        <v>44869</v>
      </c>
      <c r="K475" s="30"/>
    </row>
    <row r="476" hidden="1" spans="1:11">
      <c r="A476" s="27">
        <v>44872</v>
      </c>
      <c r="B476" s="28">
        <v>471</v>
      </c>
      <c r="C476" s="12" t="str">
        <f>_xlfn.IFNA(VLOOKUP(Table1[[#This Row],[ACCOUNT NAME]],'CHART OF ACCOUNTS'!$B$3:$D$156,2,0),"-")</f>
        <v>MISCELLANOUS</v>
      </c>
      <c r="D476" t="s">
        <v>140</v>
      </c>
      <c r="E476" t="str">
        <f>_xlfn.IFNA(VLOOKUP(Table1[[#This Row],[ACCOUNT NAME]],'CHART OF ACCOUNTS'!$B$3:$D$156,3,0),"-")</f>
        <v>OPERATIONS EXPENSES</v>
      </c>
      <c r="F476" s="36" t="s">
        <v>480</v>
      </c>
      <c r="G476" s="30">
        <v>350</v>
      </c>
      <c r="H476" s="30"/>
      <c r="I476" s="35">
        <f>I475+Table1[[#This Row],[DEBIT]]-Table1[[#This Row],[CREDIT]]</f>
        <v>1650822717</v>
      </c>
      <c r="J476" s="27">
        <v>44872</v>
      </c>
      <c r="K476" s="30"/>
    </row>
    <row r="477" hidden="1" spans="1:11">
      <c r="A477" s="27">
        <v>44872</v>
      </c>
      <c r="B477" s="28">
        <v>472</v>
      </c>
      <c r="C477" s="12" t="str">
        <f>_xlfn.IFNA(VLOOKUP(Table1[[#This Row],[ACCOUNT NAME]],'CHART OF ACCOUNTS'!$B$3:$D$156,2,0),"-")</f>
        <v>GROCERY</v>
      </c>
      <c r="D477" t="s">
        <v>136</v>
      </c>
      <c r="E477" t="str">
        <f>_xlfn.IFNA(VLOOKUP(Table1[[#This Row],[ACCOUNT NAME]],'CHART OF ACCOUNTS'!$B$3:$D$156,3,0),"-")</f>
        <v>OPERATIONS EXPENSES</v>
      </c>
      <c r="F477" s="36" t="s">
        <v>514</v>
      </c>
      <c r="G477" s="30">
        <v>4688</v>
      </c>
      <c r="H477" s="30"/>
      <c r="I477" s="35">
        <f>I476+Table1[[#This Row],[DEBIT]]-Table1[[#This Row],[CREDIT]]</f>
        <v>1650827405</v>
      </c>
      <c r="J477" s="27">
        <v>44872</v>
      </c>
      <c r="K477" s="30"/>
    </row>
    <row r="478" hidden="1" spans="1:11">
      <c r="A478" s="27">
        <v>44872</v>
      </c>
      <c r="B478" s="28">
        <v>473</v>
      </c>
      <c r="C478" s="12" t="str">
        <f>_xlfn.IFNA(VLOOKUP(Table1[[#This Row],[ACCOUNT NAME]],'CHART OF ACCOUNTS'!$B$3:$D$156,2,0),"-")</f>
        <v>STATIONERY</v>
      </c>
      <c r="D478" t="s">
        <v>135</v>
      </c>
      <c r="E478" t="str">
        <f>_xlfn.IFNA(VLOOKUP(Table1[[#This Row],[ACCOUNT NAME]],'CHART OF ACCOUNTS'!$B$3:$D$156,3,0),"-")</f>
        <v>OPERATIONS EXPENSES</v>
      </c>
      <c r="F478" s="36" t="s">
        <v>467</v>
      </c>
      <c r="G478" s="30">
        <v>250</v>
      </c>
      <c r="H478" s="30"/>
      <c r="I478" s="35">
        <f>I477+Table1[[#This Row],[DEBIT]]-Table1[[#This Row],[CREDIT]]</f>
        <v>1650827655</v>
      </c>
      <c r="J478" s="27">
        <v>44872</v>
      </c>
      <c r="K478" s="30"/>
    </row>
    <row r="479" hidden="1" spans="1:11">
      <c r="A479" s="27">
        <v>44872</v>
      </c>
      <c r="B479" s="28">
        <v>474</v>
      </c>
      <c r="C479" s="12" t="str">
        <f>_xlfn.IFNA(VLOOKUP(Table1[[#This Row],[ACCOUNT NAME]],'CHART OF ACCOUNTS'!$B$3:$D$156,2,0),"-")</f>
        <v>MISCELLANOUS</v>
      </c>
      <c r="D479" t="s">
        <v>140</v>
      </c>
      <c r="E479" t="str">
        <f>_xlfn.IFNA(VLOOKUP(Table1[[#This Row],[ACCOUNT NAME]],'CHART OF ACCOUNTS'!$B$3:$D$156,3,0),"-")</f>
        <v>OPERATIONS EXPENSES</v>
      </c>
      <c r="F479" s="36" t="s">
        <v>515</v>
      </c>
      <c r="G479" s="30">
        <v>4787</v>
      </c>
      <c r="H479" s="30"/>
      <c r="I479" s="35">
        <f>I478+Table1[[#This Row],[DEBIT]]-Table1[[#This Row],[CREDIT]]</f>
        <v>1650832442</v>
      </c>
      <c r="J479" s="27">
        <v>44872</v>
      </c>
      <c r="K479" s="30"/>
    </row>
    <row r="480" hidden="1" spans="1:11">
      <c r="A480" s="27">
        <v>44872</v>
      </c>
      <c r="B480" s="28">
        <v>475</v>
      </c>
      <c r="C480" s="12" t="str">
        <f>_xlfn.IFNA(VLOOKUP(Table1[[#This Row],[ACCOUNT NAME]],'CHART OF ACCOUNTS'!$B$3:$D$156,2,0),"-")</f>
        <v>MISCELLANOUS</v>
      </c>
      <c r="D480" t="s">
        <v>140</v>
      </c>
      <c r="E480" t="str">
        <f>_xlfn.IFNA(VLOOKUP(Table1[[#This Row],[ACCOUNT NAME]],'CHART OF ACCOUNTS'!$B$3:$D$156,3,0),"-")</f>
        <v>OPERATIONS EXPENSES</v>
      </c>
      <c r="F480" s="36" t="s">
        <v>287</v>
      </c>
      <c r="G480" s="30">
        <v>275</v>
      </c>
      <c r="H480" s="30"/>
      <c r="I480" s="35">
        <f>I479+Table1[[#This Row],[DEBIT]]-Table1[[#This Row],[CREDIT]]</f>
        <v>1650832717</v>
      </c>
      <c r="J480" s="27">
        <v>44872</v>
      </c>
      <c r="K480" s="30"/>
    </row>
    <row r="481" hidden="1" spans="1:11">
      <c r="A481" s="27">
        <v>44879</v>
      </c>
      <c r="B481" s="28">
        <v>476</v>
      </c>
      <c r="C481" s="12" t="str">
        <f>_xlfn.IFNA(VLOOKUP(Table1[[#This Row],[ACCOUNT NAME]],'CHART OF ACCOUNTS'!$B$3:$D$156,2,0),"-")</f>
        <v>BOUNDRY WALL</v>
      </c>
      <c r="D481" t="s">
        <v>10</v>
      </c>
      <c r="E481" t="str">
        <f>_xlfn.IFNA(VLOOKUP(Table1[[#This Row],[ACCOUNT NAME]],'CHART OF ACCOUNTS'!$B$3:$D$156,3,0),"-")</f>
        <v>CONSTRUCTION EXP</v>
      </c>
      <c r="F481" s="36" t="s">
        <v>262</v>
      </c>
      <c r="G481" s="30">
        <v>150000</v>
      </c>
      <c r="H481" s="30"/>
      <c r="I481" s="35">
        <f>I480+Table1[[#This Row],[DEBIT]]-Table1[[#This Row],[CREDIT]]</f>
        <v>1650982717</v>
      </c>
      <c r="J481" s="27">
        <v>44879</v>
      </c>
      <c r="K481" s="30"/>
    </row>
    <row r="482" hidden="1" spans="1:11">
      <c r="A482" s="27">
        <v>44879</v>
      </c>
      <c r="B482" s="28">
        <v>477</v>
      </c>
      <c r="C482" s="12" t="str">
        <f>_xlfn.IFNA(VLOOKUP(Table1[[#This Row],[ACCOUNT NAME]],'CHART OF ACCOUNTS'!$B$3:$D$156,2,0),"-")</f>
        <v>DEVELOPMENT</v>
      </c>
      <c r="D482" t="s">
        <v>24</v>
      </c>
      <c r="E482" t="str">
        <f>_xlfn.IFNA(VLOOKUP(Table1[[#This Row],[ACCOUNT NAME]],'CHART OF ACCOUNTS'!$B$3:$D$156,3,0),"-")</f>
        <v>CONSTRUCTION EXP</v>
      </c>
      <c r="F482" s="36" t="s">
        <v>516</v>
      </c>
      <c r="G482" s="30">
        <v>10939500</v>
      </c>
      <c r="H482" s="30"/>
      <c r="I482" s="35">
        <f>I481+Table1[[#This Row],[DEBIT]]-Table1[[#This Row],[CREDIT]]</f>
        <v>1661922217</v>
      </c>
      <c r="J482" s="27">
        <v>44879</v>
      </c>
      <c r="K482" s="30"/>
    </row>
    <row r="483" spans="1:11">
      <c r="A483" s="27">
        <v>44879</v>
      </c>
      <c r="B483" s="28">
        <v>478</v>
      </c>
      <c r="C483" s="12" t="str">
        <f>_xlfn.IFNA(VLOOKUP(Table1[[#This Row],[ACCOUNT NAME]],'CHART OF ACCOUNTS'!$B$3:$D$156,2,0),"-")</f>
        <v>ADS/ ADVERTISEMENT </v>
      </c>
      <c r="D483" t="s">
        <v>78</v>
      </c>
      <c r="E483" t="str">
        <f>_xlfn.IFNA(VLOOKUP(Table1[[#This Row],[ACCOUNT NAME]],'CHART OF ACCOUNTS'!$B$3:$D$156,3,0),"-")</f>
        <v>MARKETING EXP</v>
      </c>
      <c r="F483" s="36" t="s">
        <v>365</v>
      </c>
      <c r="G483" s="30">
        <v>250000</v>
      </c>
      <c r="H483" s="30"/>
      <c r="I483" s="35">
        <f>I482+Table1[[#This Row],[DEBIT]]-Table1[[#This Row],[CREDIT]]</f>
        <v>1662172217</v>
      </c>
      <c r="J483" s="27">
        <v>44879</v>
      </c>
      <c r="K483" s="30"/>
    </row>
    <row r="484" hidden="1" spans="1:11">
      <c r="A484" s="27">
        <v>44880</v>
      </c>
      <c r="B484" s="28">
        <v>479</v>
      </c>
      <c r="C484" s="12" t="str">
        <f>_xlfn.IFNA(VLOOKUP(Table1[[#This Row],[ACCOUNT NAME]],'CHART OF ACCOUNTS'!$B$3:$D$156,2,0),"-")</f>
        <v>MISCELLANOUS</v>
      </c>
      <c r="D484" t="s">
        <v>140</v>
      </c>
      <c r="E484" t="str">
        <f>_xlfn.IFNA(VLOOKUP(Table1[[#This Row],[ACCOUNT NAME]],'CHART OF ACCOUNTS'!$B$3:$D$156,3,0),"-")</f>
        <v>OPERATIONS EXPENSES</v>
      </c>
      <c r="F484" s="36" t="s">
        <v>517</v>
      </c>
      <c r="G484" s="30">
        <v>4500</v>
      </c>
      <c r="H484" s="30"/>
      <c r="I484" s="35">
        <f>I483+Table1[[#This Row],[DEBIT]]-Table1[[#This Row],[CREDIT]]</f>
        <v>1662176717</v>
      </c>
      <c r="J484" s="27">
        <v>44880</v>
      </c>
      <c r="K484" s="30"/>
    </row>
    <row r="485" hidden="1" spans="1:11">
      <c r="A485" s="27">
        <v>44880</v>
      </c>
      <c r="B485" s="28">
        <v>480</v>
      </c>
      <c r="C485" s="12" t="str">
        <f>_xlfn.IFNA(VLOOKUP(Table1[[#This Row],[ACCOUNT NAME]],'CHART OF ACCOUNTS'!$B$3:$D$156,2,0),"-")</f>
        <v>STATIONERY</v>
      </c>
      <c r="D485" t="s">
        <v>135</v>
      </c>
      <c r="E485" t="str">
        <f>_xlfn.IFNA(VLOOKUP(Table1[[#This Row],[ACCOUNT NAME]],'CHART OF ACCOUNTS'!$B$3:$D$156,3,0),"-")</f>
        <v>OPERATIONS EXPENSES</v>
      </c>
      <c r="F485" s="36" t="s">
        <v>518</v>
      </c>
      <c r="G485" s="30">
        <v>4780</v>
      </c>
      <c r="H485" s="30"/>
      <c r="I485" s="35">
        <f>I484+Table1[[#This Row],[DEBIT]]-Table1[[#This Row],[CREDIT]]</f>
        <v>1662181497</v>
      </c>
      <c r="J485" s="27">
        <v>44880</v>
      </c>
      <c r="K485" s="30"/>
    </row>
    <row r="486" hidden="1" spans="1:11">
      <c r="A486" s="27">
        <v>44880</v>
      </c>
      <c r="B486" s="28">
        <v>476</v>
      </c>
      <c r="C486" s="12" t="str">
        <f>_xlfn.IFNA(VLOOKUP(Table1[[#This Row],[ACCOUNT NAME]],'CHART OF ACCOUNTS'!$B$3:$D$156,2,0),"-")</f>
        <v>BOUNDRY WALL</v>
      </c>
      <c r="D486" t="s">
        <v>10</v>
      </c>
      <c r="E486" t="str">
        <f>_xlfn.IFNA(VLOOKUP(Table1[[#This Row],[ACCOUNT NAME]],'CHART OF ACCOUNTS'!$B$3:$D$156,3,0),"-")</f>
        <v>CONSTRUCTION EXP</v>
      </c>
      <c r="F486" s="36" t="s">
        <v>262</v>
      </c>
      <c r="G486" s="30">
        <v>150000</v>
      </c>
      <c r="H486" s="30"/>
      <c r="I486" s="35">
        <f>I485+Table1[[#This Row],[DEBIT]]-Table1[[#This Row],[CREDIT]]</f>
        <v>1662331497</v>
      </c>
      <c r="J486" s="27">
        <v>44880</v>
      </c>
      <c r="K486" s="30"/>
    </row>
    <row r="487" hidden="1" spans="1:11">
      <c r="A487" s="27">
        <v>44880</v>
      </c>
      <c r="B487" s="28">
        <v>481</v>
      </c>
      <c r="C487" s="12" t="str">
        <f>_xlfn.IFNA(VLOOKUP(Table1[[#This Row],[ACCOUNT NAME]],'CHART OF ACCOUNTS'!$B$3:$D$156,2,0),"-")</f>
        <v>PRINTINGS</v>
      </c>
      <c r="D487" t="s">
        <v>73</v>
      </c>
      <c r="E487" t="str">
        <f>_xlfn.IFNA(VLOOKUP(Table1[[#This Row],[ACCOUNT NAME]],'CHART OF ACCOUNTS'!$B$3:$D$156,3,0),"-")</f>
        <v>MARKETING EXP</v>
      </c>
      <c r="F487" s="36" t="s">
        <v>215</v>
      </c>
      <c r="G487" s="30">
        <v>2900000</v>
      </c>
      <c r="H487" s="30"/>
      <c r="I487" s="35">
        <f>I486+Table1[[#This Row],[DEBIT]]-Table1[[#This Row],[CREDIT]]</f>
        <v>1665231497</v>
      </c>
      <c r="J487" s="27"/>
      <c r="K487" s="30"/>
    </row>
    <row r="488" spans="1:11">
      <c r="A488" s="27">
        <v>44880</v>
      </c>
      <c r="B488" s="28">
        <v>482</v>
      </c>
      <c r="C488" s="12" t="str">
        <f>_xlfn.IFNA(VLOOKUP(Table1[[#This Row],[ACCOUNT NAME]],'CHART OF ACCOUNTS'!$B$3:$D$156,2,0),"-")</f>
        <v>ADS/ ADVERTISEMENT </v>
      </c>
      <c r="D488" t="s">
        <v>81</v>
      </c>
      <c r="E488" t="str">
        <f>_xlfn.IFNA(VLOOKUP(Table1[[#This Row],[ACCOUNT NAME]],'CHART OF ACCOUNTS'!$B$3:$D$156,3,0),"-")</f>
        <v>MARKETING EXP</v>
      </c>
      <c r="F488" s="36" t="s">
        <v>81</v>
      </c>
      <c r="G488" s="30">
        <v>300000</v>
      </c>
      <c r="H488" s="30"/>
      <c r="I488" s="35">
        <f>I487+Table1[[#This Row],[DEBIT]]-Table1[[#This Row],[CREDIT]]</f>
        <v>1665531497</v>
      </c>
      <c r="J488" s="27"/>
      <c r="K488" s="30"/>
    </row>
    <row r="489" spans="1:11">
      <c r="A489" s="27">
        <v>44880</v>
      </c>
      <c r="B489" s="28">
        <v>483</v>
      </c>
      <c r="C489" s="12" t="str">
        <f>_xlfn.IFNA(VLOOKUP(Table1[[#This Row],[ACCOUNT NAME]],'CHART OF ACCOUNTS'!$B$3:$D$156,2,0),"-")</f>
        <v>ADS/ ADVERTISEMENT </v>
      </c>
      <c r="D489" t="s">
        <v>81</v>
      </c>
      <c r="E489" t="str">
        <f>_xlfn.IFNA(VLOOKUP(Table1[[#This Row],[ACCOUNT NAME]],'CHART OF ACCOUNTS'!$B$3:$D$156,3,0),"-")</f>
        <v>MARKETING EXP</v>
      </c>
      <c r="F489" s="36" t="s">
        <v>81</v>
      </c>
      <c r="G489" s="30">
        <v>100000</v>
      </c>
      <c r="H489" s="30"/>
      <c r="I489" s="35">
        <f>I488+Table1[[#This Row],[DEBIT]]-Table1[[#This Row],[CREDIT]]</f>
        <v>1665631497</v>
      </c>
      <c r="J489" s="27"/>
      <c r="K489" s="30"/>
    </row>
    <row r="490" hidden="1" spans="1:11">
      <c r="A490" s="27">
        <v>44890</v>
      </c>
      <c r="B490" s="28">
        <v>484</v>
      </c>
      <c r="C490" s="12" t="str">
        <f>_xlfn.IFNA(VLOOKUP(Table1[[#This Row],[ACCOUNT NAME]],'CHART OF ACCOUNTS'!$B$3:$D$156,2,0),"-")</f>
        <v>MISCELLANOUS</v>
      </c>
      <c r="D490" t="s">
        <v>140</v>
      </c>
      <c r="E490" t="str">
        <f>_xlfn.IFNA(VLOOKUP(Table1[[#This Row],[ACCOUNT NAME]],'CHART OF ACCOUNTS'!$B$3:$D$156,3,0),"-")</f>
        <v>OPERATIONS EXPENSES</v>
      </c>
      <c r="F490" s="36" t="s">
        <v>519</v>
      </c>
      <c r="G490" s="30">
        <v>157578</v>
      </c>
      <c r="H490" s="30"/>
      <c r="I490" s="35">
        <f>I489+Table1[[#This Row],[DEBIT]]-Table1[[#This Row],[CREDIT]]</f>
        <v>1665789075</v>
      </c>
      <c r="J490" s="27">
        <v>44890</v>
      </c>
      <c r="K490" s="30"/>
    </row>
    <row r="491" hidden="1" spans="1:11">
      <c r="A491" s="27">
        <v>44890</v>
      </c>
      <c r="B491" s="28">
        <v>485</v>
      </c>
      <c r="C491" s="12" t="str">
        <f>_xlfn.IFNA(VLOOKUP(Table1[[#This Row],[ACCOUNT NAME]],'CHART OF ACCOUNTS'!$B$3:$D$156,2,0),"-")</f>
        <v>MISCELLANOUS</v>
      </c>
      <c r="D491" t="s">
        <v>140</v>
      </c>
      <c r="E491" t="str">
        <f>_xlfn.IFNA(VLOOKUP(Table1[[#This Row],[ACCOUNT NAME]],'CHART OF ACCOUNTS'!$B$3:$D$156,3,0),"-")</f>
        <v>OPERATIONS EXPENSES</v>
      </c>
      <c r="F491" s="36" t="s">
        <v>431</v>
      </c>
      <c r="G491" s="30">
        <v>7500</v>
      </c>
      <c r="H491" s="30"/>
      <c r="I491" s="35">
        <f>I490+Table1[[#This Row],[DEBIT]]-Table1[[#This Row],[CREDIT]]</f>
        <v>1665796575</v>
      </c>
      <c r="J491" s="27">
        <v>44890</v>
      </c>
      <c r="K491" s="30"/>
    </row>
    <row r="492" hidden="1" spans="1:11">
      <c r="A492" s="27">
        <v>44890</v>
      </c>
      <c r="B492" s="28">
        <v>486</v>
      </c>
      <c r="C492" s="12" t="str">
        <f>_xlfn.IFNA(VLOOKUP(Table1[[#This Row],[ACCOUNT NAME]],'CHART OF ACCOUNTS'!$B$3:$D$156,2,0),"-")</f>
        <v>UTILITY</v>
      </c>
      <c r="D492" t="s">
        <v>141</v>
      </c>
      <c r="E492" t="str">
        <f>_xlfn.IFNA(VLOOKUP(Table1[[#This Row],[ACCOUNT NAME]],'CHART OF ACCOUNTS'!$B$3:$D$156,3,0),"-")</f>
        <v>OPERATIONS EXPENSES</v>
      </c>
      <c r="F492" s="36" t="s">
        <v>520</v>
      </c>
      <c r="G492" s="30">
        <v>790</v>
      </c>
      <c r="H492" s="30"/>
      <c r="I492" s="35">
        <f>I491+Table1[[#This Row],[DEBIT]]-Table1[[#This Row],[CREDIT]]</f>
        <v>1665797365</v>
      </c>
      <c r="J492" s="27">
        <v>44890</v>
      </c>
      <c r="K492" s="30"/>
    </row>
    <row r="493" hidden="1" spans="1:11">
      <c r="A493" s="27">
        <v>44890</v>
      </c>
      <c r="B493" s="28">
        <v>487</v>
      </c>
      <c r="C493" s="12" t="str">
        <f>_xlfn.IFNA(VLOOKUP(Table1[[#This Row],[ACCOUNT NAME]],'CHART OF ACCOUNTS'!$B$3:$D$156,2,0),"-")</f>
        <v>UTILITY</v>
      </c>
      <c r="D493" t="s">
        <v>141</v>
      </c>
      <c r="E493" t="str">
        <f>_xlfn.IFNA(VLOOKUP(Table1[[#This Row],[ACCOUNT NAME]],'CHART OF ACCOUNTS'!$B$3:$D$156,3,0),"-")</f>
        <v>OPERATIONS EXPENSES</v>
      </c>
      <c r="F493" s="36" t="s">
        <v>521</v>
      </c>
      <c r="G493" s="30">
        <v>1500</v>
      </c>
      <c r="H493" s="30"/>
      <c r="I493" s="35">
        <f>I492+Table1[[#This Row],[DEBIT]]-Table1[[#This Row],[CREDIT]]</f>
        <v>1665798865</v>
      </c>
      <c r="J493" s="27">
        <v>44890</v>
      </c>
      <c r="K493" s="30"/>
    </row>
    <row r="494" hidden="1" spans="1:11">
      <c r="A494" s="27">
        <v>44890</v>
      </c>
      <c r="B494" s="28">
        <v>488</v>
      </c>
      <c r="C494" s="12" t="str">
        <f>_xlfn.IFNA(VLOOKUP(Table1[[#This Row],[ACCOUNT NAME]],'CHART OF ACCOUNTS'!$B$3:$D$156,2,0),"-")</f>
        <v>UTILITY</v>
      </c>
      <c r="D494" t="s">
        <v>141</v>
      </c>
      <c r="E494" t="str">
        <f>_xlfn.IFNA(VLOOKUP(Table1[[#This Row],[ACCOUNT NAME]],'CHART OF ACCOUNTS'!$B$3:$D$156,3,0),"-")</f>
        <v>OPERATIONS EXPENSES</v>
      </c>
      <c r="F494" s="36" t="s">
        <v>521</v>
      </c>
      <c r="G494" s="30">
        <v>1500</v>
      </c>
      <c r="H494" s="30"/>
      <c r="I494" s="35">
        <f>I493+Table1[[#This Row],[DEBIT]]-Table1[[#This Row],[CREDIT]]</f>
        <v>1665800365</v>
      </c>
      <c r="J494" s="27">
        <v>44890</v>
      </c>
      <c r="K494" s="30"/>
    </row>
    <row r="495" hidden="1" spans="1:11">
      <c r="A495" s="27">
        <v>44890</v>
      </c>
      <c r="B495" s="28">
        <v>489</v>
      </c>
      <c r="C495" s="12" t="str">
        <f>_xlfn.IFNA(VLOOKUP(Table1[[#This Row],[ACCOUNT NAME]],'CHART OF ACCOUNTS'!$B$3:$D$156,2,0),"-")</f>
        <v>UTILITY</v>
      </c>
      <c r="D495" t="s">
        <v>141</v>
      </c>
      <c r="E495" t="str">
        <f>_xlfn.IFNA(VLOOKUP(Table1[[#This Row],[ACCOUNT NAME]],'CHART OF ACCOUNTS'!$B$3:$D$156,3,0),"-")</f>
        <v>OPERATIONS EXPENSES</v>
      </c>
      <c r="F495" s="36" t="s">
        <v>521</v>
      </c>
      <c r="G495" s="30">
        <v>1500</v>
      </c>
      <c r="H495" s="30"/>
      <c r="I495" s="35">
        <f>I494+Table1[[#This Row],[DEBIT]]-Table1[[#This Row],[CREDIT]]</f>
        <v>1665801865</v>
      </c>
      <c r="J495" s="27">
        <v>44890</v>
      </c>
      <c r="K495" s="30"/>
    </row>
    <row r="496" hidden="1" spans="1:11">
      <c r="A496" s="27">
        <v>44890</v>
      </c>
      <c r="B496" s="28">
        <v>490</v>
      </c>
      <c r="C496" s="12" t="str">
        <f>_xlfn.IFNA(VLOOKUP(Table1[[#This Row],[ACCOUNT NAME]],'CHART OF ACCOUNTS'!$B$3:$D$156,2,0),"-")</f>
        <v>MISCELLANOUS</v>
      </c>
      <c r="D496" t="s">
        <v>140</v>
      </c>
      <c r="E496" t="str">
        <f>_xlfn.IFNA(VLOOKUP(Table1[[#This Row],[ACCOUNT NAME]],'CHART OF ACCOUNTS'!$B$3:$D$156,3,0),"-")</f>
        <v>OPERATIONS EXPENSES</v>
      </c>
      <c r="F496" s="36" t="s">
        <v>522</v>
      </c>
      <c r="G496" s="30">
        <v>19856</v>
      </c>
      <c r="H496" s="30"/>
      <c r="I496" s="35">
        <f>I495+Table1[[#This Row],[DEBIT]]-Table1[[#This Row],[CREDIT]]</f>
        <v>1665821721</v>
      </c>
      <c r="J496" s="27">
        <v>44890</v>
      </c>
      <c r="K496" s="30"/>
    </row>
    <row r="497" hidden="1" spans="1:11">
      <c r="A497" s="27">
        <v>44890</v>
      </c>
      <c r="B497" s="28">
        <v>491</v>
      </c>
      <c r="C497" s="12" t="str">
        <f>_xlfn.IFNA(VLOOKUP(Table1[[#This Row],[ACCOUNT NAME]],'CHART OF ACCOUNTS'!$B$3:$D$156,2,0),"-")</f>
        <v>MISCELLANOUS</v>
      </c>
      <c r="D497" t="s">
        <v>140</v>
      </c>
      <c r="E497" t="str">
        <f>_xlfn.IFNA(VLOOKUP(Table1[[#This Row],[ACCOUNT NAME]],'CHART OF ACCOUNTS'!$B$3:$D$156,3,0),"-")</f>
        <v>OPERATIONS EXPENSES</v>
      </c>
      <c r="F497" s="36" t="s">
        <v>448</v>
      </c>
      <c r="G497" s="30">
        <v>2500</v>
      </c>
      <c r="H497" s="30"/>
      <c r="I497" s="35">
        <f>I496+Table1[[#This Row],[DEBIT]]-Table1[[#This Row],[CREDIT]]</f>
        <v>1665824221</v>
      </c>
      <c r="J497" s="27">
        <v>44890</v>
      </c>
      <c r="K497" s="30"/>
    </row>
    <row r="498" hidden="1" spans="1:11">
      <c r="A498" s="27">
        <v>44890</v>
      </c>
      <c r="B498" s="28">
        <v>492</v>
      </c>
      <c r="C498" s="12" t="str">
        <f>_xlfn.IFNA(VLOOKUP(Table1[[#This Row],[ACCOUNT NAME]],'CHART OF ACCOUNTS'!$B$3:$D$156,2,0),"-")</f>
        <v>UTILITY</v>
      </c>
      <c r="D498" t="s">
        <v>141</v>
      </c>
      <c r="E498" t="str">
        <f>_xlfn.IFNA(VLOOKUP(Table1[[#This Row],[ACCOUNT NAME]],'CHART OF ACCOUNTS'!$B$3:$D$156,3,0),"-")</f>
        <v>OPERATIONS EXPENSES</v>
      </c>
      <c r="F498" s="36" t="s">
        <v>523</v>
      </c>
      <c r="G498" s="30">
        <v>110610</v>
      </c>
      <c r="H498" s="30"/>
      <c r="I498" s="35">
        <f>I497+Table1[[#This Row],[DEBIT]]-Table1[[#This Row],[CREDIT]]</f>
        <v>1665934831</v>
      </c>
      <c r="J498" s="27">
        <v>44890</v>
      </c>
      <c r="K498" s="30"/>
    </row>
    <row r="499" hidden="1" spans="1:11">
      <c r="A499" s="27">
        <v>44890</v>
      </c>
      <c r="B499" s="28">
        <v>493</v>
      </c>
      <c r="C499" s="12" t="str">
        <f>_xlfn.IFNA(VLOOKUP(Table1[[#This Row],[ACCOUNT NAME]],'CHART OF ACCOUNTS'!$B$3:$D$156,2,0),"-")</f>
        <v>MISCELLANOUS</v>
      </c>
      <c r="D499" t="s">
        <v>140</v>
      </c>
      <c r="E499" t="str">
        <f>_xlfn.IFNA(VLOOKUP(Table1[[#This Row],[ACCOUNT NAME]],'CHART OF ACCOUNTS'!$B$3:$D$156,3,0),"-")</f>
        <v>OPERATIONS EXPENSES</v>
      </c>
      <c r="F499" s="36" t="s">
        <v>524</v>
      </c>
      <c r="G499" s="30">
        <v>7500</v>
      </c>
      <c r="H499" s="30"/>
      <c r="I499" s="35">
        <f>I498+Table1[[#This Row],[DEBIT]]-Table1[[#This Row],[CREDIT]]</f>
        <v>1665942331</v>
      </c>
      <c r="J499" s="27">
        <v>44890</v>
      </c>
      <c r="K499" s="30"/>
    </row>
    <row r="500" hidden="1" spans="1:11">
      <c r="A500" s="27">
        <v>44890</v>
      </c>
      <c r="B500" s="28">
        <v>494</v>
      </c>
      <c r="C500" s="12" t="str">
        <f>_xlfn.IFNA(VLOOKUP(Table1[[#This Row],[ACCOUNT NAME]],'CHART OF ACCOUNTS'!$B$3:$D$156,2,0),"-")</f>
        <v>UTILITY</v>
      </c>
      <c r="D500" t="s">
        <v>141</v>
      </c>
      <c r="E500" t="str">
        <f>_xlfn.IFNA(VLOOKUP(Table1[[#This Row],[ACCOUNT NAME]],'CHART OF ACCOUNTS'!$B$3:$D$156,3,0),"-")</f>
        <v>OPERATIONS EXPENSES</v>
      </c>
      <c r="F500" s="36" t="s">
        <v>525</v>
      </c>
      <c r="G500" s="30">
        <v>260</v>
      </c>
      <c r="H500" s="30"/>
      <c r="I500" s="35">
        <f>I499+Table1[[#This Row],[DEBIT]]-Table1[[#This Row],[CREDIT]]</f>
        <v>1665942591</v>
      </c>
      <c r="J500" s="27">
        <v>44890</v>
      </c>
      <c r="K500" s="30"/>
    </row>
    <row r="501" hidden="1" spans="1:11">
      <c r="A501" s="27">
        <v>44890</v>
      </c>
      <c r="B501" s="28">
        <v>495</v>
      </c>
      <c r="C501" s="12" t="str">
        <f>_xlfn.IFNA(VLOOKUP(Table1[[#This Row],[ACCOUNT NAME]],'CHART OF ACCOUNTS'!$B$3:$D$156,2,0),"-")</f>
        <v>UTILITY</v>
      </c>
      <c r="D501" t="s">
        <v>141</v>
      </c>
      <c r="E501" t="str">
        <f>_xlfn.IFNA(VLOOKUP(Table1[[#This Row],[ACCOUNT NAME]],'CHART OF ACCOUNTS'!$B$3:$D$156,3,0),"-")</f>
        <v>OPERATIONS EXPENSES</v>
      </c>
      <c r="F501" s="36" t="s">
        <v>525</v>
      </c>
      <c r="G501" s="30">
        <v>1195</v>
      </c>
      <c r="H501" s="30"/>
      <c r="I501" s="35">
        <f>I500+Table1[[#This Row],[DEBIT]]-Table1[[#This Row],[CREDIT]]</f>
        <v>1665943786</v>
      </c>
      <c r="J501" s="27">
        <v>44890</v>
      </c>
      <c r="K501" s="30"/>
    </row>
    <row r="502" hidden="1" spans="1:11">
      <c r="A502" s="27">
        <v>44890</v>
      </c>
      <c r="B502" s="28">
        <v>496</v>
      </c>
      <c r="C502" s="12" t="str">
        <f>_xlfn.IFNA(VLOOKUP(Table1[[#This Row],[ACCOUNT NAME]],'CHART OF ACCOUNTS'!$B$3:$D$156,2,0),"-")</f>
        <v>UTILITY</v>
      </c>
      <c r="D502" t="s">
        <v>141</v>
      </c>
      <c r="E502" t="str">
        <f>_xlfn.IFNA(VLOOKUP(Table1[[#This Row],[ACCOUNT NAME]],'CHART OF ACCOUNTS'!$B$3:$D$156,3,0),"-")</f>
        <v>OPERATIONS EXPENSES</v>
      </c>
      <c r="F502" s="36" t="s">
        <v>525</v>
      </c>
      <c r="G502" s="30">
        <v>280</v>
      </c>
      <c r="H502" s="30"/>
      <c r="I502" s="35">
        <f>I501+Table1[[#This Row],[DEBIT]]-Table1[[#This Row],[CREDIT]]</f>
        <v>1665944066</v>
      </c>
      <c r="J502" s="27">
        <v>44890</v>
      </c>
      <c r="K502" s="30"/>
    </row>
    <row r="503" hidden="1" spans="1:11">
      <c r="A503" s="27">
        <v>44890</v>
      </c>
      <c r="B503" s="28">
        <v>497</v>
      </c>
      <c r="C503" s="12" t="str">
        <f>_xlfn.IFNA(VLOOKUP(Table1[[#This Row],[ACCOUNT NAME]],'CHART OF ACCOUNTS'!$B$3:$D$156,2,0),"-")</f>
        <v>UTILITY</v>
      </c>
      <c r="D503" t="s">
        <v>141</v>
      </c>
      <c r="E503" t="str">
        <f>_xlfn.IFNA(VLOOKUP(Table1[[#This Row],[ACCOUNT NAME]],'CHART OF ACCOUNTS'!$B$3:$D$156,3,0),"-")</f>
        <v>OPERATIONS EXPENSES</v>
      </c>
      <c r="F503" s="36" t="s">
        <v>525</v>
      </c>
      <c r="G503" s="30">
        <v>300</v>
      </c>
      <c r="H503" s="30"/>
      <c r="I503" s="35">
        <f>I502+Table1[[#This Row],[DEBIT]]-Table1[[#This Row],[CREDIT]]</f>
        <v>1665944366</v>
      </c>
      <c r="J503" s="27">
        <v>44890</v>
      </c>
      <c r="K503" s="30"/>
    </row>
    <row r="504" hidden="1" spans="1:11">
      <c r="A504" s="27">
        <v>44890</v>
      </c>
      <c r="B504" s="28">
        <v>498</v>
      </c>
      <c r="C504" s="12" t="str">
        <f>_xlfn.IFNA(VLOOKUP(Table1[[#This Row],[ACCOUNT NAME]],'CHART OF ACCOUNTS'!$B$3:$D$156,2,0),"-")</f>
        <v>UTILITY</v>
      </c>
      <c r="D504" t="s">
        <v>141</v>
      </c>
      <c r="E504" t="str">
        <f>_xlfn.IFNA(VLOOKUP(Table1[[#This Row],[ACCOUNT NAME]],'CHART OF ACCOUNTS'!$B$3:$D$156,3,0),"-")</f>
        <v>OPERATIONS EXPENSES</v>
      </c>
      <c r="F504" s="36" t="s">
        <v>525</v>
      </c>
      <c r="G504" s="30">
        <v>375</v>
      </c>
      <c r="H504" s="30"/>
      <c r="I504" s="35">
        <f>I503+Table1[[#This Row],[DEBIT]]-Table1[[#This Row],[CREDIT]]</f>
        <v>1665944741</v>
      </c>
      <c r="J504" s="27">
        <v>44890</v>
      </c>
      <c r="K504" s="30"/>
    </row>
    <row r="505" hidden="1" spans="1:11">
      <c r="A505" s="27">
        <v>44890</v>
      </c>
      <c r="B505" s="28">
        <v>499</v>
      </c>
      <c r="C505" s="12" t="str">
        <f>_xlfn.IFNA(VLOOKUP(Table1[[#This Row],[ACCOUNT NAME]],'CHART OF ACCOUNTS'!$B$3:$D$156,2,0),"-")</f>
        <v>UTILITY</v>
      </c>
      <c r="D505" t="s">
        <v>141</v>
      </c>
      <c r="E505" t="str">
        <f>_xlfn.IFNA(VLOOKUP(Table1[[#This Row],[ACCOUNT NAME]],'CHART OF ACCOUNTS'!$B$3:$D$156,3,0),"-")</f>
        <v>OPERATIONS EXPENSES</v>
      </c>
      <c r="F505" s="36" t="s">
        <v>525</v>
      </c>
      <c r="G505" s="30">
        <v>255</v>
      </c>
      <c r="H505" s="30"/>
      <c r="I505" s="35">
        <f>I504+Table1[[#This Row],[DEBIT]]-Table1[[#This Row],[CREDIT]]</f>
        <v>1665944996</v>
      </c>
      <c r="J505" s="27">
        <v>44890</v>
      </c>
      <c r="K505" s="30"/>
    </row>
    <row r="506" hidden="1" spans="1:11">
      <c r="A506" s="27">
        <v>44890</v>
      </c>
      <c r="B506" s="28">
        <v>500</v>
      </c>
      <c r="C506" s="12" t="str">
        <f>_xlfn.IFNA(VLOOKUP(Table1[[#This Row],[ACCOUNT NAME]],'CHART OF ACCOUNTS'!$B$3:$D$156,2,0),"-")</f>
        <v>UTILITY</v>
      </c>
      <c r="D506" t="s">
        <v>141</v>
      </c>
      <c r="E506" t="str">
        <f>_xlfn.IFNA(VLOOKUP(Table1[[#This Row],[ACCOUNT NAME]],'CHART OF ACCOUNTS'!$B$3:$D$156,3,0),"-")</f>
        <v>OPERATIONS EXPENSES</v>
      </c>
      <c r="F506" s="36" t="s">
        <v>525</v>
      </c>
      <c r="G506" s="30">
        <v>5880</v>
      </c>
      <c r="H506" s="30"/>
      <c r="I506" s="35">
        <f>I505+Table1[[#This Row],[DEBIT]]-Table1[[#This Row],[CREDIT]]</f>
        <v>1665950876</v>
      </c>
      <c r="J506" s="27">
        <v>44890</v>
      </c>
      <c r="K506" s="30"/>
    </row>
    <row r="507" hidden="1" spans="1:11">
      <c r="A507" s="27">
        <v>44890</v>
      </c>
      <c r="B507" s="28">
        <v>501</v>
      </c>
      <c r="C507" s="12" t="str">
        <f>_xlfn.IFNA(VLOOKUP(Table1[[#This Row],[ACCOUNT NAME]],'CHART OF ACCOUNTS'!$B$3:$D$156,2,0),"-")</f>
        <v>UTILITY</v>
      </c>
      <c r="D507" t="s">
        <v>141</v>
      </c>
      <c r="E507" t="str">
        <f>_xlfn.IFNA(VLOOKUP(Table1[[#This Row],[ACCOUNT NAME]],'CHART OF ACCOUNTS'!$B$3:$D$156,3,0),"-")</f>
        <v>OPERATIONS EXPENSES</v>
      </c>
      <c r="F507" s="36" t="s">
        <v>525</v>
      </c>
      <c r="G507" s="30">
        <v>3780</v>
      </c>
      <c r="H507" s="30"/>
      <c r="I507" s="35">
        <f>I506+Table1[[#This Row],[DEBIT]]-Table1[[#This Row],[CREDIT]]</f>
        <v>1665954656</v>
      </c>
      <c r="J507" s="27">
        <v>44890</v>
      </c>
      <c r="K507" s="30"/>
    </row>
    <row r="508" hidden="1" spans="1:11">
      <c r="A508" s="27">
        <v>44890</v>
      </c>
      <c r="B508" s="28">
        <v>502</v>
      </c>
      <c r="C508" s="12" t="str">
        <f>_xlfn.IFNA(VLOOKUP(Table1[[#This Row],[ACCOUNT NAME]],'CHART OF ACCOUNTS'!$B$3:$D$156,2,0),"-")</f>
        <v>UTILITY</v>
      </c>
      <c r="D508" t="s">
        <v>141</v>
      </c>
      <c r="E508" t="str">
        <f>_xlfn.IFNA(VLOOKUP(Table1[[#This Row],[ACCOUNT NAME]],'CHART OF ACCOUNTS'!$B$3:$D$156,3,0),"-")</f>
        <v>OPERATIONS EXPENSES</v>
      </c>
      <c r="F508" s="36" t="s">
        <v>526</v>
      </c>
      <c r="G508" s="30">
        <v>3912</v>
      </c>
      <c r="H508" s="30"/>
      <c r="I508" s="35">
        <f>I507+Table1[[#This Row],[DEBIT]]-Table1[[#This Row],[CREDIT]]</f>
        <v>1665958568</v>
      </c>
      <c r="J508" s="27">
        <v>44890</v>
      </c>
      <c r="K508" s="30"/>
    </row>
    <row r="509" hidden="1" spans="1:11">
      <c r="A509" s="27">
        <v>44890</v>
      </c>
      <c r="B509" s="28">
        <v>503</v>
      </c>
      <c r="C509" s="12" t="str">
        <f>_xlfn.IFNA(VLOOKUP(Table1[[#This Row],[ACCOUNT NAME]],'CHART OF ACCOUNTS'!$B$3:$D$156,2,0),"-")</f>
        <v>UTILITY</v>
      </c>
      <c r="D509" t="s">
        <v>141</v>
      </c>
      <c r="E509" t="str">
        <f>_xlfn.IFNA(VLOOKUP(Table1[[#This Row],[ACCOUNT NAME]],'CHART OF ACCOUNTS'!$B$3:$D$156,3,0),"-")</f>
        <v>OPERATIONS EXPENSES</v>
      </c>
      <c r="F509" s="36" t="s">
        <v>526</v>
      </c>
      <c r="G509" s="30">
        <v>141</v>
      </c>
      <c r="H509" s="30"/>
      <c r="I509" s="35">
        <f>I508+Table1[[#This Row],[DEBIT]]-Table1[[#This Row],[CREDIT]]</f>
        <v>1665958709</v>
      </c>
      <c r="J509" s="27">
        <v>44890</v>
      </c>
      <c r="K509" s="30"/>
    </row>
    <row r="510" hidden="1" spans="1:11">
      <c r="A510" s="27">
        <v>44890</v>
      </c>
      <c r="B510" s="28">
        <v>504</v>
      </c>
      <c r="C510" s="12" t="str">
        <f>_xlfn.IFNA(VLOOKUP(Table1[[#This Row],[ACCOUNT NAME]],'CHART OF ACCOUNTS'!$B$3:$D$156,2,0),"-")</f>
        <v>MISCELLANOUS</v>
      </c>
      <c r="D510" t="s">
        <v>140</v>
      </c>
      <c r="E510" t="str">
        <f>_xlfn.IFNA(VLOOKUP(Table1[[#This Row],[ACCOUNT NAME]],'CHART OF ACCOUNTS'!$B$3:$D$156,3,0),"-")</f>
        <v>OPERATIONS EXPENSES</v>
      </c>
      <c r="F510" s="36" t="s">
        <v>522</v>
      </c>
      <c r="G510" s="30">
        <v>16133</v>
      </c>
      <c r="H510" s="30"/>
      <c r="I510" s="35">
        <f>I509+Table1[[#This Row],[DEBIT]]-Table1[[#This Row],[CREDIT]]</f>
        <v>1665974842</v>
      </c>
      <c r="J510" s="27">
        <v>44890</v>
      </c>
      <c r="K510" s="30"/>
    </row>
    <row r="511" hidden="1" spans="1:11">
      <c r="A511" s="27">
        <v>44890</v>
      </c>
      <c r="B511" s="28">
        <v>505</v>
      </c>
      <c r="C511" s="12" t="str">
        <f>_xlfn.IFNA(VLOOKUP(Table1[[#This Row],[ACCOUNT NAME]],'CHART OF ACCOUNTS'!$B$3:$D$156,2,0),"-")</f>
        <v>SALARIES</v>
      </c>
      <c r="D511" t="s">
        <v>137</v>
      </c>
      <c r="E511" t="str">
        <f>_xlfn.IFNA(VLOOKUP(Table1[[#This Row],[ACCOUNT NAME]],'CHART OF ACCOUNTS'!$B$3:$D$156,3,0),"-")</f>
        <v>OPERATIONS EXPENSES</v>
      </c>
      <c r="F511" s="36" t="s">
        <v>527</v>
      </c>
      <c r="G511" s="30">
        <v>24000</v>
      </c>
      <c r="H511" s="30"/>
      <c r="I511" s="35">
        <f>I510+Table1[[#This Row],[DEBIT]]-Table1[[#This Row],[CREDIT]]</f>
        <v>1665998842</v>
      </c>
      <c r="J511" s="27">
        <v>44890</v>
      </c>
      <c r="K511" s="30"/>
    </row>
    <row r="512" hidden="1" spans="1:11">
      <c r="A512" s="27">
        <v>44890</v>
      </c>
      <c r="B512" s="28">
        <v>506</v>
      </c>
      <c r="C512" s="12" t="str">
        <f>_xlfn.IFNA(VLOOKUP(Table1[[#This Row],[ACCOUNT NAME]],'CHART OF ACCOUNTS'!$B$3:$D$156,2,0),"-")</f>
        <v>BAIG LAW CONSULTANCY</v>
      </c>
      <c r="D512" t="s">
        <v>160</v>
      </c>
      <c r="E512" t="str">
        <f>_xlfn.IFNA(VLOOKUP(Table1[[#This Row],[ACCOUNT NAME]],'CHART OF ACCOUNTS'!$B$3:$D$156,3,0),"-")</f>
        <v>LEGAL EXPENSES</v>
      </c>
      <c r="F512" s="36" t="s">
        <v>528</v>
      </c>
      <c r="G512" s="30">
        <v>1906</v>
      </c>
      <c r="H512" s="30"/>
      <c r="I512" s="35">
        <f>I511+Table1[[#This Row],[DEBIT]]-Table1[[#This Row],[CREDIT]]</f>
        <v>1666000748</v>
      </c>
      <c r="J512" s="27">
        <v>44890</v>
      </c>
      <c r="K512" s="30"/>
    </row>
    <row r="513" hidden="1" spans="1:11">
      <c r="A513" s="27">
        <v>44890</v>
      </c>
      <c r="B513" s="28">
        <v>507</v>
      </c>
      <c r="C513" s="12" t="str">
        <f>_xlfn.IFNA(VLOOKUP(Table1[[#This Row],[ACCOUNT NAME]],'CHART OF ACCOUNTS'!$B$3:$D$156,2,0),"-")</f>
        <v>BAIG LAW CONSULTANCY</v>
      </c>
      <c r="D513" t="s">
        <v>160</v>
      </c>
      <c r="E513" t="str">
        <f>_xlfn.IFNA(VLOOKUP(Table1[[#This Row],[ACCOUNT NAME]],'CHART OF ACCOUNTS'!$B$3:$D$156,3,0),"-")</f>
        <v>LEGAL EXPENSES</v>
      </c>
      <c r="F513" s="36" t="s">
        <v>528</v>
      </c>
      <c r="G513" s="30">
        <v>31087</v>
      </c>
      <c r="H513" s="30"/>
      <c r="I513" s="35">
        <f>I512+Table1[[#This Row],[DEBIT]]-Table1[[#This Row],[CREDIT]]</f>
        <v>1666031835</v>
      </c>
      <c r="J513" s="27">
        <v>44890</v>
      </c>
      <c r="K513" s="30"/>
    </row>
    <row r="514" hidden="1" spans="1:11">
      <c r="A514" s="27">
        <v>44890</v>
      </c>
      <c r="B514" s="28">
        <v>508</v>
      </c>
      <c r="C514" s="12" t="str">
        <f>_xlfn.IFNA(VLOOKUP(Table1[[#This Row],[ACCOUNT NAME]],'CHART OF ACCOUNTS'!$B$3:$D$156,2,0),"-")</f>
        <v>GROCERY</v>
      </c>
      <c r="D514" t="s">
        <v>136</v>
      </c>
      <c r="E514" t="str">
        <f>_xlfn.IFNA(VLOOKUP(Table1[[#This Row],[ACCOUNT NAME]],'CHART OF ACCOUNTS'!$B$3:$D$156,3,0),"-")</f>
        <v>OPERATIONS EXPENSES</v>
      </c>
      <c r="F514" s="36" t="s">
        <v>529</v>
      </c>
      <c r="G514" s="30">
        <v>7937</v>
      </c>
      <c r="H514" s="30"/>
      <c r="I514" s="35">
        <f>I513+Table1[[#This Row],[DEBIT]]-Table1[[#This Row],[CREDIT]]</f>
        <v>1666039772</v>
      </c>
      <c r="J514" s="27">
        <v>44890</v>
      </c>
      <c r="K514" s="30"/>
    </row>
    <row r="515" hidden="1" spans="1:11">
      <c r="A515" s="27">
        <v>44890</v>
      </c>
      <c r="B515" s="28">
        <v>509</v>
      </c>
      <c r="C515" s="12" t="str">
        <f>_xlfn.IFNA(VLOOKUP(Table1[[#This Row],[ACCOUNT NAME]],'CHART OF ACCOUNTS'!$B$3:$D$156,2,0),"-")</f>
        <v>SALARIES</v>
      </c>
      <c r="D515" t="s">
        <v>137</v>
      </c>
      <c r="E515" t="str">
        <f>_xlfn.IFNA(VLOOKUP(Table1[[#This Row],[ACCOUNT NAME]],'CHART OF ACCOUNTS'!$B$3:$D$156,3,0),"-")</f>
        <v>OPERATIONS EXPENSES</v>
      </c>
      <c r="F515" s="36" t="s">
        <v>530</v>
      </c>
      <c r="G515" s="30">
        <v>24000</v>
      </c>
      <c r="H515" s="30"/>
      <c r="I515" s="35">
        <f>I514+Table1[[#This Row],[DEBIT]]-Table1[[#This Row],[CREDIT]]</f>
        <v>1666063772</v>
      </c>
      <c r="J515" s="27">
        <v>44890</v>
      </c>
      <c r="K515" s="30"/>
    </row>
    <row r="516" hidden="1" spans="1:11">
      <c r="A516" s="27">
        <v>44890</v>
      </c>
      <c r="B516" s="28">
        <v>510</v>
      </c>
      <c r="C516" s="12" t="str">
        <f>_xlfn.IFNA(VLOOKUP(Table1[[#This Row],[ACCOUNT NAME]],'CHART OF ACCOUNTS'!$B$3:$D$156,2,0),"-")</f>
        <v>GENERAL</v>
      </c>
      <c r="D516" t="s">
        <v>31</v>
      </c>
      <c r="E516" t="str">
        <f>_xlfn.IFNA(VLOOKUP(Table1[[#This Row],[ACCOUNT NAME]],'CHART OF ACCOUNTS'!$B$3:$D$156,3,0),"-")</f>
        <v>CONSTRUCTION EXP</v>
      </c>
      <c r="F516" s="36" t="s">
        <v>531</v>
      </c>
      <c r="G516" s="30">
        <v>21333</v>
      </c>
      <c r="H516" s="30"/>
      <c r="I516" s="35">
        <f>I515+Table1[[#This Row],[DEBIT]]-Table1[[#This Row],[CREDIT]]</f>
        <v>1666085105</v>
      </c>
      <c r="J516" s="27">
        <v>44890</v>
      </c>
      <c r="K516" s="30"/>
    </row>
    <row r="517" hidden="1" spans="1:11">
      <c r="A517" s="27">
        <v>44890</v>
      </c>
      <c r="B517" s="28">
        <v>511</v>
      </c>
      <c r="C517" s="12" t="str">
        <f>_xlfn.IFNA(VLOOKUP(Table1[[#This Row],[ACCOUNT NAME]],'CHART OF ACCOUNTS'!$B$3:$D$156,2,0),"-")</f>
        <v>BAIG LAW CONSULTANCY</v>
      </c>
      <c r="D517" t="s">
        <v>160</v>
      </c>
      <c r="E517" t="str">
        <f>_xlfn.IFNA(VLOOKUP(Table1[[#This Row],[ACCOUNT NAME]],'CHART OF ACCOUNTS'!$B$3:$D$156,3,0),"-")</f>
        <v>LEGAL EXPENSES</v>
      </c>
      <c r="F517" s="36" t="s">
        <v>532</v>
      </c>
      <c r="G517" s="30">
        <v>585</v>
      </c>
      <c r="H517" s="30"/>
      <c r="I517" s="35">
        <f>I516+Table1[[#This Row],[DEBIT]]-Table1[[#This Row],[CREDIT]]</f>
        <v>1666085690</v>
      </c>
      <c r="J517" s="27">
        <v>44890</v>
      </c>
      <c r="K517" s="30"/>
    </row>
    <row r="518" hidden="1" spans="1:11">
      <c r="A518" s="27">
        <v>44890</v>
      </c>
      <c r="B518" s="28">
        <v>512</v>
      </c>
      <c r="C518" s="12" t="str">
        <f>_xlfn.IFNA(VLOOKUP(Table1[[#This Row],[ACCOUNT NAME]],'CHART OF ACCOUNTS'!$B$3:$D$156,2,0),"-")</f>
        <v>SANITARY</v>
      </c>
      <c r="D518" t="s">
        <v>26</v>
      </c>
      <c r="E518" t="str">
        <f>_xlfn.IFNA(VLOOKUP(Table1[[#This Row],[ACCOUNT NAME]],'CHART OF ACCOUNTS'!$B$3:$D$156,3,0),"-")</f>
        <v>CONSTRUCTION EXP</v>
      </c>
      <c r="F518" s="36" t="s">
        <v>416</v>
      </c>
      <c r="G518" s="30">
        <v>1290</v>
      </c>
      <c r="H518" s="30"/>
      <c r="I518" s="35">
        <f>I517+Table1[[#This Row],[DEBIT]]-Table1[[#This Row],[CREDIT]]</f>
        <v>1666086980</v>
      </c>
      <c r="J518" s="27">
        <v>44890</v>
      </c>
      <c r="K518" s="30"/>
    </row>
    <row r="519" hidden="1" spans="1:11">
      <c r="A519" s="27">
        <v>44890</v>
      </c>
      <c r="B519" s="28">
        <v>513</v>
      </c>
      <c r="C519" s="12" t="str">
        <f>_xlfn.IFNA(VLOOKUP(Table1[[#This Row],[ACCOUNT NAME]],'CHART OF ACCOUNTS'!$B$3:$D$156,2,0),"-")</f>
        <v>FURNITURE AND FITTINGS</v>
      </c>
      <c r="D519" t="s">
        <v>166</v>
      </c>
      <c r="E519" t="str">
        <f>_xlfn.IFNA(VLOOKUP(Table1[[#This Row],[ACCOUNT NAME]],'CHART OF ACCOUNTS'!$B$3:$D$156,3,0),"-")</f>
        <v>ASSETS PURCHASED</v>
      </c>
      <c r="F519" s="36" t="s">
        <v>533</v>
      </c>
      <c r="G519" s="30">
        <v>33666</v>
      </c>
      <c r="H519" s="30"/>
      <c r="I519" s="35">
        <f>I518+Table1[[#This Row],[DEBIT]]-Table1[[#This Row],[CREDIT]]</f>
        <v>1666120646</v>
      </c>
      <c r="J519" s="27">
        <v>44890</v>
      </c>
      <c r="K519" s="30"/>
    </row>
    <row r="520" hidden="1" spans="1:11">
      <c r="A520" s="27">
        <v>44890</v>
      </c>
      <c r="B520" s="28">
        <v>514</v>
      </c>
      <c r="C520" s="12" t="str">
        <f>_xlfn.IFNA(VLOOKUP(Table1[[#This Row],[ACCOUNT NAME]],'CHART OF ACCOUNTS'!$B$3:$D$156,2,0),"-")</f>
        <v>GENERNAL</v>
      </c>
      <c r="D520" t="s">
        <v>89</v>
      </c>
      <c r="E520" t="str">
        <f>_xlfn.IFNA(VLOOKUP(Table1[[#This Row],[ACCOUNT NAME]],'CHART OF ACCOUNTS'!$B$3:$D$156,3,0),"-")</f>
        <v>MARKETING EXP</v>
      </c>
      <c r="F520" s="36" t="s">
        <v>534</v>
      </c>
      <c r="G520" s="30">
        <v>3600</v>
      </c>
      <c r="H520" s="30"/>
      <c r="I520" s="35">
        <f>I519+Table1[[#This Row],[DEBIT]]-Table1[[#This Row],[CREDIT]]</f>
        <v>1666124246</v>
      </c>
      <c r="J520" s="27">
        <v>44890</v>
      </c>
      <c r="K520" s="30"/>
    </row>
    <row r="521" hidden="1" spans="1:11">
      <c r="A521" s="27">
        <v>44890</v>
      </c>
      <c r="B521" s="28">
        <v>515</v>
      </c>
      <c r="C521" s="12" t="str">
        <f>_xlfn.IFNA(VLOOKUP(Table1[[#This Row],[ACCOUNT NAME]],'CHART OF ACCOUNTS'!$B$3:$D$156,2,0),"-")</f>
        <v>MISCELLANOUS</v>
      </c>
      <c r="D521" t="s">
        <v>140</v>
      </c>
      <c r="E521" t="str">
        <f>_xlfn.IFNA(VLOOKUP(Table1[[#This Row],[ACCOUNT NAME]],'CHART OF ACCOUNTS'!$B$3:$D$156,3,0),"-")</f>
        <v>OPERATIONS EXPENSES</v>
      </c>
      <c r="F521" s="36" t="s">
        <v>535</v>
      </c>
      <c r="G521" s="30">
        <v>20290</v>
      </c>
      <c r="H521" s="30"/>
      <c r="I521" s="35">
        <f>I520+Table1[[#This Row],[DEBIT]]-Table1[[#This Row],[CREDIT]]</f>
        <v>1666144536</v>
      </c>
      <c r="J521" s="27">
        <v>44890</v>
      </c>
      <c r="K521" s="30"/>
    </row>
    <row r="522" hidden="1" spans="1:11">
      <c r="A522" s="27">
        <v>44890</v>
      </c>
      <c r="B522" s="28">
        <v>516</v>
      </c>
      <c r="C522" s="12" t="str">
        <f>_xlfn.IFNA(VLOOKUP(Table1[[#This Row],[ACCOUNT NAME]],'CHART OF ACCOUNTS'!$B$3:$D$156,2,0),"-")</f>
        <v>MISCELLANOUS</v>
      </c>
      <c r="D522" t="s">
        <v>140</v>
      </c>
      <c r="E522" t="str">
        <f>_xlfn.IFNA(VLOOKUP(Table1[[#This Row],[ACCOUNT NAME]],'CHART OF ACCOUNTS'!$B$3:$D$156,3,0),"-")</f>
        <v>OPERATIONS EXPENSES</v>
      </c>
      <c r="F522" s="36" t="s">
        <v>536</v>
      </c>
      <c r="G522" s="30">
        <v>30700</v>
      </c>
      <c r="H522" s="30"/>
      <c r="I522" s="35">
        <f>I521+Table1[[#This Row],[DEBIT]]-Table1[[#This Row],[CREDIT]]</f>
        <v>1666175236</v>
      </c>
      <c r="J522" s="27">
        <v>44890</v>
      </c>
      <c r="K522" s="30"/>
    </row>
    <row r="523" hidden="1" spans="1:11">
      <c r="A523" s="27">
        <v>44890</v>
      </c>
      <c r="B523" s="28">
        <v>518</v>
      </c>
      <c r="C523" s="12" t="str">
        <f>_xlfn.IFNA(VLOOKUP(Table1[[#This Row],[ACCOUNT NAME]],'CHART OF ACCOUNTS'!$B$3:$D$156,2,0),"-")</f>
        <v>MISCELLANOUS</v>
      </c>
      <c r="D523" t="s">
        <v>140</v>
      </c>
      <c r="E523" t="str">
        <f>_xlfn.IFNA(VLOOKUP(Table1[[#This Row],[ACCOUNT NAME]],'CHART OF ACCOUNTS'!$B$3:$D$156,3,0),"-")</f>
        <v>OPERATIONS EXPENSES</v>
      </c>
      <c r="F523" s="36" t="s">
        <v>537</v>
      </c>
      <c r="G523" s="30">
        <v>65777</v>
      </c>
      <c r="H523" s="30"/>
      <c r="I523" s="35">
        <f>I522+Table1[[#This Row],[DEBIT]]-Table1[[#This Row],[CREDIT]]</f>
        <v>1666241013</v>
      </c>
      <c r="J523" s="27">
        <v>44890</v>
      </c>
      <c r="K523" s="30"/>
    </row>
    <row r="524" hidden="1" spans="1:11">
      <c r="A524" s="27">
        <v>44890</v>
      </c>
      <c r="B524" s="28">
        <v>519</v>
      </c>
      <c r="C524" s="12" t="str">
        <f>_xlfn.IFNA(VLOOKUP(Table1[[#This Row],[ACCOUNT NAME]],'CHART OF ACCOUNTS'!$B$3:$D$156,2,0),"-")</f>
        <v>UTILITY</v>
      </c>
      <c r="D524" t="s">
        <v>141</v>
      </c>
      <c r="E524" t="str">
        <f>_xlfn.IFNA(VLOOKUP(Table1[[#This Row],[ACCOUNT NAME]],'CHART OF ACCOUNTS'!$B$3:$D$156,3,0),"-")</f>
        <v>OPERATIONS EXPENSES</v>
      </c>
      <c r="F524" s="36" t="s">
        <v>335</v>
      </c>
      <c r="G524" s="30">
        <v>29313</v>
      </c>
      <c r="H524" s="30"/>
      <c r="I524" s="35">
        <f>I523+Table1[[#This Row],[DEBIT]]-Table1[[#This Row],[CREDIT]]</f>
        <v>1666270326</v>
      </c>
      <c r="J524" s="27">
        <v>44890</v>
      </c>
      <c r="K524" s="30"/>
    </row>
    <row r="525" hidden="1" spans="1:11">
      <c r="A525" s="27">
        <v>44890</v>
      </c>
      <c r="B525" s="28">
        <v>520</v>
      </c>
      <c r="C525" s="12" t="str">
        <f>_xlfn.IFNA(VLOOKUP(Table1[[#This Row],[ACCOUNT NAME]],'CHART OF ACCOUNTS'!$B$3:$D$156,2,0),"-")</f>
        <v>UTILITY</v>
      </c>
      <c r="D525" t="s">
        <v>141</v>
      </c>
      <c r="E525" t="str">
        <f>_xlfn.IFNA(VLOOKUP(Table1[[#This Row],[ACCOUNT NAME]],'CHART OF ACCOUNTS'!$B$3:$D$156,3,0),"-")</f>
        <v>OPERATIONS EXPENSES</v>
      </c>
      <c r="F525" s="36" t="s">
        <v>336</v>
      </c>
      <c r="G525" s="30">
        <v>3495</v>
      </c>
      <c r="H525" s="30"/>
      <c r="I525" s="35">
        <f>I524+Table1[[#This Row],[DEBIT]]-Table1[[#This Row],[CREDIT]]</f>
        <v>1666273821</v>
      </c>
      <c r="J525" s="27">
        <v>44890</v>
      </c>
      <c r="K525" s="30"/>
    </row>
    <row r="526" hidden="1" spans="1:11">
      <c r="A526" s="27">
        <v>44890</v>
      </c>
      <c r="B526" s="28">
        <v>521</v>
      </c>
      <c r="C526" s="12" t="str">
        <f>_xlfn.IFNA(VLOOKUP(Table1[[#This Row],[ACCOUNT NAME]],'CHART OF ACCOUNTS'!$B$3:$D$156,2,0),"-")</f>
        <v>UTILITY</v>
      </c>
      <c r="D526" t="s">
        <v>141</v>
      </c>
      <c r="E526" t="str">
        <f>_xlfn.IFNA(VLOOKUP(Table1[[#This Row],[ACCOUNT NAME]],'CHART OF ACCOUNTS'!$B$3:$D$156,3,0),"-")</f>
        <v>OPERATIONS EXPENSES</v>
      </c>
      <c r="F526" s="36" t="s">
        <v>538</v>
      </c>
      <c r="G526" s="30">
        <v>2590</v>
      </c>
      <c r="H526" s="30"/>
      <c r="I526" s="35">
        <f>I525+Table1[[#This Row],[DEBIT]]-Table1[[#This Row],[CREDIT]]</f>
        <v>1666276411</v>
      </c>
      <c r="J526" s="27">
        <v>44890</v>
      </c>
      <c r="K526" s="30"/>
    </row>
    <row r="527" hidden="1" spans="1:11">
      <c r="A527" s="27">
        <v>44890</v>
      </c>
      <c r="B527" s="28">
        <v>522</v>
      </c>
      <c r="C527" s="12" t="str">
        <f>_xlfn.IFNA(VLOOKUP(Table1[[#This Row],[ACCOUNT NAME]],'CHART OF ACCOUNTS'!$B$3:$D$156,2,0),"-")</f>
        <v>UTILITY</v>
      </c>
      <c r="D527" t="s">
        <v>141</v>
      </c>
      <c r="E527" t="str">
        <f>_xlfn.IFNA(VLOOKUP(Table1[[#This Row],[ACCOUNT NAME]],'CHART OF ACCOUNTS'!$B$3:$D$156,3,0),"-")</f>
        <v>OPERATIONS EXPENSES</v>
      </c>
      <c r="F527" s="36" t="s">
        <v>538</v>
      </c>
      <c r="G527" s="30">
        <v>325</v>
      </c>
      <c r="H527" s="30"/>
      <c r="I527" s="35">
        <f>I526+Table1[[#This Row],[DEBIT]]-Table1[[#This Row],[CREDIT]]</f>
        <v>1666276736</v>
      </c>
      <c r="J527" s="27">
        <v>44890</v>
      </c>
      <c r="K527" s="30"/>
    </row>
    <row r="528" hidden="1" spans="1:11">
      <c r="A528" s="27">
        <v>44890</v>
      </c>
      <c r="B528" s="28">
        <v>523</v>
      </c>
      <c r="C528" s="12" t="str">
        <f>_xlfn.IFNA(VLOOKUP(Table1[[#This Row],[ACCOUNT NAME]],'CHART OF ACCOUNTS'!$B$3:$D$156,2,0),"-")</f>
        <v>BOLAN</v>
      </c>
      <c r="D528" t="s">
        <v>130</v>
      </c>
      <c r="E528" t="str">
        <f>_xlfn.IFNA(VLOOKUP(Table1[[#This Row],[ACCOUNT NAME]],'CHART OF ACCOUNTS'!$B$3:$D$156,3,0),"-")</f>
        <v>OPERATIONS EXPENSES</v>
      </c>
      <c r="F528" s="36" t="s">
        <v>539</v>
      </c>
      <c r="G528" s="30">
        <v>18466</v>
      </c>
      <c r="H528" s="30"/>
      <c r="I528" s="35">
        <f>I527+Table1[[#This Row],[DEBIT]]-Table1[[#This Row],[CREDIT]]</f>
        <v>1666295202</v>
      </c>
      <c r="J528" s="27">
        <v>44890</v>
      </c>
      <c r="K528" s="30"/>
    </row>
    <row r="529" hidden="1" spans="1:11">
      <c r="A529" s="27">
        <v>44890</v>
      </c>
      <c r="B529" s="28">
        <v>524</v>
      </c>
      <c r="C529" s="12" t="str">
        <f>_xlfn.IFNA(VLOOKUP(Table1[[#This Row],[ACCOUNT NAME]],'CHART OF ACCOUNTS'!$B$3:$D$156,2,0),"-")</f>
        <v>MISCELLANOUS</v>
      </c>
      <c r="D529" t="s">
        <v>140</v>
      </c>
      <c r="E529" t="str">
        <f>_xlfn.IFNA(VLOOKUP(Table1[[#This Row],[ACCOUNT NAME]],'CHART OF ACCOUNTS'!$B$3:$D$156,3,0),"-")</f>
        <v>OPERATIONS EXPENSES</v>
      </c>
      <c r="F529" s="36" t="s">
        <v>540</v>
      </c>
      <c r="G529" s="30">
        <v>513333</v>
      </c>
      <c r="H529" s="30"/>
      <c r="I529" s="35">
        <f>I528+Table1[[#This Row],[DEBIT]]-Table1[[#This Row],[CREDIT]]</f>
        <v>1666808535</v>
      </c>
      <c r="J529" s="27">
        <v>44890</v>
      </c>
      <c r="K529" s="30"/>
    </row>
    <row r="530" hidden="1" spans="1:11">
      <c r="A530" s="27">
        <v>44890</v>
      </c>
      <c r="B530" s="28">
        <v>525</v>
      </c>
      <c r="C530" s="12" t="str">
        <f>_xlfn.IFNA(VLOOKUP(Table1[[#This Row],[ACCOUNT NAME]],'CHART OF ACCOUNTS'!$B$3:$D$156,2,0),"-")</f>
        <v>MISCELLANOUS</v>
      </c>
      <c r="D530" t="s">
        <v>140</v>
      </c>
      <c r="E530" t="str">
        <f>_xlfn.IFNA(VLOOKUP(Table1[[#This Row],[ACCOUNT NAME]],'CHART OF ACCOUNTS'!$B$3:$D$156,3,0),"-")</f>
        <v>OPERATIONS EXPENSES</v>
      </c>
      <c r="F530" s="36" t="s">
        <v>541</v>
      </c>
      <c r="G530" s="30">
        <v>4000</v>
      </c>
      <c r="H530" s="30"/>
      <c r="I530" s="35">
        <f>I529+Table1[[#This Row],[DEBIT]]-Table1[[#This Row],[CREDIT]]</f>
        <v>1666812535</v>
      </c>
      <c r="J530" s="27">
        <v>44890</v>
      </c>
      <c r="K530" s="30"/>
    </row>
    <row r="531" hidden="1" spans="1:11">
      <c r="A531" s="27">
        <v>44890</v>
      </c>
      <c r="B531" s="28">
        <v>526</v>
      </c>
      <c r="C531" s="12" t="str">
        <f>_xlfn.IFNA(VLOOKUP(Table1[[#This Row],[ACCOUNT NAME]],'CHART OF ACCOUNTS'!$B$3:$D$156,2,0),"-")</f>
        <v>MISCELLANOUS</v>
      </c>
      <c r="D531" t="s">
        <v>140</v>
      </c>
      <c r="E531" t="str">
        <f>_xlfn.IFNA(VLOOKUP(Table1[[#This Row],[ACCOUNT NAME]],'CHART OF ACCOUNTS'!$B$3:$D$156,3,0),"-")</f>
        <v>OPERATIONS EXPENSES</v>
      </c>
      <c r="F531" s="36" t="s">
        <v>542</v>
      </c>
      <c r="G531" s="30">
        <v>6000</v>
      </c>
      <c r="H531" s="30"/>
      <c r="I531" s="35">
        <f>I530+Table1[[#This Row],[DEBIT]]-Table1[[#This Row],[CREDIT]]</f>
        <v>1666818535</v>
      </c>
      <c r="J531" s="27">
        <v>44890</v>
      </c>
      <c r="K531" s="30"/>
    </row>
    <row r="532" hidden="1" spans="1:11">
      <c r="A532" s="27">
        <v>44890</v>
      </c>
      <c r="B532" s="28">
        <v>527</v>
      </c>
      <c r="C532" s="12" t="str">
        <f>_xlfn.IFNA(VLOOKUP(Table1[[#This Row],[ACCOUNT NAME]],'CHART OF ACCOUNTS'!$B$3:$D$156,2,0),"-")</f>
        <v>SALARIES</v>
      </c>
      <c r="D532" t="s">
        <v>137</v>
      </c>
      <c r="E532" t="str">
        <f>_xlfn.IFNA(VLOOKUP(Table1[[#This Row],[ACCOUNT NAME]],'CHART OF ACCOUNTS'!$B$3:$D$156,3,0),"-")</f>
        <v>OPERATIONS EXPENSES</v>
      </c>
      <c r="F532" s="36" t="s">
        <v>543</v>
      </c>
      <c r="G532" s="30">
        <v>36250</v>
      </c>
      <c r="H532" s="30"/>
      <c r="I532" s="35">
        <f>I531+Table1[[#This Row],[DEBIT]]-Table1[[#This Row],[CREDIT]]</f>
        <v>1666854785</v>
      </c>
      <c r="J532" s="27">
        <v>44890</v>
      </c>
      <c r="K532" s="30"/>
    </row>
    <row r="533" hidden="1" spans="1:11">
      <c r="A533" s="27">
        <v>44890</v>
      </c>
      <c r="B533" s="28">
        <v>528</v>
      </c>
      <c r="C533" s="12" t="str">
        <f>_xlfn.IFNA(VLOOKUP(Table1[[#This Row],[ACCOUNT NAME]],'CHART OF ACCOUNTS'!$B$3:$D$156,2,0),"-")</f>
        <v>SALARIES</v>
      </c>
      <c r="D533" t="s">
        <v>137</v>
      </c>
      <c r="E533" t="str">
        <f>_xlfn.IFNA(VLOOKUP(Table1[[#This Row],[ACCOUNT NAME]],'CHART OF ACCOUNTS'!$B$3:$D$156,3,0),"-")</f>
        <v>OPERATIONS EXPENSES</v>
      </c>
      <c r="F533" s="36" t="s">
        <v>543</v>
      </c>
      <c r="G533" s="30">
        <v>36125</v>
      </c>
      <c r="H533" s="30"/>
      <c r="I533" s="35">
        <f>I532+Table1[[#This Row],[DEBIT]]-Table1[[#This Row],[CREDIT]]</f>
        <v>1666890910</v>
      </c>
      <c r="J533" s="27">
        <v>44890</v>
      </c>
      <c r="K533" s="30"/>
    </row>
    <row r="534" hidden="1" spans="1:11">
      <c r="A534" s="27">
        <v>44890</v>
      </c>
      <c r="B534" s="28">
        <v>529</v>
      </c>
      <c r="C534" s="12" t="str">
        <f>_xlfn.IFNA(VLOOKUP(Table1[[#This Row],[ACCOUNT NAME]],'CHART OF ACCOUNTS'!$B$3:$D$156,2,0),"-")</f>
        <v>MISCELLANOUS</v>
      </c>
      <c r="D534" t="s">
        <v>140</v>
      </c>
      <c r="E534" t="str">
        <f>_xlfn.IFNA(VLOOKUP(Table1[[#This Row],[ACCOUNT NAME]],'CHART OF ACCOUNTS'!$B$3:$D$156,3,0),"-")</f>
        <v>OPERATIONS EXPENSES</v>
      </c>
      <c r="F534" s="36" t="s">
        <v>544</v>
      </c>
      <c r="G534" s="30">
        <v>2500</v>
      </c>
      <c r="H534" s="30"/>
      <c r="I534" s="35">
        <f>I533+Table1[[#This Row],[DEBIT]]-Table1[[#This Row],[CREDIT]]</f>
        <v>1666893410</v>
      </c>
      <c r="J534" s="27">
        <v>44890</v>
      </c>
      <c r="K534" s="30"/>
    </row>
    <row r="535" hidden="1" spans="1:11">
      <c r="A535" s="27">
        <v>44890</v>
      </c>
      <c r="B535" s="28">
        <v>530</v>
      </c>
      <c r="C535" s="12" t="str">
        <f>_xlfn.IFNA(VLOOKUP(Table1[[#This Row],[ACCOUNT NAME]],'CHART OF ACCOUNTS'!$B$3:$D$156,2,0),"-")</f>
        <v>MISCELLANOUS</v>
      </c>
      <c r="D535" t="s">
        <v>140</v>
      </c>
      <c r="E535" t="str">
        <f>_xlfn.IFNA(VLOOKUP(Table1[[#This Row],[ACCOUNT NAME]],'CHART OF ACCOUNTS'!$B$3:$D$156,3,0),"-")</f>
        <v>OPERATIONS EXPENSES</v>
      </c>
      <c r="F535" s="36" t="s">
        <v>545</v>
      </c>
      <c r="G535" s="30">
        <v>8000</v>
      </c>
      <c r="H535" s="30"/>
      <c r="I535" s="35">
        <f>I534+Table1[[#This Row],[DEBIT]]-Table1[[#This Row],[CREDIT]]</f>
        <v>1666901410</v>
      </c>
      <c r="J535" s="27">
        <v>44890</v>
      </c>
      <c r="K535" s="30"/>
    </row>
    <row r="536" hidden="1" spans="1:11">
      <c r="A536" s="27">
        <v>44890</v>
      </c>
      <c r="B536" s="28">
        <v>531</v>
      </c>
      <c r="C536" s="12" t="str">
        <f>_xlfn.IFNA(VLOOKUP(Table1[[#This Row],[ACCOUNT NAME]],'CHART OF ACCOUNTS'!$B$3:$D$156,2,0),"-")</f>
        <v>MISCELLANOUS</v>
      </c>
      <c r="D536" t="s">
        <v>140</v>
      </c>
      <c r="E536" t="str">
        <f>_xlfn.IFNA(VLOOKUP(Table1[[#This Row],[ACCOUNT NAME]],'CHART OF ACCOUNTS'!$B$3:$D$156,3,0),"-")</f>
        <v>OPERATIONS EXPENSES</v>
      </c>
      <c r="F536" s="36" t="s">
        <v>546</v>
      </c>
      <c r="G536" s="30">
        <v>550</v>
      </c>
      <c r="H536" s="30"/>
      <c r="I536" s="35">
        <f>I535+Table1[[#This Row],[DEBIT]]-Table1[[#This Row],[CREDIT]]</f>
        <v>1666901960</v>
      </c>
      <c r="J536" s="27">
        <v>44890</v>
      </c>
      <c r="K536" s="30"/>
    </row>
    <row r="537" hidden="1" spans="1:11">
      <c r="A537" s="27">
        <v>44890</v>
      </c>
      <c r="B537" s="28">
        <v>532</v>
      </c>
      <c r="C537" s="12" t="str">
        <f>_xlfn.IFNA(VLOOKUP(Table1[[#This Row],[ACCOUNT NAME]],'CHART OF ACCOUNTS'!$B$3:$D$156,2,0),"-")</f>
        <v>IRRIGATION</v>
      </c>
      <c r="D537" t="s">
        <v>112</v>
      </c>
      <c r="E537" t="str">
        <f>_xlfn.IFNA(VLOOKUP(Table1[[#This Row],[ACCOUNT NAME]],'CHART OF ACCOUNTS'!$B$3:$D$156,3,0),"-")</f>
        <v>DMA CONSULTANTS</v>
      </c>
      <c r="F537" s="36" t="s">
        <v>547</v>
      </c>
      <c r="G537" s="30">
        <v>310</v>
      </c>
      <c r="H537" s="30"/>
      <c r="I537" s="35">
        <f>I536+Table1[[#This Row],[DEBIT]]-Table1[[#This Row],[CREDIT]]</f>
        <v>1666902270</v>
      </c>
      <c r="J537" s="27">
        <v>44890</v>
      </c>
      <c r="K537" s="30"/>
    </row>
    <row r="538" hidden="1" spans="1:11">
      <c r="A538" s="27">
        <v>44890</v>
      </c>
      <c r="B538" s="28">
        <v>533</v>
      </c>
      <c r="C538" s="12" t="str">
        <f>_xlfn.IFNA(VLOOKUP(Table1[[#This Row],[ACCOUNT NAME]],'CHART OF ACCOUNTS'!$B$3:$D$156,2,0),"-")</f>
        <v>MISCELLANOUS</v>
      </c>
      <c r="D538" t="s">
        <v>140</v>
      </c>
      <c r="E538" t="str">
        <f>_xlfn.IFNA(VLOOKUP(Table1[[#This Row],[ACCOUNT NAME]],'CHART OF ACCOUNTS'!$B$3:$D$156,3,0),"-")</f>
        <v>OPERATIONS EXPENSES</v>
      </c>
      <c r="F538" s="36" t="s">
        <v>548</v>
      </c>
      <c r="G538" s="30">
        <v>8750</v>
      </c>
      <c r="H538" s="30"/>
      <c r="I538" s="35">
        <f>I537+Table1[[#This Row],[DEBIT]]-Table1[[#This Row],[CREDIT]]</f>
        <v>1666911020</v>
      </c>
      <c r="J538" s="27">
        <v>44890</v>
      </c>
      <c r="K538" s="30"/>
    </row>
    <row r="539" hidden="1" spans="1:11">
      <c r="A539" s="27">
        <v>44890</v>
      </c>
      <c r="B539" s="28">
        <v>534</v>
      </c>
      <c r="C539" s="12" t="str">
        <f>_xlfn.IFNA(VLOOKUP(Table1[[#This Row],[ACCOUNT NAME]],'CHART OF ACCOUNTS'!$B$3:$D$156,2,0),"-")</f>
        <v>MISCELLANOUS</v>
      </c>
      <c r="D539" t="s">
        <v>140</v>
      </c>
      <c r="E539" t="str">
        <f>_xlfn.IFNA(VLOOKUP(Table1[[#This Row],[ACCOUNT NAME]],'CHART OF ACCOUNTS'!$B$3:$D$156,3,0),"-")</f>
        <v>OPERATIONS EXPENSES</v>
      </c>
      <c r="F539" s="36" t="s">
        <v>549</v>
      </c>
      <c r="G539" s="30">
        <v>5000</v>
      </c>
      <c r="H539" s="30"/>
      <c r="I539" s="35">
        <f>I538+Table1[[#This Row],[DEBIT]]-Table1[[#This Row],[CREDIT]]</f>
        <v>1666916020</v>
      </c>
      <c r="J539" s="27">
        <v>44890</v>
      </c>
      <c r="K539" s="30"/>
    </row>
    <row r="540" hidden="1" spans="1:11">
      <c r="A540" s="27">
        <v>44890</v>
      </c>
      <c r="B540" s="28">
        <v>535</v>
      </c>
      <c r="C540" s="12" t="str">
        <f>_xlfn.IFNA(VLOOKUP(Table1[[#This Row],[ACCOUNT NAME]],'CHART OF ACCOUNTS'!$B$3:$D$156,2,0),"-")</f>
        <v>MISCELLANOUS</v>
      </c>
      <c r="D540" t="s">
        <v>140</v>
      </c>
      <c r="E540" t="str">
        <f>_xlfn.IFNA(VLOOKUP(Table1[[#This Row],[ACCOUNT NAME]],'CHART OF ACCOUNTS'!$B$3:$D$156,3,0),"-")</f>
        <v>OPERATIONS EXPENSES</v>
      </c>
      <c r="F540" s="36" t="s">
        <v>550</v>
      </c>
      <c r="G540" s="30">
        <v>2000</v>
      </c>
      <c r="H540" s="30"/>
      <c r="I540" s="35">
        <f>I539+Table1[[#This Row],[DEBIT]]-Table1[[#This Row],[CREDIT]]</f>
        <v>1666918020</v>
      </c>
      <c r="J540" s="27">
        <v>44890</v>
      </c>
      <c r="K540" s="30"/>
    </row>
    <row r="541" hidden="1" spans="1:11">
      <c r="A541" s="27">
        <v>44890</v>
      </c>
      <c r="B541" s="28">
        <v>536</v>
      </c>
      <c r="C541" s="12" t="str">
        <f>_xlfn.IFNA(VLOOKUP(Table1[[#This Row],[ACCOUNT NAME]],'CHART OF ACCOUNTS'!$B$3:$D$156,2,0),"-")</f>
        <v>MISCELLANOUS</v>
      </c>
      <c r="D541" t="s">
        <v>140</v>
      </c>
      <c r="E541" t="str">
        <f>_xlfn.IFNA(VLOOKUP(Table1[[#This Row],[ACCOUNT NAME]],'CHART OF ACCOUNTS'!$B$3:$D$156,3,0),"-")</f>
        <v>OPERATIONS EXPENSES</v>
      </c>
      <c r="F541" s="36" t="s">
        <v>551</v>
      </c>
      <c r="G541" s="30">
        <v>2035</v>
      </c>
      <c r="H541" s="30"/>
      <c r="I541" s="35">
        <f>I540+Table1[[#This Row],[DEBIT]]-Table1[[#This Row],[CREDIT]]</f>
        <v>1666920055</v>
      </c>
      <c r="J541" s="27">
        <v>44890</v>
      </c>
      <c r="K541" s="30"/>
    </row>
    <row r="542" hidden="1" spans="1:11">
      <c r="A542" s="27">
        <v>44890</v>
      </c>
      <c r="B542" s="28">
        <v>537</v>
      </c>
      <c r="C542" s="12" t="str">
        <f>_xlfn.IFNA(VLOOKUP(Table1[[#This Row],[ACCOUNT NAME]],'CHART OF ACCOUNTS'!$B$3:$D$156,2,0),"-")</f>
        <v>MISCELLANOUS</v>
      </c>
      <c r="D542" t="s">
        <v>140</v>
      </c>
      <c r="E542" t="str">
        <f>_xlfn.IFNA(VLOOKUP(Table1[[#This Row],[ACCOUNT NAME]],'CHART OF ACCOUNTS'!$B$3:$D$156,3,0),"-")</f>
        <v>OPERATIONS EXPENSES</v>
      </c>
      <c r="F542" s="36" t="s">
        <v>552</v>
      </c>
      <c r="G542" s="30">
        <v>35275</v>
      </c>
      <c r="H542" s="30"/>
      <c r="I542" s="35">
        <f>I541+Table1[[#This Row],[DEBIT]]-Table1[[#This Row],[CREDIT]]</f>
        <v>1666955330</v>
      </c>
      <c r="J542" s="27">
        <v>44890</v>
      </c>
      <c r="K542" s="30"/>
    </row>
    <row r="543" hidden="1" spans="1:11">
      <c r="A543" s="27">
        <v>44890</v>
      </c>
      <c r="B543" s="28">
        <v>538</v>
      </c>
      <c r="C543" s="12" t="str">
        <f>_xlfn.IFNA(VLOOKUP(Table1[[#This Row],[ACCOUNT NAME]],'CHART OF ACCOUNTS'!$B$3:$D$156,2,0),"-")</f>
        <v>BOLAN</v>
      </c>
      <c r="D543" t="s">
        <v>130</v>
      </c>
      <c r="E543" t="str">
        <f>_xlfn.IFNA(VLOOKUP(Table1[[#This Row],[ACCOUNT NAME]],'CHART OF ACCOUNTS'!$B$3:$D$156,3,0),"-")</f>
        <v>OPERATIONS EXPENSES</v>
      </c>
      <c r="F543" s="36" t="s">
        <v>391</v>
      </c>
      <c r="G543" s="30">
        <v>28519</v>
      </c>
      <c r="H543" s="30"/>
      <c r="I543" s="35">
        <f>I542+Table1[[#This Row],[DEBIT]]-Table1[[#This Row],[CREDIT]]</f>
        <v>1666983849</v>
      </c>
      <c r="J543" s="27">
        <v>44890</v>
      </c>
      <c r="K543" s="30"/>
    </row>
    <row r="544" hidden="1" spans="1:11">
      <c r="A544" s="27">
        <v>44890</v>
      </c>
      <c r="B544" s="28">
        <v>539</v>
      </c>
      <c r="C544" s="12" t="str">
        <f>_xlfn.IFNA(VLOOKUP(Table1[[#This Row],[ACCOUNT NAME]],'CHART OF ACCOUNTS'!$B$3:$D$156,2,0),"-")</f>
        <v>MISCELLANOUS</v>
      </c>
      <c r="D544" t="s">
        <v>140</v>
      </c>
      <c r="E544" t="str">
        <f>_xlfn.IFNA(VLOOKUP(Table1[[#This Row],[ACCOUNT NAME]],'CHART OF ACCOUNTS'!$B$3:$D$156,3,0),"-")</f>
        <v>OPERATIONS EXPENSES</v>
      </c>
      <c r="F544" s="36" t="s">
        <v>553</v>
      </c>
      <c r="G544" s="30">
        <v>7500</v>
      </c>
      <c r="H544" s="30"/>
      <c r="I544" s="35">
        <f>I543+Table1[[#This Row],[DEBIT]]-Table1[[#This Row],[CREDIT]]</f>
        <v>1666991349</v>
      </c>
      <c r="J544" s="27">
        <v>44890</v>
      </c>
      <c r="K544" s="30"/>
    </row>
    <row r="545" hidden="1" spans="1:11">
      <c r="A545" s="27">
        <v>44890</v>
      </c>
      <c r="B545" s="28">
        <v>540</v>
      </c>
      <c r="C545" s="12" t="str">
        <f>_xlfn.IFNA(VLOOKUP(Table1[[#This Row],[ACCOUNT NAME]],'CHART OF ACCOUNTS'!$B$3:$D$156,2,0),"-")</f>
        <v>FURNITURE AND FITTINGS</v>
      </c>
      <c r="D545" t="s">
        <v>166</v>
      </c>
      <c r="E545" t="str">
        <f>_xlfn.IFNA(VLOOKUP(Table1[[#This Row],[ACCOUNT NAME]],'CHART OF ACCOUNTS'!$B$3:$D$156,3,0),"-")</f>
        <v>ASSETS PURCHASED</v>
      </c>
      <c r="F545" s="36" t="s">
        <v>554</v>
      </c>
      <c r="G545" s="30">
        <v>339000</v>
      </c>
      <c r="H545" s="30"/>
      <c r="I545" s="35">
        <f>I544+Table1[[#This Row],[DEBIT]]-Table1[[#This Row],[CREDIT]]</f>
        <v>1667330349</v>
      </c>
      <c r="J545" s="27">
        <v>44890</v>
      </c>
      <c r="K545" s="30"/>
    </row>
    <row r="546" hidden="1" spans="1:11">
      <c r="A546" s="27">
        <v>44890</v>
      </c>
      <c r="B546" s="28">
        <v>541</v>
      </c>
      <c r="C546" s="12" t="str">
        <f>_xlfn.IFNA(VLOOKUP(Table1[[#This Row],[ACCOUNT NAME]],'CHART OF ACCOUNTS'!$B$3:$D$156,2,0),"-")</f>
        <v>FURNITURE AND FITTINGS</v>
      </c>
      <c r="D546" t="s">
        <v>166</v>
      </c>
      <c r="E546" t="str">
        <f>_xlfn.IFNA(VLOOKUP(Table1[[#This Row],[ACCOUNT NAME]],'CHART OF ACCOUNTS'!$B$3:$D$156,3,0),"-")</f>
        <v>ASSETS PURCHASED</v>
      </c>
      <c r="F546" s="36" t="s">
        <v>555</v>
      </c>
      <c r="G546" s="30">
        <v>3870</v>
      </c>
      <c r="H546" s="30"/>
      <c r="I546" s="35">
        <f>I545+Table1[[#This Row],[DEBIT]]-Table1[[#This Row],[CREDIT]]</f>
        <v>1667334219</v>
      </c>
      <c r="J546" s="27">
        <v>44890</v>
      </c>
      <c r="K546" s="30"/>
    </row>
    <row r="547" hidden="1" spans="1:11">
      <c r="A547" s="27">
        <v>44890</v>
      </c>
      <c r="B547" s="28">
        <v>542</v>
      </c>
      <c r="C547" s="12" t="str">
        <f>_xlfn.IFNA(VLOOKUP(Table1[[#This Row],[ACCOUNT NAME]],'CHART OF ACCOUNTS'!$B$3:$D$156,2,0),"-")</f>
        <v>FURNITURE AND FITTINGS</v>
      </c>
      <c r="D547" t="s">
        <v>166</v>
      </c>
      <c r="E547" t="str">
        <f>_xlfn.IFNA(VLOOKUP(Table1[[#This Row],[ACCOUNT NAME]],'CHART OF ACCOUNTS'!$B$3:$D$156,3,0),"-")</f>
        <v>ASSETS PURCHASED</v>
      </c>
      <c r="F547" s="36" t="s">
        <v>556</v>
      </c>
      <c r="G547" s="30">
        <v>35500</v>
      </c>
      <c r="H547" s="30"/>
      <c r="I547" s="35">
        <f>I546+Table1[[#This Row],[DEBIT]]-Table1[[#This Row],[CREDIT]]</f>
        <v>1667369719</v>
      </c>
      <c r="J547" s="27">
        <v>44890</v>
      </c>
      <c r="K547" s="30"/>
    </row>
    <row r="548" hidden="1" spans="1:11">
      <c r="A548" s="27">
        <v>44890</v>
      </c>
      <c r="B548" s="28">
        <v>543</v>
      </c>
      <c r="C548" s="12" t="str">
        <f>_xlfn.IFNA(VLOOKUP(Table1[[#This Row],[ACCOUNT NAME]],'CHART OF ACCOUNTS'!$B$3:$D$156,2,0),"-")</f>
        <v>FURNITURE AND FITTINGS</v>
      </c>
      <c r="D548" t="s">
        <v>166</v>
      </c>
      <c r="E548" t="str">
        <f>_xlfn.IFNA(VLOOKUP(Table1[[#This Row],[ACCOUNT NAME]],'CHART OF ACCOUNTS'!$B$3:$D$156,3,0),"-")</f>
        <v>ASSETS PURCHASED</v>
      </c>
      <c r="F548" s="36" t="s">
        <v>557</v>
      </c>
      <c r="G548" s="30">
        <v>27999</v>
      </c>
      <c r="H548" s="30"/>
      <c r="I548" s="35">
        <f>I547+Table1[[#This Row],[DEBIT]]-Table1[[#This Row],[CREDIT]]</f>
        <v>1667397718</v>
      </c>
      <c r="J548" s="27">
        <v>44890</v>
      </c>
      <c r="K548" s="30"/>
    </row>
    <row r="549" hidden="1" spans="1:11">
      <c r="A549" s="27">
        <v>44890</v>
      </c>
      <c r="B549" s="28">
        <v>544</v>
      </c>
      <c r="C549" s="12" t="str">
        <f>_xlfn.IFNA(VLOOKUP(Table1[[#This Row],[ACCOUNT NAME]],'CHART OF ACCOUNTS'!$B$3:$D$156,2,0),"-")</f>
        <v>FURNITURE AND FITTINGS</v>
      </c>
      <c r="D549" t="s">
        <v>166</v>
      </c>
      <c r="E549" t="str">
        <f>_xlfn.IFNA(VLOOKUP(Table1[[#This Row],[ACCOUNT NAME]],'CHART OF ACCOUNTS'!$B$3:$D$156,3,0),"-")</f>
        <v>ASSETS PURCHASED</v>
      </c>
      <c r="F549" s="36" t="s">
        <v>557</v>
      </c>
      <c r="G549" s="30">
        <v>27999</v>
      </c>
      <c r="H549" s="30"/>
      <c r="I549" s="35">
        <f>I548+Table1[[#This Row],[DEBIT]]-Table1[[#This Row],[CREDIT]]</f>
        <v>1667425717</v>
      </c>
      <c r="J549" s="27">
        <v>44890</v>
      </c>
      <c r="K549" s="30"/>
    </row>
    <row r="550" hidden="1" spans="1:11">
      <c r="A550" s="27">
        <v>44890</v>
      </c>
      <c r="B550" s="28">
        <v>545</v>
      </c>
      <c r="C550" s="12" t="str">
        <f>_xlfn.IFNA(VLOOKUP(Table1[[#This Row],[ACCOUNT NAME]],'CHART OF ACCOUNTS'!$B$3:$D$156,2,0),"-")</f>
        <v>FURNITURE AND FITTINGS</v>
      </c>
      <c r="D550" t="s">
        <v>166</v>
      </c>
      <c r="E550" t="str">
        <f>_xlfn.IFNA(VLOOKUP(Table1[[#This Row],[ACCOUNT NAME]],'CHART OF ACCOUNTS'!$B$3:$D$156,3,0),"-")</f>
        <v>ASSETS PURCHASED</v>
      </c>
      <c r="F550" s="36" t="s">
        <v>557</v>
      </c>
      <c r="G550" s="30">
        <v>27999</v>
      </c>
      <c r="H550" s="30"/>
      <c r="I550" s="35">
        <f>I549+Table1[[#This Row],[DEBIT]]-Table1[[#This Row],[CREDIT]]</f>
        <v>1667453716</v>
      </c>
      <c r="J550" s="27">
        <v>44890</v>
      </c>
      <c r="K550" s="30"/>
    </row>
    <row r="551" hidden="1" spans="1:11">
      <c r="A551" s="27">
        <v>44890</v>
      </c>
      <c r="B551" s="28">
        <v>546</v>
      </c>
      <c r="C551" s="12" t="str">
        <f>_xlfn.IFNA(VLOOKUP(Table1[[#This Row],[ACCOUNT NAME]],'CHART OF ACCOUNTS'!$B$3:$D$156,2,0),"-")</f>
        <v>FURNITURE AND FITTINGS</v>
      </c>
      <c r="D551" t="s">
        <v>166</v>
      </c>
      <c r="E551" t="str">
        <f>_xlfn.IFNA(VLOOKUP(Table1[[#This Row],[ACCOUNT NAME]],'CHART OF ACCOUNTS'!$B$3:$D$156,3,0),"-")</f>
        <v>ASSETS PURCHASED</v>
      </c>
      <c r="F551" s="36" t="s">
        <v>557</v>
      </c>
      <c r="G551" s="30">
        <v>27999</v>
      </c>
      <c r="H551" s="30"/>
      <c r="I551" s="35">
        <f>I550+Table1[[#This Row],[DEBIT]]-Table1[[#This Row],[CREDIT]]</f>
        <v>1667481715</v>
      </c>
      <c r="J551" s="27">
        <v>44890</v>
      </c>
      <c r="K551" s="30"/>
    </row>
    <row r="552" hidden="1" spans="1:11">
      <c r="A552" s="27">
        <v>44890</v>
      </c>
      <c r="B552" s="28">
        <v>547</v>
      </c>
      <c r="C552" s="12" t="str">
        <f>_xlfn.IFNA(VLOOKUP(Table1[[#This Row],[ACCOUNT NAME]],'CHART OF ACCOUNTS'!$B$3:$D$156,2,0),"-")</f>
        <v>FURNITURE AND FITTINGS</v>
      </c>
      <c r="D552" t="s">
        <v>166</v>
      </c>
      <c r="E552" t="str">
        <f>_xlfn.IFNA(VLOOKUP(Table1[[#This Row],[ACCOUNT NAME]],'CHART OF ACCOUNTS'!$B$3:$D$156,3,0),"-")</f>
        <v>ASSETS PURCHASED</v>
      </c>
      <c r="F552" s="36" t="s">
        <v>557</v>
      </c>
      <c r="G552" s="30">
        <v>27000</v>
      </c>
      <c r="H552" s="30"/>
      <c r="I552" s="35">
        <f>I551+Table1[[#This Row],[DEBIT]]-Table1[[#This Row],[CREDIT]]</f>
        <v>1667508715</v>
      </c>
      <c r="J552" s="27">
        <v>44890</v>
      </c>
      <c r="K552" s="30"/>
    </row>
    <row r="553" hidden="1" spans="1:11">
      <c r="A553" s="27">
        <v>44890</v>
      </c>
      <c r="B553" s="28">
        <v>548</v>
      </c>
      <c r="C553" s="12" t="str">
        <f>_xlfn.IFNA(VLOOKUP(Table1[[#This Row],[ACCOUNT NAME]],'CHART OF ACCOUNTS'!$B$3:$D$156,2,0),"-")</f>
        <v>FURNITURE AND FITTINGS</v>
      </c>
      <c r="D553" t="s">
        <v>166</v>
      </c>
      <c r="E553" t="str">
        <f>_xlfn.IFNA(VLOOKUP(Table1[[#This Row],[ACCOUNT NAME]],'CHART OF ACCOUNTS'!$B$3:$D$156,3,0),"-")</f>
        <v>ASSETS PURCHASED</v>
      </c>
      <c r="F553" s="36" t="s">
        <v>558</v>
      </c>
      <c r="G553" s="30">
        <v>25875</v>
      </c>
      <c r="H553" s="30"/>
      <c r="I553" s="35">
        <f>I552+Table1[[#This Row],[DEBIT]]-Table1[[#This Row],[CREDIT]]</f>
        <v>1667534590</v>
      </c>
      <c r="J553" s="27">
        <v>44890</v>
      </c>
      <c r="K553" s="30"/>
    </row>
    <row r="554" hidden="1" spans="1:11">
      <c r="A554" s="27">
        <v>44890</v>
      </c>
      <c r="B554" s="28">
        <v>549</v>
      </c>
      <c r="C554" s="12" t="str">
        <f>_xlfn.IFNA(VLOOKUP(Table1[[#This Row],[ACCOUNT NAME]],'CHART OF ACCOUNTS'!$B$3:$D$156,2,0),"-")</f>
        <v>FURNITURE AND FITTINGS</v>
      </c>
      <c r="D554" t="s">
        <v>166</v>
      </c>
      <c r="E554" t="str">
        <f>_xlfn.IFNA(VLOOKUP(Table1[[#This Row],[ACCOUNT NAME]],'CHART OF ACCOUNTS'!$B$3:$D$156,3,0),"-")</f>
        <v>ASSETS PURCHASED</v>
      </c>
      <c r="F554" s="36" t="s">
        <v>559</v>
      </c>
      <c r="G554" s="30">
        <v>30500</v>
      </c>
      <c r="H554" s="30"/>
      <c r="I554" s="35">
        <f>I553+Table1[[#This Row],[DEBIT]]-Table1[[#This Row],[CREDIT]]</f>
        <v>1667565090</v>
      </c>
      <c r="J554" s="27">
        <v>44890</v>
      </c>
      <c r="K554" s="30"/>
    </row>
    <row r="555" hidden="1" spans="1:11">
      <c r="A555" s="27">
        <v>44890</v>
      </c>
      <c r="B555" s="28">
        <v>550</v>
      </c>
      <c r="C555" s="12" t="str">
        <f>_xlfn.IFNA(VLOOKUP(Table1[[#This Row],[ACCOUNT NAME]],'CHART OF ACCOUNTS'!$B$3:$D$156,2,0),"-")</f>
        <v>FURNITURE AND FITTINGS</v>
      </c>
      <c r="D555" t="s">
        <v>166</v>
      </c>
      <c r="E555" t="str">
        <f>_xlfn.IFNA(VLOOKUP(Table1[[#This Row],[ACCOUNT NAME]],'CHART OF ACCOUNTS'!$B$3:$D$156,3,0),"-")</f>
        <v>ASSETS PURCHASED</v>
      </c>
      <c r="F555" s="36" t="s">
        <v>559</v>
      </c>
      <c r="G555" s="30">
        <v>93750</v>
      </c>
      <c r="H555" s="30"/>
      <c r="I555" s="35">
        <f>I554+Table1[[#This Row],[DEBIT]]-Table1[[#This Row],[CREDIT]]</f>
        <v>1667658840</v>
      </c>
      <c r="J555" s="27">
        <v>44890</v>
      </c>
      <c r="K555" s="30"/>
    </row>
    <row r="556" hidden="1" spans="1:11">
      <c r="A556" s="27">
        <v>44890</v>
      </c>
      <c r="B556" s="28">
        <v>551</v>
      </c>
      <c r="C556" s="12" t="str">
        <f>_xlfn.IFNA(VLOOKUP(Table1[[#This Row],[ACCOUNT NAME]],'CHART OF ACCOUNTS'!$B$3:$D$156,2,0),"-")</f>
        <v>FURNITURE AND FITTINGS</v>
      </c>
      <c r="D556" t="s">
        <v>166</v>
      </c>
      <c r="E556" t="str">
        <f>_xlfn.IFNA(VLOOKUP(Table1[[#This Row],[ACCOUNT NAME]],'CHART OF ACCOUNTS'!$B$3:$D$156,3,0),"-")</f>
        <v>ASSETS PURCHASED</v>
      </c>
      <c r="F556" s="36" t="s">
        <v>559</v>
      </c>
      <c r="G556" s="30">
        <v>30500</v>
      </c>
      <c r="H556" s="30"/>
      <c r="I556" s="35">
        <f>I555+Table1[[#This Row],[DEBIT]]-Table1[[#This Row],[CREDIT]]</f>
        <v>1667689340</v>
      </c>
      <c r="J556" s="27">
        <v>44890</v>
      </c>
      <c r="K556" s="30"/>
    </row>
    <row r="557" hidden="1" spans="1:11">
      <c r="A557" s="27">
        <v>44890</v>
      </c>
      <c r="B557" s="28">
        <v>552</v>
      </c>
      <c r="C557" s="12" t="str">
        <f>_xlfn.IFNA(VLOOKUP(Table1[[#This Row],[ACCOUNT NAME]],'CHART OF ACCOUNTS'!$B$3:$D$156,2,0),"-")</f>
        <v>FURNITURE AND FITTINGS</v>
      </c>
      <c r="D557" t="s">
        <v>166</v>
      </c>
      <c r="E557" t="str">
        <f>_xlfn.IFNA(VLOOKUP(Table1[[#This Row],[ACCOUNT NAME]],'CHART OF ACCOUNTS'!$B$3:$D$156,3,0),"-")</f>
        <v>ASSETS PURCHASED</v>
      </c>
      <c r="F557" s="36" t="s">
        <v>559</v>
      </c>
      <c r="G557" s="30">
        <v>30500</v>
      </c>
      <c r="H557" s="30"/>
      <c r="I557" s="35">
        <f>I556+Table1[[#This Row],[DEBIT]]-Table1[[#This Row],[CREDIT]]</f>
        <v>1667719840</v>
      </c>
      <c r="J557" s="27">
        <v>44890</v>
      </c>
      <c r="K557" s="30"/>
    </row>
    <row r="558" hidden="1" spans="1:11">
      <c r="A558" s="27">
        <v>44890</v>
      </c>
      <c r="B558" s="28">
        <v>553</v>
      </c>
      <c r="C558" s="12" t="str">
        <f>_xlfn.IFNA(VLOOKUP(Table1[[#This Row],[ACCOUNT NAME]],'CHART OF ACCOUNTS'!$B$3:$D$156,2,0),"-")</f>
        <v>FURNITURE AND FITTINGS</v>
      </c>
      <c r="D558" t="s">
        <v>166</v>
      </c>
      <c r="E558" t="str">
        <f>_xlfn.IFNA(VLOOKUP(Table1[[#This Row],[ACCOUNT NAME]],'CHART OF ACCOUNTS'!$B$3:$D$156,3,0),"-")</f>
        <v>ASSETS PURCHASED</v>
      </c>
      <c r="F558" s="36" t="s">
        <v>559</v>
      </c>
      <c r="G558" s="30">
        <v>30500</v>
      </c>
      <c r="H558" s="30"/>
      <c r="I558" s="35">
        <f>I557+Table1[[#This Row],[DEBIT]]-Table1[[#This Row],[CREDIT]]</f>
        <v>1667750340</v>
      </c>
      <c r="J558" s="27">
        <v>44890</v>
      </c>
      <c r="K558" s="30"/>
    </row>
    <row r="559" hidden="1" spans="1:11">
      <c r="A559" s="27">
        <v>44890</v>
      </c>
      <c r="B559" s="28">
        <v>554</v>
      </c>
      <c r="C559" s="12" t="str">
        <f>_xlfn.IFNA(VLOOKUP(Table1[[#This Row],[ACCOUNT NAME]],'CHART OF ACCOUNTS'!$B$3:$D$156,2,0),"-")</f>
        <v>FURNITURE AND FITTINGS</v>
      </c>
      <c r="D559" t="s">
        <v>166</v>
      </c>
      <c r="E559" t="str">
        <f>_xlfn.IFNA(VLOOKUP(Table1[[#This Row],[ACCOUNT NAME]],'CHART OF ACCOUNTS'!$B$3:$D$156,3,0),"-")</f>
        <v>ASSETS PURCHASED</v>
      </c>
      <c r="F559" s="36" t="s">
        <v>559</v>
      </c>
      <c r="G559" s="30">
        <v>30500</v>
      </c>
      <c r="H559" s="30"/>
      <c r="I559" s="35">
        <f>I558+Table1[[#This Row],[DEBIT]]-Table1[[#This Row],[CREDIT]]</f>
        <v>1667780840</v>
      </c>
      <c r="J559" s="27">
        <v>44890</v>
      </c>
      <c r="K559" s="30"/>
    </row>
    <row r="560" hidden="1" spans="1:11">
      <c r="A560" s="27">
        <v>44890</v>
      </c>
      <c r="B560" s="28">
        <v>555</v>
      </c>
      <c r="C560" s="12" t="str">
        <f>_xlfn.IFNA(VLOOKUP(Table1[[#This Row],[ACCOUNT NAME]],'CHART OF ACCOUNTS'!$B$3:$D$156,2,0),"-")</f>
        <v>FURNITURE AND FITTINGS</v>
      </c>
      <c r="D560" t="s">
        <v>166</v>
      </c>
      <c r="E560" t="str">
        <f>_xlfn.IFNA(VLOOKUP(Table1[[#This Row],[ACCOUNT NAME]],'CHART OF ACCOUNTS'!$B$3:$D$156,3,0),"-")</f>
        <v>ASSETS PURCHASED</v>
      </c>
      <c r="F560" s="36" t="s">
        <v>559</v>
      </c>
      <c r="G560" s="30">
        <v>30500</v>
      </c>
      <c r="H560" s="30"/>
      <c r="I560" s="35">
        <f>I559+Table1[[#This Row],[DEBIT]]-Table1[[#This Row],[CREDIT]]</f>
        <v>1667811340</v>
      </c>
      <c r="J560" s="27">
        <v>44890</v>
      </c>
      <c r="K560" s="30"/>
    </row>
    <row r="561" hidden="1" spans="1:11">
      <c r="A561" s="27">
        <v>44890</v>
      </c>
      <c r="B561" s="28">
        <v>556</v>
      </c>
      <c r="C561" s="12" t="str">
        <f>_xlfn.IFNA(VLOOKUP(Table1[[#This Row],[ACCOUNT NAME]],'CHART OF ACCOUNTS'!$B$3:$D$156,2,0),"-")</f>
        <v>FURNITURE AND FITTINGS</v>
      </c>
      <c r="D561" t="s">
        <v>166</v>
      </c>
      <c r="E561" t="str">
        <f>_xlfn.IFNA(VLOOKUP(Table1[[#This Row],[ACCOUNT NAME]],'CHART OF ACCOUNTS'!$B$3:$D$156,3,0),"-")</f>
        <v>ASSETS PURCHASED</v>
      </c>
      <c r="F561" s="36" t="s">
        <v>559</v>
      </c>
      <c r="G561" s="30">
        <v>30500</v>
      </c>
      <c r="H561" s="30"/>
      <c r="I561" s="35">
        <f>I560+Table1[[#This Row],[DEBIT]]-Table1[[#This Row],[CREDIT]]</f>
        <v>1667841840</v>
      </c>
      <c r="J561" s="27">
        <v>44890</v>
      </c>
      <c r="K561" s="30"/>
    </row>
    <row r="562" hidden="1" spans="1:11">
      <c r="A562" s="27">
        <v>44890</v>
      </c>
      <c r="B562" s="28">
        <v>557</v>
      </c>
      <c r="C562" s="12" t="str">
        <f>_xlfn.IFNA(VLOOKUP(Table1[[#This Row],[ACCOUNT NAME]],'CHART OF ACCOUNTS'!$B$3:$D$156,2,0),"-")</f>
        <v>FURNITURE AND FITTINGS</v>
      </c>
      <c r="D562" t="s">
        <v>166</v>
      </c>
      <c r="E562" t="str">
        <f>_xlfn.IFNA(VLOOKUP(Table1[[#This Row],[ACCOUNT NAME]],'CHART OF ACCOUNTS'!$B$3:$D$156,3,0),"-")</f>
        <v>ASSETS PURCHASED</v>
      </c>
      <c r="F562" s="36" t="s">
        <v>560</v>
      </c>
      <c r="G562" s="30">
        <v>61275</v>
      </c>
      <c r="H562" s="30"/>
      <c r="I562" s="35">
        <f>I561+Table1[[#This Row],[DEBIT]]-Table1[[#This Row],[CREDIT]]</f>
        <v>1667903115</v>
      </c>
      <c r="J562" s="27">
        <v>44890</v>
      </c>
      <c r="K562" s="30"/>
    </row>
    <row r="563" hidden="1" spans="1:11">
      <c r="A563" s="27">
        <v>44890</v>
      </c>
      <c r="B563" s="28">
        <v>558</v>
      </c>
      <c r="C563" s="12" t="str">
        <f>_xlfn.IFNA(VLOOKUP(Table1[[#This Row],[ACCOUNT NAME]],'CHART OF ACCOUNTS'!$B$3:$D$156,2,0),"-")</f>
        <v>MISCELLANOUS</v>
      </c>
      <c r="D563" t="s">
        <v>140</v>
      </c>
      <c r="E563" t="str">
        <f>_xlfn.IFNA(VLOOKUP(Table1[[#This Row],[ACCOUNT NAME]],'CHART OF ACCOUNTS'!$B$3:$D$156,3,0),"-")</f>
        <v>OPERATIONS EXPENSES</v>
      </c>
      <c r="F563" s="36" t="s">
        <v>561</v>
      </c>
      <c r="G563" s="30">
        <v>31250</v>
      </c>
      <c r="H563" s="30"/>
      <c r="I563" s="35">
        <f>I562+Table1[[#This Row],[DEBIT]]-Table1[[#This Row],[CREDIT]]</f>
        <v>1667934365</v>
      </c>
      <c r="J563" s="27">
        <v>44890</v>
      </c>
      <c r="K563" s="30"/>
    </row>
    <row r="564" hidden="1" spans="1:11">
      <c r="A564" s="27">
        <v>44895</v>
      </c>
      <c r="B564" s="28">
        <v>559</v>
      </c>
      <c r="C564" s="12" t="str">
        <f>_xlfn.IFNA(VLOOKUP(Table1[[#This Row],[ACCOUNT NAME]],'CHART OF ACCOUNTS'!$B$3:$D$156,2,0),"-")</f>
        <v>LAND D</v>
      </c>
      <c r="D564" t="s">
        <v>158</v>
      </c>
      <c r="E564" t="str">
        <f>_xlfn.IFNA(VLOOKUP(Table1[[#This Row],[ACCOUNT NAME]],'CHART OF ACCOUNTS'!$B$3:$D$156,3,0),"-")</f>
        <v>LANDS</v>
      </c>
      <c r="F564" s="36" t="s">
        <v>562</v>
      </c>
      <c r="G564" s="30">
        <v>4506390</v>
      </c>
      <c r="H564" s="30"/>
      <c r="I564" s="35">
        <f>I563+Table1[[#This Row],[DEBIT]]-Table1[[#This Row],[CREDIT]]</f>
        <v>1672440755</v>
      </c>
      <c r="J564" s="27">
        <v>44895</v>
      </c>
      <c r="K564" s="30"/>
    </row>
    <row r="565" hidden="1" spans="1:11">
      <c r="A565" s="27">
        <v>44895</v>
      </c>
      <c r="B565" s="28">
        <v>560</v>
      </c>
      <c r="C565" s="12" t="str">
        <f>_xlfn.IFNA(VLOOKUP(Table1[[#This Row],[ACCOUNT NAME]],'CHART OF ACCOUNTS'!$B$3:$D$156,2,0),"-")</f>
        <v>LDA</v>
      </c>
      <c r="D565" t="s">
        <v>116</v>
      </c>
      <c r="E565" t="str">
        <f>_xlfn.IFNA(VLOOKUP(Table1[[#This Row],[ACCOUNT NAME]],'CHART OF ACCOUNTS'!$B$3:$D$156,3,0),"-")</f>
        <v>DMA CONSULTANTS</v>
      </c>
      <c r="F565" s="36" t="s">
        <v>563</v>
      </c>
      <c r="G565" s="30">
        <v>5000000</v>
      </c>
      <c r="H565" s="30"/>
      <c r="I565" s="35">
        <f>I564+Table1[[#This Row],[DEBIT]]-Table1[[#This Row],[CREDIT]]</f>
        <v>1677440755</v>
      </c>
      <c r="J565" s="27">
        <v>44895</v>
      </c>
      <c r="K565" s="30"/>
    </row>
    <row r="566" hidden="1" spans="1:11">
      <c r="A566" s="27">
        <v>44895</v>
      </c>
      <c r="B566" s="28">
        <v>561</v>
      </c>
      <c r="C566" s="12" t="str">
        <f>_xlfn.IFNA(VLOOKUP(Table1[[#This Row],[ACCOUNT NAME]],'CHART OF ACCOUNTS'!$B$3:$D$156,2,0),"-")</f>
        <v>SALARIES</v>
      </c>
      <c r="D566" t="s">
        <v>137</v>
      </c>
      <c r="E566" t="str">
        <f>_xlfn.IFNA(VLOOKUP(Table1[[#This Row],[ACCOUNT NAME]],'CHART OF ACCOUNTS'!$B$3:$D$156,3,0),"-")</f>
        <v>OPERATIONS EXPENSES</v>
      </c>
      <c r="F566" s="36" t="s">
        <v>564</v>
      </c>
      <c r="G566" s="30">
        <v>191350</v>
      </c>
      <c r="H566" s="30"/>
      <c r="I566" s="35">
        <f>I565+Table1[[#This Row],[DEBIT]]-Table1[[#This Row],[CREDIT]]</f>
        <v>1677632105</v>
      </c>
      <c r="J566" s="27">
        <v>44895</v>
      </c>
      <c r="K566" s="30"/>
    </row>
    <row r="567" hidden="1" spans="1:11">
      <c r="A567" s="27">
        <v>44895</v>
      </c>
      <c r="B567" s="28">
        <v>562</v>
      </c>
      <c r="C567" s="12" t="str">
        <f>_xlfn.IFNA(VLOOKUP(Table1[[#This Row],[ACCOUNT NAME]],'CHART OF ACCOUNTS'!$B$3:$D$156,2,0),"-")</f>
        <v>MISCELLANOUS</v>
      </c>
      <c r="D567" t="s">
        <v>140</v>
      </c>
      <c r="E567" t="str">
        <f>_xlfn.IFNA(VLOOKUP(Table1[[#This Row],[ACCOUNT NAME]],'CHART OF ACCOUNTS'!$B$3:$D$156,3,0),"-")</f>
        <v>OPERATIONS EXPENSES</v>
      </c>
      <c r="F567" s="36" t="s">
        <v>565</v>
      </c>
      <c r="G567" s="30">
        <f>31702-18</f>
        <v>31684</v>
      </c>
      <c r="H567" s="30"/>
      <c r="I567" s="35">
        <f>I566+Table1[[#This Row],[DEBIT]]-Table1[[#This Row],[CREDIT]]</f>
        <v>1677663789</v>
      </c>
      <c r="J567" s="27">
        <v>44895</v>
      </c>
      <c r="K567" s="30"/>
    </row>
    <row r="568" hidden="1" spans="1:11">
      <c r="A568" s="27">
        <v>44895</v>
      </c>
      <c r="B568" s="28">
        <v>563</v>
      </c>
      <c r="C568" s="12" t="str">
        <f>_xlfn.IFNA(VLOOKUP(Table1[[#This Row],[ACCOUNT NAME]],'CHART OF ACCOUNTS'!$B$3:$D$156,2,0),"-")</f>
        <v>GENERAL</v>
      </c>
      <c r="D568" s="37" t="s">
        <v>32</v>
      </c>
      <c r="E568" t="str">
        <f>_xlfn.IFNA(VLOOKUP(Table1[[#This Row],[ACCOUNT NAME]],'CHART OF ACCOUNTS'!$B$3:$D$156,3,0),"-")</f>
        <v>OPERATIONS EXPENSES</v>
      </c>
      <c r="F568" s="36" t="s">
        <v>566</v>
      </c>
      <c r="G568" s="30">
        <v>200000</v>
      </c>
      <c r="H568" s="30"/>
      <c r="I568" s="35">
        <f>I567+Table1[[#This Row],[DEBIT]]-Table1[[#This Row],[CREDIT]]</f>
        <v>1677863789</v>
      </c>
      <c r="J568" s="27">
        <v>44895</v>
      </c>
      <c r="K568" s="30"/>
    </row>
    <row r="569" hidden="1" spans="1:11">
      <c r="A569" s="27">
        <v>44895</v>
      </c>
      <c r="B569" s="28">
        <v>564</v>
      </c>
      <c r="C569" s="12" t="str">
        <f>_xlfn.IFNA(VLOOKUP(Table1[[#This Row],[ACCOUNT NAME]],'CHART OF ACCOUNTS'!$B$3:$D$156,2,0),"-")</f>
        <v>GENERAL</v>
      </c>
      <c r="D569" t="s">
        <v>31</v>
      </c>
      <c r="E569" t="str">
        <f>_xlfn.IFNA(VLOOKUP(Table1[[#This Row],[ACCOUNT NAME]],'CHART OF ACCOUNTS'!$B$3:$D$156,3,0),"-")</f>
        <v>CONSTRUCTION EXP</v>
      </c>
      <c r="F569" s="36" t="s">
        <v>567</v>
      </c>
      <c r="G569" s="30">
        <v>30000</v>
      </c>
      <c r="H569" s="38"/>
      <c r="I569" s="35">
        <f>I568+Table1[[#This Row],[DEBIT]]-Table1[[#This Row],[CREDIT]]</f>
        <v>1677893789</v>
      </c>
      <c r="J569" s="27">
        <v>44895</v>
      </c>
      <c r="K569" s="30"/>
    </row>
    <row r="570" hidden="1" spans="1:11">
      <c r="A570" s="27">
        <v>44895</v>
      </c>
      <c r="B570" s="28">
        <v>565</v>
      </c>
      <c r="C570" s="12" t="str">
        <f>_xlfn.IFNA(VLOOKUP(Table1[[#This Row],[ACCOUNT NAME]],'CHART OF ACCOUNTS'!$B$3:$D$156,2,0),"-")</f>
        <v>GENERAL</v>
      </c>
      <c r="D570" t="s">
        <v>31</v>
      </c>
      <c r="E570" t="str">
        <f>_xlfn.IFNA(VLOOKUP(Table1[[#This Row],[ACCOUNT NAME]],'CHART OF ACCOUNTS'!$B$3:$D$156,3,0),"-")</f>
        <v>CONSTRUCTION EXP</v>
      </c>
      <c r="F570" s="36" t="s">
        <v>568</v>
      </c>
      <c r="G570" s="30">
        <v>315000</v>
      </c>
      <c r="H570" s="30"/>
      <c r="I570" s="35">
        <f>I569+Table1[[#This Row],[DEBIT]]-Table1[[#This Row],[CREDIT]]</f>
        <v>1678208789</v>
      </c>
      <c r="J570" s="27">
        <v>44895</v>
      </c>
      <c r="K570" s="30"/>
    </row>
    <row r="571" hidden="1" spans="1:11">
      <c r="A571" s="27">
        <v>44895</v>
      </c>
      <c r="B571" s="28">
        <v>566</v>
      </c>
      <c r="C571" s="12" t="str">
        <f>_xlfn.IFNA(VLOOKUP(Table1[[#This Row],[ACCOUNT NAME]],'CHART OF ACCOUNTS'!$B$3:$D$156,2,0),"-")</f>
        <v>BOUNDRY WALL</v>
      </c>
      <c r="D571" t="s">
        <v>10</v>
      </c>
      <c r="E571" t="str">
        <f>_xlfn.IFNA(VLOOKUP(Table1[[#This Row],[ACCOUNT NAME]],'CHART OF ACCOUNTS'!$B$3:$D$156,3,0),"-")</f>
        <v>CONSTRUCTION EXP</v>
      </c>
      <c r="F571" s="36" t="s">
        <v>262</v>
      </c>
      <c r="G571" s="30">
        <v>300000</v>
      </c>
      <c r="H571" s="30"/>
      <c r="I571" s="35">
        <f>I570+Table1[[#This Row],[DEBIT]]-Table1[[#This Row],[CREDIT]]</f>
        <v>1678508789</v>
      </c>
      <c r="J571" s="27">
        <v>44895</v>
      </c>
      <c r="K571" s="30"/>
    </row>
    <row r="572" hidden="1" spans="1:11">
      <c r="A572" s="27">
        <v>44896</v>
      </c>
      <c r="B572" s="28">
        <v>567</v>
      </c>
      <c r="C572" s="12" t="str">
        <f>_xlfn.IFNA(VLOOKUP(Table1[[#This Row],[ACCOUNT NAME]],'CHART OF ACCOUNTS'!$B$3:$D$156,2,0),"-")</f>
        <v>BOLAN</v>
      </c>
      <c r="D572" t="s">
        <v>130</v>
      </c>
      <c r="E572" t="str">
        <f>_xlfn.IFNA(VLOOKUP(Table1[[#This Row],[ACCOUNT NAME]],'CHART OF ACCOUNTS'!$B$3:$D$156,3,0),"-")</f>
        <v>OPERATIONS EXPENSES</v>
      </c>
      <c r="F572" s="36" t="s">
        <v>569</v>
      </c>
      <c r="G572" s="30">
        <v>6106</v>
      </c>
      <c r="H572" s="30"/>
      <c r="I572" s="35">
        <f>I571+Table1[[#This Row],[DEBIT]]-Table1[[#This Row],[CREDIT]]</f>
        <v>1678514895</v>
      </c>
      <c r="J572" s="27">
        <v>44896</v>
      </c>
      <c r="K572" s="30"/>
    </row>
    <row r="573" hidden="1" spans="1:11">
      <c r="A573" s="27">
        <v>44896</v>
      </c>
      <c r="B573" s="28">
        <v>568</v>
      </c>
      <c r="C573" s="12" t="str">
        <f>_xlfn.IFNA(VLOOKUP(Table1[[#This Row],[ACCOUNT NAME]],'CHART OF ACCOUNTS'!$B$3:$D$156,2,0),"-")</f>
        <v>BOLAN</v>
      </c>
      <c r="D573" t="s">
        <v>130</v>
      </c>
      <c r="E573" t="str">
        <f>_xlfn.IFNA(VLOOKUP(Table1[[#This Row],[ACCOUNT NAME]],'CHART OF ACCOUNTS'!$B$3:$D$156,3,0),"-")</f>
        <v>OPERATIONS EXPENSES</v>
      </c>
      <c r="F573" s="36" t="s">
        <v>570</v>
      </c>
      <c r="G573" s="30">
        <v>300</v>
      </c>
      <c r="H573" s="30"/>
      <c r="I573" s="35">
        <f>I572+Table1[[#This Row],[DEBIT]]-Table1[[#This Row],[CREDIT]]</f>
        <v>1678515195</v>
      </c>
      <c r="J573" s="27">
        <v>44896</v>
      </c>
      <c r="K573" s="30"/>
    </row>
    <row r="574" hidden="1" spans="1:11">
      <c r="A574" s="27">
        <v>44896</v>
      </c>
      <c r="B574" s="28">
        <v>569</v>
      </c>
      <c r="C574" s="12" t="str">
        <f>_xlfn.IFNA(VLOOKUP(Table1[[#This Row],[ACCOUNT NAME]],'CHART OF ACCOUNTS'!$B$3:$D$156,2,0),"-")</f>
        <v>BOLAN</v>
      </c>
      <c r="D574" t="s">
        <v>130</v>
      </c>
      <c r="E574" t="str">
        <f>_xlfn.IFNA(VLOOKUP(Table1[[#This Row],[ACCOUNT NAME]],'CHART OF ACCOUNTS'!$B$3:$D$156,3,0),"-")</f>
        <v>OPERATIONS EXPENSES</v>
      </c>
      <c r="F574" s="36" t="s">
        <v>571</v>
      </c>
      <c r="G574" s="30">
        <v>600</v>
      </c>
      <c r="H574" s="30"/>
      <c r="I574" s="35">
        <f>I573+Table1[[#This Row],[DEBIT]]-Table1[[#This Row],[CREDIT]]</f>
        <v>1678515795</v>
      </c>
      <c r="J574" s="27">
        <v>44896</v>
      </c>
      <c r="K574" s="30"/>
    </row>
    <row r="575" hidden="1" spans="1:11">
      <c r="A575" s="27">
        <v>44896</v>
      </c>
      <c r="B575" s="28">
        <v>570</v>
      </c>
      <c r="C575" s="12" t="str">
        <f>_xlfn.IFNA(VLOOKUP(Table1[[#This Row],[ACCOUNT NAME]],'CHART OF ACCOUNTS'!$B$3:$D$156,2,0),"-")</f>
        <v>MISCELLANOUS</v>
      </c>
      <c r="D575" t="s">
        <v>140</v>
      </c>
      <c r="E575" t="str">
        <f>_xlfn.IFNA(VLOOKUP(Table1[[#This Row],[ACCOUNT NAME]],'CHART OF ACCOUNTS'!$B$3:$D$156,3,0),"-")</f>
        <v>OPERATIONS EXPENSES</v>
      </c>
      <c r="F575" s="36" t="s">
        <v>572</v>
      </c>
      <c r="G575" s="30">
        <v>1000</v>
      </c>
      <c r="H575" s="30"/>
      <c r="I575" s="35">
        <f>I574+Table1[[#This Row],[DEBIT]]-Table1[[#This Row],[CREDIT]]</f>
        <v>1678516795</v>
      </c>
      <c r="J575" s="27">
        <v>44896</v>
      </c>
      <c r="K575" s="30"/>
    </row>
    <row r="576" hidden="1" spans="1:11">
      <c r="A576" s="27">
        <v>44896</v>
      </c>
      <c r="B576" s="28">
        <v>571</v>
      </c>
      <c r="C576" s="12" t="str">
        <f>_xlfn.IFNA(VLOOKUP(Table1[[#This Row],[ACCOUNT NAME]],'CHART OF ACCOUNTS'!$B$3:$D$156,2,0),"-")</f>
        <v>MISCELLANOUS</v>
      </c>
      <c r="D576" t="s">
        <v>140</v>
      </c>
      <c r="E576" t="str">
        <f>_xlfn.IFNA(VLOOKUP(Table1[[#This Row],[ACCOUNT NAME]],'CHART OF ACCOUNTS'!$B$3:$D$156,3,0),"-")</f>
        <v>OPERATIONS EXPENSES</v>
      </c>
      <c r="F576" s="36" t="s">
        <v>573</v>
      </c>
      <c r="G576" s="30">
        <v>27953</v>
      </c>
      <c r="H576" s="30"/>
      <c r="I576" s="35">
        <f>I575+Table1[[#This Row],[DEBIT]]-Table1[[#This Row],[CREDIT]]</f>
        <v>1678544748</v>
      </c>
      <c r="J576" s="27">
        <v>44896</v>
      </c>
      <c r="K576" s="30"/>
    </row>
    <row r="577" hidden="1" spans="1:11">
      <c r="A577" s="27">
        <v>44896</v>
      </c>
      <c r="B577" s="28">
        <v>572</v>
      </c>
      <c r="C577" s="12" t="str">
        <f>_xlfn.IFNA(VLOOKUP(Table1[[#This Row],[ACCOUNT NAME]],'CHART OF ACCOUNTS'!$B$3:$D$156,2,0),"-")</f>
        <v>BOLAN</v>
      </c>
      <c r="D577" t="s">
        <v>130</v>
      </c>
      <c r="E577" t="str">
        <f>_xlfn.IFNA(VLOOKUP(Table1[[#This Row],[ACCOUNT NAME]],'CHART OF ACCOUNTS'!$B$3:$D$156,3,0),"-")</f>
        <v>OPERATIONS EXPENSES</v>
      </c>
      <c r="F577" s="36" t="s">
        <v>574</v>
      </c>
      <c r="G577" s="30">
        <v>5200</v>
      </c>
      <c r="H577" s="30"/>
      <c r="I577" s="35">
        <f>I576+Table1[[#This Row],[DEBIT]]-Table1[[#This Row],[CREDIT]]</f>
        <v>1678549948</v>
      </c>
      <c r="J577" s="27">
        <v>44896</v>
      </c>
      <c r="K577" s="30"/>
    </row>
    <row r="578" hidden="1" spans="1:11">
      <c r="A578" s="27">
        <v>44896</v>
      </c>
      <c r="B578" s="28">
        <v>573</v>
      </c>
      <c r="C578" s="12" t="str">
        <f>_xlfn.IFNA(VLOOKUP(Table1[[#This Row],[ACCOUNT NAME]],'CHART OF ACCOUNTS'!$B$3:$D$156,2,0),"-")</f>
        <v>BOLAN</v>
      </c>
      <c r="D578" t="s">
        <v>130</v>
      </c>
      <c r="E578" t="str">
        <f>_xlfn.IFNA(VLOOKUP(Table1[[#This Row],[ACCOUNT NAME]],'CHART OF ACCOUNTS'!$B$3:$D$156,3,0),"-")</f>
        <v>OPERATIONS EXPENSES</v>
      </c>
      <c r="F578" s="36" t="s">
        <v>574</v>
      </c>
      <c r="G578" s="30">
        <v>5650</v>
      </c>
      <c r="H578" s="30"/>
      <c r="I578" s="35">
        <f>I577+Table1[[#This Row],[DEBIT]]-Table1[[#This Row],[CREDIT]]</f>
        <v>1678555598</v>
      </c>
      <c r="J578" s="27">
        <v>44896</v>
      </c>
      <c r="K578" s="30"/>
    </row>
    <row r="579" hidden="1" spans="1:11">
      <c r="A579" s="27">
        <v>44896</v>
      </c>
      <c r="B579" s="28">
        <v>574</v>
      </c>
      <c r="C579" s="12" t="str">
        <f>_xlfn.IFNA(VLOOKUP(Table1[[#This Row],[ACCOUNT NAME]],'CHART OF ACCOUNTS'!$B$3:$D$156,2,0),"-")</f>
        <v>BOLAN</v>
      </c>
      <c r="D579" t="s">
        <v>130</v>
      </c>
      <c r="E579" t="str">
        <f>_xlfn.IFNA(VLOOKUP(Table1[[#This Row],[ACCOUNT NAME]],'CHART OF ACCOUNTS'!$B$3:$D$156,3,0),"-")</f>
        <v>OPERATIONS EXPENSES</v>
      </c>
      <c r="F579" s="36" t="s">
        <v>574</v>
      </c>
      <c r="G579" s="30">
        <v>6380</v>
      </c>
      <c r="H579" s="30"/>
      <c r="I579" s="35">
        <f>I578+Table1[[#This Row],[DEBIT]]-Table1[[#This Row],[CREDIT]]</f>
        <v>1678561978</v>
      </c>
      <c r="J579" s="27">
        <v>44896</v>
      </c>
      <c r="K579" s="30"/>
    </row>
    <row r="580" hidden="1" spans="1:11">
      <c r="A580" s="27">
        <v>44896</v>
      </c>
      <c r="B580" s="28">
        <v>575</v>
      </c>
      <c r="C580" s="12" t="str">
        <f>_xlfn.IFNA(VLOOKUP(Table1[[#This Row],[ACCOUNT NAME]],'CHART OF ACCOUNTS'!$B$3:$D$156,2,0),"-")</f>
        <v>GENERAL</v>
      </c>
      <c r="D580" t="s">
        <v>31</v>
      </c>
      <c r="E580" t="str">
        <f>_xlfn.IFNA(VLOOKUP(Table1[[#This Row],[ACCOUNT NAME]],'CHART OF ACCOUNTS'!$B$3:$D$156,3,0),"-")</f>
        <v>CONSTRUCTION EXP</v>
      </c>
      <c r="F580" s="36" t="s">
        <v>541</v>
      </c>
      <c r="G580" s="30">
        <v>11500</v>
      </c>
      <c r="H580" s="30"/>
      <c r="I580" s="35">
        <f>I579+Table1[[#This Row],[DEBIT]]-Table1[[#This Row],[CREDIT]]</f>
        <v>1678573478</v>
      </c>
      <c r="J580" s="27">
        <v>44896</v>
      </c>
      <c r="K580" s="30"/>
    </row>
    <row r="581" hidden="1" spans="1:11">
      <c r="A581" s="27">
        <v>44896</v>
      </c>
      <c r="B581" s="28">
        <v>576</v>
      </c>
      <c r="C581" s="12" t="str">
        <f>_xlfn.IFNA(VLOOKUP(Table1[[#This Row],[ACCOUNT NAME]],'CHART OF ACCOUNTS'!$B$3:$D$156,2,0),"-")</f>
        <v>MISCELLANOUS</v>
      </c>
      <c r="D581" t="s">
        <v>140</v>
      </c>
      <c r="E581" t="str">
        <f>_xlfn.IFNA(VLOOKUP(Table1[[#This Row],[ACCOUNT NAME]],'CHART OF ACCOUNTS'!$B$3:$D$156,3,0),"-")</f>
        <v>OPERATIONS EXPENSES</v>
      </c>
      <c r="F581" s="36" t="s">
        <v>575</v>
      </c>
      <c r="G581" s="30">
        <v>6150</v>
      </c>
      <c r="H581" s="30"/>
      <c r="I581" s="35">
        <f>I580+Table1[[#This Row],[DEBIT]]-Table1[[#This Row],[CREDIT]]</f>
        <v>1678579628</v>
      </c>
      <c r="J581" s="27">
        <v>44896</v>
      </c>
      <c r="K581" s="30"/>
    </row>
    <row r="582" hidden="1" spans="1:11">
      <c r="A582" s="27">
        <v>44896</v>
      </c>
      <c r="B582" s="28">
        <v>577</v>
      </c>
      <c r="C582" s="12" t="str">
        <f>_xlfn.IFNA(VLOOKUP(Table1[[#This Row],[ACCOUNT NAME]],'CHART OF ACCOUNTS'!$B$3:$D$156,2,0),"-")</f>
        <v>MISCELLANOUS</v>
      </c>
      <c r="D582" t="s">
        <v>140</v>
      </c>
      <c r="E582" t="str">
        <f>_xlfn.IFNA(VLOOKUP(Table1[[#This Row],[ACCOUNT NAME]],'CHART OF ACCOUNTS'!$B$3:$D$156,3,0),"-")</f>
        <v>OPERATIONS EXPENSES</v>
      </c>
      <c r="F582" s="36" t="s">
        <v>576</v>
      </c>
      <c r="G582" s="30">
        <v>102500</v>
      </c>
      <c r="H582" s="30"/>
      <c r="I582" s="35">
        <f>I581+Table1[[#This Row],[DEBIT]]-Table1[[#This Row],[CREDIT]]</f>
        <v>1678682128</v>
      </c>
      <c r="J582" s="27">
        <v>44896</v>
      </c>
      <c r="K582" s="30"/>
    </row>
    <row r="583" hidden="1" spans="1:11">
      <c r="A583" s="27">
        <v>44896</v>
      </c>
      <c r="B583" s="28">
        <v>578</v>
      </c>
      <c r="C583" s="12" t="str">
        <f>_xlfn.IFNA(VLOOKUP(Table1[[#This Row],[ACCOUNT NAME]],'CHART OF ACCOUNTS'!$B$3:$D$156,2,0),"-")</f>
        <v>MISCELLANOUS</v>
      </c>
      <c r="D583" t="s">
        <v>140</v>
      </c>
      <c r="E583" t="str">
        <f>_xlfn.IFNA(VLOOKUP(Table1[[#This Row],[ACCOUNT NAME]],'CHART OF ACCOUNTS'!$B$3:$D$156,3,0),"-")</f>
        <v>OPERATIONS EXPENSES</v>
      </c>
      <c r="F583" s="36" t="s">
        <v>577</v>
      </c>
      <c r="G583" s="30">
        <v>10500</v>
      </c>
      <c r="H583" s="30"/>
      <c r="I583" s="35">
        <f>I582+Table1[[#This Row],[DEBIT]]-Table1[[#This Row],[CREDIT]]</f>
        <v>1678692628</v>
      </c>
      <c r="J583" s="27">
        <v>44896</v>
      </c>
      <c r="K583" s="30"/>
    </row>
    <row r="584" hidden="1" spans="1:11">
      <c r="A584" s="27">
        <v>44896</v>
      </c>
      <c r="B584" s="28">
        <v>579</v>
      </c>
      <c r="C584" s="12" t="str">
        <f>_xlfn.IFNA(VLOOKUP(Table1[[#This Row],[ACCOUNT NAME]],'CHART OF ACCOUNTS'!$B$3:$D$156,2,0),"-")</f>
        <v>PRINTINGS</v>
      </c>
      <c r="D584" t="s">
        <v>71</v>
      </c>
      <c r="E584" t="str">
        <f>_xlfn.IFNA(VLOOKUP(Table1[[#This Row],[ACCOUNT NAME]],'CHART OF ACCOUNTS'!$B$3:$D$156,3,0),"-")</f>
        <v>MARKETING EXP</v>
      </c>
      <c r="F584" s="36" t="s">
        <v>71</v>
      </c>
      <c r="G584" s="30">
        <v>29160</v>
      </c>
      <c r="H584" s="30"/>
      <c r="I584" s="35">
        <f>I583+Table1[[#This Row],[DEBIT]]-Table1[[#This Row],[CREDIT]]</f>
        <v>1678721788</v>
      </c>
      <c r="J584" s="27">
        <v>44896</v>
      </c>
      <c r="K584" s="30"/>
    </row>
    <row r="585" hidden="1" spans="1:11">
      <c r="A585" s="27">
        <v>44896</v>
      </c>
      <c r="B585" s="28">
        <v>580</v>
      </c>
      <c r="C585" s="12" t="str">
        <f>_xlfn.IFNA(VLOOKUP(Table1[[#This Row],[ACCOUNT NAME]],'CHART OF ACCOUNTS'!$B$3:$D$156,2,0),"-")</f>
        <v>UTILITY</v>
      </c>
      <c r="D585" t="s">
        <v>141</v>
      </c>
      <c r="E585" t="str">
        <f>_xlfn.IFNA(VLOOKUP(Table1[[#This Row],[ACCOUNT NAME]],'CHART OF ACCOUNTS'!$B$3:$D$156,3,0),"-")</f>
        <v>OPERATIONS EXPENSES</v>
      </c>
      <c r="F585" s="36" t="s">
        <v>578</v>
      </c>
      <c r="G585" s="30">
        <v>4000</v>
      </c>
      <c r="H585" s="30"/>
      <c r="I585" s="35">
        <f>I584+Table1[[#This Row],[DEBIT]]-Table1[[#This Row],[CREDIT]]</f>
        <v>1678725788</v>
      </c>
      <c r="J585" s="27">
        <v>44896</v>
      </c>
      <c r="K585" s="30"/>
    </row>
    <row r="586" hidden="1" spans="1:11">
      <c r="A586" s="27">
        <v>44896</v>
      </c>
      <c r="B586" s="28">
        <v>581</v>
      </c>
      <c r="C586" s="12" t="str">
        <f>_xlfn.IFNA(VLOOKUP(Table1[[#This Row],[ACCOUNT NAME]],'CHART OF ACCOUNTS'!$B$3:$D$156,2,0),"-")</f>
        <v>MISCELLANOUS</v>
      </c>
      <c r="D586" t="s">
        <v>140</v>
      </c>
      <c r="E586" t="str">
        <f>_xlfn.IFNA(VLOOKUP(Table1[[#This Row],[ACCOUNT NAME]],'CHART OF ACCOUNTS'!$B$3:$D$156,3,0),"-")</f>
        <v>OPERATIONS EXPENSES</v>
      </c>
      <c r="F586" s="36" t="s">
        <v>219</v>
      </c>
      <c r="G586" s="30">
        <v>2000</v>
      </c>
      <c r="H586" s="30"/>
      <c r="I586" s="35">
        <f>I585+Table1[[#This Row],[DEBIT]]-Table1[[#This Row],[CREDIT]]</f>
        <v>1678727788</v>
      </c>
      <c r="J586" s="27">
        <v>44896</v>
      </c>
      <c r="K586" s="30"/>
    </row>
    <row r="587" hidden="1" spans="1:11">
      <c r="A587" s="27">
        <v>44896</v>
      </c>
      <c r="B587" s="28">
        <v>582</v>
      </c>
      <c r="C587" s="12" t="str">
        <f>_xlfn.IFNA(VLOOKUP(Table1[[#This Row],[ACCOUNT NAME]],'CHART OF ACCOUNTS'!$B$3:$D$156,2,0),"-")</f>
        <v>BOUNDRY WALL</v>
      </c>
      <c r="D587" t="s">
        <v>10</v>
      </c>
      <c r="E587" t="str">
        <f>_xlfn.IFNA(VLOOKUP(Table1[[#This Row],[ACCOUNT NAME]],'CHART OF ACCOUNTS'!$B$3:$D$156,3,0),"-")</f>
        <v>CONSTRUCTION EXP</v>
      </c>
      <c r="F587" s="36" t="s">
        <v>262</v>
      </c>
      <c r="G587" s="30">
        <v>526880</v>
      </c>
      <c r="H587" s="30"/>
      <c r="I587" s="35">
        <f>I586+Table1[[#This Row],[DEBIT]]-Table1[[#This Row],[CREDIT]]</f>
        <v>1679254668</v>
      </c>
      <c r="J587" s="27">
        <v>44896</v>
      </c>
      <c r="K587" s="30"/>
    </row>
    <row r="588" ht="25.2" spans="1:11">
      <c r="A588" s="27">
        <v>44902</v>
      </c>
      <c r="B588" s="28">
        <v>583</v>
      </c>
      <c r="C588" s="12" t="str">
        <f>_xlfn.IFNA(VLOOKUP(Table1[[#This Row],[ACCOUNT NAME]],'CHART OF ACCOUNTS'!$B$3:$D$156,2,0),"-")</f>
        <v>ADS/ ADVERTISEMENT </v>
      </c>
      <c r="D588" t="s">
        <v>83</v>
      </c>
      <c r="E588" t="str">
        <f>_xlfn.IFNA(VLOOKUP(Table1[[#This Row],[ACCOUNT NAME]],'CHART OF ACCOUNTS'!$B$3:$D$156,3,0),"-")</f>
        <v>MARKETING EXP</v>
      </c>
      <c r="F588" s="36" t="s">
        <v>579</v>
      </c>
      <c r="G588" s="30">
        <f>15754-2</f>
        <v>15752</v>
      </c>
      <c r="H588" s="30"/>
      <c r="I588" s="35">
        <f>I587+Table1[[#This Row],[DEBIT]]-Table1[[#This Row],[CREDIT]]</f>
        <v>1679270420</v>
      </c>
      <c r="J588" s="27">
        <v>44902</v>
      </c>
      <c r="K588" s="43"/>
    </row>
    <row r="589" ht="25.2" hidden="1" spans="1:11">
      <c r="A589" s="27">
        <v>44904</v>
      </c>
      <c r="B589" s="28">
        <v>584</v>
      </c>
      <c r="C589" s="12" t="str">
        <f>_xlfn.IFNA(VLOOKUP(Table1[[#This Row],[ACCOUNT NAME]],'CHART OF ACCOUNTS'!$B$3:$D$156,2,0),"-")</f>
        <v>SALARIES</v>
      </c>
      <c r="D589" t="s">
        <v>137</v>
      </c>
      <c r="E589" t="str">
        <f>_xlfn.IFNA(VLOOKUP(Table1[[#This Row],[ACCOUNT NAME]],'CHART OF ACCOUNTS'!$B$3:$D$156,3,0),"-")</f>
        <v>OPERATIONS EXPENSES</v>
      </c>
      <c r="F589" s="39" t="s">
        <v>580</v>
      </c>
      <c r="G589" s="30">
        <v>510900</v>
      </c>
      <c r="H589" s="30"/>
      <c r="I589" s="35">
        <f>I588+Table1[[#This Row],[DEBIT]]-Table1[[#This Row],[CREDIT]]</f>
        <v>1679781320</v>
      </c>
      <c r="J589" s="27">
        <v>44904</v>
      </c>
      <c r="K589" s="43"/>
    </row>
    <row r="590" hidden="1" spans="1:10">
      <c r="A590" s="27">
        <v>44904</v>
      </c>
      <c r="B590" s="28">
        <v>585</v>
      </c>
      <c r="C590" s="12" t="str">
        <f>_xlfn.IFNA(VLOOKUP(Table1[[#This Row],[ACCOUNT NAME]],'CHART OF ACCOUNTS'!$B$3:$D$156,2,0),"-")</f>
        <v>SALARIES</v>
      </c>
      <c r="D590" t="s">
        <v>137</v>
      </c>
      <c r="E590" t="str">
        <f>_xlfn.IFNA(VLOOKUP(Table1[[#This Row],[ACCOUNT NAME]],'CHART OF ACCOUNTS'!$B$3:$D$156,3,0),"-")</f>
        <v>OPERATIONS EXPENSES</v>
      </c>
      <c r="F590" s="39" t="s">
        <v>581</v>
      </c>
      <c r="G590" s="30">
        <v>694687</v>
      </c>
      <c r="H590" s="38"/>
      <c r="I590" s="35">
        <f>I589+Table1[[#This Row],[DEBIT]]-Table1[[#This Row],[CREDIT]]</f>
        <v>1680476007</v>
      </c>
      <c r="J590" s="27">
        <v>44904</v>
      </c>
    </row>
    <row r="591" hidden="1" spans="1:10">
      <c r="A591" s="27">
        <v>44904</v>
      </c>
      <c r="B591" s="28">
        <v>586</v>
      </c>
      <c r="C591" s="12" t="str">
        <f>_xlfn.IFNA(VLOOKUP(Table1[[#This Row],[ACCOUNT NAME]],'CHART OF ACCOUNTS'!$B$3:$D$156,2,0),"-")</f>
        <v>SALARIES</v>
      </c>
      <c r="D591" t="s">
        <v>137</v>
      </c>
      <c r="E591" t="str">
        <f>_xlfn.IFNA(VLOOKUP(Table1[[#This Row],[ACCOUNT NAME]],'CHART OF ACCOUNTS'!$B$3:$D$156,3,0),"-")</f>
        <v>OPERATIONS EXPENSES</v>
      </c>
      <c r="F591" s="39" t="s">
        <v>582</v>
      </c>
      <c r="G591" s="30">
        <v>348000</v>
      </c>
      <c r="H591" s="38"/>
      <c r="I591" s="35">
        <f>I590+Table1[[#This Row],[DEBIT]]-Table1[[#This Row],[CREDIT]]</f>
        <v>1680824007</v>
      </c>
      <c r="J591" s="27">
        <v>44904</v>
      </c>
    </row>
    <row r="592" hidden="1" spans="1:10">
      <c r="A592" s="27">
        <v>44904</v>
      </c>
      <c r="B592" s="28">
        <v>587</v>
      </c>
      <c r="C592" s="12" t="str">
        <f>_xlfn.IFNA(VLOOKUP(Table1[[#This Row],[ACCOUNT NAME]],'CHART OF ACCOUNTS'!$B$3:$D$156,2,0),"-")</f>
        <v>SALARIES</v>
      </c>
      <c r="D592" t="s">
        <v>137</v>
      </c>
      <c r="E592" t="str">
        <f>_xlfn.IFNA(VLOOKUP(Table1[[#This Row],[ACCOUNT NAME]],'CHART OF ACCOUNTS'!$B$3:$D$156,3,0),"-")</f>
        <v>OPERATIONS EXPENSES</v>
      </c>
      <c r="F592" s="39" t="s">
        <v>583</v>
      </c>
      <c r="G592" s="30">
        <v>186300</v>
      </c>
      <c r="H592" s="38"/>
      <c r="I592" s="35">
        <f>I591+Table1[[#This Row],[DEBIT]]-Table1[[#This Row],[CREDIT]]</f>
        <v>1681010307</v>
      </c>
      <c r="J592" s="27">
        <v>44904</v>
      </c>
    </row>
    <row r="593" hidden="1" spans="1:10">
      <c r="A593" s="27">
        <v>44904</v>
      </c>
      <c r="B593" s="28">
        <v>588</v>
      </c>
      <c r="C593" s="12" t="str">
        <f>_xlfn.IFNA(VLOOKUP(Table1[[#This Row],[ACCOUNT NAME]],'CHART OF ACCOUNTS'!$B$3:$D$156,2,0),"-")</f>
        <v>SALARIES</v>
      </c>
      <c r="D593" t="s">
        <v>137</v>
      </c>
      <c r="E593" t="str">
        <f>_xlfn.IFNA(VLOOKUP(Table1[[#This Row],[ACCOUNT NAME]],'CHART OF ACCOUNTS'!$B$3:$D$156,3,0),"-")</f>
        <v>OPERATIONS EXPENSES</v>
      </c>
      <c r="F593" s="39" t="s">
        <v>584</v>
      </c>
      <c r="G593" s="30">
        <v>123000</v>
      </c>
      <c r="H593" s="38"/>
      <c r="I593" s="35">
        <f>I592+Table1[[#This Row],[DEBIT]]-Table1[[#This Row],[CREDIT]]</f>
        <v>1681133307</v>
      </c>
      <c r="J593" s="27">
        <v>44904</v>
      </c>
    </row>
    <row r="594" hidden="1" spans="1:10">
      <c r="A594" s="27">
        <v>44904</v>
      </c>
      <c r="B594" s="28">
        <v>589</v>
      </c>
      <c r="C594" s="12" t="str">
        <f>_xlfn.IFNA(VLOOKUP(Table1[[#This Row],[ACCOUNT NAME]],'CHART OF ACCOUNTS'!$B$3:$D$156,2,0),"-")</f>
        <v>SALARIES</v>
      </c>
      <c r="D594" t="s">
        <v>137</v>
      </c>
      <c r="E594" t="str">
        <f>_xlfn.IFNA(VLOOKUP(Table1[[#This Row],[ACCOUNT NAME]],'CHART OF ACCOUNTS'!$B$3:$D$156,3,0),"-")</f>
        <v>OPERATIONS EXPENSES</v>
      </c>
      <c r="F594" s="39" t="s">
        <v>585</v>
      </c>
      <c r="G594" s="30">
        <v>185200</v>
      </c>
      <c r="H594" s="38"/>
      <c r="I594" s="35">
        <f>I593+Table1[[#This Row],[DEBIT]]-Table1[[#This Row],[CREDIT]]</f>
        <v>1681318507</v>
      </c>
      <c r="J594" s="27">
        <v>44904</v>
      </c>
    </row>
    <row r="595" hidden="1" spans="1:10">
      <c r="A595" s="27">
        <v>44904</v>
      </c>
      <c r="B595" s="28">
        <v>590</v>
      </c>
      <c r="C595" s="12" t="str">
        <f>_xlfn.IFNA(VLOOKUP(Table1[[#This Row],[ACCOUNT NAME]],'CHART OF ACCOUNTS'!$B$3:$D$156,2,0),"-")</f>
        <v>SALARIES</v>
      </c>
      <c r="D595" t="s">
        <v>137</v>
      </c>
      <c r="E595" t="str">
        <f>_xlfn.IFNA(VLOOKUP(Table1[[#This Row],[ACCOUNT NAME]],'CHART OF ACCOUNTS'!$B$3:$D$156,3,0),"-")</f>
        <v>OPERATIONS EXPENSES</v>
      </c>
      <c r="F595" s="39" t="s">
        <v>586</v>
      </c>
      <c r="G595" s="30">
        <v>186420</v>
      </c>
      <c r="H595" s="38"/>
      <c r="I595" s="35">
        <f>I594+Table1[[#This Row],[DEBIT]]-Table1[[#This Row],[CREDIT]]</f>
        <v>1681504927</v>
      </c>
      <c r="J595" s="27">
        <v>44904</v>
      </c>
    </row>
    <row r="596" hidden="1" spans="1:10">
      <c r="A596" s="27">
        <v>44904</v>
      </c>
      <c r="B596" s="28">
        <v>591</v>
      </c>
      <c r="C596" s="12" t="str">
        <f>_xlfn.IFNA(VLOOKUP(Table1[[#This Row],[ACCOUNT NAME]],'CHART OF ACCOUNTS'!$B$3:$D$156,2,0),"-")</f>
        <v>PRINTINGS</v>
      </c>
      <c r="D596" t="s">
        <v>73</v>
      </c>
      <c r="E596" t="str">
        <f>_xlfn.IFNA(VLOOKUP(Table1[[#This Row],[ACCOUNT NAME]],'CHART OF ACCOUNTS'!$B$3:$D$156,3,0),"-")</f>
        <v>MARKETING EXP</v>
      </c>
      <c r="F596" s="39" t="s">
        <v>587</v>
      </c>
      <c r="G596" s="30">
        <v>58100</v>
      </c>
      <c r="H596" s="38"/>
      <c r="I596" s="35">
        <f>I595+Table1[[#This Row],[DEBIT]]-Table1[[#This Row],[CREDIT]]</f>
        <v>1681563027</v>
      </c>
      <c r="J596" s="27">
        <v>44904</v>
      </c>
    </row>
    <row r="597" hidden="1" spans="1:10">
      <c r="A597" s="27">
        <v>44909</v>
      </c>
      <c r="B597" s="28">
        <v>592</v>
      </c>
      <c r="C597" s="12" t="str">
        <f>_xlfn.IFNA(VLOOKUP(Table1[[#This Row],[ACCOUNT NAME]],'CHART OF ACCOUNTS'!$B$3:$D$156,2,0),"-")</f>
        <v>ARCHITECTURE</v>
      </c>
      <c r="D597" t="s">
        <v>13</v>
      </c>
      <c r="E597" t="str">
        <f>_xlfn.IFNA(VLOOKUP(Table1[[#This Row],[ACCOUNT NAME]],'CHART OF ACCOUNTS'!$B$3:$D$156,3,0),"-")</f>
        <v>CONSTRUCTION EXP</v>
      </c>
      <c r="F597" s="36" t="s">
        <v>333</v>
      </c>
      <c r="G597" s="30">
        <v>55000</v>
      </c>
      <c r="H597" s="38"/>
      <c r="I597" s="35">
        <f>I596+Table1[[#This Row],[DEBIT]]-Table1[[#This Row],[CREDIT]]</f>
        <v>1681618027</v>
      </c>
      <c r="J597" s="27">
        <v>44909</v>
      </c>
    </row>
    <row r="598" hidden="1" spans="1:10">
      <c r="A598" s="27">
        <v>44910</v>
      </c>
      <c r="B598" s="28">
        <v>593</v>
      </c>
      <c r="C598" s="12" t="str">
        <f>_xlfn.IFNA(VLOOKUP(Table1[[#This Row],[ACCOUNT NAME]],'CHART OF ACCOUNTS'!$B$3:$D$156,2,0),"-")</f>
        <v>DMA</v>
      </c>
      <c r="D598" t="s">
        <v>121</v>
      </c>
      <c r="E598" t="str">
        <f>_xlfn.IFNA(VLOOKUP(Table1[[#This Row],[ACCOUNT NAME]],'CHART OF ACCOUNTS'!$B$3:$D$156,3,0),"-")</f>
        <v>DMA CONSULTANTS</v>
      </c>
      <c r="F598" s="36" t="s">
        <v>121</v>
      </c>
      <c r="G598" s="30">
        <v>9000000</v>
      </c>
      <c r="H598" s="38"/>
      <c r="I598" s="35">
        <f>I597+Table1[[#This Row],[DEBIT]]-Table1[[#This Row],[CREDIT]]</f>
        <v>1690618027</v>
      </c>
      <c r="J598" s="27">
        <v>44910</v>
      </c>
    </row>
    <row r="599" spans="1:10">
      <c r="A599" s="27">
        <v>44911</v>
      </c>
      <c r="B599" s="28">
        <v>594</v>
      </c>
      <c r="C599" s="12" t="str">
        <f>_xlfn.IFNA(VLOOKUP(Table1[[#This Row],[ACCOUNT NAME]],'CHART OF ACCOUNTS'!$B$3:$D$156,2,0),"-")</f>
        <v>ADS/ ADVERTISEMENT </v>
      </c>
      <c r="D599" t="s">
        <v>83</v>
      </c>
      <c r="E599" t="str">
        <f>_xlfn.IFNA(VLOOKUP(Table1[[#This Row],[ACCOUNT NAME]],'CHART OF ACCOUNTS'!$B$3:$D$156,3,0),"-")</f>
        <v>MARKETING EXP</v>
      </c>
      <c r="F599" s="36" t="s">
        <v>588</v>
      </c>
      <c r="G599" s="30">
        <v>11000</v>
      </c>
      <c r="H599" s="38"/>
      <c r="I599" s="35">
        <f>I598+Table1[[#This Row],[DEBIT]]-Table1[[#This Row],[CREDIT]]</f>
        <v>1690629027</v>
      </c>
      <c r="J599" s="27">
        <v>44911</v>
      </c>
    </row>
    <row r="600" hidden="1" spans="1:10">
      <c r="A600" s="27">
        <v>44911</v>
      </c>
      <c r="B600" s="28">
        <v>595</v>
      </c>
      <c r="C600" s="12" t="str">
        <f>_xlfn.IFNA(VLOOKUP(Table1[[#This Row],[ACCOUNT NAME]],'CHART OF ACCOUNTS'!$B$3:$D$156,2,0),"-")</f>
        <v>RENTS</v>
      </c>
      <c r="D600" t="s">
        <v>134</v>
      </c>
      <c r="E600" t="str">
        <f>_xlfn.IFNA(VLOOKUP(Table1[[#This Row],[ACCOUNT NAME]],'CHART OF ACCOUNTS'!$B$3:$D$156,3,0),"-")</f>
        <v>OPERATIONS EXPENSES</v>
      </c>
      <c r="F600" s="36" t="s">
        <v>589</v>
      </c>
      <c r="G600" s="30">
        <v>178750</v>
      </c>
      <c r="H600" s="38"/>
      <c r="I600" s="35">
        <f>I599+Table1[[#This Row],[DEBIT]]-Table1[[#This Row],[CREDIT]]</f>
        <v>1690807777</v>
      </c>
      <c r="J600" s="27">
        <v>44911</v>
      </c>
    </row>
    <row r="601" spans="1:10">
      <c r="A601" s="27">
        <v>44911</v>
      </c>
      <c r="B601" s="28">
        <v>596</v>
      </c>
      <c r="C601" s="12" t="str">
        <f>_xlfn.IFNA(VLOOKUP(Table1[[#This Row],[ACCOUNT NAME]],'CHART OF ACCOUNTS'!$B$3:$D$156,2,0),"-")</f>
        <v>ADS/ ADVERTISEMENT </v>
      </c>
      <c r="D601" t="s">
        <v>85</v>
      </c>
      <c r="E601" t="str">
        <f>_xlfn.IFNA(VLOOKUP(Table1[[#This Row],[ACCOUNT NAME]],'CHART OF ACCOUNTS'!$B$3:$D$156,3,0),"-")</f>
        <v>MARKETING EXP</v>
      </c>
      <c r="F601" s="36" t="s">
        <v>590</v>
      </c>
      <c r="G601" s="30">
        <v>180000</v>
      </c>
      <c r="H601" s="38"/>
      <c r="I601" s="35">
        <f>I600+Table1[[#This Row],[DEBIT]]-Table1[[#This Row],[CREDIT]]</f>
        <v>1690987777</v>
      </c>
      <c r="J601" s="27">
        <v>44911</v>
      </c>
    </row>
    <row r="602" hidden="1" spans="1:10">
      <c r="A602" s="27">
        <v>44911</v>
      </c>
      <c r="B602" s="28">
        <v>597</v>
      </c>
      <c r="C602" s="12" t="str">
        <f>_xlfn.IFNA(VLOOKUP(Table1[[#This Row],[ACCOUNT NAME]],'CHART OF ACCOUNTS'!$B$3:$D$156,2,0),"-")</f>
        <v>COMM. PAID</v>
      </c>
      <c r="D602" t="s">
        <v>170</v>
      </c>
      <c r="E602" t="str">
        <f>_xlfn.IFNA(VLOOKUP(Table1[[#This Row],[ACCOUNT NAME]],'CHART OF ACCOUNTS'!$B$3:$D$156,3,0),"-")</f>
        <v>ASSETS PURCHASED</v>
      </c>
      <c r="F602" s="36" t="s">
        <v>591</v>
      </c>
      <c r="G602" s="30">
        <v>1200000</v>
      </c>
      <c r="H602" s="38"/>
      <c r="I602" s="35">
        <f>I601+Table1[[#This Row],[DEBIT]]-Table1[[#This Row],[CREDIT]]</f>
        <v>1692187777</v>
      </c>
      <c r="J602" s="27">
        <v>44911</v>
      </c>
    </row>
    <row r="603" hidden="1" spans="1:10">
      <c r="A603" s="27">
        <v>44911</v>
      </c>
      <c r="B603" s="28">
        <v>598</v>
      </c>
      <c r="C603" s="12" t="str">
        <f>_xlfn.IFNA(VLOOKUP(Table1[[#This Row],[ACCOUNT NAME]],'CHART OF ACCOUNTS'!$B$3:$D$156,2,0),"-")</f>
        <v>PRINTINGS</v>
      </c>
      <c r="D603" t="s">
        <v>73</v>
      </c>
      <c r="E603" t="str">
        <f>_xlfn.IFNA(VLOOKUP(Table1[[#This Row],[ACCOUNT NAME]],'CHART OF ACCOUNTS'!$B$3:$D$156,3,0),"-")</f>
        <v>MARKETING EXP</v>
      </c>
      <c r="F603" s="36" t="s">
        <v>215</v>
      </c>
      <c r="G603" s="30">
        <v>550000</v>
      </c>
      <c r="H603" s="38"/>
      <c r="I603" s="35">
        <f>I602+Table1[[#This Row],[DEBIT]]-Table1[[#This Row],[CREDIT]]</f>
        <v>1692737777</v>
      </c>
      <c r="J603" s="27">
        <v>44911</v>
      </c>
    </row>
    <row r="604" hidden="1" spans="1:10">
      <c r="A604" s="27">
        <v>44911</v>
      </c>
      <c r="B604" s="28">
        <v>599</v>
      </c>
      <c r="C604" s="12" t="str">
        <f>_xlfn.IFNA(VLOOKUP(Table1[[#This Row],[ACCOUNT NAME]],'CHART OF ACCOUNTS'!$B$3:$D$156,2,0),"-")</f>
        <v>FURNITURE AND FITTINGS</v>
      </c>
      <c r="D604" t="s">
        <v>166</v>
      </c>
      <c r="E604" t="str">
        <f>_xlfn.IFNA(VLOOKUP(Table1[[#This Row],[ACCOUNT NAME]],'CHART OF ACCOUNTS'!$B$3:$D$156,3,0),"-")</f>
        <v>ASSETS PURCHASED</v>
      </c>
      <c r="F604" s="36" t="s">
        <v>592</v>
      </c>
      <c r="G604" s="30">
        <f>545238+1200000</f>
        <v>1745238</v>
      </c>
      <c r="H604" s="38"/>
      <c r="I604" s="35">
        <f>I603+Table1[[#This Row],[DEBIT]]-Table1[[#This Row],[CREDIT]]</f>
        <v>1694483015</v>
      </c>
      <c r="J604" s="27">
        <v>44911</v>
      </c>
    </row>
    <row r="605" hidden="1" spans="1:10">
      <c r="A605" s="27">
        <v>44912</v>
      </c>
      <c r="B605" s="28">
        <v>600</v>
      </c>
      <c r="C605" s="12" t="str">
        <f>_xlfn.IFNA(VLOOKUP(Table1[[#This Row],[ACCOUNT NAME]],'CHART OF ACCOUNTS'!$B$3:$D$156,2,0),"-")</f>
        <v>SALARIES</v>
      </c>
      <c r="D605" t="s">
        <v>137</v>
      </c>
      <c r="E605" t="str">
        <f>_xlfn.IFNA(VLOOKUP(Table1[[#This Row],[ACCOUNT NAME]],'CHART OF ACCOUNTS'!$B$3:$D$156,3,0),"-")</f>
        <v>OPERATIONS EXPENSES</v>
      </c>
      <c r="F605" s="36" t="s">
        <v>593</v>
      </c>
      <c r="G605" s="30">
        <v>9677</v>
      </c>
      <c r="H605" s="38"/>
      <c r="I605" s="35">
        <f>I604+Table1[[#This Row],[DEBIT]]-Table1[[#This Row],[CREDIT]]</f>
        <v>1694492692</v>
      </c>
      <c r="J605" s="27">
        <v>44912</v>
      </c>
    </row>
    <row r="606" hidden="1" spans="1:10">
      <c r="A606" s="27">
        <v>44914</v>
      </c>
      <c r="B606" s="28">
        <v>601</v>
      </c>
      <c r="C606" s="12" t="str">
        <f>_xlfn.IFNA(VLOOKUP(Table1[[#This Row],[ACCOUNT NAME]],'CHART OF ACCOUNTS'!$B$3:$D$156,2,0),"-")</f>
        <v>RENTS</v>
      </c>
      <c r="D606" t="s">
        <v>132</v>
      </c>
      <c r="E606" t="str">
        <f>_xlfn.IFNA(VLOOKUP(Table1[[#This Row],[ACCOUNT NAME]],'CHART OF ACCOUNTS'!$B$3:$D$156,3,0),"-")</f>
        <v>OPERATIONS EXPENSES</v>
      </c>
      <c r="F606" s="36" t="s">
        <v>594</v>
      </c>
      <c r="G606" s="30">
        <v>675000</v>
      </c>
      <c r="H606" s="38"/>
      <c r="I606" s="35">
        <f>I605+Table1[[#This Row],[DEBIT]]-Table1[[#This Row],[CREDIT]]</f>
        <v>1695167692</v>
      </c>
      <c r="J606" s="27">
        <v>44914</v>
      </c>
    </row>
    <row r="607" hidden="1" spans="1:10">
      <c r="A607" s="27">
        <v>44914</v>
      </c>
      <c r="B607" s="28">
        <v>602</v>
      </c>
      <c r="C607" s="12" t="str">
        <f>_xlfn.IFNA(VLOOKUP(Table1[[#This Row],[ACCOUNT NAME]],'CHART OF ACCOUNTS'!$B$3:$D$156,2,0),"-")</f>
        <v>RENTS</v>
      </c>
      <c r="D607" t="s">
        <v>132</v>
      </c>
      <c r="E607" t="str">
        <f>_xlfn.IFNA(VLOOKUP(Table1[[#This Row],[ACCOUNT NAME]],'CHART OF ACCOUNTS'!$B$3:$D$156,3,0),"-")</f>
        <v>OPERATIONS EXPENSES</v>
      </c>
      <c r="F607" s="36" t="s">
        <v>595</v>
      </c>
      <c r="G607" s="30">
        <v>675000</v>
      </c>
      <c r="H607" s="38"/>
      <c r="I607" s="35">
        <f>I606+Table1[[#This Row],[DEBIT]]-Table1[[#This Row],[CREDIT]]</f>
        <v>1695842692</v>
      </c>
      <c r="J607" s="27">
        <v>44914</v>
      </c>
    </row>
    <row r="608" hidden="1" spans="1:10">
      <c r="A608" s="27">
        <v>44916</v>
      </c>
      <c r="B608" s="28">
        <v>603</v>
      </c>
      <c r="C608" s="12" t="str">
        <f>_xlfn.IFNA(VLOOKUP(Table1[[#This Row],[ACCOUNT NAME]],'CHART OF ACCOUNTS'!$B$3:$D$156,2,0),"-")</f>
        <v>MISCELLANOUS</v>
      </c>
      <c r="D608" t="s">
        <v>140</v>
      </c>
      <c r="E608" t="str">
        <f>_xlfn.IFNA(VLOOKUP(Table1[[#This Row],[ACCOUNT NAME]],'CHART OF ACCOUNTS'!$B$3:$D$156,3,0),"-")</f>
        <v>OPERATIONS EXPENSES</v>
      </c>
      <c r="F608" s="36" t="s">
        <v>596</v>
      </c>
      <c r="G608" s="30">
        <v>12000</v>
      </c>
      <c r="H608" s="38"/>
      <c r="I608" s="35">
        <f>I607+Table1[[#This Row],[DEBIT]]-Table1[[#This Row],[CREDIT]]</f>
        <v>1695854692</v>
      </c>
      <c r="J608" s="27">
        <v>44916</v>
      </c>
    </row>
    <row r="609" spans="1:10">
      <c r="A609" s="27">
        <v>44924</v>
      </c>
      <c r="B609" s="28">
        <v>604</v>
      </c>
      <c r="C609" s="12" t="str">
        <f>_xlfn.IFNA(VLOOKUP(Table1[[#This Row],[ACCOUNT NAME]],'CHART OF ACCOUNTS'!$B$3:$D$156,2,0),"-")</f>
        <v>ADS/ ADVERTISEMENT </v>
      </c>
      <c r="D609" t="s">
        <v>83</v>
      </c>
      <c r="E609" t="str">
        <f>_xlfn.IFNA(VLOOKUP(Table1[[#This Row],[ACCOUNT NAME]],'CHART OF ACCOUNTS'!$B$3:$D$156,3,0),"-")</f>
        <v>MARKETING EXP</v>
      </c>
      <c r="F609" s="36" t="s">
        <v>597</v>
      </c>
      <c r="G609" s="30">
        <v>700000</v>
      </c>
      <c r="H609" s="38"/>
      <c r="I609" s="35">
        <f>I608+Table1[[#This Row],[DEBIT]]-Table1[[#This Row],[CREDIT]]</f>
        <v>1696554692</v>
      </c>
      <c r="J609" s="27">
        <v>44924</v>
      </c>
    </row>
    <row r="610" spans="1:10">
      <c r="A610" s="27">
        <v>44924</v>
      </c>
      <c r="B610" s="28">
        <v>605</v>
      </c>
      <c r="C610" s="12" t="str">
        <f>_xlfn.IFNA(VLOOKUP(Table1[[#This Row],[ACCOUNT NAME]],'CHART OF ACCOUNTS'!$B$3:$D$156,2,0),"-")</f>
        <v>ADS/ ADVERTISEMENT </v>
      </c>
      <c r="D610" t="s">
        <v>88</v>
      </c>
      <c r="E610" t="str">
        <f>_xlfn.IFNA(VLOOKUP(Table1[[#This Row],[ACCOUNT NAME]],'CHART OF ACCOUNTS'!$B$3:$D$156,3,0),"-")</f>
        <v>MARKETING EXP</v>
      </c>
      <c r="F610" s="36" t="s">
        <v>88</v>
      </c>
      <c r="G610" s="30">
        <v>2300000</v>
      </c>
      <c r="H610" s="38"/>
      <c r="I610" s="35">
        <f>I609+Table1[[#This Row],[DEBIT]]-Table1[[#This Row],[CREDIT]]</f>
        <v>1698854692</v>
      </c>
      <c r="J610" s="27">
        <v>44924</v>
      </c>
    </row>
    <row r="611" hidden="1" spans="1:10">
      <c r="A611" s="27">
        <v>44926</v>
      </c>
      <c r="B611" s="40">
        <v>606</v>
      </c>
      <c r="C611" s="12" t="str">
        <f>_xlfn.IFNA(VLOOKUP(Table1[[#This Row],[ACCOUNT NAME]],'CHART OF ACCOUNTS'!$B$3:$D$156,2,0),"-")</f>
        <v>UMAR RCC PIPE FACTORY</v>
      </c>
      <c r="D611" t="s">
        <v>28</v>
      </c>
      <c r="E611" t="str">
        <f>_xlfn.IFNA(VLOOKUP(Table1[[#This Row],[ACCOUNT NAME]],'CHART OF ACCOUNTS'!$B$3:$D$156,3,0),"-")</f>
        <v>CONSTRUCTION EXP</v>
      </c>
      <c r="F611" s="36" t="str">
        <f>_xlfn.IFNA(VLOOKUP(Table1[[#This Row],[ACCOUNT NAME]],'CHART OF ACCOUNTS'!$B$3:$D$128,2,),"-")</f>
        <v>UMAR RCC PIPE FACTORY</v>
      </c>
      <c r="G611" s="30">
        <v>237500</v>
      </c>
      <c r="H611" s="38"/>
      <c r="I611" s="35">
        <f>I610+Table1[[#This Row],[DEBIT]]-Table1[[#This Row],[CREDIT]]</f>
        <v>1699092192</v>
      </c>
      <c r="J611" s="27">
        <v>44926</v>
      </c>
    </row>
    <row r="612" hidden="1" spans="1:10">
      <c r="A612" s="27">
        <v>44928</v>
      </c>
      <c r="B612" s="28">
        <v>607</v>
      </c>
      <c r="C612" s="12" t="str">
        <f>_xlfn.IFNA(VLOOKUP(Table1[[#This Row],[ACCOUNT NAME]],'CHART OF ACCOUNTS'!$B$3:$D$156,2,0),"-")</f>
        <v>DMA</v>
      </c>
      <c r="D612" t="s">
        <v>121</v>
      </c>
      <c r="E612" t="str">
        <f>_xlfn.IFNA(VLOOKUP(Table1[[#This Row],[ACCOUNT NAME]],'CHART OF ACCOUNTS'!$B$3:$D$156,3,0),"-")</f>
        <v>DMA CONSULTANTS</v>
      </c>
      <c r="F612" s="36" t="s">
        <v>598</v>
      </c>
      <c r="G612" s="30">
        <v>800000</v>
      </c>
      <c r="H612" s="38"/>
      <c r="I612" s="35">
        <f>I611+Table1[[#This Row],[DEBIT]]-Table1[[#This Row],[CREDIT]]</f>
        <v>1699892192</v>
      </c>
      <c r="J612" s="27">
        <v>44928</v>
      </c>
    </row>
    <row r="613" hidden="1" spans="1:10">
      <c r="A613" s="27">
        <v>44565</v>
      </c>
      <c r="B613" s="40">
        <v>608</v>
      </c>
      <c r="C613" s="12" t="str">
        <f>_xlfn.IFNA(VLOOKUP(Table1[[#This Row],[ACCOUNT NAME]],'CHART OF ACCOUNTS'!$B$3:$D$156,2,0),"-")</f>
        <v>MISCELLANOUS</v>
      </c>
      <c r="D613" t="s">
        <v>140</v>
      </c>
      <c r="E613" t="str">
        <f>_xlfn.IFNA(VLOOKUP(Table1[[#This Row],[ACCOUNT NAME]],'CHART OF ACCOUNTS'!$B$3:$D$156,3,0),"-")</f>
        <v>OPERATIONS EXPENSES</v>
      </c>
      <c r="F613" s="36" t="s">
        <v>599</v>
      </c>
      <c r="G613" s="30">
        <v>1905000</v>
      </c>
      <c r="H613" s="38"/>
      <c r="I613" s="35">
        <f>I612+Table1[[#This Row],[DEBIT]]-Table1[[#This Row],[CREDIT]]</f>
        <v>1701797192</v>
      </c>
      <c r="J613" s="27">
        <f>Table1[[#This Row],[DATE]]</f>
        <v>44565</v>
      </c>
    </row>
    <row r="614" hidden="1" spans="1:10">
      <c r="A614" s="27">
        <v>44565</v>
      </c>
      <c r="B614" s="28">
        <v>609</v>
      </c>
      <c r="C614" s="12" t="str">
        <f>_xlfn.IFNA(VLOOKUP(Table1[[#This Row],[ACCOUNT NAME]],'CHART OF ACCOUNTS'!$B$3:$D$156,2,0),"-")</f>
        <v>DMA</v>
      </c>
      <c r="D614" t="s">
        <v>121</v>
      </c>
      <c r="E614" t="str">
        <f>_xlfn.IFNA(VLOOKUP(Table1[[#This Row],[ACCOUNT NAME]],'CHART OF ACCOUNTS'!$B$3:$D$156,3,0),"-")</f>
        <v>DMA CONSULTANTS</v>
      </c>
      <c r="F614" s="36" t="s">
        <v>598</v>
      </c>
      <c r="G614" s="30">
        <v>2500000</v>
      </c>
      <c r="H614" s="38"/>
      <c r="I614" s="35">
        <f>I613+Table1[[#This Row],[DEBIT]]-Table1[[#This Row],[CREDIT]]</f>
        <v>1704297192</v>
      </c>
      <c r="J614" s="27">
        <f>Table1[[#This Row],[DATE]]</f>
        <v>44565</v>
      </c>
    </row>
    <row r="615" hidden="1" spans="1:10">
      <c r="A615" s="27">
        <v>44565</v>
      </c>
      <c r="B615" s="40">
        <v>610</v>
      </c>
      <c r="C615" s="12" t="str">
        <f>_xlfn.IFNA(VLOOKUP(Table1[[#This Row],[ACCOUNT NAME]],'CHART OF ACCOUNTS'!$B$3:$D$156,2,0),"-")</f>
        <v>DMA</v>
      </c>
      <c r="D615" t="s">
        <v>121</v>
      </c>
      <c r="E615" t="str">
        <f>_xlfn.IFNA(VLOOKUP(Table1[[#This Row],[ACCOUNT NAME]],'CHART OF ACCOUNTS'!$B$3:$D$156,3,0),"-")</f>
        <v>DMA CONSULTANTS</v>
      </c>
      <c r="F615" s="36" t="s">
        <v>598</v>
      </c>
      <c r="G615" s="30">
        <v>30000000</v>
      </c>
      <c r="H615" s="38"/>
      <c r="I615" s="35">
        <f>I614+Table1[[#This Row],[DEBIT]]-Table1[[#This Row],[CREDIT]]</f>
        <v>1734297192</v>
      </c>
      <c r="J615" s="27">
        <f>Table1[[#This Row],[DATE]]</f>
        <v>44565</v>
      </c>
    </row>
    <row r="616" hidden="1" spans="1:10">
      <c r="A616" s="27">
        <v>44565</v>
      </c>
      <c r="B616" s="28">
        <v>611</v>
      </c>
      <c r="C616" s="12" t="str">
        <f>_xlfn.IFNA(VLOOKUP(Table1[[#This Row],[ACCOUNT NAME]],'CHART OF ACCOUNTS'!$B$3:$D$156,2,0),"-")</f>
        <v>RENTS</v>
      </c>
      <c r="D616" t="s">
        <v>134</v>
      </c>
      <c r="E616" t="str">
        <f>_xlfn.IFNA(VLOOKUP(Table1[[#This Row],[ACCOUNT NAME]],'CHART OF ACCOUNTS'!$B$3:$D$156,3,0),"-")</f>
        <v>OPERATIONS EXPENSES</v>
      </c>
      <c r="F616" s="36" t="s">
        <v>600</v>
      </c>
      <c r="G616" s="30">
        <v>178750</v>
      </c>
      <c r="H616" s="38"/>
      <c r="I616" s="35">
        <f>I615+Table1[[#This Row],[DEBIT]]-Table1[[#This Row],[CREDIT]]</f>
        <v>1734475942</v>
      </c>
      <c r="J616" s="27">
        <f>Table1[[#This Row],[DATE]]</f>
        <v>44565</v>
      </c>
    </row>
    <row r="617" spans="1:10">
      <c r="A617" s="27">
        <v>44565</v>
      </c>
      <c r="B617" s="40">
        <v>612</v>
      </c>
      <c r="C617" s="12" t="str">
        <f>_xlfn.IFNA(VLOOKUP(Table1[[#This Row],[ACCOUNT NAME]],'CHART OF ACCOUNTS'!$B$3:$D$156,2,0),"-")</f>
        <v>ADS/ ADVERTISEMENT </v>
      </c>
      <c r="D617" t="s">
        <v>78</v>
      </c>
      <c r="E617" t="str">
        <f>_xlfn.IFNA(VLOOKUP(Table1[[#This Row],[ACCOUNT NAME]],'CHART OF ACCOUNTS'!$B$3:$D$156,3,0),"-")</f>
        <v>MARKETING EXP</v>
      </c>
      <c r="F617" s="36" t="s">
        <v>601</v>
      </c>
      <c r="G617" s="30">
        <v>497500</v>
      </c>
      <c r="H617" s="38"/>
      <c r="I617" s="35">
        <f>I616+Table1[[#This Row],[DEBIT]]-Table1[[#This Row],[CREDIT]]</f>
        <v>1734973442</v>
      </c>
      <c r="J617" s="27">
        <f>Table1[[#This Row],[DATE]]</f>
        <v>44565</v>
      </c>
    </row>
    <row r="618" hidden="1" spans="1:10">
      <c r="A618" s="27">
        <v>44567</v>
      </c>
      <c r="B618" s="28">
        <v>613</v>
      </c>
      <c r="C618" s="12" t="str">
        <f>_xlfn.IFNA(VLOOKUP(Table1[[#This Row],[ACCOUNT NAME]],'CHART OF ACCOUNTS'!$B$3:$D$156,2,0),"-")</f>
        <v>SALARIES</v>
      </c>
      <c r="D618" t="s">
        <v>137</v>
      </c>
      <c r="E618" t="str">
        <f>_xlfn.IFNA(VLOOKUP(Table1[[#This Row],[ACCOUNT NAME]],'CHART OF ACCOUNTS'!$B$3:$D$156,3,0),"-")</f>
        <v>OPERATIONS EXPENSES</v>
      </c>
      <c r="F618" s="41" t="s">
        <v>602</v>
      </c>
      <c r="G618" s="30">
        <v>608661</v>
      </c>
      <c r="H618" s="38"/>
      <c r="I618" s="35">
        <f>I617+Table1[[#This Row],[DEBIT]]-Table1[[#This Row],[CREDIT]]</f>
        <v>1735582103</v>
      </c>
      <c r="J618" s="27">
        <f>Table1[[#This Row],[DATE]]</f>
        <v>44567</v>
      </c>
    </row>
    <row r="619" hidden="1" spans="1:10">
      <c r="A619" s="27">
        <v>44567</v>
      </c>
      <c r="B619" s="40">
        <v>614</v>
      </c>
      <c r="C619" s="12" t="str">
        <f>_xlfn.IFNA(VLOOKUP(Table1[[#This Row],[ACCOUNT NAME]],'CHART OF ACCOUNTS'!$B$3:$D$156,2,0),"-")</f>
        <v>SALARIES</v>
      </c>
      <c r="D619" t="s">
        <v>137</v>
      </c>
      <c r="E619" t="str">
        <f>_xlfn.IFNA(VLOOKUP(Table1[[#This Row],[ACCOUNT NAME]],'CHART OF ACCOUNTS'!$B$3:$D$156,3,0),"-")</f>
        <v>OPERATIONS EXPENSES</v>
      </c>
      <c r="F619" s="41" t="s">
        <v>603</v>
      </c>
      <c r="G619" s="30">
        <v>706009</v>
      </c>
      <c r="H619" s="38"/>
      <c r="I619" s="35">
        <f>I618+Table1[[#This Row],[DEBIT]]-Table1[[#This Row],[CREDIT]]</f>
        <v>1736288112</v>
      </c>
      <c r="J619" s="27">
        <f>Table1[[#This Row],[DATE]]</f>
        <v>44567</v>
      </c>
    </row>
    <row r="620" hidden="1" spans="1:10">
      <c r="A620" s="27">
        <v>44567</v>
      </c>
      <c r="B620" s="28">
        <v>615</v>
      </c>
      <c r="C620" s="12" t="str">
        <f>_xlfn.IFNA(VLOOKUP(Table1[[#This Row],[ACCOUNT NAME]],'CHART OF ACCOUNTS'!$B$3:$D$156,2,0),"-")</f>
        <v>SALARIES</v>
      </c>
      <c r="D620" t="s">
        <v>137</v>
      </c>
      <c r="E620" t="str">
        <f>_xlfn.IFNA(VLOOKUP(Table1[[#This Row],[ACCOUNT NAME]],'CHART OF ACCOUNTS'!$B$3:$D$156,3,0),"-")</f>
        <v>OPERATIONS EXPENSES</v>
      </c>
      <c r="F620" s="41" t="s">
        <v>604</v>
      </c>
      <c r="G620" s="30">
        <v>109113</v>
      </c>
      <c r="H620" s="38"/>
      <c r="I620" s="35">
        <f>I619+Table1[[#This Row],[DEBIT]]-Table1[[#This Row],[CREDIT]]</f>
        <v>1736397225</v>
      </c>
      <c r="J620" s="27">
        <f>Table1[[#This Row],[DATE]]</f>
        <v>44567</v>
      </c>
    </row>
    <row r="621" hidden="1" spans="1:10">
      <c r="A621" s="27">
        <v>44567</v>
      </c>
      <c r="B621" s="40">
        <v>616</v>
      </c>
      <c r="C621" s="12" t="str">
        <f>_xlfn.IFNA(VLOOKUP(Table1[[#This Row],[ACCOUNT NAME]],'CHART OF ACCOUNTS'!$B$3:$D$156,2,0),"-")</f>
        <v>SALARIES</v>
      </c>
      <c r="D621" t="s">
        <v>137</v>
      </c>
      <c r="E621" t="str">
        <f>_xlfn.IFNA(VLOOKUP(Table1[[#This Row],[ACCOUNT NAME]],'CHART OF ACCOUNTS'!$B$3:$D$156,3,0),"-")</f>
        <v>OPERATIONS EXPENSES</v>
      </c>
      <c r="F621" s="42" t="s">
        <v>605</v>
      </c>
      <c r="G621" s="30">
        <v>345871</v>
      </c>
      <c r="H621" s="38"/>
      <c r="I621" s="35">
        <f>I620+Table1[[#This Row],[DEBIT]]-Table1[[#This Row],[CREDIT]]</f>
        <v>1736743096</v>
      </c>
      <c r="J621" s="27">
        <f>Table1[[#This Row],[DATE]]</f>
        <v>44567</v>
      </c>
    </row>
    <row r="622" hidden="1" spans="1:10">
      <c r="A622" s="27">
        <v>44567</v>
      </c>
      <c r="B622" s="28">
        <v>617</v>
      </c>
      <c r="C622" s="12" t="str">
        <f>_xlfn.IFNA(VLOOKUP(Table1[[#This Row],[ACCOUNT NAME]],'CHART OF ACCOUNTS'!$B$3:$D$156,2,0),"-")</f>
        <v>SALARIES</v>
      </c>
      <c r="D622" t="s">
        <v>137</v>
      </c>
      <c r="E622" t="str">
        <f>_xlfn.IFNA(VLOOKUP(Table1[[#This Row],[ACCOUNT NAME]],'CHART OF ACCOUNTS'!$B$3:$D$156,3,0),"-")</f>
        <v>OPERATIONS EXPENSES</v>
      </c>
      <c r="F622" s="42" t="s">
        <v>606</v>
      </c>
      <c r="G622" s="30">
        <v>186735</v>
      </c>
      <c r="H622" s="38"/>
      <c r="I622" s="35">
        <f>I621+Table1[[#This Row],[DEBIT]]-Table1[[#This Row],[CREDIT]]</f>
        <v>1736929831</v>
      </c>
      <c r="J622" s="27">
        <f>Table1[[#This Row],[DATE]]</f>
        <v>44567</v>
      </c>
    </row>
    <row r="623" hidden="1" spans="1:10">
      <c r="A623" s="27">
        <v>44567</v>
      </c>
      <c r="B623" s="40">
        <v>618</v>
      </c>
      <c r="C623" s="12" t="str">
        <f>_xlfn.IFNA(VLOOKUP(Table1[[#This Row],[ACCOUNT NAME]],'CHART OF ACCOUNTS'!$B$3:$D$156,2,0),"-")</f>
        <v>SALARIES</v>
      </c>
      <c r="D623" t="s">
        <v>137</v>
      </c>
      <c r="E623" t="str">
        <f>_xlfn.IFNA(VLOOKUP(Table1[[#This Row],[ACCOUNT NAME]],'CHART OF ACCOUNTS'!$B$3:$D$156,3,0),"-")</f>
        <v>OPERATIONS EXPENSES</v>
      </c>
      <c r="F623" s="42" t="s">
        <v>607</v>
      </c>
      <c r="G623" s="30">
        <v>143516</v>
      </c>
      <c r="H623" s="38"/>
      <c r="I623" s="35">
        <f>I622+Table1[[#This Row],[DEBIT]]-Table1[[#This Row],[CREDIT]]</f>
        <v>1737073347</v>
      </c>
      <c r="J623" s="27">
        <f>Table1[[#This Row],[DATE]]</f>
        <v>44567</v>
      </c>
    </row>
    <row r="624" hidden="1" spans="1:10">
      <c r="A624" s="27">
        <v>44567</v>
      </c>
      <c r="B624" s="28">
        <v>619</v>
      </c>
      <c r="C624" s="12" t="str">
        <f>_xlfn.IFNA(VLOOKUP(Table1[[#This Row],[ACCOUNT NAME]],'CHART OF ACCOUNTS'!$B$3:$D$156,2,0),"-")</f>
        <v>SALARIES</v>
      </c>
      <c r="D624" t="s">
        <v>137</v>
      </c>
      <c r="E624" t="str">
        <f>_xlfn.IFNA(VLOOKUP(Table1[[#This Row],[ACCOUNT NAME]],'CHART OF ACCOUNTS'!$B$3:$D$156,3,0),"-")</f>
        <v>OPERATIONS EXPENSES</v>
      </c>
      <c r="F624" s="42" t="s">
        <v>608</v>
      </c>
      <c r="G624" s="30">
        <v>23613</v>
      </c>
      <c r="H624" s="38"/>
      <c r="I624" s="35">
        <f>I623+Table1[[#This Row],[DEBIT]]-Table1[[#This Row],[CREDIT]]</f>
        <v>1737096960</v>
      </c>
      <c r="J624" s="27">
        <f>Table1[[#This Row],[DATE]]</f>
        <v>44567</v>
      </c>
    </row>
    <row r="625" hidden="1" spans="1:10">
      <c r="A625" s="27">
        <v>44567</v>
      </c>
      <c r="B625" s="40">
        <v>620</v>
      </c>
      <c r="C625" s="12" t="str">
        <f>_xlfn.IFNA(VLOOKUP(Table1[[#This Row],[ACCOUNT NAME]],'CHART OF ACCOUNTS'!$B$3:$D$156,2,0),"-")</f>
        <v>SALARIES</v>
      </c>
      <c r="D625" t="s">
        <v>137</v>
      </c>
      <c r="E625" t="str">
        <f>_xlfn.IFNA(VLOOKUP(Table1[[#This Row],[ACCOUNT NAME]],'CHART OF ACCOUNTS'!$B$3:$D$156,3,0),"-")</f>
        <v>OPERATIONS EXPENSES</v>
      </c>
      <c r="F625" s="41" t="s">
        <v>609</v>
      </c>
      <c r="G625" s="30">
        <v>286006</v>
      </c>
      <c r="H625" s="38"/>
      <c r="I625" s="35">
        <f>I624+Table1[[#This Row],[DEBIT]]-Table1[[#This Row],[CREDIT]]</f>
        <v>1737382966</v>
      </c>
      <c r="J625" s="27">
        <f>Table1[[#This Row],[DATE]]</f>
        <v>44567</v>
      </c>
    </row>
    <row r="626" hidden="1" spans="1:10">
      <c r="A626" s="27">
        <v>44942</v>
      </c>
      <c r="B626" s="28">
        <v>621</v>
      </c>
      <c r="C626" s="12" t="str">
        <f>_xlfn.IFNA(VLOOKUP(Table1[[#This Row],[ACCOUNT NAME]],'CHART OF ACCOUNTS'!$B$3:$D$156,2,0),"-")</f>
        <v>DMA</v>
      </c>
      <c r="D626" t="s">
        <v>121</v>
      </c>
      <c r="E626" t="str">
        <f>_xlfn.IFNA(VLOOKUP(Table1[[#This Row],[ACCOUNT NAME]],'CHART OF ACCOUNTS'!$B$3:$D$156,3,0),"-")</f>
        <v>DMA CONSULTANTS</v>
      </c>
      <c r="F626" s="36" t="s">
        <v>610</v>
      </c>
      <c r="G626" s="30">
        <v>3500000</v>
      </c>
      <c r="H626" s="38"/>
      <c r="I626" s="35">
        <f>I625+Table1[[#This Row],[DEBIT]]-Table1[[#This Row],[CREDIT]]</f>
        <v>1740882966</v>
      </c>
      <c r="J626" s="27">
        <f>Table1[[#This Row],[DATE]]</f>
        <v>44942</v>
      </c>
    </row>
    <row r="627" hidden="1" spans="1:10">
      <c r="A627" s="27">
        <v>44942</v>
      </c>
      <c r="B627" s="40">
        <v>622</v>
      </c>
      <c r="C627" s="12" t="str">
        <f>_xlfn.IFNA(VLOOKUP(Table1[[#This Row],[ACCOUNT NAME]],'CHART OF ACCOUNTS'!$B$3:$D$156,2,0),"-")</f>
        <v>DMA</v>
      </c>
      <c r="D627" t="s">
        <v>121</v>
      </c>
      <c r="E627" t="str">
        <f>_xlfn.IFNA(VLOOKUP(Table1[[#This Row],[ACCOUNT NAME]],'CHART OF ACCOUNTS'!$B$3:$D$156,3,0),"-")</f>
        <v>DMA CONSULTANTS</v>
      </c>
      <c r="F627" s="36" t="s">
        <v>611</v>
      </c>
      <c r="G627" s="30">
        <v>1300000</v>
      </c>
      <c r="H627" s="38"/>
      <c r="I627" s="35">
        <f>I626+Table1[[#This Row],[DEBIT]]-Table1[[#This Row],[CREDIT]]</f>
        <v>1742182966</v>
      </c>
      <c r="J627" s="27">
        <f>Table1[[#This Row],[DATE]]</f>
        <v>44942</v>
      </c>
    </row>
    <row r="628" hidden="1" spans="1:10">
      <c r="A628" s="27">
        <v>44942</v>
      </c>
      <c r="B628" s="28">
        <v>623</v>
      </c>
      <c r="C628" s="12" t="str">
        <f>_xlfn.IFNA(VLOOKUP(Table1[[#This Row],[ACCOUNT NAME]],'CHART OF ACCOUNTS'!$B$3:$D$156,2,0),"-")</f>
        <v>DMA</v>
      </c>
      <c r="D628" t="s">
        <v>121</v>
      </c>
      <c r="E628" t="str">
        <f>_xlfn.IFNA(VLOOKUP(Table1[[#This Row],[ACCOUNT NAME]],'CHART OF ACCOUNTS'!$B$3:$D$156,3,0),"-")</f>
        <v>DMA CONSULTANTS</v>
      </c>
      <c r="F628" s="36" t="s">
        <v>563</v>
      </c>
      <c r="G628" s="30">
        <v>2500000</v>
      </c>
      <c r="H628" s="38"/>
      <c r="I628" s="35">
        <f>I627+Table1[[#This Row],[DEBIT]]-Table1[[#This Row],[CREDIT]]</f>
        <v>1744682966</v>
      </c>
      <c r="J628" s="27">
        <f>Table1[[#This Row],[DATE]]</f>
        <v>44942</v>
      </c>
    </row>
    <row r="629" hidden="1" spans="1:10">
      <c r="A629" s="27">
        <v>44942</v>
      </c>
      <c r="B629" s="40">
        <v>624</v>
      </c>
      <c r="C629" s="12" t="str">
        <f>_xlfn.IFNA(VLOOKUP(Table1[[#This Row],[ACCOUNT NAME]],'CHART OF ACCOUNTS'!$B$3:$D$156,2,0),"-")</f>
        <v>DMA</v>
      </c>
      <c r="D629" t="s">
        <v>121</v>
      </c>
      <c r="E629" t="str">
        <f>_xlfn.IFNA(VLOOKUP(Table1[[#This Row],[ACCOUNT NAME]],'CHART OF ACCOUNTS'!$B$3:$D$156,3,0),"-")</f>
        <v>DMA CONSULTANTS</v>
      </c>
      <c r="F629" s="36" t="s">
        <v>563</v>
      </c>
      <c r="G629" s="30">
        <v>2500000</v>
      </c>
      <c r="H629" s="38"/>
      <c r="I629" s="35">
        <f>I628+Table1[[#This Row],[DEBIT]]-Table1[[#This Row],[CREDIT]]</f>
        <v>1747182966</v>
      </c>
      <c r="J629" s="27">
        <f>Table1[[#This Row],[DATE]]</f>
        <v>44942</v>
      </c>
    </row>
    <row r="630" hidden="1" spans="1:10">
      <c r="A630" s="27">
        <v>44942</v>
      </c>
      <c r="B630" s="28">
        <v>625</v>
      </c>
      <c r="C630" s="12" t="str">
        <f>_xlfn.IFNA(VLOOKUP(Table1[[#This Row],[ACCOUNT NAME]],'CHART OF ACCOUNTS'!$B$3:$D$156,2,0),"-")</f>
        <v>DMA</v>
      </c>
      <c r="D630" t="s">
        <v>121</v>
      </c>
      <c r="E630" t="str">
        <f>_xlfn.IFNA(VLOOKUP(Table1[[#This Row],[ACCOUNT NAME]],'CHART OF ACCOUNTS'!$B$3:$D$156,3,0),"-")</f>
        <v>DMA CONSULTANTS</v>
      </c>
      <c r="F630" s="36" t="s">
        <v>563</v>
      </c>
      <c r="G630" s="30">
        <v>1420000</v>
      </c>
      <c r="H630" s="38"/>
      <c r="I630" s="35">
        <f>I629+Table1[[#This Row],[DEBIT]]-Table1[[#This Row],[CREDIT]]</f>
        <v>1748602966</v>
      </c>
      <c r="J630" s="27">
        <f>Table1[[#This Row],[DATE]]</f>
        <v>44942</v>
      </c>
    </row>
    <row r="631" hidden="1" spans="1:10">
      <c r="A631" s="27">
        <v>44942</v>
      </c>
      <c r="B631" s="40">
        <v>626</v>
      </c>
      <c r="C631" s="12" t="str">
        <f>_xlfn.IFNA(VLOOKUP(Table1[[#This Row],[ACCOUNT NAME]],'CHART OF ACCOUNTS'!$B$3:$D$156,2,0),"-")</f>
        <v>TAXES PAID</v>
      </c>
      <c r="D631" t="s">
        <v>163</v>
      </c>
      <c r="E631" t="str">
        <f>_xlfn.IFNA(VLOOKUP(Table1[[#This Row],[ACCOUNT NAME]],'CHART OF ACCOUNTS'!$B$3:$D$156,3,0),"-")</f>
        <v>LEGAL EXPENSES</v>
      </c>
      <c r="F631" s="36" t="s">
        <v>612</v>
      </c>
      <c r="G631" s="30">
        <v>1270000</v>
      </c>
      <c r="H631" s="38"/>
      <c r="I631" s="35">
        <f>I630+Table1[[#This Row],[DEBIT]]-Table1[[#This Row],[CREDIT]]</f>
        <v>1749872966</v>
      </c>
      <c r="J631" s="27">
        <f>Table1[[#This Row],[DATE]]</f>
        <v>44942</v>
      </c>
    </row>
    <row r="632" hidden="1" spans="1:10">
      <c r="A632" s="27">
        <v>44942</v>
      </c>
      <c r="B632" s="28">
        <v>627</v>
      </c>
      <c r="C632" s="12" t="str">
        <f>_xlfn.IFNA(VLOOKUP(Table1[[#This Row],[ACCOUNT NAME]],'CHART OF ACCOUNTS'!$B$3:$D$156,2,0),"-")</f>
        <v>TAXES PAID</v>
      </c>
      <c r="D632" t="s">
        <v>163</v>
      </c>
      <c r="E632" t="str">
        <f>_xlfn.IFNA(VLOOKUP(Table1[[#This Row],[ACCOUNT NAME]],'CHART OF ACCOUNTS'!$B$3:$D$156,3,0),"-")</f>
        <v>LEGAL EXPENSES</v>
      </c>
      <c r="F632" s="36" t="s">
        <v>612</v>
      </c>
      <c r="G632" s="30">
        <v>1270000</v>
      </c>
      <c r="H632" s="38"/>
      <c r="I632" s="35">
        <f>I631+Table1[[#This Row],[DEBIT]]-Table1[[#This Row],[CREDIT]]</f>
        <v>1751142966</v>
      </c>
      <c r="J632" s="27">
        <f>Table1[[#This Row],[DATE]]</f>
        <v>44942</v>
      </c>
    </row>
    <row r="633" spans="1:10">
      <c r="A633" s="27">
        <v>44942</v>
      </c>
      <c r="B633" s="40">
        <v>628</v>
      </c>
      <c r="C633" s="12" t="str">
        <f>_xlfn.IFNA(VLOOKUP(Table1[[#This Row],[ACCOUNT NAME]],'CHART OF ACCOUNTS'!$B$3:$D$156,2,0),"-")</f>
        <v>ADS/ ADVERTISEMENT </v>
      </c>
      <c r="D633" t="s">
        <v>83</v>
      </c>
      <c r="E633" t="str">
        <f>_xlfn.IFNA(VLOOKUP(Table1[[#This Row],[ACCOUNT NAME]],'CHART OF ACCOUNTS'!$B$3:$D$156,3,0),"-")</f>
        <v>MARKETING EXP</v>
      </c>
      <c r="F633" s="36" t="s">
        <v>613</v>
      </c>
      <c r="G633" s="30">
        <v>10000</v>
      </c>
      <c r="H633" s="38"/>
      <c r="I633" s="35">
        <f>I632+Table1[[#This Row],[DEBIT]]-Table1[[#This Row],[CREDIT]]</f>
        <v>1751152966</v>
      </c>
      <c r="J633" s="27">
        <f>Table1[[#This Row],[DATE]]</f>
        <v>44942</v>
      </c>
    </row>
    <row r="634" spans="1:10">
      <c r="A634" s="27">
        <v>44942</v>
      </c>
      <c r="B634" s="28">
        <v>629</v>
      </c>
      <c r="C634" s="12" t="str">
        <f>_xlfn.IFNA(VLOOKUP(Table1[[#This Row],[ACCOUNT NAME]],'CHART OF ACCOUNTS'!$B$3:$D$156,2,0),"-")</f>
        <v>ADS/ ADVERTISEMENT </v>
      </c>
      <c r="D634" t="s">
        <v>80</v>
      </c>
      <c r="E634" t="str">
        <f>_xlfn.IFNA(VLOOKUP(Table1[[#This Row],[ACCOUNT NAME]],'CHART OF ACCOUNTS'!$B$3:$D$156,3,0),"-")</f>
        <v>MARKETING EXP</v>
      </c>
      <c r="F634" s="36" t="s">
        <v>80</v>
      </c>
      <c r="G634" s="30">
        <v>3000</v>
      </c>
      <c r="H634" s="38"/>
      <c r="I634" s="35">
        <f>I633+Table1[[#This Row],[DEBIT]]-Table1[[#This Row],[CREDIT]]</f>
        <v>1751155966</v>
      </c>
      <c r="J634" s="27">
        <f>Table1[[#This Row],[DATE]]</f>
        <v>44942</v>
      </c>
    </row>
    <row r="635" spans="1:10">
      <c r="A635" s="27">
        <v>44942</v>
      </c>
      <c r="B635" s="40">
        <v>630</v>
      </c>
      <c r="C635" s="12" t="str">
        <f>_xlfn.IFNA(VLOOKUP(Table1[[#This Row],[ACCOUNT NAME]],'CHART OF ACCOUNTS'!$B$3:$D$156,2,0),"-")</f>
        <v>ADS/ ADVERTISEMENT </v>
      </c>
      <c r="D635" t="s">
        <v>80</v>
      </c>
      <c r="E635" t="str">
        <f>_xlfn.IFNA(VLOOKUP(Table1[[#This Row],[ACCOUNT NAME]],'CHART OF ACCOUNTS'!$B$3:$D$156,3,0),"-")</f>
        <v>MARKETING EXP</v>
      </c>
      <c r="F635" s="36" t="s">
        <v>565</v>
      </c>
      <c r="G635" s="30">
        <v>39331</v>
      </c>
      <c r="H635" s="38"/>
      <c r="I635" s="35">
        <f>I634+Table1[[#This Row],[DEBIT]]-Table1[[#This Row],[CREDIT]]</f>
        <v>1751195297</v>
      </c>
      <c r="J635" s="27">
        <f>Table1[[#This Row],[DATE]]</f>
        <v>44942</v>
      </c>
    </row>
    <row r="636" hidden="1" spans="1:10">
      <c r="A636" s="27">
        <v>44942</v>
      </c>
      <c r="B636" s="28">
        <v>631</v>
      </c>
      <c r="C636" s="12" t="str">
        <f>_xlfn.IFNA(VLOOKUP(Table1[[#This Row],[ACCOUNT NAME]],'CHART OF ACCOUNTS'!$B$3:$D$156,2,0),"-")</f>
        <v>STATIONERY</v>
      </c>
      <c r="D636" t="s">
        <v>135</v>
      </c>
      <c r="E636" t="str">
        <f>_xlfn.IFNA(VLOOKUP(Table1[[#This Row],[ACCOUNT NAME]],'CHART OF ACCOUNTS'!$B$3:$D$156,3,0),"-")</f>
        <v>OPERATIONS EXPENSES</v>
      </c>
      <c r="F636" s="36" t="s">
        <v>364</v>
      </c>
      <c r="G636" s="30">
        <v>720</v>
      </c>
      <c r="H636" s="38"/>
      <c r="I636" s="35">
        <f>I635+Table1[[#This Row],[DEBIT]]-Table1[[#This Row],[CREDIT]]</f>
        <v>1751196017</v>
      </c>
      <c r="J636" s="27">
        <f>Table1[[#This Row],[DATE]]</f>
        <v>44942</v>
      </c>
    </row>
    <row r="637" hidden="1" spans="1:10">
      <c r="A637" s="27">
        <v>44942</v>
      </c>
      <c r="B637" s="40">
        <v>632</v>
      </c>
      <c r="C637" s="12" t="str">
        <f>_xlfn.IFNA(VLOOKUP(Table1[[#This Row],[ACCOUNT NAME]],'CHART OF ACCOUNTS'!$B$3:$D$156,2,0),"-")</f>
        <v>BOUNDRY WALL</v>
      </c>
      <c r="D637" t="s">
        <v>10</v>
      </c>
      <c r="E637" t="str">
        <f>_xlfn.IFNA(VLOOKUP(Table1[[#This Row],[ACCOUNT NAME]],'CHART OF ACCOUNTS'!$B$3:$D$156,3,0),"-")</f>
        <v>CONSTRUCTION EXP</v>
      </c>
      <c r="F637" s="36" t="s">
        <v>262</v>
      </c>
      <c r="G637" s="30">
        <v>200000</v>
      </c>
      <c r="H637" s="38"/>
      <c r="I637" s="35">
        <f>I636+Table1[[#This Row],[DEBIT]]-Table1[[#This Row],[CREDIT]]</f>
        <v>1751396017</v>
      </c>
      <c r="J637" s="27">
        <f>Table1[[#This Row],[DATE]]</f>
        <v>44942</v>
      </c>
    </row>
    <row r="638" hidden="1" spans="1:10">
      <c r="A638" s="27">
        <v>44943</v>
      </c>
      <c r="B638" s="28">
        <v>633</v>
      </c>
      <c r="C638" s="12" t="str">
        <f>_xlfn.IFNA(VLOOKUP(Table1[[#This Row],[ACCOUNT NAME]],'CHART OF ACCOUNTS'!$B$3:$D$156,2,0),"-")</f>
        <v>USMAN BRICKS</v>
      </c>
      <c r="D638" t="s">
        <v>30</v>
      </c>
      <c r="E638" t="str">
        <f>_xlfn.IFNA(VLOOKUP(Table1[[#This Row],[ACCOUNT NAME]],'CHART OF ACCOUNTS'!$B$3:$D$156,3,0),"-")</f>
        <v>CONSTRUCTION EXP</v>
      </c>
      <c r="F638" s="36" t="s">
        <v>614</v>
      </c>
      <c r="G638" s="30">
        <v>210000</v>
      </c>
      <c r="H638" s="38"/>
      <c r="I638" s="35">
        <f>I637+Table1[[#This Row],[DEBIT]]-Table1[[#This Row],[CREDIT]]</f>
        <v>1751606017</v>
      </c>
      <c r="J638" s="27">
        <f>Table1[[#This Row],[DATE]]</f>
        <v>44943</v>
      </c>
    </row>
    <row r="639" hidden="1" spans="1:10">
      <c r="A639" s="27">
        <v>44944</v>
      </c>
      <c r="B639" s="40">
        <v>634</v>
      </c>
      <c r="C639" s="12" t="str">
        <f>_xlfn.IFNA(VLOOKUP(Table1[[#This Row],[ACCOUNT NAME]],'CHART OF ACCOUNTS'!$B$3:$D$156,2,0),"-")</f>
        <v>UTILITY</v>
      </c>
      <c r="D639" t="s">
        <v>141</v>
      </c>
      <c r="E639" t="str">
        <f>_xlfn.IFNA(VLOOKUP(Table1[[#This Row],[ACCOUNT NAME]],'CHART OF ACCOUNTS'!$B$3:$D$156,3,0),"-")</f>
        <v>OPERATIONS EXPENSES</v>
      </c>
      <c r="F639" s="36" t="s">
        <v>615</v>
      </c>
      <c r="G639" s="30">
        <v>1000</v>
      </c>
      <c r="H639" s="38"/>
      <c r="I639" s="35">
        <f>I638+Table1[[#This Row],[DEBIT]]-Table1[[#This Row],[CREDIT]]</f>
        <v>1751607017</v>
      </c>
      <c r="J639" s="27">
        <f>Table1[[#This Row],[DATE]]</f>
        <v>44944</v>
      </c>
    </row>
    <row r="640" hidden="1" spans="1:10">
      <c r="A640" s="27">
        <v>44944</v>
      </c>
      <c r="B640" s="28">
        <v>635</v>
      </c>
      <c r="C640" s="12" t="str">
        <f>_xlfn.IFNA(VLOOKUP(Table1[[#This Row],[ACCOUNT NAME]],'CHART OF ACCOUNTS'!$B$3:$D$156,2,0),"-")</f>
        <v>UTILITY</v>
      </c>
      <c r="D640" t="s">
        <v>141</v>
      </c>
      <c r="E640" t="str">
        <f>_xlfn.IFNA(VLOOKUP(Table1[[#This Row],[ACCOUNT NAME]],'CHART OF ACCOUNTS'!$B$3:$D$156,3,0),"-")</f>
        <v>OPERATIONS EXPENSES</v>
      </c>
      <c r="F640" s="36" t="s">
        <v>616</v>
      </c>
      <c r="G640" s="30">
        <v>10950</v>
      </c>
      <c r="H640" s="38"/>
      <c r="I640" s="35">
        <f>I639+Table1[[#This Row],[DEBIT]]-Table1[[#This Row],[CREDIT]]</f>
        <v>1751617967</v>
      </c>
      <c r="J640" s="27">
        <f>Table1[[#This Row],[DATE]]</f>
        <v>44944</v>
      </c>
    </row>
    <row r="641" hidden="1" spans="1:10">
      <c r="A641" s="27">
        <v>44944</v>
      </c>
      <c r="B641" s="40">
        <v>636</v>
      </c>
      <c r="C641" s="12" t="str">
        <f>_xlfn.IFNA(VLOOKUP(Table1[[#This Row],[ACCOUNT NAME]],'CHART OF ACCOUNTS'!$B$3:$D$156,2,0),"-")</f>
        <v>UTILITY</v>
      </c>
      <c r="D641" t="s">
        <v>141</v>
      </c>
      <c r="E641" t="str">
        <f>_xlfn.IFNA(VLOOKUP(Table1[[#This Row],[ACCOUNT NAME]],'CHART OF ACCOUNTS'!$B$3:$D$156,3,0),"-")</f>
        <v>OPERATIONS EXPENSES</v>
      </c>
      <c r="F641" s="36" t="s">
        <v>617</v>
      </c>
      <c r="G641" s="30">
        <v>300</v>
      </c>
      <c r="H641" s="38"/>
      <c r="I641" s="35">
        <f>I640+Table1[[#This Row],[DEBIT]]-Table1[[#This Row],[CREDIT]]</f>
        <v>1751618267</v>
      </c>
      <c r="J641" s="27">
        <f>Table1[[#This Row],[DATE]]</f>
        <v>44944</v>
      </c>
    </row>
    <row r="642" hidden="1" spans="1:10">
      <c r="A642" s="27">
        <v>44944</v>
      </c>
      <c r="B642" s="28">
        <v>637</v>
      </c>
      <c r="C642" s="12" t="str">
        <f>_xlfn.IFNA(VLOOKUP(Table1[[#This Row],[ACCOUNT NAME]],'CHART OF ACCOUNTS'!$B$3:$D$156,2,0),"-")</f>
        <v>UTILITY</v>
      </c>
      <c r="D642" t="s">
        <v>141</v>
      </c>
      <c r="E642" t="str">
        <f>_xlfn.IFNA(VLOOKUP(Table1[[#This Row],[ACCOUNT NAME]],'CHART OF ACCOUNTS'!$B$3:$D$156,3,0),"-")</f>
        <v>OPERATIONS EXPENSES</v>
      </c>
      <c r="F642" s="36" t="s">
        <v>618</v>
      </c>
      <c r="G642" s="30">
        <v>3124</v>
      </c>
      <c r="H642" s="38"/>
      <c r="I642" s="35">
        <f>I641+Table1[[#This Row],[DEBIT]]-Table1[[#This Row],[CREDIT]]</f>
        <v>1751621391</v>
      </c>
      <c r="J642" s="27">
        <f>Table1[[#This Row],[DATE]]</f>
        <v>44944</v>
      </c>
    </row>
    <row r="643" hidden="1" spans="1:10">
      <c r="A643" s="27">
        <v>44944</v>
      </c>
      <c r="B643" s="40">
        <v>638</v>
      </c>
      <c r="C643" s="12" t="str">
        <f>_xlfn.IFNA(VLOOKUP(Table1[[#This Row],[ACCOUNT NAME]],'CHART OF ACCOUNTS'!$B$3:$D$156,2,0),"-")</f>
        <v>UTILITY</v>
      </c>
      <c r="D643" t="s">
        <v>141</v>
      </c>
      <c r="E643" t="str">
        <f>_xlfn.IFNA(VLOOKUP(Table1[[#This Row],[ACCOUNT NAME]],'CHART OF ACCOUNTS'!$B$3:$D$156,3,0),"-")</f>
        <v>OPERATIONS EXPENSES</v>
      </c>
      <c r="F643" s="36" t="s">
        <v>619</v>
      </c>
      <c r="G643" s="30">
        <v>370</v>
      </c>
      <c r="H643" s="38"/>
      <c r="I643" s="35">
        <f>I642+Table1[[#This Row],[DEBIT]]-Table1[[#This Row],[CREDIT]]</f>
        <v>1751621761</v>
      </c>
      <c r="J643" s="27">
        <f>Table1[[#This Row],[DATE]]</f>
        <v>44944</v>
      </c>
    </row>
    <row r="644" hidden="1" spans="1:10">
      <c r="A644" s="27">
        <v>44944</v>
      </c>
      <c r="B644" s="28">
        <v>639</v>
      </c>
      <c r="C644" s="12" t="str">
        <f>_xlfn.IFNA(VLOOKUP(Table1[[#This Row],[ACCOUNT NAME]],'CHART OF ACCOUNTS'!$B$3:$D$156,2,0),"-")</f>
        <v>UTILITY</v>
      </c>
      <c r="D644" t="s">
        <v>141</v>
      </c>
      <c r="E644" t="str">
        <f>_xlfn.IFNA(VLOOKUP(Table1[[#This Row],[ACCOUNT NAME]],'CHART OF ACCOUNTS'!$B$3:$D$156,3,0),"-")</f>
        <v>OPERATIONS EXPENSES</v>
      </c>
      <c r="F644" s="36" t="s">
        <v>620</v>
      </c>
      <c r="G644" s="30">
        <v>750</v>
      </c>
      <c r="H644" s="38"/>
      <c r="I644" s="35">
        <f>I643+Table1[[#This Row],[DEBIT]]-Table1[[#This Row],[CREDIT]]</f>
        <v>1751622511</v>
      </c>
      <c r="J644" s="27">
        <f>Table1[[#This Row],[DATE]]</f>
        <v>44944</v>
      </c>
    </row>
    <row r="645" hidden="1" spans="1:10">
      <c r="A645" s="27">
        <v>44944</v>
      </c>
      <c r="B645" s="40">
        <v>640</v>
      </c>
      <c r="C645" s="12" t="str">
        <f>_xlfn.IFNA(VLOOKUP(Table1[[#This Row],[ACCOUNT NAME]],'CHART OF ACCOUNTS'!$B$3:$D$156,2,0),"-")</f>
        <v>UTILITY</v>
      </c>
      <c r="D645" t="s">
        <v>141</v>
      </c>
      <c r="E645" t="str">
        <f>_xlfn.IFNA(VLOOKUP(Table1[[#This Row],[ACCOUNT NAME]],'CHART OF ACCOUNTS'!$B$3:$D$156,3,0),"-")</f>
        <v>OPERATIONS EXPENSES</v>
      </c>
      <c r="F645" s="36" t="s">
        <v>621</v>
      </c>
      <c r="G645" s="30">
        <v>1350</v>
      </c>
      <c r="H645" s="38"/>
      <c r="I645" s="35">
        <f>I644+Table1[[#This Row],[DEBIT]]-Table1[[#This Row],[CREDIT]]</f>
        <v>1751623861</v>
      </c>
      <c r="J645" s="27">
        <f>Table1[[#This Row],[DATE]]</f>
        <v>44944</v>
      </c>
    </row>
    <row r="646" hidden="1" spans="1:10">
      <c r="A646" s="27">
        <v>44944</v>
      </c>
      <c r="B646" s="28">
        <v>641</v>
      </c>
      <c r="C646" s="12" t="str">
        <f>_xlfn.IFNA(VLOOKUP(Table1[[#This Row],[ACCOUNT NAME]],'CHART OF ACCOUNTS'!$B$3:$D$156,2,0),"-")</f>
        <v>UTILITY</v>
      </c>
      <c r="D646" t="s">
        <v>141</v>
      </c>
      <c r="E646" t="str">
        <f>_xlfn.IFNA(VLOOKUP(Table1[[#This Row],[ACCOUNT NAME]],'CHART OF ACCOUNTS'!$B$3:$D$156,3,0),"-")</f>
        <v>OPERATIONS EXPENSES</v>
      </c>
      <c r="F646" s="36" t="s">
        <v>622</v>
      </c>
      <c r="G646" s="30">
        <v>2230</v>
      </c>
      <c r="H646" s="38"/>
      <c r="I646" s="35">
        <f>I645+Table1[[#This Row],[DEBIT]]-Table1[[#This Row],[CREDIT]]</f>
        <v>1751626091</v>
      </c>
      <c r="J646" s="27">
        <f>Table1[[#This Row],[DATE]]</f>
        <v>44944</v>
      </c>
    </row>
    <row r="647" hidden="1" spans="1:10">
      <c r="A647" s="27">
        <v>44944</v>
      </c>
      <c r="B647" s="40">
        <v>642</v>
      </c>
      <c r="C647" s="12" t="str">
        <f>_xlfn.IFNA(VLOOKUP(Table1[[#This Row],[ACCOUNT NAME]],'CHART OF ACCOUNTS'!$B$3:$D$156,2,0),"-")</f>
        <v>UTILITY</v>
      </c>
      <c r="D647" t="s">
        <v>141</v>
      </c>
      <c r="E647" t="str">
        <f>_xlfn.IFNA(VLOOKUP(Table1[[#This Row],[ACCOUNT NAME]],'CHART OF ACCOUNTS'!$B$3:$D$156,3,0),"-")</f>
        <v>OPERATIONS EXPENSES</v>
      </c>
      <c r="F647" s="36" t="s">
        <v>623</v>
      </c>
      <c r="G647" s="30">
        <v>350</v>
      </c>
      <c r="H647" s="38"/>
      <c r="I647" s="35">
        <f>I646+Table1[[#This Row],[DEBIT]]-Table1[[#This Row],[CREDIT]]</f>
        <v>1751626441</v>
      </c>
      <c r="J647" s="27">
        <f>Table1[[#This Row],[DATE]]</f>
        <v>44944</v>
      </c>
    </row>
    <row r="648" hidden="1" spans="1:10">
      <c r="A648" s="27">
        <v>44944</v>
      </c>
      <c r="B648" s="28">
        <v>643</v>
      </c>
      <c r="C648" s="12" t="str">
        <f>_xlfn.IFNA(VLOOKUP(Table1[[#This Row],[ACCOUNT NAME]],'CHART OF ACCOUNTS'!$B$3:$D$156,2,0),"-")</f>
        <v>UTILITY</v>
      </c>
      <c r="D648" t="s">
        <v>141</v>
      </c>
      <c r="E648" t="str">
        <f>_xlfn.IFNA(VLOOKUP(Table1[[#This Row],[ACCOUNT NAME]],'CHART OF ACCOUNTS'!$B$3:$D$156,3,0),"-")</f>
        <v>OPERATIONS EXPENSES</v>
      </c>
      <c r="F648" s="36" t="s">
        <v>624</v>
      </c>
      <c r="G648" s="30">
        <v>1725</v>
      </c>
      <c r="H648" s="38"/>
      <c r="I648" s="35">
        <f>I647+Table1[[#This Row],[DEBIT]]-Table1[[#This Row],[CREDIT]]</f>
        <v>1751628166</v>
      </c>
      <c r="J648" s="27">
        <f>Table1[[#This Row],[DATE]]</f>
        <v>44944</v>
      </c>
    </row>
    <row r="649" hidden="1" spans="1:10">
      <c r="A649" s="27">
        <v>44944</v>
      </c>
      <c r="B649" s="40">
        <v>644</v>
      </c>
      <c r="C649" s="12" t="str">
        <f>_xlfn.IFNA(VLOOKUP(Table1[[#This Row],[ACCOUNT NAME]],'CHART OF ACCOUNTS'!$B$3:$D$156,2,0),"-")</f>
        <v>UTILITY</v>
      </c>
      <c r="D649" t="s">
        <v>141</v>
      </c>
      <c r="E649" t="str">
        <f>_xlfn.IFNA(VLOOKUP(Table1[[#This Row],[ACCOUNT NAME]],'CHART OF ACCOUNTS'!$B$3:$D$156,3,0),"-")</f>
        <v>OPERATIONS EXPENSES</v>
      </c>
      <c r="F649" s="36" t="s">
        <v>624</v>
      </c>
      <c r="G649" s="30">
        <v>345</v>
      </c>
      <c r="H649" s="38"/>
      <c r="I649" s="35">
        <f>I648+Table1[[#This Row],[DEBIT]]-Table1[[#This Row],[CREDIT]]</f>
        <v>1751628511</v>
      </c>
      <c r="J649" s="27">
        <f>Table1[[#This Row],[DATE]]</f>
        <v>44944</v>
      </c>
    </row>
    <row r="650" hidden="1" spans="1:10">
      <c r="A650" s="27">
        <v>44944</v>
      </c>
      <c r="B650" s="28">
        <v>645</v>
      </c>
      <c r="C650" s="12" t="str">
        <f>_xlfn.IFNA(VLOOKUP(Table1[[#This Row],[ACCOUNT NAME]],'CHART OF ACCOUNTS'!$B$3:$D$156,2,0),"-")</f>
        <v>UTILITY</v>
      </c>
      <c r="D650" t="s">
        <v>141</v>
      </c>
      <c r="E650" t="str">
        <f>_xlfn.IFNA(VLOOKUP(Table1[[#This Row],[ACCOUNT NAME]],'CHART OF ACCOUNTS'!$B$3:$D$156,3,0),"-")</f>
        <v>OPERATIONS EXPENSES</v>
      </c>
      <c r="F650" s="36" t="s">
        <v>625</v>
      </c>
      <c r="G650" s="30">
        <v>7205</v>
      </c>
      <c r="H650" s="38"/>
      <c r="I650" s="35">
        <f>I649+Table1[[#This Row],[DEBIT]]-Table1[[#This Row],[CREDIT]]</f>
        <v>1751635716</v>
      </c>
      <c r="J650" s="27">
        <f>Table1[[#This Row],[DATE]]</f>
        <v>44944</v>
      </c>
    </row>
    <row r="651" hidden="1" spans="1:10">
      <c r="A651" s="27">
        <v>44944</v>
      </c>
      <c r="B651" s="40">
        <v>646</v>
      </c>
      <c r="C651" s="12" t="str">
        <f>_xlfn.IFNA(VLOOKUP(Table1[[#This Row],[ACCOUNT NAME]],'CHART OF ACCOUNTS'!$B$3:$D$156,2,0),"-")</f>
        <v>UTILITY</v>
      </c>
      <c r="D651" t="s">
        <v>141</v>
      </c>
      <c r="E651" t="str">
        <f>_xlfn.IFNA(VLOOKUP(Table1[[#This Row],[ACCOUNT NAME]],'CHART OF ACCOUNTS'!$B$3:$D$156,3,0),"-")</f>
        <v>OPERATIONS EXPENSES</v>
      </c>
      <c r="F651" s="36" t="s">
        <v>625</v>
      </c>
      <c r="G651" s="30">
        <v>2870</v>
      </c>
      <c r="H651" s="38"/>
      <c r="I651" s="35">
        <f>I650+Table1[[#This Row],[DEBIT]]-Table1[[#This Row],[CREDIT]]</f>
        <v>1751638586</v>
      </c>
      <c r="J651" s="27">
        <f>Table1[[#This Row],[DATE]]</f>
        <v>44944</v>
      </c>
    </row>
    <row r="652" hidden="1" spans="1:10">
      <c r="A652" s="27">
        <v>44949</v>
      </c>
      <c r="B652" s="28">
        <v>647</v>
      </c>
      <c r="C652" s="12" t="str">
        <f>_xlfn.IFNA(VLOOKUP(Table1[[#This Row],[ACCOUNT NAME]],'CHART OF ACCOUNTS'!$B$3:$D$156,2,0),"-")</f>
        <v>VC SITE OFFICE</v>
      </c>
      <c r="D652" t="s">
        <v>98</v>
      </c>
      <c r="E652" t="str">
        <f>_xlfn.IFNA(VLOOKUP(Table1[[#This Row],[ACCOUNT NAME]],'CHART OF ACCOUNTS'!$B$3:$D$156,3,0),"-")</f>
        <v>MARKETING EXP</v>
      </c>
      <c r="F652" s="36" t="s">
        <v>626</v>
      </c>
      <c r="G652" s="30">
        <v>75480</v>
      </c>
      <c r="H652" s="38"/>
      <c r="I652" s="35">
        <f>I651+Table1[[#This Row],[DEBIT]]-Table1[[#This Row],[CREDIT]]</f>
        <v>1751714066</v>
      </c>
      <c r="J652" s="27">
        <f>Table1[[#This Row],[DATE]]</f>
        <v>44949</v>
      </c>
    </row>
    <row r="653" hidden="1" spans="1:10">
      <c r="A653" s="27">
        <v>44949</v>
      </c>
      <c r="B653" s="40">
        <v>648</v>
      </c>
      <c r="C653" s="12" t="str">
        <f>_xlfn.IFNA(VLOOKUP(Table1[[#This Row],[ACCOUNT NAME]],'CHART OF ACCOUNTS'!$B$3:$D$156,2,0),"-")</f>
        <v>VC SITE OFFICE</v>
      </c>
      <c r="D653" t="s">
        <v>98</v>
      </c>
      <c r="E653" t="str">
        <f>_xlfn.IFNA(VLOOKUP(Table1[[#This Row],[ACCOUNT NAME]],'CHART OF ACCOUNTS'!$B$3:$D$156,3,0),"-")</f>
        <v>MARKETING EXP</v>
      </c>
      <c r="F653" s="36" t="s">
        <v>626</v>
      </c>
      <c r="G653" s="30">
        <v>44740</v>
      </c>
      <c r="H653" s="38"/>
      <c r="I653" s="35">
        <f>I652+Table1[[#This Row],[DEBIT]]-Table1[[#This Row],[CREDIT]]</f>
        <v>1751758806</v>
      </c>
      <c r="J653" s="27">
        <f>Table1[[#This Row],[DATE]]</f>
        <v>44949</v>
      </c>
    </row>
    <row r="654" hidden="1" spans="1:10">
      <c r="A654" s="27">
        <v>44949</v>
      </c>
      <c r="B654" s="28">
        <v>649</v>
      </c>
      <c r="C654" s="12" t="str">
        <f>_xlfn.IFNA(VLOOKUP(Table1[[#This Row],[ACCOUNT NAME]],'CHART OF ACCOUNTS'!$B$3:$D$156,2,0),"-")</f>
        <v>VC</v>
      </c>
      <c r="D654" t="s">
        <v>145</v>
      </c>
      <c r="E654" t="str">
        <f>_xlfn.IFNA(VLOOKUP(Table1[[#This Row],[ACCOUNT NAME]],'CHART OF ACCOUNTS'!$B$3:$D$156,3,0),"-")</f>
        <v>OPERATIONS EXPENSES</v>
      </c>
      <c r="F654" s="36" t="s">
        <v>627</v>
      </c>
      <c r="G654" s="30">
        <v>3250</v>
      </c>
      <c r="H654" s="38"/>
      <c r="I654" s="35">
        <f>I653+Table1[[#This Row],[DEBIT]]-Table1[[#This Row],[CREDIT]]</f>
        <v>1751762056</v>
      </c>
      <c r="J654" s="27">
        <f>Table1[[#This Row],[DATE]]</f>
        <v>44949</v>
      </c>
    </row>
    <row r="655" hidden="1" spans="1:10">
      <c r="A655" s="27">
        <v>44951</v>
      </c>
      <c r="B655" s="40">
        <v>650</v>
      </c>
      <c r="C655" s="12" t="str">
        <f>_xlfn.IFNA(VLOOKUP(Table1[[#This Row],[ACCOUNT NAME]],'CHART OF ACCOUNTS'!$B$3:$D$156,2,0),"-")</f>
        <v>VC</v>
      </c>
      <c r="D655" t="s">
        <v>145</v>
      </c>
      <c r="E655" t="str">
        <f>_xlfn.IFNA(VLOOKUP(Table1[[#This Row],[ACCOUNT NAME]],'CHART OF ACCOUNTS'!$B$3:$D$156,3,0),"-")</f>
        <v>OPERATIONS EXPENSES</v>
      </c>
      <c r="F655" s="36" t="s">
        <v>628</v>
      </c>
      <c r="G655" s="30">
        <v>455</v>
      </c>
      <c r="H655" s="38"/>
      <c r="I655" s="35">
        <f>I654+Table1[[#This Row],[DEBIT]]-Table1[[#This Row],[CREDIT]]</f>
        <v>1751762511</v>
      </c>
      <c r="J655" s="27">
        <f>Table1[[#This Row],[DATE]]</f>
        <v>44951</v>
      </c>
    </row>
    <row r="656" hidden="1" spans="1:10">
      <c r="A656" s="27">
        <v>44951</v>
      </c>
      <c r="B656" s="28">
        <v>651</v>
      </c>
      <c r="C656" s="12" t="str">
        <f>_xlfn.IFNA(VLOOKUP(Table1[[#This Row],[ACCOUNT NAME]],'CHART OF ACCOUNTS'!$B$3:$D$156,2,0),"-")</f>
        <v>VC</v>
      </c>
      <c r="D656" t="s">
        <v>145</v>
      </c>
      <c r="E656" t="str">
        <f>_xlfn.IFNA(VLOOKUP(Table1[[#This Row],[ACCOUNT NAME]],'CHART OF ACCOUNTS'!$B$3:$D$156,3,0),"-")</f>
        <v>OPERATIONS EXPENSES</v>
      </c>
      <c r="F656" s="36" t="s">
        <v>629</v>
      </c>
      <c r="G656" s="30">
        <v>9408</v>
      </c>
      <c r="H656" s="38"/>
      <c r="I656" s="35">
        <f>I655+Table1[[#This Row],[DEBIT]]-Table1[[#This Row],[CREDIT]]</f>
        <v>1751771919</v>
      </c>
      <c r="J656" s="27">
        <f>Table1[[#This Row],[DATE]]</f>
        <v>44951</v>
      </c>
    </row>
    <row r="657" hidden="1" spans="1:10">
      <c r="A657" s="27">
        <v>44951</v>
      </c>
      <c r="B657" s="40">
        <v>652</v>
      </c>
      <c r="C657" s="12" t="str">
        <f>_xlfn.IFNA(VLOOKUP(Table1[[#This Row],[ACCOUNT NAME]],'CHART OF ACCOUNTS'!$B$3:$D$156,2,0),"-")</f>
        <v>VC</v>
      </c>
      <c r="D657" t="s">
        <v>145</v>
      </c>
      <c r="E657" t="str">
        <f>_xlfn.IFNA(VLOOKUP(Table1[[#This Row],[ACCOUNT NAME]],'CHART OF ACCOUNTS'!$B$3:$D$156,3,0),"-")</f>
        <v>OPERATIONS EXPENSES</v>
      </c>
      <c r="F657" s="36" t="s">
        <v>630</v>
      </c>
      <c r="G657" s="30">
        <v>6792</v>
      </c>
      <c r="H657" s="38"/>
      <c r="I657" s="35">
        <f>I656+Table1[[#This Row],[DEBIT]]-Table1[[#This Row],[CREDIT]]</f>
        <v>1751778711</v>
      </c>
      <c r="J657" s="27">
        <f>Table1[[#This Row],[DATE]]</f>
        <v>44951</v>
      </c>
    </row>
    <row r="658" hidden="1" spans="1:10">
      <c r="A658" s="27">
        <v>44951</v>
      </c>
      <c r="B658" s="28">
        <v>653</v>
      </c>
      <c r="C658" s="12" t="str">
        <f>_xlfn.IFNA(VLOOKUP(Table1[[#This Row],[ACCOUNT NAME]],'CHART OF ACCOUNTS'!$B$3:$D$156,2,0),"-")</f>
        <v>VC</v>
      </c>
      <c r="D658" t="s">
        <v>145</v>
      </c>
      <c r="E658" t="str">
        <f>_xlfn.IFNA(VLOOKUP(Table1[[#This Row],[ACCOUNT NAME]],'CHART OF ACCOUNTS'!$B$3:$D$156,3,0),"-")</f>
        <v>OPERATIONS EXPENSES</v>
      </c>
      <c r="F658" s="36" t="s">
        <v>631</v>
      </c>
      <c r="G658" s="30">
        <v>4020</v>
      </c>
      <c r="H658" s="38"/>
      <c r="I658" s="35">
        <f>I657+Table1[[#This Row],[DEBIT]]-Table1[[#This Row],[CREDIT]]</f>
        <v>1751782731</v>
      </c>
      <c r="J658" s="27">
        <f>Table1[[#This Row],[DATE]]</f>
        <v>44951</v>
      </c>
    </row>
    <row r="659" hidden="1" spans="1:10">
      <c r="A659" s="27">
        <v>44951</v>
      </c>
      <c r="B659" s="40">
        <v>654</v>
      </c>
      <c r="C659" s="12" t="str">
        <f>_xlfn.IFNA(VLOOKUP(Table1[[#This Row],[ACCOUNT NAME]],'CHART OF ACCOUNTS'!$B$3:$D$156,2,0),"-")</f>
        <v>VC</v>
      </c>
      <c r="D659" t="s">
        <v>145</v>
      </c>
      <c r="E659" t="str">
        <f>_xlfn.IFNA(VLOOKUP(Table1[[#This Row],[ACCOUNT NAME]],'CHART OF ACCOUNTS'!$B$3:$D$156,3,0),"-")</f>
        <v>OPERATIONS EXPENSES</v>
      </c>
      <c r="F659" s="36" t="s">
        <v>632</v>
      </c>
      <c r="G659" s="30">
        <v>10188</v>
      </c>
      <c r="H659" s="38"/>
      <c r="I659" s="35">
        <f>I658+Table1[[#This Row],[DEBIT]]-Table1[[#This Row],[CREDIT]]</f>
        <v>1751792919</v>
      </c>
      <c r="J659" s="27">
        <f>Table1[[#This Row],[DATE]]</f>
        <v>44951</v>
      </c>
    </row>
    <row r="660" hidden="1" spans="1:10">
      <c r="A660" s="27">
        <v>44951</v>
      </c>
      <c r="B660" s="28">
        <v>655</v>
      </c>
      <c r="C660" s="12" t="str">
        <f>_xlfn.IFNA(VLOOKUP(Table1[[#This Row],[ACCOUNT NAME]],'CHART OF ACCOUNTS'!$B$3:$D$156,2,0),"-")</f>
        <v>VC</v>
      </c>
      <c r="D660" t="s">
        <v>145</v>
      </c>
      <c r="E660" t="str">
        <f>_xlfn.IFNA(VLOOKUP(Table1[[#This Row],[ACCOUNT NAME]],'CHART OF ACCOUNTS'!$B$3:$D$156,3,0),"-")</f>
        <v>OPERATIONS EXPENSES</v>
      </c>
      <c r="F660" s="36" t="s">
        <v>633</v>
      </c>
      <c r="G660" s="30">
        <v>1989</v>
      </c>
      <c r="H660" s="38"/>
      <c r="I660" s="35">
        <f>I659+Table1[[#This Row],[DEBIT]]-Table1[[#This Row],[CREDIT]]</f>
        <v>1751794908</v>
      </c>
      <c r="J660" s="27">
        <f>Table1[[#This Row],[DATE]]</f>
        <v>44951</v>
      </c>
    </row>
    <row r="661" hidden="1" spans="1:10">
      <c r="A661" s="27">
        <v>44951</v>
      </c>
      <c r="B661" s="40">
        <v>656</v>
      </c>
      <c r="C661" s="12" t="str">
        <f>_xlfn.IFNA(VLOOKUP(Table1[[#This Row],[ACCOUNT NAME]],'CHART OF ACCOUNTS'!$B$3:$D$156,2,0),"-")</f>
        <v>BAHRIA TOWN</v>
      </c>
      <c r="D661" t="s">
        <v>93</v>
      </c>
      <c r="E661" t="str">
        <f>_xlfn.IFNA(VLOOKUP(Table1[[#This Row],[ACCOUNT NAME]],'CHART OF ACCOUNTS'!$B$3:$D$156,3,0),"-")</f>
        <v>MARKETING EXP</v>
      </c>
      <c r="F661" s="36" t="s">
        <v>634</v>
      </c>
      <c r="G661" s="30">
        <v>2775</v>
      </c>
      <c r="H661" s="38"/>
      <c r="I661" s="35">
        <f>I660+Table1[[#This Row],[DEBIT]]-Table1[[#This Row],[CREDIT]]</f>
        <v>1751797683</v>
      </c>
      <c r="J661" s="27">
        <f>Table1[[#This Row],[DATE]]</f>
        <v>44951</v>
      </c>
    </row>
    <row r="662" hidden="1" spans="1:10">
      <c r="A662" s="27">
        <v>44951</v>
      </c>
      <c r="B662" s="28">
        <v>657</v>
      </c>
      <c r="C662" s="12" t="str">
        <f>_xlfn.IFNA(VLOOKUP(Table1[[#This Row],[ACCOUNT NAME]],'CHART OF ACCOUNTS'!$B$3:$D$156,2,0),"-")</f>
        <v>BAHRIA TOWN</v>
      </c>
      <c r="D662" t="s">
        <v>93</v>
      </c>
      <c r="E662" t="str">
        <f>_xlfn.IFNA(VLOOKUP(Table1[[#This Row],[ACCOUNT NAME]],'CHART OF ACCOUNTS'!$B$3:$D$156,3,0),"-")</f>
        <v>MARKETING EXP</v>
      </c>
      <c r="F662" s="36" t="s">
        <v>511</v>
      </c>
      <c r="G662" s="30">
        <v>357</v>
      </c>
      <c r="H662" s="38"/>
      <c r="I662" s="35">
        <f>I661+Table1[[#This Row],[DEBIT]]-Table1[[#This Row],[CREDIT]]</f>
        <v>1751798040</v>
      </c>
      <c r="J662" s="27">
        <f>Table1[[#This Row],[DATE]]</f>
        <v>44951</v>
      </c>
    </row>
    <row r="663" hidden="1" spans="1:10">
      <c r="A663" s="27">
        <v>44951</v>
      </c>
      <c r="B663" s="40">
        <v>658</v>
      </c>
      <c r="C663" s="12" t="str">
        <f>_xlfn.IFNA(VLOOKUP(Table1[[#This Row],[ACCOUNT NAME]],'CHART OF ACCOUNTS'!$B$3:$D$156,2,0),"-")</f>
        <v>BAHRIA TOWN</v>
      </c>
      <c r="D663" t="s">
        <v>93</v>
      </c>
      <c r="E663" t="str">
        <f>_xlfn.IFNA(VLOOKUP(Table1[[#This Row],[ACCOUNT NAME]],'CHART OF ACCOUNTS'!$B$3:$D$156,3,0),"-")</f>
        <v>MARKETING EXP</v>
      </c>
      <c r="F663" s="36" t="s">
        <v>635</v>
      </c>
      <c r="G663" s="30">
        <v>162</v>
      </c>
      <c r="H663" s="38"/>
      <c r="I663" s="35">
        <f>I662+Table1[[#This Row],[DEBIT]]-Table1[[#This Row],[CREDIT]]</f>
        <v>1751798202</v>
      </c>
      <c r="J663" s="27">
        <f>Table1[[#This Row],[DATE]]</f>
        <v>44951</v>
      </c>
    </row>
    <row r="664" hidden="1" spans="1:10">
      <c r="A664" s="27">
        <v>44951</v>
      </c>
      <c r="B664" s="28">
        <v>659</v>
      </c>
      <c r="C664" s="12" t="str">
        <f>_xlfn.IFNA(VLOOKUP(Table1[[#This Row],[ACCOUNT NAME]],'CHART OF ACCOUNTS'!$B$3:$D$156,2,0),"-")</f>
        <v>BAHRIA TOWN</v>
      </c>
      <c r="D664" t="s">
        <v>93</v>
      </c>
      <c r="E664" t="str">
        <f>_xlfn.IFNA(VLOOKUP(Table1[[#This Row],[ACCOUNT NAME]],'CHART OF ACCOUNTS'!$B$3:$D$156,3,0),"-")</f>
        <v>MARKETING EXP</v>
      </c>
      <c r="F664" s="36" t="s">
        <v>636</v>
      </c>
      <c r="G664" s="30">
        <v>455</v>
      </c>
      <c r="H664" s="38"/>
      <c r="I664" s="35">
        <f>I663+Table1[[#This Row],[DEBIT]]-Table1[[#This Row],[CREDIT]]</f>
        <v>1751798657</v>
      </c>
      <c r="J664" s="27">
        <f>Table1[[#This Row],[DATE]]</f>
        <v>44951</v>
      </c>
    </row>
    <row r="665" hidden="1" spans="1:10">
      <c r="A665" s="27">
        <v>44951</v>
      </c>
      <c r="B665" s="40">
        <v>660</v>
      </c>
      <c r="C665" s="12" t="str">
        <f>_xlfn.IFNA(VLOOKUP(Table1[[#This Row],[ACCOUNT NAME]],'CHART OF ACCOUNTS'!$B$3:$D$156,2,0),"-")</f>
        <v>BAHRIA TOWN</v>
      </c>
      <c r="D665" t="s">
        <v>93</v>
      </c>
      <c r="E665" t="str">
        <f>_xlfn.IFNA(VLOOKUP(Table1[[#This Row],[ACCOUNT NAME]],'CHART OF ACCOUNTS'!$B$3:$D$156,3,0),"-")</f>
        <v>MARKETING EXP</v>
      </c>
      <c r="F665" s="36" t="s">
        <v>431</v>
      </c>
      <c r="G665" s="30">
        <v>4153</v>
      </c>
      <c r="H665" s="38"/>
      <c r="I665" s="35">
        <f>I664+Table1[[#This Row],[DEBIT]]-Table1[[#This Row],[CREDIT]]</f>
        <v>1751802810</v>
      </c>
      <c r="J665" s="27">
        <f>Table1[[#This Row],[DATE]]</f>
        <v>44951</v>
      </c>
    </row>
    <row r="666" hidden="1" spans="1:10">
      <c r="A666" s="27">
        <v>44951</v>
      </c>
      <c r="B666" s="28">
        <v>661</v>
      </c>
      <c r="C666" s="12" t="str">
        <f>_xlfn.IFNA(VLOOKUP(Table1[[#This Row],[ACCOUNT NAME]],'CHART OF ACCOUNTS'!$B$3:$D$156,2,0),"-")</f>
        <v>BAHRIA TOWN</v>
      </c>
      <c r="D666" t="s">
        <v>93</v>
      </c>
      <c r="E666" t="str">
        <f>_xlfn.IFNA(VLOOKUP(Table1[[#This Row],[ACCOUNT NAME]],'CHART OF ACCOUNTS'!$B$3:$D$156,3,0),"-")</f>
        <v>MARKETING EXP</v>
      </c>
      <c r="F666" s="36" t="s">
        <v>637</v>
      </c>
      <c r="G666" s="30">
        <v>442</v>
      </c>
      <c r="H666" s="38"/>
      <c r="I666" s="35">
        <f>I665+Table1[[#This Row],[DEBIT]]-Table1[[#This Row],[CREDIT]]</f>
        <v>1751803252</v>
      </c>
      <c r="J666" s="27">
        <f>Table1[[#This Row],[DATE]]</f>
        <v>44951</v>
      </c>
    </row>
    <row r="667" hidden="1" spans="1:10">
      <c r="A667" s="27">
        <v>44951</v>
      </c>
      <c r="B667" s="40">
        <v>662</v>
      </c>
      <c r="C667" s="12" t="str">
        <f>_xlfn.IFNA(VLOOKUP(Table1[[#This Row],[ACCOUNT NAME]],'CHART OF ACCOUNTS'!$B$3:$D$156,2,0),"-")</f>
        <v>BAHRIA TOWN</v>
      </c>
      <c r="D667" t="s">
        <v>93</v>
      </c>
      <c r="E667" t="str">
        <f>_xlfn.IFNA(VLOOKUP(Table1[[#This Row],[ACCOUNT NAME]],'CHART OF ACCOUNTS'!$B$3:$D$156,3,0),"-")</f>
        <v>MARKETING EXP</v>
      </c>
      <c r="F667" s="36" t="s">
        <v>637</v>
      </c>
      <c r="G667" s="30">
        <v>3282</v>
      </c>
      <c r="H667" s="38"/>
      <c r="I667" s="35">
        <f>I666+Table1[[#This Row],[DEBIT]]-Table1[[#This Row],[CREDIT]]</f>
        <v>1751806534</v>
      </c>
      <c r="J667" s="27">
        <f>Table1[[#This Row],[DATE]]</f>
        <v>44951</v>
      </c>
    </row>
    <row r="668" hidden="1" spans="1:10">
      <c r="A668" s="27">
        <v>44951</v>
      </c>
      <c r="B668" s="28">
        <v>663</v>
      </c>
      <c r="C668" s="12" t="str">
        <f>_xlfn.IFNA(VLOOKUP(Table1[[#This Row],[ACCOUNT NAME]],'CHART OF ACCOUNTS'!$B$3:$D$156,2,0),"-")</f>
        <v>BAHRIA TOWN</v>
      </c>
      <c r="D668" t="s">
        <v>93</v>
      </c>
      <c r="E668" t="str">
        <f>_xlfn.IFNA(VLOOKUP(Table1[[#This Row],[ACCOUNT NAME]],'CHART OF ACCOUNTS'!$B$3:$D$156,3,0),"-")</f>
        <v>MARKETING EXP</v>
      </c>
      <c r="F668" s="36" t="s">
        <v>638</v>
      </c>
      <c r="G668" s="30">
        <v>3965</v>
      </c>
      <c r="H668" s="38"/>
      <c r="I668" s="35">
        <f>I667+Table1[[#This Row],[DEBIT]]-Table1[[#This Row],[CREDIT]]</f>
        <v>1751810499</v>
      </c>
      <c r="J668" s="27">
        <f>Table1[[#This Row],[DATE]]</f>
        <v>44951</v>
      </c>
    </row>
    <row r="669" hidden="1" spans="1:10">
      <c r="A669" s="27">
        <v>44951</v>
      </c>
      <c r="B669" s="40">
        <v>664</v>
      </c>
      <c r="C669" s="12" t="str">
        <f>_xlfn.IFNA(VLOOKUP(Table1[[#This Row],[ACCOUNT NAME]],'CHART OF ACCOUNTS'!$B$3:$D$156,2,0),"-")</f>
        <v>BAHRIA TOWN</v>
      </c>
      <c r="D669" t="s">
        <v>93</v>
      </c>
      <c r="E669" t="str">
        <f>_xlfn.IFNA(VLOOKUP(Table1[[#This Row],[ACCOUNT NAME]],'CHART OF ACCOUNTS'!$B$3:$D$156,3,0),"-")</f>
        <v>MARKETING EXP</v>
      </c>
      <c r="F669" s="36" t="s">
        <v>639</v>
      </c>
      <c r="G669" s="30">
        <v>7945</v>
      </c>
      <c r="H669" s="38"/>
      <c r="I669" s="35">
        <f>I668+Table1[[#This Row],[DEBIT]]-Table1[[#This Row],[CREDIT]]</f>
        <v>1751818444</v>
      </c>
      <c r="J669" s="27">
        <f>Table1[[#This Row],[DATE]]</f>
        <v>44951</v>
      </c>
    </row>
    <row r="670" hidden="1" spans="1:10">
      <c r="A670" s="27">
        <v>44951</v>
      </c>
      <c r="B670" s="28">
        <v>665</v>
      </c>
      <c r="C670" s="12" t="str">
        <f>_xlfn.IFNA(VLOOKUP(Table1[[#This Row],[ACCOUNT NAME]],'CHART OF ACCOUNTS'!$B$3:$D$156,2,0),"-")</f>
        <v>BAHRIA TOWN</v>
      </c>
      <c r="D670" t="s">
        <v>93</v>
      </c>
      <c r="E670" t="str">
        <f>_xlfn.IFNA(VLOOKUP(Table1[[#This Row],[ACCOUNT NAME]],'CHART OF ACCOUNTS'!$B$3:$D$156,3,0),"-")</f>
        <v>MARKETING EXP</v>
      </c>
      <c r="F670" s="36" t="s">
        <v>640</v>
      </c>
      <c r="G670" s="30">
        <v>8210</v>
      </c>
      <c r="H670" s="38"/>
      <c r="I670" s="35">
        <f>I669+Table1[[#This Row],[DEBIT]]-Table1[[#This Row],[CREDIT]]</f>
        <v>1751826654</v>
      </c>
      <c r="J670" s="27">
        <f>Table1[[#This Row],[DATE]]</f>
        <v>44951</v>
      </c>
    </row>
    <row r="671" hidden="1" spans="1:10">
      <c r="A671" s="27">
        <v>44951</v>
      </c>
      <c r="B671" s="40">
        <v>666</v>
      </c>
      <c r="C671" s="12" t="str">
        <f>_xlfn.IFNA(VLOOKUP(Table1[[#This Row],[ACCOUNT NAME]],'CHART OF ACCOUNTS'!$B$3:$D$156,2,0),"-")</f>
        <v>BAHRIA TOWN</v>
      </c>
      <c r="D671" t="s">
        <v>93</v>
      </c>
      <c r="E671" t="str">
        <f>_xlfn.IFNA(VLOOKUP(Table1[[#This Row],[ACCOUNT NAME]],'CHART OF ACCOUNTS'!$B$3:$D$156,3,0),"-")</f>
        <v>MARKETING EXP</v>
      </c>
      <c r="F671" s="36" t="s">
        <v>641</v>
      </c>
      <c r="G671" s="30">
        <v>2958</v>
      </c>
      <c r="H671" s="38"/>
      <c r="I671" s="35">
        <f>I670+Table1[[#This Row],[DEBIT]]-Table1[[#This Row],[CREDIT]]</f>
        <v>1751829612</v>
      </c>
      <c r="J671" s="27">
        <f>Table1[[#This Row],[DATE]]</f>
        <v>44951</v>
      </c>
    </row>
    <row r="672" hidden="1" spans="1:10">
      <c r="A672" s="27">
        <v>44951</v>
      </c>
      <c r="B672" s="28">
        <v>667</v>
      </c>
      <c r="C672" s="12" t="str">
        <f>_xlfn.IFNA(VLOOKUP(Table1[[#This Row],[ACCOUNT NAME]],'CHART OF ACCOUNTS'!$B$3:$D$156,2,0),"-")</f>
        <v>BAHRIA TOWN</v>
      </c>
      <c r="D672" t="s">
        <v>93</v>
      </c>
      <c r="E672" t="str">
        <f>_xlfn.IFNA(VLOOKUP(Table1[[#This Row],[ACCOUNT NAME]],'CHART OF ACCOUNTS'!$B$3:$D$156,3,0),"-")</f>
        <v>MARKETING EXP</v>
      </c>
      <c r="F672" s="36" t="s">
        <v>642</v>
      </c>
      <c r="G672" s="30">
        <v>6728</v>
      </c>
      <c r="H672" s="38"/>
      <c r="I672" s="35">
        <f>I671+Table1[[#This Row],[DEBIT]]-Table1[[#This Row],[CREDIT]]</f>
        <v>1751836340</v>
      </c>
      <c r="J672" s="27">
        <f>Table1[[#This Row],[DATE]]</f>
        <v>44951</v>
      </c>
    </row>
    <row r="673" hidden="1" spans="1:10">
      <c r="A673" s="27">
        <v>44951</v>
      </c>
      <c r="B673" s="40">
        <v>668</v>
      </c>
      <c r="C673" s="12" t="str">
        <f>_xlfn.IFNA(VLOOKUP(Table1[[#This Row],[ACCOUNT NAME]],'CHART OF ACCOUNTS'!$B$3:$D$156,2,0),"-")</f>
        <v>BAHRIA TOWN</v>
      </c>
      <c r="D673" t="s">
        <v>93</v>
      </c>
      <c r="E673" t="str">
        <f>_xlfn.IFNA(VLOOKUP(Table1[[#This Row],[ACCOUNT NAME]],'CHART OF ACCOUNTS'!$B$3:$D$156,3,0),"-")</f>
        <v>MARKETING EXP</v>
      </c>
      <c r="F673" s="36" t="s">
        <v>642</v>
      </c>
      <c r="G673" s="30">
        <v>923</v>
      </c>
      <c r="H673" s="38"/>
      <c r="I673" s="35">
        <f>I672+Table1[[#This Row],[DEBIT]]-Table1[[#This Row],[CREDIT]]</f>
        <v>1751837263</v>
      </c>
      <c r="J673" s="27">
        <f>Table1[[#This Row],[DATE]]</f>
        <v>44951</v>
      </c>
    </row>
    <row r="674" hidden="1" spans="1:10">
      <c r="A674" s="27">
        <v>44951</v>
      </c>
      <c r="B674" s="28">
        <v>669</v>
      </c>
      <c r="C674" s="12" t="str">
        <f>_xlfn.IFNA(VLOOKUP(Table1[[#This Row],[ACCOUNT NAME]],'CHART OF ACCOUNTS'!$B$3:$D$156,2,0),"-")</f>
        <v>BAHRIA TOWN</v>
      </c>
      <c r="D674" t="s">
        <v>93</v>
      </c>
      <c r="E674" t="str">
        <f>_xlfn.IFNA(VLOOKUP(Table1[[#This Row],[ACCOUNT NAME]],'CHART OF ACCOUNTS'!$B$3:$D$156,3,0),"-")</f>
        <v>MARKETING EXP</v>
      </c>
      <c r="F674" s="36" t="s">
        <v>431</v>
      </c>
      <c r="G674" s="30">
        <v>4154</v>
      </c>
      <c r="H674" s="38"/>
      <c r="I674" s="35">
        <f>I673+Table1[[#This Row],[DEBIT]]-Table1[[#This Row],[CREDIT]]</f>
        <v>1751841417</v>
      </c>
      <c r="J674" s="27">
        <f>Table1[[#This Row],[DATE]]</f>
        <v>44951</v>
      </c>
    </row>
    <row r="675" hidden="1" spans="1:10">
      <c r="A675" s="27">
        <v>44951</v>
      </c>
      <c r="B675" s="40">
        <v>670</v>
      </c>
      <c r="C675" s="12" t="str">
        <f>_xlfn.IFNA(VLOOKUP(Table1[[#This Row],[ACCOUNT NAME]],'CHART OF ACCOUNTS'!$B$3:$D$156,2,0),"-")</f>
        <v>BAHRIA TOWN</v>
      </c>
      <c r="D675" t="s">
        <v>93</v>
      </c>
      <c r="E675" t="str">
        <f>_xlfn.IFNA(VLOOKUP(Table1[[#This Row],[ACCOUNT NAME]],'CHART OF ACCOUNTS'!$B$3:$D$156,3,0),"-")</f>
        <v>MARKETING EXP</v>
      </c>
      <c r="F675" s="36" t="s">
        <v>435</v>
      </c>
      <c r="G675" s="30">
        <v>52979</v>
      </c>
      <c r="H675" s="38"/>
      <c r="I675" s="35">
        <f>I674+Table1[[#This Row],[DEBIT]]-Table1[[#This Row],[CREDIT]]</f>
        <v>1751894396</v>
      </c>
      <c r="J675" s="27">
        <f>Table1[[#This Row],[DATE]]</f>
        <v>44951</v>
      </c>
    </row>
    <row r="676" hidden="1" spans="1:10">
      <c r="A676" s="27">
        <v>44951</v>
      </c>
      <c r="B676" s="28">
        <v>671</v>
      </c>
      <c r="C676" s="12" t="str">
        <f>_xlfn.IFNA(VLOOKUP(Table1[[#This Row],[ACCOUNT NAME]],'CHART OF ACCOUNTS'!$B$3:$D$156,2,0),"-")</f>
        <v>BAHRIA TOWN</v>
      </c>
      <c r="D676" t="s">
        <v>93</v>
      </c>
      <c r="E676" t="str">
        <f>_xlfn.IFNA(VLOOKUP(Table1[[#This Row],[ACCOUNT NAME]],'CHART OF ACCOUNTS'!$B$3:$D$156,3,0),"-")</f>
        <v>MARKETING EXP</v>
      </c>
      <c r="F676" s="36" t="s">
        <v>643</v>
      </c>
      <c r="G676" s="30">
        <v>1560</v>
      </c>
      <c r="H676" s="38"/>
      <c r="I676" s="35">
        <f>I675+Table1[[#This Row],[DEBIT]]-Table1[[#This Row],[CREDIT]]</f>
        <v>1751895956</v>
      </c>
      <c r="J676" s="27">
        <f>Table1[[#This Row],[DATE]]</f>
        <v>44951</v>
      </c>
    </row>
    <row r="677" hidden="1" spans="1:10">
      <c r="A677" s="27">
        <v>44952</v>
      </c>
      <c r="B677" s="40">
        <v>672</v>
      </c>
      <c r="C677" s="12" t="str">
        <f>_xlfn.IFNA(VLOOKUP(Table1[[#This Row],[ACCOUNT NAME]],'CHART OF ACCOUNTS'!$B$3:$D$156,2,0),"-")</f>
        <v>VC</v>
      </c>
      <c r="D677" t="s">
        <v>644</v>
      </c>
      <c r="E677" t="str">
        <f>_xlfn.IFNA(VLOOKUP(Table1[[#This Row],[ACCOUNT NAME]],'CHART OF ACCOUNTS'!$B$3:$D$156,3,0),"-")</f>
        <v>OPERATIONS EXPENSES</v>
      </c>
      <c r="F677" s="36" t="s">
        <v>645</v>
      </c>
      <c r="G677" s="30">
        <v>22095</v>
      </c>
      <c r="H677" s="38"/>
      <c r="I677" s="35">
        <f>I676+Table1[[#This Row],[DEBIT]]-Table1[[#This Row],[CREDIT]]</f>
        <v>1751918051</v>
      </c>
      <c r="J677" s="27">
        <f>Table1[[#This Row],[DATE]]</f>
        <v>44952</v>
      </c>
    </row>
    <row r="678" hidden="1" spans="1:10">
      <c r="A678" s="27">
        <v>44952</v>
      </c>
      <c r="B678" s="28">
        <v>673</v>
      </c>
      <c r="C678" s="12" t="str">
        <f>_xlfn.IFNA(VLOOKUP(Table1[[#This Row],[ACCOUNT NAME]],'CHART OF ACCOUNTS'!$B$3:$D$156,2,0),"-")</f>
        <v>VC</v>
      </c>
      <c r="D678" t="s">
        <v>644</v>
      </c>
      <c r="E678" t="str">
        <f>_xlfn.IFNA(VLOOKUP(Table1[[#This Row],[ACCOUNT NAME]],'CHART OF ACCOUNTS'!$B$3:$D$156,3,0),"-")</f>
        <v>OPERATIONS EXPENSES</v>
      </c>
      <c r="F678" s="36" t="s">
        <v>646</v>
      </c>
      <c r="G678" s="30">
        <v>1950</v>
      </c>
      <c r="H678" s="38"/>
      <c r="I678" s="35">
        <f>I677+Table1[[#This Row],[DEBIT]]-Table1[[#This Row],[CREDIT]]</f>
        <v>1751920001</v>
      </c>
      <c r="J678" s="27">
        <f>Table1[[#This Row],[DATE]]</f>
        <v>44952</v>
      </c>
    </row>
    <row r="679" hidden="1" spans="1:10">
      <c r="A679" s="27">
        <v>44952</v>
      </c>
      <c r="B679" s="40">
        <v>674</v>
      </c>
      <c r="C679" s="12" t="str">
        <f>_xlfn.IFNA(VLOOKUP(Table1[[#This Row],[ACCOUNT NAME]],'CHART OF ACCOUNTS'!$B$3:$D$156,2,0),"-")</f>
        <v>UTILITY</v>
      </c>
      <c r="D679" t="s">
        <v>141</v>
      </c>
      <c r="E679" t="str">
        <f>_xlfn.IFNA(VLOOKUP(Table1[[#This Row],[ACCOUNT NAME]],'CHART OF ACCOUNTS'!$B$3:$D$156,3,0),"-")</f>
        <v>OPERATIONS EXPENSES</v>
      </c>
      <c r="F679" s="36" t="s">
        <v>647</v>
      </c>
      <c r="G679" s="30">
        <v>449</v>
      </c>
      <c r="H679" s="38"/>
      <c r="I679" s="35">
        <f>I678+Table1[[#This Row],[DEBIT]]-Table1[[#This Row],[CREDIT]]</f>
        <v>1751920450</v>
      </c>
      <c r="J679" s="27">
        <f>Table1[[#This Row],[DATE]]</f>
        <v>44952</v>
      </c>
    </row>
    <row r="680" hidden="1" spans="1:10">
      <c r="A680" s="27">
        <v>44952</v>
      </c>
      <c r="B680" s="28">
        <v>675</v>
      </c>
      <c r="C680" s="12" t="str">
        <f>_xlfn.IFNA(VLOOKUP(Table1[[#This Row],[ACCOUNT NAME]],'CHART OF ACCOUNTS'!$B$3:$D$156,2,0),"-")</f>
        <v>UTILITY</v>
      </c>
      <c r="D680" t="s">
        <v>141</v>
      </c>
      <c r="E680" t="str">
        <f>_xlfn.IFNA(VLOOKUP(Table1[[#This Row],[ACCOUNT NAME]],'CHART OF ACCOUNTS'!$B$3:$D$156,3,0),"-")</f>
        <v>OPERATIONS EXPENSES</v>
      </c>
      <c r="F680" s="36" t="s">
        <v>647</v>
      </c>
      <c r="G680" s="30">
        <v>449</v>
      </c>
      <c r="H680" s="38"/>
      <c r="I680" s="35">
        <f>I679+Table1[[#This Row],[DEBIT]]-Table1[[#This Row],[CREDIT]]</f>
        <v>1751920899</v>
      </c>
      <c r="J680" s="27">
        <f>Table1[[#This Row],[DATE]]</f>
        <v>44952</v>
      </c>
    </row>
    <row r="681" hidden="1" spans="1:10">
      <c r="A681" s="27">
        <v>44952</v>
      </c>
      <c r="B681" s="40">
        <v>676</v>
      </c>
      <c r="C681" s="12" t="str">
        <f>_xlfn.IFNA(VLOOKUP(Table1[[#This Row],[ACCOUNT NAME]],'CHART OF ACCOUNTS'!$B$3:$D$156,2,0),"-")</f>
        <v>UTILITY</v>
      </c>
      <c r="D681" t="s">
        <v>141</v>
      </c>
      <c r="E681" t="str">
        <f>_xlfn.IFNA(VLOOKUP(Table1[[#This Row],[ACCOUNT NAME]],'CHART OF ACCOUNTS'!$B$3:$D$156,3,0),"-")</f>
        <v>OPERATIONS EXPENSES</v>
      </c>
      <c r="F681" s="36" t="s">
        <v>647</v>
      </c>
      <c r="G681" s="30">
        <v>449</v>
      </c>
      <c r="H681" s="38"/>
      <c r="I681" s="35">
        <f>I680+Table1[[#This Row],[DEBIT]]-Table1[[#This Row],[CREDIT]]</f>
        <v>1751921348</v>
      </c>
      <c r="J681" s="27">
        <f>Table1[[#This Row],[DATE]]</f>
        <v>44952</v>
      </c>
    </row>
    <row r="682" spans="1:10">
      <c r="A682" s="27">
        <v>44952</v>
      </c>
      <c r="B682" s="28">
        <v>677</v>
      </c>
      <c r="C682" s="12" t="str">
        <f>_xlfn.IFNA(VLOOKUP(Table1[[#This Row],[ACCOUNT NAME]],'CHART OF ACCOUNTS'!$B$3:$D$156,2,0),"-")</f>
        <v>ADS/ ADVERTISEMENT </v>
      </c>
      <c r="D682" t="s">
        <v>78</v>
      </c>
      <c r="E682" t="str">
        <f>_xlfn.IFNA(VLOOKUP(Table1[[#This Row],[ACCOUNT NAME]],'CHART OF ACCOUNTS'!$B$3:$D$156,3,0),"-")</f>
        <v>MARKETING EXP</v>
      </c>
      <c r="F682" s="36" t="s">
        <v>648</v>
      </c>
      <c r="G682" s="30">
        <v>7020</v>
      </c>
      <c r="H682" s="38"/>
      <c r="I682" s="35">
        <f>I681+Table1[[#This Row],[DEBIT]]-Table1[[#This Row],[CREDIT]]</f>
        <v>1751928368</v>
      </c>
      <c r="J682" s="27">
        <f>Table1[[#This Row],[DATE]]</f>
        <v>44952</v>
      </c>
    </row>
    <row r="683" hidden="1" spans="1:10">
      <c r="A683" s="27">
        <v>44952</v>
      </c>
      <c r="B683" s="40">
        <v>678</v>
      </c>
      <c r="C683" s="12" t="str">
        <f>_xlfn.IFNA(VLOOKUP(Table1[[#This Row],[ACCOUNT NAME]],'CHART OF ACCOUNTS'!$B$3:$D$156,2,0),"-")</f>
        <v>UTILITY</v>
      </c>
      <c r="D683" t="s">
        <v>141</v>
      </c>
      <c r="E683" t="str">
        <f>_xlfn.IFNA(VLOOKUP(Table1[[#This Row],[ACCOUNT NAME]],'CHART OF ACCOUNTS'!$B$3:$D$156,3,0),"-")</f>
        <v>OPERATIONS EXPENSES</v>
      </c>
      <c r="F683" s="36" t="s">
        <v>649</v>
      </c>
      <c r="G683" s="30">
        <v>169</v>
      </c>
      <c r="H683" s="38"/>
      <c r="I683" s="35">
        <f>I682+Table1[[#This Row],[DEBIT]]-Table1[[#This Row],[CREDIT]]</f>
        <v>1751928537</v>
      </c>
      <c r="J683" s="27">
        <f>Table1[[#This Row],[DATE]]</f>
        <v>44952</v>
      </c>
    </row>
    <row r="684" hidden="1" spans="1:10">
      <c r="A684" s="27">
        <v>44952</v>
      </c>
      <c r="B684" s="28">
        <v>679</v>
      </c>
      <c r="C684" s="12" t="str">
        <f>_xlfn.IFNA(VLOOKUP(Table1[[#This Row],[ACCOUNT NAME]],'CHART OF ACCOUNTS'!$B$3:$D$156,2,0),"-")</f>
        <v>PRINTINGS</v>
      </c>
      <c r="D684" t="s">
        <v>71</v>
      </c>
      <c r="E684" t="str">
        <f>_xlfn.IFNA(VLOOKUP(Table1[[#This Row],[ACCOUNT NAME]],'CHART OF ACCOUNTS'!$B$3:$D$156,3,0),"-")</f>
        <v>MARKETING EXP</v>
      </c>
      <c r="F684" s="36" t="s">
        <v>407</v>
      </c>
      <c r="G684" s="30">
        <v>14216</v>
      </c>
      <c r="H684" s="38"/>
      <c r="I684" s="35">
        <f>I683+Table1[[#This Row],[DEBIT]]-Table1[[#This Row],[CREDIT]]</f>
        <v>1751942753</v>
      </c>
      <c r="J684" s="27">
        <f>Table1[[#This Row],[DATE]]</f>
        <v>44952</v>
      </c>
    </row>
    <row r="685" hidden="1" spans="1:10">
      <c r="A685" s="27">
        <v>44952</v>
      </c>
      <c r="B685" s="40">
        <v>680</v>
      </c>
      <c r="C685" s="12" t="str">
        <f>_xlfn.IFNA(VLOOKUP(Table1[[#This Row],[ACCOUNT NAME]],'CHART OF ACCOUNTS'!$B$3:$D$156,2,0),"-")</f>
        <v>UTILITY</v>
      </c>
      <c r="D685" t="s">
        <v>141</v>
      </c>
      <c r="E685" t="str">
        <f>_xlfn.IFNA(VLOOKUP(Table1[[#This Row],[ACCOUNT NAME]],'CHART OF ACCOUNTS'!$B$3:$D$156,3,0),"-")</f>
        <v>OPERATIONS EXPENSES</v>
      </c>
      <c r="F685" s="36" t="s">
        <v>650</v>
      </c>
      <c r="G685" s="30">
        <v>10188</v>
      </c>
      <c r="H685" s="38"/>
      <c r="I685" s="35">
        <f>I684+Table1[[#This Row],[DEBIT]]-Table1[[#This Row],[CREDIT]]</f>
        <v>1751952941</v>
      </c>
      <c r="J685" s="27">
        <f>Table1[[#This Row],[DATE]]</f>
        <v>44952</v>
      </c>
    </row>
    <row r="686" hidden="1" spans="1:10">
      <c r="A686" s="27">
        <v>44952</v>
      </c>
      <c r="B686" s="28">
        <v>681</v>
      </c>
      <c r="C686" s="12" t="str">
        <f>_xlfn.IFNA(VLOOKUP(Table1[[#This Row],[ACCOUNT NAME]],'CHART OF ACCOUNTS'!$B$3:$D$156,2,0),"-")</f>
        <v>UTILITY</v>
      </c>
      <c r="D686" t="s">
        <v>141</v>
      </c>
      <c r="E686" t="str">
        <f>_xlfn.IFNA(VLOOKUP(Table1[[#This Row],[ACCOUNT NAME]],'CHART OF ACCOUNTS'!$B$3:$D$156,3,0),"-")</f>
        <v>OPERATIONS EXPENSES</v>
      </c>
      <c r="F686" s="36" t="s">
        <v>649</v>
      </c>
      <c r="G686" s="30">
        <v>163</v>
      </c>
      <c r="H686" s="38"/>
      <c r="I686" s="35">
        <f>I685+Table1[[#This Row],[DEBIT]]-Table1[[#This Row],[CREDIT]]</f>
        <v>1751953104</v>
      </c>
      <c r="J686" s="27">
        <f>Table1[[#This Row],[DATE]]</f>
        <v>44952</v>
      </c>
    </row>
    <row r="687" hidden="1" spans="1:10">
      <c r="A687" s="27">
        <v>44952</v>
      </c>
      <c r="B687" s="40">
        <v>682</v>
      </c>
      <c r="C687" s="12" t="str">
        <f>_xlfn.IFNA(VLOOKUP(Table1[[#This Row],[ACCOUNT NAME]],'CHART OF ACCOUNTS'!$B$3:$D$156,2,0),"-")</f>
        <v>UTILITY</v>
      </c>
      <c r="D687" t="s">
        <v>141</v>
      </c>
      <c r="E687" t="str">
        <f>_xlfn.IFNA(VLOOKUP(Table1[[#This Row],[ACCOUNT NAME]],'CHART OF ACCOUNTS'!$B$3:$D$156,3,0),"-")</f>
        <v>OPERATIONS EXPENSES</v>
      </c>
      <c r="F687" s="36" t="s">
        <v>651</v>
      </c>
      <c r="G687" s="30">
        <v>30507</v>
      </c>
      <c r="H687" s="38"/>
      <c r="I687" s="35">
        <f>I686+Table1[[#This Row],[DEBIT]]-Table1[[#This Row],[CREDIT]]</f>
        <v>1751983611</v>
      </c>
      <c r="J687" s="27">
        <f>Table1[[#This Row],[DATE]]</f>
        <v>44952</v>
      </c>
    </row>
    <row r="688" hidden="1" spans="1:10">
      <c r="A688" s="27">
        <v>44952</v>
      </c>
      <c r="B688" s="28">
        <v>683</v>
      </c>
      <c r="C688" s="12" t="str">
        <f>_xlfn.IFNA(VLOOKUP(Table1[[#This Row],[ACCOUNT NAME]],'CHART OF ACCOUNTS'!$B$3:$D$156,2,0),"-")</f>
        <v>SALARIES</v>
      </c>
      <c r="D688" t="s">
        <v>138</v>
      </c>
      <c r="E688" t="str">
        <f>_xlfn.IFNA(VLOOKUP(Table1[[#This Row],[ACCOUNT NAME]],'CHART OF ACCOUNTS'!$B$3:$D$156,3,0),"-")</f>
        <v>OPERATIONS EXPENSES</v>
      </c>
      <c r="F688" s="36" t="s">
        <v>652</v>
      </c>
      <c r="G688" s="30">
        <v>20808</v>
      </c>
      <c r="H688" s="38"/>
      <c r="I688" s="35">
        <f>I687+Table1[[#This Row],[DEBIT]]-Table1[[#This Row],[CREDIT]]</f>
        <v>1752004419</v>
      </c>
      <c r="J688" s="27">
        <f>Table1[[#This Row],[DATE]]</f>
        <v>44952</v>
      </c>
    </row>
    <row r="689" hidden="1" spans="1:10">
      <c r="A689" s="27">
        <v>44952</v>
      </c>
      <c r="B689" s="40">
        <v>684</v>
      </c>
      <c r="C689" s="12" t="str">
        <f>_xlfn.IFNA(VLOOKUP(Table1[[#This Row],[ACCOUNT NAME]],'CHART OF ACCOUNTS'!$B$3:$D$156,2,0),"-")</f>
        <v>SALARIES</v>
      </c>
      <c r="D689" t="s">
        <v>139</v>
      </c>
      <c r="E689" t="str">
        <f>_xlfn.IFNA(VLOOKUP(Table1[[#This Row],[ACCOUNT NAME]],'CHART OF ACCOUNTS'!$B$3:$D$156,3,0),"-")</f>
        <v>OPERATIONS EXPENSES</v>
      </c>
      <c r="F689" s="36" t="s">
        <v>653</v>
      </c>
      <c r="G689" s="30">
        <v>38306</v>
      </c>
      <c r="H689" s="38"/>
      <c r="I689" s="35">
        <f>I688+Table1[[#This Row],[DEBIT]]-Table1[[#This Row],[CREDIT]]</f>
        <v>1752042725</v>
      </c>
      <c r="J689" s="27">
        <f>Table1[[#This Row],[DATE]]</f>
        <v>44952</v>
      </c>
    </row>
    <row r="690" hidden="1" spans="1:10">
      <c r="A690" s="27">
        <v>44952</v>
      </c>
      <c r="B690" s="28">
        <v>685</v>
      </c>
      <c r="C690" s="12" t="str">
        <f>_xlfn.IFNA(VLOOKUP(Table1[[#This Row],[ACCOUNT NAME]],'CHART OF ACCOUNTS'!$B$3:$D$156,2,0),"-")</f>
        <v>VC</v>
      </c>
      <c r="D690" t="s">
        <v>644</v>
      </c>
      <c r="E690" t="str">
        <f>_xlfn.IFNA(VLOOKUP(Table1[[#This Row],[ACCOUNT NAME]],'CHART OF ACCOUNTS'!$B$3:$D$156,3,0),"-")</f>
        <v>OPERATIONS EXPENSES</v>
      </c>
      <c r="F690" s="36" t="s">
        <v>654</v>
      </c>
      <c r="G690" s="30">
        <v>13910</v>
      </c>
      <c r="H690" s="38"/>
      <c r="I690" s="35">
        <f>I689+Table1[[#This Row],[DEBIT]]-Table1[[#This Row],[CREDIT]]</f>
        <v>1752056635</v>
      </c>
      <c r="J690" s="27">
        <f>Table1[[#This Row],[DATE]]</f>
        <v>44952</v>
      </c>
    </row>
    <row r="691" hidden="1" spans="1:10">
      <c r="A691" s="27">
        <v>44952</v>
      </c>
      <c r="B691" s="40">
        <v>686</v>
      </c>
      <c r="C691" s="12" t="str">
        <f>_xlfn.IFNA(VLOOKUP(Table1[[#This Row],[ACCOUNT NAME]],'CHART OF ACCOUNTS'!$B$3:$D$156,2,0),"-")</f>
        <v>STATIONERY</v>
      </c>
      <c r="D691" t="s">
        <v>135</v>
      </c>
      <c r="E691" t="str">
        <f>_xlfn.IFNA(VLOOKUP(Table1[[#This Row],[ACCOUNT NAME]],'CHART OF ACCOUNTS'!$B$3:$D$156,3,0),"-")</f>
        <v>OPERATIONS EXPENSES</v>
      </c>
      <c r="F691" s="36" t="s">
        <v>655</v>
      </c>
      <c r="G691" s="30">
        <v>20306</v>
      </c>
      <c r="H691" s="38"/>
      <c r="I691" s="35">
        <f>I690+Table1[[#This Row],[DEBIT]]-Table1[[#This Row],[CREDIT]]</f>
        <v>1752076941</v>
      </c>
      <c r="J691" s="27">
        <f>Table1[[#This Row],[DATE]]</f>
        <v>44952</v>
      </c>
    </row>
    <row r="692" hidden="1" spans="1:10">
      <c r="A692" s="27">
        <v>44952</v>
      </c>
      <c r="B692" s="28">
        <v>687</v>
      </c>
      <c r="C692" s="12" t="str">
        <f>_xlfn.IFNA(VLOOKUP(Table1[[#This Row],[ACCOUNT NAME]],'CHART OF ACCOUNTS'!$B$3:$D$156,2,0),"-")</f>
        <v>GROCERY</v>
      </c>
      <c r="D692" t="s">
        <v>136</v>
      </c>
      <c r="E692" t="str">
        <f>_xlfn.IFNA(VLOOKUP(Table1[[#This Row],[ACCOUNT NAME]],'CHART OF ACCOUNTS'!$B$3:$D$156,3,0),"-")</f>
        <v>OPERATIONS EXPENSES</v>
      </c>
      <c r="F692" s="36" t="s">
        <v>656</v>
      </c>
      <c r="G692" s="30">
        <v>63457</v>
      </c>
      <c r="H692" s="38"/>
      <c r="I692" s="35">
        <f>I691+Table1[[#This Row],[DEBIT]]-Table1[[#This Row],[CREDIT]]</f>
        <v>1752140398</v>
      </c>
      <c r="J692" s="27">
        <f>Table1[[#This Row],[DATE]]</f>
        <v>44952</v>
      </c>
    </row>
    <row r="693" hidden="1" spans="1:10">
      <c r="A693" s="27">
        <v>44952</v>
      </c>
      <c r="B693" s="40">
        <v>688</v>
      </c>
      <c r="C693" s="12" t="str">
        <f>_xlfn.IFNA(VLOOKUP(Table1[[#This Row],[ACCOUNT NAME]],'CHART OF ACCOUNTS'!$B$3:$D$156,2,0),"-")</f>
        <v>VC</v>
      </c>
      <c r="D693" t="s">
        <v>145</v>
      </c>
      <c r="E693" t="str">
        <f>_xlfn.IFNA(VLOOKUP(Table1[[#This Row],[ACCOUNT NAME]],'CHART OF ACCOUNTS'!$B$3:$D$156,3,0),"-")</f>
        <v>OPERATIONS EXPENSES</v>
      </c>
      <c r="F693" s="36" t="s">
        <v>657</v>
      </c>
      <c r="G693" s="30">
        <v>1482</v>
      </c>
      <c r="H693" s="38"/>
      <c r="I693" s="35">
        <f>I692+Table1[[#This Row],[DEBIT]]-Table1[[#This Row],[CREDIT]]</f>
        <v>1752141880</v>
      </c>
      <c r="J693" s="27">
        <f>Table1[[#This Row],[DATE]]</f>
        <v>44952</v>
      </c>
    </row>
    <row r="694" hidden="1" spans="1:10">
      <c r="A694" s="27">
        <v>44956</v>
      </c>
      <c r="B694" s="28">
        <v>689</v>
      </c>
      <c r="C694" s="12" t="str">
        <f>_xlfn.IFNA(VLOOKUP(Table1[[#This Row],[ACCOUNT NAME]],'CHART OF ACCOUNTS'!$B$3:$D$156,2,0),"-")</f>
        <v>RENTS</v>
      </c>
      <c r="D694" t="s">
        <v>132</v>
      </c>
      <c r="E694" t="str">
        <f>_xlfn.IFNA(VLOOKUP(Table1[[#This Row],[ACCOUNT NAME]],'CHART OF ACCOUNTS'!$B$3:$D$156,3,0),"-")</f>
        <v>OPERATIONS EXPENSES</v>
      </c>
      <c r="F694" s="36" t="s">
        <v>658</v>
      </c>
      <c r="G694" s="30">
        <v>675000</v>
      </c>
      <c r="H694" s="38"/>
      <c r="I694" s="35">
        <f>I693+Table1[[#This Row],[DEBIT]]-Table1[[#This Row],[CREDIT]]</f>
        <v>1752816880</v>
      </c>
      <c r="J694" s="27">
        <f>Table1[[#This Row],[DATE]]</f>
        <v>44956</v>
      </c>
    </row>
    <row r="695" hidden="1" spans="1:10">
      <c r="A695" s="27">
        <v>44953</v>
      </c>
      <c r="B695" s="40">
        <v>690</v>
      </c>
      <c r="C695" s="12" t="str">
        <f>_xlfn.IFNA(VLOOKUP(Table1[[#This Row],[ACCOUNT NAME]],'CHART OF ACCOUNTS'!$B$3:$D$156,2,0),"-")</f>
        <v>GENERAL</v>
      </c>
      <c r="D695" t="s">
        <v>31</v>
      </c>
      <c r="E695" t="str">
        <f>_xlfn.IFNA(VLOOKUP(Table1[[#This Row],[ACCOUNT NAME]],'CHART OF ACCOUNTS'!$B$3:$D$156,3,0),"-")</f>
        <v>CONSTRUCTION EXP</v>
      </c>
      <c r="F695" s="36" t="s">
        <v>659</v>
      </c>
      <c r="G695" s="30">
        <v>400</v>
      </c>
      <c r="H695" s="38"/>
      <c r="I695" s="35">
        <f>I694+Table1[[#This Row],[DEBIT]]-Table1[[#This Row],[CREDIT]]</f>
        <v>1752817280</v>
      </c>
      <c r="J695" s="27">
        <f>Table1[[#This Row],[DATE]]</f>
        <v>44953</v>
      </c>
    </row>
    <row r="696" hidden="1" spans="1:10">
      <c r="A696" s="27">
        <v>44953</v>
      </c>
      <c r="B696" s="28">
        <v>691</v>
      </c>
      <c r="C696" s="12" t="str">
        <f>_xlfn.IFNA(VLOOKUP(Table1[[#This Row],[ACCOUNT NAME]],'CHART OF ACCOUNTS'!$B$3:$D$156,2,0),"-")</f>
        <v>GENERAL</v>
      </c>
      <c r="D696" t="s">
        <v>31</v>
      </c>
      <c r="E696" t="str">
        <f>_xlfn.IFNA(VLOOKUP(Table1[[#This Row],[ACCOUNT NAME]],'CHART OF ACCOUNTS'!$B$3:$D$156,3,0),"-")</f>
        <v>CONSTRUCTION EXP</v>
      </c>
      <c r="F696" s="36" t="s">
        <v>660</v>
      </c>
      <c r="G696" s="30">
        <v>300</v>
      </c>
      <c r="H696" s="38"/>
      <c r="I696" s="35">
        <f>I695+Table1[[#This Row],[DEBIT]]-Table1[[#This Row],[CREDIT]]</f>
        <v>1752817580</v>
      </c>
      <c r="J696" s="27">
        <f>Table1[[#This Row],[DATE]]</f>
        <v>44953</v>
      </c>
    </row>
    <row r="697" hidden="1" spans="1:10">
      <c r="A697" s="27">
        <v>44953</v>
      </c>
      <c r="B697" s="40">
        <v>692</v>
      </c>
      <c r="C697" s="12" t="str">
        <f>_xlfn.IFNA(VLOOKUP(Table1[[#This Row],[ACCOUNT NAME]],'CHART OF ACCOUNTS'!$B$3:$D$156,2,0),"-")</f>
        <v>GENERAL</v>
      </c>
      <c r="D697" t="s">
        <v>31</v>
      </c>
      <c r="E697" t="str">
        <f>_xlfn.IFNA(VLOOKUP(Table1[[#This Row],[ACCOUNT NAME]],'CHART OF ACCOUNTS'!$B$3:$D$156,3,0),"-")</f>
        <v>CONSTRUCTION EXP</v>
      </c>
      <c r="F697" s="36" t="s">
        <v>661</v>
      </c>
      <c r="G697" s="30">
        <v>400</v>
      </c>
      <c r="H697" s="38"/>
      <c r="I697" s="35">
        <f>I696+Table1[[#This Row],[DEBIT]]-Table1[[#This Row],[CREDIT]]</f>
        <v>1752817980</v>
      </c>
      <c r="J697" s="27">
        <f>Table1[[#This Row],[DATE]]</f>
        <v>44953</v>
      </c>
    </row>
    <row r="698" hidden="1" spans="1:10">
      <c r="A698" s="27">
        <v>44953</v>
      </c>
      <c r="B698" s="28">
        <v>693</v>
      </c>
      <c r="C698" s="12" t="str">
        <f>_xlfn.IFNA(VLOOKUP(Table1[[#This Row],[ACCOUNT NAME]],'CHART OF ACCOUNTS'!$B$3:$D$156,2,0),"-")</f>
        <v>GENERAL</v>
      </c>
      <c r="D698" t="s">
        <v>31</v>
      </c>
      <c r="E698" t="str">
        <f>_xlfn.IFNA(VLOOKUP(Table1[[#This Row],[ACCOUNT NAME]],'CHART OF ACCOUNTS'!$B$3:$D$156,3,0),"-")</f>
        <v>CONSTRUCTION EXP</v>
      </c>
      <c r="F698" s="36" t="s">
        <v>662</v>
      </c>
      <c r="G698" s="30">
        <v>15000</v>
      </c>
      <c r="H698" s="38"/>
      <c r="I698" s="35">
        <f>I697+Table1[[#This Row],[DEBIT]]-Table1[[#This Row],[CREDIT]]</f>
        <v>1752832980</v>
      </c>
      <c r="J698" s="27">
        <f>Table1[[#This Row],[DATE]]</f>
        <v>44953</v>
      </c>
    </row>
    <row r="699" hidden="1" spans="1:10">
      <c r="A699" s="27">
        <v>44953</v>
      </c>
      <c r="B699" s="40">
        <v>694</v>
      </c>
      <c r="C699" s="12" t="str">
        <f>_xlfn.IFNA(VLOOKUP(Table1[[#This Row],[ACCOUNT NAME]],'CHART OF ACCOUNTS'!$B$3:$D$156,2,0),"-")</f>
        <v>GENERAL</v>
      </c>
      <c r="D699" t="s">
        <v>31</v>
      </c>
      <c r="E699" t="str">
        <f>_xlfn.IFNA(VLOOKUP(Table1[[#This Row],[ACCOUNT NAME]],'CHART OF ACCOUNTS'!$B$3:$D$156,3,0),"-")</f>
        <v>CONSTRUCTION EXP</v>
      </c>
      <c r="F699" s="36" t="s">
        <v>663</v>
      </c>
      <c r="G699" s="30">
        <v>96000</v>
      </c>
      <c r="H699" s="38"/>
      <c r="I699" s="35">
        <f>I698+Table1[[#This Row],[DEBIT]]-Table1[[#This Row],[CREDIT]]</f>
        <v>1752928980</v>
      </c>
      <c r="J699" s="27">
        <f>Table1[[#This Row],[DATE]]</f>
        <v>44953</v>
      </c>
    </row>
    <row r="700" hidden="1" spans="1:10">
      <c r="A700" s="27">
        <v>44953</v>
      </c>
      <c r="B700" s="28">
        <v>695</v>
      </c>
      <c r="C700" s="12" t="str">
        <f>_xlfn.IFNA(VLOOKUP(Table1[[#This Row],[ACCOUNT NAME]],'CHART OF ACCOUNTS'!$B$3:$D$156,2,0),"-")</f>
        <v>SANITARY</v>
      </c>
      <c r="D700" t="s">
        <v>26</v>
      </c>
      <c r="E700" t="str">
        <f>_xlfn.IFNA(VLOOKUP(Table1[[#This Row],[ACCOUNT NAME]],'CHART OF ACCOUNTS'!$B$3:$D$156,3,0),"-")</f>
        <v>CONSTRUCTION EXP</v>
      </c>
      <c r="F700" s="36" t="s">
        <v>664</v>
      </c>
      <c r="G700" s="30">
        <v>2760</v>
      </c>
      <c r="H700" s="38"/>
      <c r="I700" s="35">
        <f>I699+Table1[[#This Row],[DEBIT]]-Table1[[#This Row],[CREDIT]]</f>
        <v>1752931740</v>
      </c>
      <c r="J700" s="27">
        <f>Table1[[#This Row],[DATE]]</f>
        <v>44953</v>
      </c>
    </row>
    <row r="701" hidden="1" spans="1:10">
      <c r="A701" s="27">
        <v>44953</v>
      </c>
      <c r="B701" s="40">
        <v>696</v>
      </c>
      <c r="C701" s="12" t="str">
        <f>_xlfn.IFNA(VLOOKUP(Table1[[#This Row],[ACCOUNT NAME]],'CHART OF ACCOUNTS'!$B$3:$D$156,2,0),"-")</f>
        <v>GENERAL</v>
      </c>
      <c r="D701" t="s">
        <v>31</v>
      </c>
      <c r="E701" t="str">
        <f>_xlfn.IFNA(VLOOKUP(Table1[[#This Row],[ACCOUNT NAME]],'CHART OF ACCOUNTS'!$B$3:$D$156,3,0),"-")</f>
        <v>CONSTRUCTION EXP</v>
      </c>
      <c r="F701" s="36" t="s">
        <v>665</v>
      </c>
      <c r="G701" s="30">
        <v>36000</v>
      </c>
      <c r="H701" s="38"/>
      <c r="I701" s="35">
        <f>I700+Table1[[#This Row],[DEBIT]]-Table1[[#This Row],[CREDIT]]</f>
        <v>1752967740</v>
      </c>
      <c r="J701" s="27">
        <f>Table1[[#This Row],[DATE]]</f>
        <v>44953</v>
      </c>
    </row>
    <row r="702" hidden="1" spans="1:10">
      <c r="A702" s="27">
        <v>44953</v>
      </c>
      <c r="B702" s="28">
        <v>697</v>
      </c>
      <c r="C702" s="12" t="str">
        <f>_xlfn.IFNA(VLOOKUP(Table1[[#This Row],[ACCOUNT NAME]],'CHART OF ACCOUNTS'!$B$3:$D$156,2,0),"-")</f>
        <v>BOUNDRY WALL</v>
      </c>
      <c r="D702" t="s">
        <v>10</v>
      </c>
      <c r="E702" t="str">
        <f>_xlfn.IFNA(VLOOKUP(Table1[[#This Row],[ACCOUNT NAME]],'CHART OF ACCOUNTS'!$B$3:$D$156,3,0),"-")</f>
        <v>CONSTRUCTION EXP</v>
      </c>
      <c r="F702" s="36" t="s">
        <v>262</v>
      </c>
      <c r="G702" s="30">
        <v>463550</v>
      </c>
      <c r="H702" s="38"/>
      <c r="I702" s="35">
        <f>I701+Table1[[#This Row],[DEBIT]]-Table1[[#This Row],[CREDIT]]</f>
        <v>1753431290</v>
      </c>
      <c r="J702" s="27">
        <f>Table1[[#This Row],[DATE]]</f>
        <v>44953</v>
      </c>
    </row>
    <row r="703" hidden="1" spans="1:10">
      <c r="A703" s="27">
        <v>44956</v>
      </c>
      <c r="B703" s="40">
        <v>698</v>
      </c>
      <c r="C703" s="12" t="str">
        <f>_xlfn.IFNA(VLOOKUP(Table1[[#This Row],[ACCOUNT NAME]],'CHART OF ACCOUNTS'!$B$3:$D$156,2,0),"-")</f>
        <v>IEP+KBA</v>
      </c>
      <c r="D703" t="s">
        <v>100</v>
      </c>
      <c r="E703" t="str">
        <f>_xlfn.IFNA(VLOOKUP(Table1[[#This Row],[ACCOUNT NAME]],'CHART OF ACCOUNTS'!$B$3:$D$156,3,0),"-")</f>
        <v>MARKETING EXP</v>
      </c>
      <c r="F703" s="36" t="s">
        <v>666</v>
      </c>
      <c r="G703" s="30">
        <v>0</v>
      </c>
      <c r="H703" s="38"/>
      <c r="I703" s="35">
        <f>I702+Table1[[#This Row],[DEBIT]]-Table1[[#This Row],[CREDIT]]</f>
        <v>1753431290</v>
      </c>
      <c r="J703" s="27">
        <f>Table1[[#This Row],[DATE]]</f>
        <v>44956</v>
      </c>
    </row>
    <row r="704" hidden="1" spans="1:10">
      <c r="A704" s="27">
        <v>44957</v>
      </c>
      <c r="B704" s="28">
        <v>699</v>
      </c>
      <c r="C704" s="12" t="str">
        <f>_xlfn.IFNA(VLOOKUP(Table1[[#This Row],[ACCOUNT NAME]],'CHART OF ACCOUNTS'!$B$3:$D$156,2,0),"-")</f>
        <v>BAHRIA TOWN</v>
      </c>
      <c r="D704" t="s">
        <v>93</v>
      </c>
      <c r="E704" t="str">
        <f>_xlfn.IFNA(VLOOKUP(Table1[[#This Row],[ACCOUNT NAME]],'CHART OF ACCOUNTS'!$B$3:$D$156,3,0),"-")</f>
        <v>MARKETING EXP</v>
      </c>
      <c r="F704" s="36" t="s">
        <v>667</v>
      </c>
      <c r="G704" s="30">
        <v>11647</v>
      </c>
      <c r="H704" s="38"/>
      <c r="I704" s="35">
        <f>I703+Table1[[#This Row],[DEBIT]]-Table1[[#This Row],[CREDIT]]</f>
        <v>1753442937</v>
      </c>
      <c r="J704" s="27">
        <f>Table1[[#This Row],[DATE]]</f>
        <v>44957</v>
      </c>
    </row>
    <row r="705" hidden="1" spans="1:10">
      <c r="A705" s="27">
        <v>44957</v>
      </c>
      <c r="B705" s="40">
        <v>700</v>
      </c>
      <c r="C705" s="12" t="str">
        <f>_xlfn.IFNA(VLOOKUP(Table1[[#This Row],[ACCOUNT NAME]],'CHART OF ACCOUNTS'!$B$3:$D$156,2,0),"-")</f>
        <v>PRINTINGS</v>
      </c>
      <c r="D705" t="s">
        <v>73</v>
      </c>
      <c r="E705" t="str">
        <f>_xlfn.IFNA(VLOOKUP(Table1[[#This Row],[ACCOUNT NAME]],'CHART OF ACCOUNTS'!$B$3:$D$156,3,0),"-")</f>
        <v>MARKETING EXP</v>
      </c>
      <c r="F705" s="36" t="s">
        <v>668</v>
      </c>
      <c r="G705" s="30">
        <v>441500</v>
      </c>
      <c r="H705" s="38"/>
      <c r="I705" s="35">
        <f>I704+Table1[[#This Row],[DEBIT]]-Table1[[#This Row],[CREDIT]]</f>
        <v>1753884437</v>
      </c>
      <c r="J705" s="27">
        <f>Table1[[#This Row],[DATE]]</f>
        <v>44957</v>
      </c>
    </row>
    <row r="706" hidden="1" spans="1:10">
      <c r="A706" s="27">
        <v>44957</v>
      </c>
      <c r="B706" s="28">
        <v>701</v>
      </c>
      <c r="C706" s="12" t="str">
        <f>_xlfn.IFNA(VLOOKUP(Table1[[#This Row],[ACCOUNT NAME]],'CHART OF ACCOUNTS'!$B$3:$D$156,2,0),"-")</f>
        <v>PRINTINGS</v>
      </c>
      <c r="D706" t="s">
        <v>73</v>
      </c>
      <c r="E706" t="str">
        <f>_xlfn.IFNA(VLOOKUP(Table1[[#This Row],[ACCOUNT NAME]],'CHART OF ACCOUNTS'!$B$3:$D$156,3,0),"-")</f>
        <v>MARKETING EXP</v>
      </c>
      <c r="F706" s="36" t="s">
        <v>668</v>
      </c>
      <c r="G706" s="30">
        <v>28000</v>
      </c>
      <c r="H706" s="38"/>
      <c r="I706" s="35">
        <f>I705+Table1[[#This Row],[DEBIT]]-Table1[[#This Row],[CREDIT]]</f>
        <v>1753912437</v>
      </c>
      <c r="J706" s="27">
        <f>Table1[[#This Row],[DATE]]</f>
        <v>44957</v>
      </c>
    </row>
    <row r="707" hidden="1" spans="1:10">
      <c r="A707" s="27">
        <v>44957</v>
      </c>
      <c r="B707" s="40">
        <v>702</v>
      </c>
      <c r="C707" s="12" t="str">
        <f>_xlfn.IFNA(VLOOKUP(Table1[[#This Row],[ACCOUNT NAME]],'CHART OF ACCOUNTS'!$B$3:$D$156,2,0),"-")</f>
        <v>PRINTINGS</v>
      </c>
      <c r="D707" t="s">
        <v>73</v>
      </c>
      <c r="E707" t="str">
        <f>_xlfn.IFNA(VLOOKUP(Table1[[#This Row],[ACCOUNT NAME]],'CHART OF ACCOUNTS'!$B$3:$D$156,3,0),"-")</f>
        <v>MARKETING EXP</v>
      </c>
      <c r="F707" s="36" t="s">
        <v>668</v>
      </c>
      <c r="G707" s="30">
        <v>50000</v>
      </c>
      <c r="H707" s="38"/>
      <c r="I707" s="35">
        <f>I706+Table1[[#This Row],[DEBIT]]-Table1[[#This Row],[CREDIT]]</f>
        <v>1753962437</v>
      </c>
      <c r="J707" s="27">
        <f>Table1[[#This Row],[DATE]]</f>
        <v>44957</v>
      </c>
    </row>
    <row r="708" hidden="1" spans="1:10">
      <c r="A708" s="27">
        <v>44957</v>
      </c>
      <c r="B708" s="28">
        <v>703</v>
      </c>
      <c r="C708" s="12" t="str">
        <f>_xlfn.IFNA(VLOOKUP(Table1[[#This Row],[ACCOUNT NAME]],'CHART OF ACCOUNTS'!$B$3:$D$156,2,0),"-")</f>
        <v>PRINTINGS</v>
      </c>
      <c r="D708" t="s">
        <v>73</v>
      </c>
      <c r="E708" t="str">
        <f>_xlfn.IFNA(VLOOKUP(Table1[[#This Row],[ACCOUNT NAME]],'CHART OF ACCOUNTS'!$B$3:$D$156,3,0),"-")</f>
        <v>MARKETING EXP</v>
      </c>
      <c r="F708" s="36" t="s">
        <v>668</v>
      </c>
      <c r="G708" s="30">
        <v>90700</v>
      </c>
      <c r="H708" s="38"/>
      <c r="I708" s="35">
        <f>I707+Table1[[#This Row],[DEBIT]]-Table1[[#This Row],[CREDIT]]</f>
        <v>1754053137</v>
      </c>
      <c r="J708" s="27">
        <f>Table1[[#This Row],[DATE]]</f>
        <v>44957</v>
      </c>
    </row>
    <row r="709" hidden="1" spans="1:10">
      <c r="A709" s="27">
        <v>44957</v>
      </c>
      <c r="B709" s="40">
        <v>704</v>
      </c>
      <c r="C709" s="12" t="str">
        <f>_xlfn.IFNA(VLOOKUP(Table1[[#This Row],[ACCOUNT NAME]],'CHART OF ACCOUNTS'!$B$3:$D$156,2,0),"-")</f>
        <v>PRINTINGS</v>
      </c>
      <c r="D709" t="s">
        <v>73</v>
      </c>
      <c r="E709" t="str">
        <f>_xlfn.IFNA(VLOOKUP(Table1[[#This Row],[ACCOUNT NAME]],'CHART OF ACCOUNTS'!$B$3:$D$156,3,0),"-")</f>
        <v>MARKETING EXP</v>
      </c>
      <c r="F709" s="36" t="s">
        <v>668</v>
      </c>
      <c r="G709" s="30">
        <v>4500</v>
      </c>
      <c r="H709" s="38"/>
      <c r="I709" s="35">
        <f>I708+Table1[[#This Row],[DEBIT]]-Table1[[#This Row],[CREDIT]]</f>
        <v>1754057637</v>
      </c>
      <c r="J709" s="27">
        <f>Table1[[#This Row],[DATE]]</f>
        <v>44957</v>
      </c>
    </row>
    <row r="710" spans="1:10">
      <c r="A710" s="27">
        <v>44957</v>
      </c>
      <c r="B710" s="28">
        <v>705</v>
      </c>
      <c r="C710" s="12" t="str">
        <f>_xlfn.IFNA(VLOOKUP(Table1[[#This Row],[ACCOUNT NAME]],'CHART OF ACCOUNTS'!$B$3:$D$156,2,0),"-")</f>
        <v>ADS/ ADVERTISEMENT </v>
      </c>
      <c r="D710" t="s">
        <v>83</v>
      </c>
      <c r="E710" t="str">
        <f>_xlfn.IFNA(VLOOKUP(Table1[[#This Row],[ACCOUNT NAME]],'CHART OF ACCOUNTS'!$B$3:$D$156,3,0),"-")</f>
        <v>MARKETING EXP</v>
      </c>
      <c r="F710" s="36" t="s">
        <v>669</v>
      </c>
      <c r="G710" s="30">
        <v>100000</v>
      </c>
      <c r="H710" s="38"/>
      <c r="I710" s="35">
        <f>I709+Table1[[#This Row],[DEBIT]]-Table1[[#This Row],[CREDIT]]</f>
        <v>1754157637</v>
      </c>
      <c r="J710" s="27">
        <f>Table1[[#This Row],[DATE]]</f>
        <v>44957</v>
      </c>
    </row>
    <row r="711" spans="1:10">
      <c r="A711" s="27">
        <v>44958</v>
      </c>
      <c r="B711" s="40">
        <v>706</v>
      </c>
      <c r="C711" s="12" t="str">
        <f>_xlfn.IFNA(VLOOKUP(Table1[[#This Row],[ACCOUNT NAME]],'CHART OF ACCOUNTS'!$B$3:$D$156,2,0),"-")</f>
        <v>ADS/ ADVERTISEMENT </v>
      </c>
      <c r="D711" t="s">
        <v>83</v>
      </c>
      <c r="E711" t="str">
        <f>_xlfn.IFNA(VLOOKUP(Table1[[#This Row],[ACCOUNT NAME]],'CHART OF ACCOUNTS'!$B$3:$D$156,3,0),"-")</f>
        <v>MARKETING EXP</v>
      </c>
      <c r="F711" s="36" t="s">
        <v>670</v>
      </c>
      <c r="G711" s="30">
        <v>784000</v>
      </c>
      <c r="H711" s="38"/>
      <c r="I711" s="35">
        <f>I710+Table1[[#This Row],[DEBIT]]-Table1[[#This Row],[CREDIT]]</f>
        <v>1754941637</v>
      </c>
      <c r="J711" s="27">
        <f>Table1[[#This Row],[DATE]]</f>
        <v>44958</v>
      </c>
    </row>
    <row r="712" hidden="1" spans="1:10">
      <c r="A712" s="27">
        <v>44958</v>
      </c>
      <c r="B712" s="28">
        <v>707</v>
      </c>
      <c r="C712" s="12" t="str">
        <f>_xlfn.IFNA(VLOOKUP(Table1[[#This Row],[ACCOUNT NAME]],'CHART OF ACCOUNTS'!$B$3:$D$156,2,0),"-")</f>
        <v>EQUIPMENT</v>
      </c>
      <c r="D712" t="s">
        <v>169</v>
      </c>
      <c r="E712" t="str">
        <f>_xlfn.IFNA(VLOOKUP(Table1[[#This Row],[ACCOUNT NAME]],'CHART OF ACCOUNTS'!$B$3:$D$156,3,0),"-")</f>
        <v>ASSETS PURCHASED</v>
      </c>
      <c r="F712" s="36" t="s">
        <v>671</v>
      </c>
      <c r="G712" s="30">
        <v>22000</v>
      </c>
      <c r="H712" s="38"/>
      <c r="I712" s="35">
        <f>I711+Table1[[#This Row],[DEBIT]]-Table1[[#This Row],[CREDIT]]</f>
        <v>1754963637</v>
      </c>
      <c r="J712" s="27">
        <f>Table1[[#This Row],[DATE]]</f>
        <v>44958</v>
      </c>
    </row>
    <row r="713" hidden="1" spans="1:10">
      <c r="A713" s="27">
        <v>44958</v>
      </c>
      <c r="B713" s="40">
        <v>708</v>
      </c>
      <c r="C713" s="12" t="str">
        <f>_xlfn.IFNA(VLOOKUP(Table1[[#This Row],[ACCOUNT NAME]],'CHART OF ACCOUNTS'!$B$3:$D$156,2,0),"-")</f>
        <v>FURNITURE AND FITTINGS</v>
      </c>
      <c r="D713" t="s">
        <v>166</v>
      </c>
      <c r="E713" t="str">
        <f>_xlfn.IFNA(VLOOKUP(Table1[[#This Row],[ACCOUNT NAME]],'CHART OF ACCOUNTS'!$B$3:$D$156,3,0),"-")</f>
        <v>ASSETS PURCHASED</v>
      </c>
      <c r="F713" s="36" t="s">
        <v>672</v>
      </c>
      <c r="G713" s="30">
        <v>36500</v>
      </c>
      <c r="H713" s="38"/>
      <c r="I713" s="35">
        <f>I712+Table1[[#This Row],[DEBIT]]-Table1[[#This Row],[CREDIT]]</f>
        <v>1755000137</v>
      </c>
      <c r="J713" s="27">
        <f>Table1[[#This Row],[DATE]]</f>
        <v>44958</v>
      </c>
    </row>
    <row r="714" hidden="1" spans="1:10">
      <c r="A714" s="27">
        <v>44958</v>
      </c>
      <c r="B714" s="28">
        <v>709</v>
      </c>
      <c r="C714" s="12" t="str">
        <f>_xlfn.IFNA(VLOOKUP(Table1[[#This Row],[ACCOUNT NAME]],'CHART OF ACCOUNTS'!$B$3:$D$156,2,0),"-")</f>
        <v>FURNITURE AND FITTINGS</v>
      </c>
      <c r="D714" t="s">
        <v>166</v>
      </c>
      <c r="E714" t="str">
        <f>_xlfn.IFNA(VLOOKUP(Table1[[#This Row],[ACCOUNT NAME]],'CHART OF ACCOUNTS'!$B$3:$D$156,3,0),"-")</f>
        <v>ASSETS PURCHASED</v>
      </c>
      <c r="F714" s="36" t="s">
        <v>673</v>
      </c>
      <c r="G714" s="30">
        <v>104525</v>
      </c>
      <c r="H714" s="38"/>
      <c r="I714" s="35">
        <f>I713+Table1[[#This Row],[DEBIT]]-Table1[[#This Row],[CREDIT]]</f>
        <v>1755104662</v>
      </c>
      <c r="J714" s="27">
        <f>Table1[[#This Row],[DATE]]</f>
        <v>44958</v>
      </c>
    </row>
    <row r="715" hidden="1" spans="1:10">
      <c r="A715" s="27">
        <v>44959</v>
      </c>
      <c r="B715" s="40">
        <v>710</v>
      </c>
      <c r="C715" s="12" t="str">
        <f>_xlfn.IFNA(VLOOKUP(Table1[[#This Row],[ACCOUNT NAME]],'CHART OF ACCOUNTS'!$B$3:$D$156,2,0),"-")</f>
        <v>HEAD OFFICE</v>
      </c>
      <c r="D715" t="s">
        <v>144</v>
      </c>
      <c r="E715" t="str">
        <f>_xlfn.IFNA(VLOOKUP(Table1[[#This Row],[ACCOUNT NAME]],'CHART OF ACCOUNTS'!$B$3:$D$156,3,0),"-")</f>
        <v>OPERATIONS EXPENSES</v>
      </c>
      <c r="F715" s="36" t="s">
        <v>674</v>
      </c>
      <c r="G715" s="30">
        <v>25524</v>
      </c>
      <c r="H715" s="38"/>
      <c r="I715" s="35">
        <f>I714+Table1[[#This Row],[DEBIT]]-Table1[[#This Row],[CREDIT]]</f>
        <v>1755130186</v>
      </c>
      <c r="J715" s="27">
        <f>Table1[[#This Row],[DATE]]</f>
        <v>44959</v>
      </c>
    </row>
    <row r="716" hidden="1" spans="1:10">
      <c r="A716" s="27">
        <v>44959</v>
      </c>
      <c r="B716" s="28">
        <v>711</v>
      </c>
      <c r="C716" s="12" t="str">
        <f>_xlfn.IFNA(VLOOKUP(Table1[[#This Row],[ACCOUNT NAME]],'CHART OF ACCOUNTS'!$B$3:$D$156,2,0),"-")</f>
        <v>HEAD OFFICE</v>
      </c>
      <c r="D716" t="s">
        <v>144</v>
      </c>
      <c r="E716" t="str">
        <f>_xlfn.IFNA(VLOOKUP(Table1[[#This Row],[ACCOUNT NAME]],'CHART OF ACCOUNTS'!$B$3:$D$156,3,0),"-")</f>
        <v>OPERATIONS EXPENSES</v>
      </c>
      <c r="F716" s="36" t="s">
        <v>431</v>
      </c>
      <c r="G716" s="30">
        <v>7500</v>
      </c>
      <c r="H716" s="38"/>
      <c r="I716" s="35">
        <f>I715+Table1[[#This Row],[DEBIT]]-Table1[[#This Row],[CREDIT]]</f>
        <v>1755137686</v>
      </c>
      <c r="J716" s="27">
        <f>Table1[[#This Row],[DATE]]</f>
        <v>44959</v>
      </c>
    </row>
    <row r="717" hidden="1" spans="1:10">
      <c r="A717" s="27">
        <v>44959</v>
      </c>
      <c r="B717" s="40">
        <v>712</v>
      </c>
      <c r="C717" s="12" t="str">
        <f>_xlfn.IFNA(VLOOKUP(Table1[[#This Row],[ACCOUNT NAME]],'CHART OF ACCOUNTS'!$B$3:$D$156,2,0),"-")</f>
        <v>HEAD OFFICE</v>
      </c>
      <c r="D717" t="s">
        <v>144</v>
      </c>
      <c r="E717" t="str">
        <f>_xlfn.IFNA(VLOOKUP(Table1[[#This Row],[ACCOUNT NAME]],'CHART OF ACCOUNTS'!$B$3:$D$156,3,0),"-")</f>
        <v>OPERATIONS EXPENSES</v>
      </c>
      <c r="F717" s="36" t="s">
        <v>675</v>
      </c>
      <c r="G717" s="30">
        <v>1000</v>
      </c>
      <c r="H717" s="38"/>
      <c r="I717" s="35">
        <f>I716+Table1[[#This Row],[DEBIT]]-Table1[[#This Row],[CREDIT]]</f>
        <v>1755138686</v>
      </c>
      <c r="J717" s="27">
        <f>Table1[[#This Row],[DATE]]</f>
        <v>44959</v>
      </c>
    </row>
    <row r="718" hidden="1" spans="1:10">
      <c r="A718" s="27">
        <v>44959</v>
      </c>
      <c r="B718" s="28">
        <v>713</v>
      </c>
      <c r="C718" s="12" t="str">
        <f>_xlfn.IFNA(VLOOKUP(Table1[[#This Row],[ACCOUNT NAME]],'CHART OF ACCOUNTS'!$B$3:$D$156,2,0),"-")</f>
        <v>HEAD OFFICE</v>
      </c>
      <c r="D718" t="s">
        <v>144</v>
      </c>
      <c r="E718" t="str">
        <f>_xlfn.IFNA(VLOOKUP(Table1[[#This Row],[ACCOUNT NAME]],'CHART OF ACCOUNTS'!$B$3:$D$156,3,0),"-")</f>
        <v>OPERATIONS EXPENSES</v>
      </c>
      <c r="F718" s="36" t="s">
        <v>676</v>
      </c>
      <c r="G718" s="30">
        <v>2950</v>
      </c>
      <c r="H718" s="38"/>
      <c r="I718" s="35">
        <f>I717+Table1[[#This Row],[DEBIT]]-Table1[[#This Row],[CREDIT]]</f>
        <v>1755141636</v>
      </c>
      <c r="J718" s="27">
        <f>Table1[[#This Row],[DATE]]</f>
        <v>44959</v>
      </c>
    </row>
    <row r="719" hidden="1" spans="1:10">
      <c r="A719" s="27">
        <v>44959</v>
      </c>
      <c r="B719" s="40">
        <v>714</v>
      </c>
      <c r="C719" s="12" t="str">
        <f>_xlfn.IFNA(VLOOKUP(Table1[[#This Row],[ACCOUNT NAME]],'CHART OF ACCOUNTS'!$B$3:$D$156,2,0),"-")</f>
        <v>HEAD OFFICE</v>
      </c>
      <c r="D719" t="s">
        <v>144</v>
      </c>
      <c r="E719" t="str">
        <f>_xlfn.IFNA(VLOOKUP(Table1[[#This Row],[ACCOUNT NAME]],'CHART OF ACCOUNTS'!$B$3:$D$156,3,0),"-")</f>
        <v>OPERATIONS EXPENSES</v>
      </c>
      <c r="F719" s="36" t="s">
        <v>676</v>
      </c>
      <c r="G719" s="30">
        <v>2000</v>
      </c>
      <c r="H719" s="38"/>
      <c r="I719" s="35">
        <f>I718+Table1[[#This Row],[DEBIT]]-Table1[[#This Row],[CREDIT]]</f>
        <v>1755143636</v>
      </c>
      <c r="J719" s="27">
        <f>Table1[[#This Row],[DATE]]</f>
        <v>44959</v>
      </c>
    </row>
    <row r="720" hidden="1" spans="1:10">
      <c r="A720" s="27">
        <v>44959</v>
      </c>
      <c r="B720" s="28">
        <v>715</v>
      </c>
      <c r="C720" s="12" t="str">
        <f>_xlfn.IFNA(VLOOKUP(Table1[[#This Row],[ACCOUNT NAME]],'CHART OF ACCOUNTS'!$B$3:$D$156,2,0),"-")</f>
        <v>HEAD OFFICE</v>
      </c>
      <c r="D720" t="s">
        <v>144</v>
      </c>
      <c r="E720" t="str">
        <f>_xlfn.IFNA(VLOOKUP(Table1[[#This Row],[ACCOUNT NAME]],'CHART OF ACCOUNTS'!$B$3:$D$156,3,0),"-")</f>
        <v>OPERATIONS EXPENSES</v>
      </c>
      <c r="F720" s="36" t="s">
        <v>676</v>
      </c>
      <c r="G720" s="30">
        <v>2000</v>
      </c>
      <c r="H720" s="38"/>
      <c r="I720" s="35">
        <f>I719+Table1[[#This Row],[DEBIT]]-Table1[[#This Row],[CREDIT]]</f>
        <v>1755145636</v>
      </c>
      <c r="J720" s="27">
        <f>Table1[[#This Row],[DATE]]</f>
        <v>44959</v>
      </c>
    </row>
    <row r="721" hidden="1" spans="1:10">
      <c r="A721" s="27">
        <v>44959</v>
      </c>
      <c r="B721" s="40">
        <v>716</v>
      </c>
      <c r="C721" s="12" t="str">
        <f>_xlfn.IFNA(VLOOKUP(Table1[[#This Row],[ACCOUNT NAME]],'CHART OF ACCOUNTS'!$B$3:$D$156,2,0),"-")</f>
        <v>HEAD OFFICE</v>
      </c>
      <c r="D721" t="s">
        <v>144</v>
      </c>
      <c r="E721" t="str">
        <f>_xlfn.IFNA(VLOOKUP(Table1[[#This Row],[ACCOUNT NAME]],'CHART OF ACCOUNTS'!$B$3:$D$156,3,0),"-")</f>
        <v>OPERATIONS EXPENSES</v>
      </c>
      <c r="F721" s="36" t="s">
        <v>677</v>
      </c>
      <c r="G721" s="30">
        <v>260</v>
      </c>
      <c r="H721" s="38"/>
      <c r="I721" s="35">
        <f>I720+Table1[[#This Row],[DEBIT]]-Table1[[#This Row],[CREDIT]]</f>
        <v>1755145896</v>
      </c>
      <c r="J721" s="27">
        <f>Table1[[#This Row],[DATE]]</f>
        <v>44959</v>
      </c>
    </row>
    <row r="722" hidden="1" spans="1:10">
      <c r="A722" s="27">
        <v>44959</v>
      </c>
      <c r="B722" s="28">
        <v>717</v>
      </c>
      <c r="C722" s="12" t="str">
        <f>_xlfn.IFNA(VLOOKUP(Table1[[#This Row],[ACCOUNT NAME]],'CHART OF ACCOUNTS'!$B$3:$D$156,2,0),"-")</f>
        <v>HEAD OFFICE</v>
      </c>
      <c r="D722" t="s">
        <v>144</v>
      </c>
      <c r="E722" t="str">
        <f>_xlfn.IFNA(VLOOKUP(Table1[[#This Row],[ACCOUNT NAME]],'CHART OF ACCOUNTS'!$B$3:$D$156,3,0),"-")</f>
        <v>OPERATIONS EXPENSES</v>
      </c>
      <c r="F722" s="36" t="s">
        <v>677</v>
      </c>
      <c r="G722" s="30">
        <v>1260</v>
      </c>
      <c r="H722" s="38"/>
      <c r="I722" s="35">
        <f>I721+Table1[[#This Row],[DEBIT]]-Table1[[#This Row],[CREDIT]]</f>
        <v>1755147156</v>
      </c>
      <c r="J722" s="27">
        <f>Table1[[#This Row],[DATE]]</f>
        <v>44959</v>
      </c>
    </row>
    <row r="723" hidden="1" spans="1:10">
      <c r="A723" s="27">
        <v>44959</v>
      </c>
      <c r="B723" s="40">
        <v>718</v>
      </c>
      <c r="C723" s="12" t="str">
        <f>_xlfn.IFNA(VLOOKUP(Table1[[#This Row],[ACCOUNT NAME]],'CHART OF ACCOUNTS'!$B$3:$D$156,2,0),"-")</f>
        <v>HEAD OFFICE</v>
      </c>
      <c r="D723" t="s">
        <v>144</v>
      </c>
      <c r="E723" t="str">
        <f>_xlfn.IFNA(VLOOKUP(Table1[[#This Row],[ACCOUNT NAME]],'CHART OF ACCOUNTS'!$B$3:$D$156,3,0),"-")</f>
        <v>OPERATIONS EXPENSES</v>
      </c>
      <c r="F723" s="36" t="s">
        <v>677</v>
      </c>
      <c r="G723" s="30">
        <v>260</v>
      </c>
      <c r="H723" s="38"/>
      <c r="I723" s="35">
        <f>I722+Table1[[#This Row],[DEBIT]]-Table1[[#This Row],[CREDIT]]</f>
        <v>1755147416</v>
      </c>
      <c r="J723" s="27">
        <f>Table1[[#This Row],[DATE]]</f>
        <v>44959</v>
      </c>
    </row>
    <row r="724" hidden="1" spans="1:10">
      <c r="A724" s="27">
        <v>44959</v>
      </c>
      <c r="B724" s="28">
        <v>719</v>
      </c>
      <c r="C724" s="12" t="str">
        <f>_xlfn.IFNA(VLOOKUP(Table1[[#This Row],[ACCOUNT NAME]],'CHART OF ACCOUNTS'!$B$3:$D$156,2,0),"-")</f>
        <v>HEAD OFFICE</v>
      </c>
      <c r="D724" t="s">
        <v>144</v>
      </c>
      <c r="E724" t="str">
        <f>_xlfn.IFNA(VLOOKUP(Table1[[#This Row],[ACCOUNT NAME]],'CHART OF ACCOUNTS'!$B$3:$D$156,3,0),"-")</f>
        <v>OPERATIONS EXPENSES</v>
      </c>
      <c r="F724" s="36" t="s">
        <v>677</v>
      </c>
      <c r="G724" s="30">
        <v>305</v>
      </c>
      <c r="H724" s="38"/>
      <c r="I724" s="35">
        <f>I723+Table1[[#This Row],[DEBIT]]-Table1[[#This Row],[CREDIT]]</f>
        <v>1755147721</v>
      </c>
      <c r="J724" s="27">
        <f>Table1[[#This Row],[DATE]]</f>
        <v>44959</v>
      </c>
    </row>
    <row r="725" hidden="1" spans="1:10">
      <c r="A725" s="27">
        <v>44959</v>
      </c>
      <c r="B725" s="40">
        <v>720</v>
      </c>
      <c r="C725" s="12" t="str">
        <f>_xlfn.IFNA(VLOOKUP(Table1[[#This Row],[ACCOUNT NAME]],'CHART OF ACCOUNTS'!$B$3:$D$156,2,0),"-")</f>
        <v>HEAD OFFICE</v>
      </c>
      <c r="D725" t="s">
        <v>144</v>
      </c>
      <c r="E725" t="str">
        <f>_xlfn.IFNA(VLOOKUP(Table1[[#This Row],[ACCOUNT NAME]],'CHART OF ACCOUNTS'!$B$3:$D$156,3,0),"-")</f>
        <v>OPERATIONS EXPENSES</v>
      </c>
      <c r="F725" s="36" t="s">
        <v>677</v>
      </c>
      <c r="G725" s="30">
        <v>250</v>
      </c>
      <c r="H725" s="38"/>
      <c r="I725" s="35">
        <f>I724+Table1[[#This Row],[DEBIT]]-Table1[[#This Row],[CREDIT]]</f>
        <v>1755147971</v>
      </c>
      <c r="J725" s="27">
        <f>Table1[[#This Row],[DATE]]</f>
        <v>44959</v>
      </c>
    </row>
    <row r="726" hidden="1" spans="1:10">
      <c r="A726" s="27">
        <v>44959</v>
      </c>
      <c r="B726" s="28">
        <v>721</v>
      </c>
      <c r="C726" s="12" t="str">
        <f>_xlfn.IFNA(VLOOKUP(Table1[[#This Row],[ACCOUNT NAME]],'CHART OF ACCOUNTS'!$B$3:$D$156,2,0),"-")</f>
        <v>HEAD OFFICE</v>
      </c>
      <c r="D726" t="s">
        <v>144</v>
      </c>
      <c r="E726" t="str">
        <f>_xlfn.IFNA(VLOOKUP(Table1[[#This Row],[ACCOUNT NAME]],'CHART OF ACCOUNTS'!$B$3:$D$156,3,0),"-")</f>
        <v>OPERATIONS EXPENSES</v>
      </c>
      <c r="F726" s="36" t="s">
        <v>677</v>
      </c>
      <c r="G726" s="30">
        <v>265</v>
      </c>
      <c r="H726" s="38"/>
      <c r="I726" s="35">
        <f>I725+Table1[[#This Row],[DEBIT]]-Table1[[#This Row],[CREDIT]]</f>
        <v>1755148236</v>
      </c>
      <c r="J726" s="27">
        <f>Table1[[#This Row],[DATE]]</f>
        <v>44959</v>
      </c>
    </row>
    <row r="727" hidden="1" spans="1:10">
      <c r="A727" s="27">
        <v>44959</v>
      </c>
      <c r="B727" s="40">
        <v>722</v>
      </c>
      <c r="C727" s="12" t="str">
        <f>_xlfn.IFNA(VLOOKUP(Table1[[#This Row],[ACCOUNT NAME]],'CHART OF ACCOUNTS'!$B$3:$D$156,2,0),"-")</f>
        <v>HEAD OFFICE</v>
      </c>
      <c r="D727" t="s">
        <v>144</v>
      </c>
      <c r="E727" t="str">
        <f>_xlfn.IFNA(VLOOKUP(Table1[[#This Row],[ACCOUNT NAME]],'CHART OF ACCOUNTS'!$B$3:$D$156,3,0),"-")</f>
        <v>OPERATIONS EXPENSES</v>
      </c>
      <c r="F727" s="36" t="s">
        <v>677</v>
      </c>
      <c r="G727" s="30">
        <v>3890</v>
      </c>
      <c r="H727" s="38"/>
      <c r="I727" s="35">
        <f>I726+Table1[[#This Row],[DEBIT]]-Table1[[#This Row],[CREDIT]]</f>
        <v>1755152126</v>
      </c>
      <c r="J727" s="27">
        <f>Table1[[#This Row],[DATE]]</f>
        <v>44959</v>
      </c>
    </row>
    <row r="728" hidden="1" spans="1:10">
      <c r="A728" s="27">
        <v>44959</v>
      </c>
      <c r="B728" s="28">
        <v>723</v>
      </c>
      <c r="C728" s="12" t="str">
        <f>_xlfn.IFNA(VLOOKUP(Table1[[#This Row],[ACCOUNT NAME]],'CHART OF ACCOUNTS'!$B$3:$D$156,2,0),"-")</f>
        <v>HEAD OFFICE</v>
      </c>
      <c r="D728" t="s">
        <v>144</v>
      </c>
      <c r="E728" t="str">
        <f>_xlfn.IFNA(VLOOKUP(Table1[[#This Row],[ACCOUNT NAME]],'CHART OF ACCOUNTS'!$B$3:$D$156,3,0),"-")</f>
        <v>OPERATIONS EXPENSES</v>
      </c>
      <c r="F728" s="36" t="s">
        <v>677</v>
      </c>
      <c r="G728" s="30">
        <v>5740</v>
      </c>
      <c r="H728" s="38"/>
      <c r="I728" s="35">
        <f>I727+Table1[[#This Row],[DEBIT]]-Table1[[#This Row],[CREDIT]]</f>
        <v>1755157866</v>
      </c>
      <c r="J728" s="27">
        <f>Table1[[#This Row],[DATE]]</f>
        <v>44959</v>
      </c>
    </row>
    <row r="729" hidden="1" spans="1:10">
      <c r="A729" s="27">
        <v>44959</v>
      </c>
      <c r="B729" s="40">
        <v>724</v>
      </c>
      <c r="C729" s="12" t="str">
        <f>_xlfn.IFNA(VLOOKUP(Table1[[#This Row],[ACCOUNT NAME]],'CHART OF ACCOUNTS'!$B$3:$D$156,2,0),"-")</f>
        <v>HEAD OFFICE</v>
      </c>
      <c r="D729" t="s">
        <v>144</v>
      </c>
      <c r="E729" t="str">
        <f>_xlfn.IFNA(VLOOKUP(Table1[[#This Row],[ACCOUNT NAME]],'CHART OF ACCOUNTS'!$B$3:$D$156,3,0),"-")</f>
        <v>OPERATIONS EXPENSES</v>
      </c>
      <c r="F729" s="36" t="s">
        <v>678</v>
      </c>
      <c r="G729" s="30">
        <v>11569</v>
      </c>
      <c r="H729" s="38"/>
      <c r="I729" s="35">
        <f>I728+Table1[[#This Row],[DEBIT]]-Table1[[#This Row],[CREDIT]]</f>
        <v>1755169435</v>
      </c>
      <c r="J729" s="27">
        <f>Table1[[#This Row],[DATE]]</f>
        <v>44959</v>
      </c>
    </row>
    <row r="730" hidden="1" spans="1:10">
      <c r="A730" s="27">
        <v>44959</v>
      </c>
      <c r="B730" s="28">
        <v>725</v>
      </c>
      <c r="C730" s="12" t="str">
        <f>_xlfn.IFNA(VLOOKUP(Table1[[#This Row],[ACCOUNT NAME]],'CHART OF ACCOUNTS'!$B$3:$D$156,2,0),"-")</f>
        <v>HEAD OFFICE</v>
      </c>
      <c r="D730" t="s">
        <v>144</v>
      </c>
      <c r="E730" t="str">
        <f>_xlfn.IFNA(VLOOKUP(Table1[[#This Row],[ACCOUNT NAME]],'CHART OF ACCOUNTS'!$B$3:$D$156,3,0),"-")</f>
        <v>OPERATIONS EXPENSES</v>
      </c>
      <c r="F730" s="36" t="s">
        <v>679</v>
      </c>
      <c r="G730" s="30">
        <v>250</v>
      </c>
      <c r="H730" s="38"/>
      <c r="I730" s="35">
        <f>I729+Table1[[#This Row],[DEBIT]]-Table1[[#This Row],[CREDIT]]</f>
        <v>1755169685</v>
      </c>
      <c r="J730" s="27">
        <f>Table1[[#This Row],[DATE]]</f>
        <v>44959</v>
      </c>
    </row>
    <row r="731" hidden="1" spans="1:10">
      <c r="A731" s="27">
        <v>44959</v>
      </c>
      <c r="B731" s="40">
        <v>726</v>
      </c>
      <c r="C731" s="12" t="str">
        <f>_xlfn.IFNA(VLOOKUP(Table1[[#This Row],[ACCOUNT NAME]],'CHART OF ACCOUNTS'!$B$3:$D$156,2,0),"-")</f>
        <v>HEAD OFFICE</v>
      </c>
      <c r="D731" t="s">
        <v>144</v>
      </c>
      <c r="E731" t="str">
        <f>_xlfn.IFNA(VLOOKUP(Table1[[#This Row],[ACCOUNT NAME]],'CHART OF ACCOUNTS'!$B$3:$D$156,3,0),"-")</f>
        <v>OPERATIONS EXPENSES</v>
      </c>
      <c r="F731" s="36" t="s">
        <v>679</v>
      </c>
      <c r="G731" s="30">
        <v>350</v>
      </c>
      <c r="H731" s="38"/>
      <c r="I731" s="35">
        <f>I730+Table1[[#This Row],[DEBIT]]-Table1[[#This Row],[CREDIT]]</f>
        <v>1755170035</v>
      </c>
      <c r="J731" s="27">
        <f>Table1[[#This Row],[DATE]]</f>
        <v>44959</v>
      </c>
    </row>
    <row r="732" hidden="1" spans="1:10">
      <c r="A732" s="27">
        <v>44959</v>
      </c>
      <c r="B732" s="28">
        <v>727</v>
      </c>
      <c r="C732" s="12" t="str">
        <f>_xlfn.IFNA(VLOOKUP(Table1[[#This Row],[ACCOUNT NAME]],'CHART OF ACCOUNTS'!$B$3:$D$156,2,0),"-")</f>
        <v>HEAD OFFICE</v>
      </c>
      <c r="D732" t="s">
        <v>144</v>
      </c>
      <c r="E732" t="str">
        <f>_xlfn.IFNA(VLOOKUP(Table1[[#This Row],[ACCOUNT NAME]],'CHART OF ACCOUNTS'!$B$3:$D$156,3,0),"-")</f>
        <v>OPERATIONS EXPENSES</v>
      </c>
      <c r="F732" s="36" t="s">
        <v>680</v>
      </c>
      <c r="G732" s="30">
        <v>105392</v>
      </c>
      <c r="H732" s="38"/>
      <c r="I732" s="35">
        <f>I731+Table1[[#This Row],[DEBIT]]-Table1[[#This Row],[CREDIT]]</f>
        <v>1755275427</v>
      </c>
      <c r="J732" s="27">
        <f>Table1[[#This Row],[DATE]]</f>
        <v>44959</v>
      </c>
    </row>
    <row r="733" hidden="1" spans="1:10">
      <c r="A733" s="27">
        <v>44959</v>
      </c>
      <c r="B733" s="40">
        <v>728</v>
      </c>
      <c r="C733" s="12" t="str">
        <f>_xlfn.IFNA(VLOOKUP(Table1[[#This Row],[ACCOUNT NAME]],'CHART OF ACCOUNTS'!$B$3:$D$156,2,0),"-")</f>
        <v>HEAD OFFICE</v>
      </c>
      <c r="D733" t="s">
        <v>144</v>
      </c>
      <c r="E733" t="str">
        <f>_xlfn.IFNA(VLOOKUP(Table1[[#This Row],[ACCOUNT NAME]],'CHART OF ACCOUNTS'!$B$3:$D$156,3,0),"-")</f>
        <v>OPERATIONS EXPENSES</v>
      </c>
      <c r="F733" s="36" t="s">
        <v>679</v>
      </c>
      <c r="G733" s="30">
        <v>250</v>
      </c>
      <c r="H733" s="38"/>
      <c r="I733" s="35">
        <f>I732+Table1[[#This Row],[DEBIT]]-Table1[[#This Row],[CREDIT]]</f>
        <v>1755275677</v>
      </c>
      <c r="J733" s="27">
        <f>Table1[[#This Row],[DATE]]</f>
        <v>44959</v>
      </c>
    </row>
    <row r="734" hidden="1" spans="1:10">
      <c r="A734" s="27">
        <v>44959</v>
      </c>
      <c r="B734" s="28">
        <v>729</v>
      </c>
      <c r="C734" s="12" t="str">
        <f>_xlfn.IFNA(VLOOKUP(Table1[[#This Row],[ACCOUNT NAME]],'CHART OF ACCOUNTS'!$B$3:$D$156,2,0),"-")</f>
        <v>HEAD OFFICE</v>
      </c>
      <c r="D734" t="s">
        <v>144</v>
      </c>
      <c r="E734" t="str">
        <f>_xlfn.IFNA(VLOOKUP(Table1[[#This Row],[ACCOUNT NAME]],'CHART OF ACCOUNTS'!$B$3:$D$156,3,0),"-")</f>
        <v>OPERATIONS EXPENSES</v>
      </c>
      <c r="F734" s="36" t="s">
        <v>681</v>
      </c>
      <c r="G734" s="30">
        <v>2500</v>
      </c>
      <c r="H734" s="38"/>
      <c r="I734" s="35">
        <f>I733+Table1[[#This Row],[DEBIT]]-Table1[[#This Row],[CREDIT]]</f>
        <v>1755278177</v>
      </c>
      <c r="J734" s="27">
        <f>Table1[[#This Row],[DATE]]</f>
        <v>44959</v>
      </c>
    </row>
    <row r="735" hidden="1" spans="1:10">
      <c r="A735" s="27">
        <v>44959</v>
      </c>
      <c r="B735" s="40">
        <v>730</v>
      </c>
      <c r="C735" s="12" t="str">
        <f>_xlfn.IFNA(VLOOKUP(Table1[[#This Row],[ACCOUNT NAME]],'CHART OF ACCOUNTS'!$B$3:$D$156,2,0),"-")</f>
        <v>HEAD OFFICE</v>
      </c>
      <c r="D735" t="s">
        <v>144</v>
      </c>
      <c r="E735" t="str">
        <f>_xlfn.IFNA(VLOOKUP(Table1[[#This Row],[ACCOUNT NAME]],'CHART OF ACCOUNTS'!$B$3:$D$156,3,0),"-")</f>
        <v>OPERATIONS EXPENSES</v>
      </c>
      <c r="F735" s="36" t="s">
        <v>679</v>
      </c>
      <c r="G735" s="30">
        <v>2250</v>
      </c>
      <c r="H735" s="38"/>
      <c r="I735" s="35">
        <f>I734+Table1[[#This Row],[DEBIT]]-Table1[[#This Row],[CREDIT]]</f>
        <v>1755280427</v>
      </c>
      <c r="J735" s="27">
        <f>Table1[[#This Row],[DATE]]</f>
        <v>44959</v>
      </c>
    </row>
    <row r="736" hidden="1" spans="1:10">
      <c r="A736" s="27">
        <v>44959</v>
      </c>
      <c r="B736" s="28">
        <v>731</v>
      </c>
      <c r="C736" s="12" t="str">
        <f>_xlfn.IFNA(VLOOKUP(Table1[[#This Row],[ACCOUNT NAME]],'CHART OF ACCOUNTS'!$B$3:$D$156,2,0),"-")</f>
        <v>HEAD OFFICE</v>
      </c>
      <c r="D736" t="s">
        <v>144</v>
      </c>
      <c r="E736" t="str">
        <f>_xlfn.IFNA(VLOOKUP(Table1[[#This Row],[ACCOUNT NAME]],'CHART OF ACCOUNTS'!$B$3:$D$156,3,0),"-")</f>
        <v>OPERATIONS EXPENSES</v>
      </c>
      <c r="F736" s="36" t="s">
        <v>679</v>
      </c>
      <c r="G736" s="30">
        <v>1820</v>
      </c>
      <c r="H736" s="38"/>
      <c r="I736" s="35">
        <f>I735+Table1[[#This Row],[DEBIT]]-Table1[[#This Row],[CREDIT]]</f>
        <v>1755282247</v>
      </c>
      <c r="J736" s="27">
        <f>Table1[[#This Row],[DATE]]</f>
        <v>44959</v>
      </c>
    </row>
    <row r="737" hidden="1" spans="1:10">
      <c r="A737" s="27">
        <v>44959</v>
      </c>
      <c r="B737" s="40">
        <v>732</v>
      </c>
      <c r="C737" s="12" t="str">
        <f>_xlfn.IFNA(VLOOKUP(Table1[[#This Row],[ACCOUNT NAME]],'CHART OF ACCOUNTS'!$B$3:$D$156,2,0),"-")</f>
        <v>HEAD OFFICE</v>
      </c>
      <c r="D737" t="s">
        <v>144</v>
      </c>
      <c r="E737" t="str">
        <f>_xlfn.IFNA(VLOOKUP(Table1[[#This Row],[ACCOUNT NAME]],'CHART OF ACCOUNTS'!$B$3:$D$156,3,0),"-")</f>
        <v>OPERATIONS EXPENSES</v>
      </c>
      <c r="F737" s="36" t="s">
        <v>682</v>
      </c>
      <c r="G737" s="30">
        <v>25000</v>
      </c>
      <c r="H737" s="38"/>
      <c r="I737" s="35">
        <f>I736+Table1[[#This Row],[DEBIT]]-Table1[[#This Row],[CREDIT]]</f>
        <v>1755307247</v>
      </c>
      <c r="J737" s="27">
        <f>Table1[[#This Row],[DATE]]</f>
        <v>44959</v>
      </c>
    </row>
    <row r="738" hidden="1" spans="1:10">
      <c r="A738" s="27">
        <v>44959</v>
      </c>
      <c r="B738" s="28">
        <v>733</v>
      </c>
      <c r="C738" s="12" t="str">
        <f>_xlfn.IFNA(VLOOKUP(Table1[[#This Row],[ACCOUNT NAME]],'CHART OF ACCOUNTS'!$B$3:$D$156,2,0),"-")</f>
        <v>HEAD OFFICE</v>
      </c>
      <c r="D738" t="s">
        <v>144</v>
      </c>
      <c r="E738" t="str">
        <f>_xlfn.IFNA(VLOOKUP(Table1[[#This Row],[ACCOUNT NAME]],'CHART OF ACCOUNTS'!$B$3:$D$156,3,0),"-")</f>
        <v>OPERATIONS EXPENSES</v>
      </c>
      <c r="F738" s="36" t="s">
        <v>683</v>
      </c>
      <c r="G738" s="30">
        <v>19955</v>
      </c>
      <c r="H738" s="38"/>
      <c r="I738" s="35">
        <f>I737+Table1[[#This Row],[DEBIT]]-Table1[[#This Row],[CREDIT]]</f>
        <v>1755327202</v>
      </c>
      <c r="J738" s="27">
        <f>Table1[[#This Row],[DATE]]</f>
        <v>44959</v>
      </c>
    </row>
    <row r="739" hidden="1" spans="1:10">
      <c r="A739" s="27">
        <v>44959</v>
      </c>
      <c r="B739" s="40">
        <v>734</v>
      </c>
      <c r="C739" s="12" t="str">
        <f>_xlfn.IFNA(VLOOKUP(Table1[[#This Row],[ACCOUNT NAME]],'CHART OF ACCOUNTS'!$B$3:$D$156,2,0),"-")</f>
        <v>HEAD OFFICE</v>
      </c>
      <c r="D739" t="s">
        <v>144</v>
      </c>
      <c r="E739" t="str">
        <f>_xlfn.IFNA(VLOOKUP(Table1[[#This Row],[ACCOUNT NAME]],'CHART OF ACCOUNTS'!$B$3:$D$156,3,0),"-")</f>
        <v>OPERATIONS EXPENSES</v>
      </c>
      <c r="F739" s="36" t="s">
        <v>683</v>
      </c>
      <c r="G739" s="30">
        <v>2020</v>
      </c>
      <c r="H739" s="38"/>
      <c r="I739" s="35">
        <f>I738+Table1[[#This Row],[DEBIT]]-Table1[[#This Row],[CREDIT]]</f>
        <v>1755329222</v>
      </c>
      <c r="J739" s="27">
        <f>Table1[[#This Row],[DATE]]</f>
        <v>44959</v>
      </c>
    </row>
    <row r="740" hidden="1" spans="1:10">
      <c r="A740" s="27">
        <v>44959</v>
      </c>
      <c r="B740" s="28">
        <v>735</v>
      </c>
      <c r="C740" s="12" t="str">
        <f>_xlfn.IFNA(VLOOKUP(Table1[[#This Row],[ACCOUNT NAME]],'CHART OF ACCOUNTS'!$B$3:$D$156,2,0),"-")</f>
        <v>HEAD OFFICE</v>
      </c>
      <c r="D740" t="s">
        <v>144</v>
      </c>
      <c r="E740" t="str">
        <f>_xlfn.IFNA(VLOOKUP(Table1[[#This Row],[ACCOUNT NAME]],'CHART OF ACCOUNTS'!$B$3:$D$156,3,0),"-")</f>
        <v>OPERATIONS EXPENSES</v>
      </c>
      <c r="F740" s="36" t="s">
        <v>684</v>
      </c>
      <c r="G740" s="30">
        <v>510</v>
      </c>
      <c r="H740" s="38"/>
      <c r="I740" s="35">
        <f>I739+Table1[[#This Row],[DEBIT]]-Table1[[#This Row],[CREDIT]]</f>
        <v>1755329732</v>
      </c>
      <c r="J740" s="27">
        <f>Table1[[#This Row],[DATE]]</f>
        <v>44959</v>
      </c>
    </row>
    <row r="741" hidden="1" spans="1:10">
      <c r="A741" s="27">
        <v>44959</v>
      </c>
      <c r="B741" s="40">
        <v>736</v>
      </c>
      <c r="C741" s="12" t="str">
        <f>_xlfn.IFNA(VLOOKUP(Table1[[#This Row],[ACCOUNT NAME]],'CHART OF ACCOUNTS'!$B$3:$D$156,2,0),"-")</f>
        <v>HEAD OFFICE</v>
      </c>
      <c r="D741" t="s">
        <v>144</v>
      </c>
      <c r="E741" t="str">
        <f>_xlfn.IFNA(VLOOKUP(Table1[[#This Row],[ACCOUNT NAME]],'CHART OF ACCOUNTS'!$B$3:$D$156,3,0),"-")</f>
        <v>OPERATIONS EXPENSES</v>
      </c>
      <c r="F741" s="36" t="s">
        <v>684</v>
      </c>
      <c r="G741" s="30">
        <v>346</v>
      </c>
      <c r="H741" s="38"/>
      <c r="I741" s="35">
        <f>I740+Table1[[#This Row],[DEBIT]]-Table1[[#This Row],[CREDIT]]</f>
        <v>1755330078</v>
      </c>
      <c r="J741" s="27">
        <f>Table1[[#This Row],[DATE]]</f>
        <v>44959</v>
      </c>
    </row>
    <row r="742" hidden="1" spans="1:10">
      <c r="A742" s="27">
        <v>44959</v>
      </c>
      <c r="B742" s="28">
        <v>737</v>
      </c>
      <c r="C742" s="12" t="str">
        <f>_xlfn.IFNA(VLOOKUP(Table1[[#This Row],[ACCOUNT NAME]],'CHART OF ACCOUNTS'!$B$3:$D$156,2,0),"-")</f>
        <v>HEAD OFFICE</v>
      </c>
      <c r="D742" t="s">
        <v>144</v>
      </c>
      <c r="E742" t="str">
        <f>_xlfn.IFNA(VLOOKUP(Table1[[#This Row],[ACCOUNT NAME]],'CHART OF ACCOUNTS'!$B$3:$D$156,3,0),"-")</f>
        <v>OPERATIONS EXPENSES</v>
      </c>
      <c r="F742" s="36" t="s">
        <v>684</v>
      </c>
      <c r="G742" s="30">
        <v>3135</v>
      </c>
      <c r="H742" s="38"/>
      <c r="I742" s="35">
        <f>I741+Table1[[#This Row],[DEBIT]]-Table1[[#This Row],[CREDIT]]</f>
        <v>1755333213</v>
      </c>
      <c r="J742" s="27">
        <f>Table1[[#This Row],[DATE]]</f>
        <v>44959</v>
      </c>
    </row>
    <row r="743" hidden="1" spans="1:10">
      <c r="A743" s="27">
        <v>44959</v>
      </c>
      <c r="B743" s="40">
        <v>738</v>
      </c>
      <c r="C743" s="12" t="str">
        <f>_xlfn.IFNA(VLOOKUP(Table1[[#This Row],[ACCOUNT NAME]],'CHART OF ACCOUNTS'!$B$3:$D$156,2,0),"-")</f>
        <v>HEAD OFFICE</v>
      </c>
      <c r="D743" t="s">
        <v>144</v>
      </c>
      <c r="E743" t="str">
        <f>_xlfn.IFNA(VLOOKUP(Table1[[#This Row],[ACCOUNT NAME]],'CHART OF ACCOUNTS'!$B$3:$D$156,3,0),"-")</f>
        <v>OPERATIONS EXPENSES</v>
      </c>
      <c r="F743" s="36" t="s">
        <v>676</v>
      </c>
      <c r="G743" s="30">
        <v>2000</v>
      </c>
      <c r="H743" s="38"/>
      <c r="I743" s="35">
        <f>I742+Table1[[#This Row],[DEBIT]]-Table1[[#This Row],[CREDIT]]</f>
        <v>1755335213</v>
      </c>
      <c r="J743" s="27">
        <f>Table1[[#This Row],[DATE]]</f>
        <v>44959</v>
      </c>
    </row>
    <row r="744" hidden="1" spans="1:10">
      <c r="A744" s="27">
        <v>44959</v>
      </c>
      <c r="B744" s="28">
        <v>739</v>
      </c>
      <c r="C744" s="12" t="str">
        <f>_xlfn.IFNA(VLOOKUP(Table1[[#This Row],[ACCOUNT NAME]],'CHART OF ACCOUNTS'!$B$3:$D$156,2,0),"-")</f>
        <v>HEAD OFFICE</v>
      </c>
      <c r="D744" t="s">
        <v>144</v>
      </c>
      <c r="E744" t="str">
        <f>_xlfn.IFNA(VLOOKUP(Table1[[#This Row],[ACCOUNT NAME]],'CHART OF ACCOUNTS'!$B$3:$D$156,3,0),"-")</f>
        <v>OPERATIONS EXPENSES</v>
      </c>
      <c r="F744" s="36" t="s">
        <v>685</v>
      </c>
      <c r="G744" s="30">
        <v>2700</v>
      </c>
      <c r="H744" s="38"/>
      <c r="I744" s="35">
        <f>I743+Table1[[#This Row],[DEBIT]]-Table1[[#This Row],[CREDIT]]</f>
        <v>1755337913</v>
      </c>
      <c r="J744" s="27">
        <f>Table1[[#This Row],[DATE]]</f>
        <v>44959</v>
      </c>
    </row>
    <row r="745" spans="1:10">
      <c r="A745" s="27">
        <v>44960</v>
      </c>
      <c r="B745" s="40">
        <v>740</v>
      </c>
      <c r="C745" s="12" t="str">
        <f>_xlfn.IFNA(VLOOKUP(Table1[[#This Row],[ACCOUNT NAME]],'CHART OF ACCOUNTS'!$B$3:$D$156,2,0),"-")</f>
        <v>ADS/ ADVERTISEMENT </v>
      </c>
      <c r="D745" t="s">
        <v>83</v>
      </c>
      <c r="E745" t="str">
        <f>_xlfn.IFNA(VLOOKUP(Table1[[#This Row],[ACCOUNT NAME]],'CHART OF ACCOUNTS'!$B$3:$D$156,3,0),"-")</f>
        <v>MARKETING EXP</v>
      </c>
      <c r="F745" s="36" t="s">
        <v>686</v>
      </c>
      <c r="G745" s="30">
        <v>16097500</v>
      </c>
      <c r="H745" s="38"/>
      <c r="I745" s="35">
        <f>I744+Table1[[#This Row],[DEBIT]]-Table1[[#This Row],[CREDIT]]</f>
        <v>1771435413</v>
      </c>
      <c r="J745" s="44"/>
    </row>
    <row r="746" spans="1:10">
      <c r="A746" s="27">
        <v>44960</v>
      </c>
      <c r="B746" s="28">
        <v>741</v>
      </c>
      <c r="C746" s="12" t="str">
        <f>_xlfn.IFNA(VLOOKUP(Table1[[#This Row],[ACCOUNT NAME]],'CHART OF ACCOUNTS'!$B$3:$D$156,2,0),"-")</f>
        <v>ADS/ ADVERTISEMENT </v>
      </c>
      <c r="D746" t="s">
        <v>83</v>
      </c>
      <c r="E746" t="str">
        <f>_xlfn.IFNA(VLOOKUP(Table1[[#This Row],[ACCOUNT NAME]],'CHART OF ACCOUNTS'!$B$3:$D$156,3,0),"-")</f>
        <v>MARKETING EXP</v>
      </c>
      <c r="F746" s="36" t="s">
        <v>103</v>
      </c>
      <c r="G746" s="30">
        <v>2350000</v>
      </c>
      <c r="H746" s="38"/>
      <c r="I746" s="35">
        <f>I745+Table1[[#This Row],[DEBIT]]-Table1[[#This Row],[CREDIT]]</f>
        <v>1773785413</v>
      </c>
      <c r="J746" s="44"/>
    </row>
    <row r="747" spans="1:10">
      <c r="A747" s="27">
        <v>44960</v>
      </c>
      <c r="B747" s="40">
        <v>742</v>
      </c>
      <c r="C747" s="12" t="str">
        <f>_xlfn.IFNA(VLOOKUP(Table1[[#This Row],[ACCOUNT NAME]],'CHART OF ACCOUNTS'!$B$3:$D$156,2,0),"-")</f>
        <v>ADS/ ADVERTISEMENT </v>
      </c>
      <c r="D747" t="s">
        <v>83</v>
      </c>
      <c r="E747" t="str">
        <f>_xlfn.IFNA(VLOOKUP(Table1[[#This Row],[ACCOUNT NAME]],'CHART OF ACCOUNTS'!$B$3:$D$156,3,0),"-")</f>
        <v>MARKETING EXP</v>
      </c>
      <c r="F747" s="36" t="s">
        <v>687</v>
      </c>
      <c r="G747" s="30">
        <v>150000</v>
      </c>
      <c r="H747" s="38"/>
      <c r="I747" s="35">
        <f>I746+Table1[[#This Row],[DEBIT]]-Table1[[#This Row],[CREDIT]]</f>
        <v>1773935413</v>
      </c>
      <c r="J747" s="27">
        <f>Table1[[#This Row],[DATE]]</f>
        <v>44960</v>
      </c>
    </row>
    <row r="748" ht="14.1" hidden="1" customHeight="1" spans="1:10">
      <c r="A748" s="27">
        <v>44963</v>
      </c>
      <c r="B748" s="28">
        <v>743</v>
      </c>
      <c r="C748" s="12" t="str">
        <f>_xlfn.IFNA(VLOOKUP(Table1[[#This Row],[ACCOUNT NAME]],'CHART OF ACCOUNTS'!$B$3:$D$156,2,0),"-")</f>
        <v>HEAD OFFICE</v>
      </c>
      <c r="D748" t="s">
        <v>144</v>
      </c>
      <c r="E748" t="str">
        <f>_xlfn.IFNA(VLOOKUP(Table1[[#This Row],[ACCOUNT NAME]],'CHART OF ACCOUNTS'!$B$3:$D$156,3,0),"-")</f>
        <v>OPERATIONS EXPENSES</v>
      </c>
      <c r="F748" s="36" t="s">
        <v>688</v>
      </c>
      <c r="G748" s="30">
        <v>55882</v>
      </c>
      <c r="H748" s="38"/>
      <c r="I748" s="35">
        <f>I747+Table1[[#This Row],[DEBIT]]-Table1[[#This Row],[CREDIT]]</f>
        <v>1773991295</v>
      </c>
      <c r="J748" s="27">
        <f>Table1[[#This Row],[DATE]]</f>
        <v>44963</v>
      </c>
    </row>
    <row r="749" ht="14.1" hidden="1" customHeight="1" spans="1:10">
      <c r="A749" s="27">
        <v>44963</v>
      </c>
      <c r="B749" s="40">
        <v>744</v>
      </c>
      <c r="C749" s="12" t="str">
        <f>_xlfn.IFNA(VLOOKUP(Table1[[#This Row],[ACCOUNT NAME]],'CHART OF ACCOUNTS'!$B$3:$D$156,2,0),"-")</f>
        <v>HEAD OFFICE</v>
      </c>
      <c r="D749" t="s">
        <v>144</v>
      </c>
      <c r="E749" t="str">
        <f>_xlfn.IFNA(VLOOKUP(Table1[[#This Row],[ACCOUNT NAME]],'CHART OF ACCOUNTS'!$B$3:$D$156,3,0),"-")</f>
        <v>OPERATIONS EXPENSES</v>
      </c>
      <c r="F749" s="36" t="s">
        <v>689</v>
      </c>
      <c r="G749" s="30">
        <v>7500</v>
      </c>
      <c r="H749" s="38"/>
      <c r="I749" s="35">
        <f>I748+Table1[[#This Row],[DEBIT]]-Table1[[#This Row],[CREDIT]]</f>
        <v>1773998795</v>
      </c>
      <c r="J749" s="27">
        <f>Table1[[#This Row],[DATE]]</f>
        <v>44963</v>
      </c>
    </row>
    <row r="750" ht="14.1" hidden="1" customHeight="1" spans="1:10">
      <c r="A750" s="27">
        <v>44963</v>
      </c>
      <c r="B750" s="28">
        <v>745</v>
      </c>
      <c r="C750" s="12" t="str">
        <f>_xlfn.IFNA(VLOOKUP(Table1[[#This Row],[ACCOUNT NAME]],'CHART OF ACCOUNTS'!$B$3:$D$156,2,0),"-")</f>
        <v>HEAD OFFICE</v>
      </c>
      <c r="D750" t="s">
        <v>144</v>
      </c>
      <c r="E750" t="str">
        <f>_xlfn.IFNA(VLOOKUP(Table1[[#This Row],[ACCOUNT NAME]],'CHART OF ACCOUNTS'!$B$3:$D$156,3,0),"-")</f>
        <v>OPERATIONS EXPENSES</v>
      </c>
      <c r="F750" s="36" t="s">
        <v>690</v>
      </c>
      <c r="G750" s="30">
        <v>114818</v>
      </c>
      <c r="H750" s="38"/>
      <c r="I750" s="35">
        <f>I749+Table1[[#This Row],[DEBIT]]-Table1[[#This Row],[CREDIT]]</f>
        <v>1774113613</v>
      </c>
      <c r="J750" s="27">
        <f>Table1[[#This Row],[DATE]]</f>
        <v>44963</v>
      </c>
    </row>
    <row r="751" ht="14.1" hidden="1" customHeight="1" spans="1:10">
      <c r="A751" s="27">
        <v>44963</v>
      </c>
      <c r="B751" s="40">
        <v>746</v>
      </c>
      <c r="C751" s="12" t="str">
        <f>_xlfn.IFNA(VLOOKUP(Table1[[#This Row],[ACCOUNT NAME]],'CHART OF ACCOUNTS'!$B$3:$D$156,2,0),"-")</f>
        <v>HEAD OFFICE</v>
      </c>
      <c r="D751" t="s">
        <v>144</v>
      </c>
      <c r="E751" t="str">
        <f>_xlfn.IFNA(VLOOKUP(Table1[[#This Row],[ACCOUNT NAME]],'CHART OF ACCOUNTS'!$B$3:$D$156,3,0),"-")</f>
        <v>OPERATIONS EXPENSES</v>
      </c>
      <c r="F751" s="36" t="s">
        <v>691</v>
      </c>
      <c r="G751" s="30">
        <v>2500</v>
      </c>
      <c r="H751" s="38"/>
      <c r="I751" s="35">
        <f>I750+Table1[[#This Row],[DEBIT]]-Table1[[#This Row],[CREDIT]]</f>
        <v>1774116113</v>
      </c>
      <c r="J751" s="27">
        <f>Table1[[#This Row],[DATE]]</f>
        <v>44963</v>
      </c>
    </row>
    <row r="752" ht="14.1" hidden="1" customHeight="1" spans="1:10">
      <c r="A752" s="27">
        <v>44963</v>
      </c>
      <c r="B752" s="28">
        <v>747</v>
      </c>
      <c r="C752" s="12" t="str">
        <f>_xlfn.IFNA(VLOOKUP(Table1[[#This Row],[ACCOUNT NAME]],'CHART OF ACCOUNTS'!$B$3:$D$156,2,0),"-")</f>
        <v>HEAD OFFICE</v>
      </c>
      <c r="D752" t="s">
        <v>144</v>
      </c>
      <c r="E752" t="str">
        <f>_xlfn.IFNA(VLOOKUP(Table1[[#This Row],[ACCOUNT NAME]],'CHART OF ACCOUNTS'!$B$3:$D$156,3,0),"-")</f>
        <v>OPERATIONS EXPENSES</v>
      </c>
      <c r="F752" s="36" t="s">
        <v>692</v>
      </c>
      <c r="G752" s="30">
        <v>27298</v>
      </c>
      <c r="H752" s="38"/>
      <c r="I752" s="35">
        <f>I751+Table1[[#This Row],[DEBIT]]-Table1[[#This Row],[CREDIT]]</f>
        <v>1774143411</v>
      </c>
      <c r="J752" s="27">
        <f>Table1[[#This Row],[DATE]]</f>
        <v>44963</v>
      </c>
    </row>
    <row r="753" ht="14.1" hidden="1" customHeight="1" spans="1:10">
      <c r="A753" s="27">
        <v>44963</v>
      </c>
      <c r="B753" s="40">
        <v>748</v>
      </c>
      <c r="C753" s="12" t="str">
        <f>_xlfn.IFNA(VLOOKUP(Table1[[#This Row],[ACCOUNT NAME]],'CHART OF ACCOUNTS'!$B$3:$D$156,2,0),"-")</f>
        <v>HEAD OFFICE</v>
      </c>
      <c r="D753" t="s">
        <v>144</v>
      </c>
      <c r="E753" t="str">
        <f>_xlfn.IFNA(VLOOKUP(Table1[[#This Row],[ACCOUNT NAME]],'CHART OF ACCOUNTS'!$B$3:$D$156,3,0),"-")</f>
        <v>OPERATIONS EXPENSES</v>
      </c>
      <c r="F753" s="36" t="s">
        <v>693</v>
      </c>
      <c r="G753" s="30">
        <v>12985</v>
      </c>
      <c r="H753" s="38"/>
      <c r="I753" s="35">
        <f>I752+Table1[[#This Row],[DEBIT]]-Table1[[#This Row],[CREDIT]]</f>
        <v>1774156396</v>
      </c>
      <c r="J753" s="27">
        <f>Table1[[#This Row],[DATE]]</f>
        <v>44963</v>
      </c>
    </row>
    <row r="754" ht="14.1" hidden="1" customHeight="1" spans="1:10">
      <c r="A754" s="27">
        <v>44963</v>
      </c>
      <c r="B754" s="28">
        <v>749</v>
      </c>
      <c r="C754" s="12" t="str">
        <f>_xlfn.IFNA(VLOOKUP(Table1[[#This Row],[ACCOUNT NAME]],'CHART OF ACCOUNTS'!$B$3:$D$156,2,0),"-")</f>
        <v>HEAD OFFICE</v>
      </c>
      <c r="D754" t="s">
        <v>144</v>
      </c>
      <c r="E754" t="str">
        <f>_xlfn.IFNA(VLOOKUP(Table1[[#This Row],[ACCOUNT NAME]],'CHART OF ACCOUNTS'!$B$3:$D$156,3,0),"-")</f>
        <v>OPERATIONS EXPENSES</v>
      </c>
      <c r="F754" s="36" t="s">
        <v>694</v>
      </c>
      <c r="G754" s="30">
        <v>2000</v>
      </c>
      <c r="H754" s="38"/>
      <c r="I754" s="35">
        <f>I753+Table1[[#This Row],[DEBIT]]-Table1[[#This Row],[CREDIT]]</f>
        <v>1774158396</v>
      </c>
      <c r="J754" s="27">
        <f>Table1[[#This Row],[DATE]]</f>
        <v>44963</v>
      </c>
    </row>
    <row r="755" ht="14.1" hidden="1" customHeight="1" spans="1:10">
      <c r="A755" s="27">
        <v>44963</v>
      </c>
      <c r="B755" s="40">
        <v>750</v>
      </c>
      <c r="C755" s="12" t="str">
        <f>_xlfn.IFNA(VLOOKUP(Table1[[#This Row],[ACCOUNT NAME]],'CHART OF ACCOUNTS'!$B$3:$D$156,2,0),"-")</f>
        <v>HEAD OFFICE</v>
      </c>
      <c r="D755" t="s">
        <v>144</v>
      </c>
      <c r="E755" t="str">
        <f>_xlfn.IFNA(VLOOKUP(Table1[[#This Row],[ACCOUNT NAME]],'CHART OF ACCOUNTS'!$B$3:$D$156,3,0),"-")</f>
        <v>OPERATIONS EXPENSES</v>
      </c>
      <c r="F755" s="36" t="s">
        <v>695</v>
      </c>
      <c r="G755" s="30">
        <v>35623</v>
      </c>
      <c r="H755" s="38"/>
      <c r="I755" s="35">
        <f>I754+Table1[[#This Row],[DEBIT]]-Table1[[#This Row],[CREDIT]]</f>
        <v>1774194019</v>
      </c>
      <c r="J755" s="27">
        <f>Table1[[#This Row],[DATE]]</f>
        <v>44963</v>
      </c>
    </row>
    <row r="756" ht="14.1" hidden="1" customHeight="1" spans="1:10">
      <c r="A756" s="27">
        <v>44963</v>
      </c>
      <c r="B756" s="28">
        <v>751</v>
      </c>
      <c r="C756" s="12" t="str">
        <f>_xlfn.IFNA(VLOOKUP(Table1[[#This Row],[ACCOUNT NAME]],'CHART OF ACCOUNTS'!$B$3:$D$156,2,0),"-")</f>
        <v>HEAD OFFICE</v>
      </c>
      <c r="D756" t="s">
        <v>144</v>
      </c>
      <c r="E756" t="str">
        <f>_xlfn.IFNA(VLOOKUP(Table1[[#This Row],[ACCOUNT NAME]],'CHART OF ACCOUNTS'!$B$3:$D$156,3,0),"-")</f>
        <v>OPERATIONS EXPENSES</v>
      </c>
      <c r="F756" s="36" t="s">
        <v>696</v>
      </c>
      <c r="G756" s="30">
        <v>7500</v>
      </c>
      <c r="H756" s="38"/>
      <c r="I756" s="35">
        <f>I755+Table1[[#This Row],[DEBIT]]-Table1[[#This Row],[CREDIT]]</f>
        <v>1774201519</v>
      </c>
      <c r="J756" s="27">
        <f>Table1[[#This Row],[DATE]]</f>
        <v>44963</v>
      </c>
    </row>
    <row r="757" ht="14.1" hidden="1" customHeight="1" spans="1:10">
      <c r="A757" s="27">
        <v>44963</v>
      </c>
      <c r="B757" s="40">
        <v>752</v>
      </c>
      <c r="C757" s="12" t="str">
        <f>_xlfn.IFNA(VLOOKUP(Table1[[#This Row],[ACCOUNT NAME]],'CHART OF ACCOUNTS'!$B$3:$D$156,2,0),"-")</f>
        <v>HEAD OFFICE</v>
      </c>
      <c r="D757" t="s">
        <v>144</v>
      </c>
      <c r="E757" t="str">
        <f>_xlfn.IFNA(VLOOKUP(Table1[[#This Row],[ACCOUNT NAME]],'CHART OF ACCOUNTS'!$B$3:$D$156,3,0),"-")</f>
        <v>OPERATIONS EXPENSES</v>
      </c>
      <c r="F757" s="36" t="s">
        <v>697</v>
      </c>
      <c r="G757" s="30">
        <v>63973</v>
      </c>
      <c r="H757" s="38"/>
      <c r="I757" s="35">
        <f>I756+Table1[[#This Row],[DEBIT]]-Table1[[#This Row],[CREDIT]]</f>
        <v>1774265492</v>
      </c>
      <c r="J757" s="27">
        <f>Table1[[#This Row],[DATE]]</f>
        <v>44963</v>
      </c>
    </row>
    <row r="758" ht="14.1" hidden="1" customHeight="1" spans="1:10">
      <c r="A758" s="27">
        <v>44963</v>
      </c>
      <c r="B758" s="28">
        <v>753</v>
      </c>
      <c r="C758" s="12" t="str">
        <f>_xlfn.IFNA(VLOOKUP(Table1[[#This Row],[ACCOUNT NAME]],'CHART OF ACCOUNTS'!$B$3:$D$156,2,0),"-")</f>
        <v>HEAD OFFICE</v>
      </c>
      <c r="D758" t="s">
        <v>144</v>
      </c>
      <c r="E758" t="str">
        <f>_xlfn.IFNA(VLOOKUP(Table1[[#This Row],[ACCOUNT NAME]],'CHART OF ACCOUNTS'!$B$3:$D$156,3,0),"-")</f>
        <v>OPERATIONS EXPENSES</v>
      </c>
      <c r="F758" s="36" t="s">
        <v>698</v>
      </c>
      <c r="G758" s="30">
        <v>2500</v>
      </c>
      <c r="H758" s="38"/>
      <c r="I758" s="35">
        <f>I757+Table1[[#This Row],[DEBIT]]-Table1[[#This Row],[CREDIT]]</f>
        <v>1774267992</v>
      </c>
      <c r="J758" s="27">
        <f>Table1[[#This Row],[DATE]]</f>
        <v>44963</v>
      </c>
    </row>
    <row r="759" ht="14.1" hidden="1" customHeight="1" spans="1:10">
      <c r="A759" s="27">
        <v>44963</v>
      </c>
      <c r="B759" s="40">
        <v>754</v>
      </c>
      <c r="C759" s="12" t="str">
        <f>_xlfn.IFNA(VLOOKUP(Table1[[#This Row],[ACCOUNT NAME]],'CHART OF ACCOUNTS'!$B$3:$D$156,2,0),"-")</f>
        <v>HEAD OFFICE</v>
      </c>
      <c r="D759" t="s">
        <v>144</v>
      </c>
      <c r="E759" t="str">
        <f>_xlfn.IFNA(VLOOKUP(Table1[[#This Row],[ACCOUNT NAME]],'CHART OF ACCOUNTS'!$B$3:$D$156,3,0),"-")</f>
        <v>OPERATIONS EXPENSES</v>
      </c>
      <c r="F759" s="36" t="s">
        <v>699</v>
      </c>
      <c r="G759" s="30">
        <v>27811</v>
      </c>
      <c r="H759" s="38"/>
      <c r="I759" s="35">
        <f>I758+Table1[[#This Row],[DEBIT]]-Table1[[#This Row],[CREDIT]]</f>
        <v>1774295803</v>
      </c>
      <c r="J759" s="27">
        <f>Table1[[#This Row],[DATE]]</f>
        <v>44963</v>
      </c>
    </row>
    <row r="760" ht="14.1" hidden="1" customHeight="1" spans="1:10">
      <c r="A760" s="27">
        <v>44963</v>
      </c>
      <c r="B760" s="28">
        <v>755</v>
      </c>
      <c r="C760" s="12" t="str">
        <f>_xlfn.IFNA(VLOOKUP(Table1[[#This Row],[ACCOUNT NAME]],'CHART OF ACCOUNTS'!$B$3:$D$156,2,0),"-")</f>
        <v>HEAD OFFICE</v>
      </c>
      <c r="D760" t="s">
        <v>144</v>
      </c>
      <c r="E760" t="str">
        <f>_xlfn.IFNA(VLOOKUP(Table1[[#This Row],[ACCOUNT NAME]],'CHART OF ACCOUNTS'!$B$3:$D$156,3,0),"-")</f>
        <v>OPERATIONS EXPENSES</v>
      </c>
      <c r="F760" s="36" t="s">
        <v>700</v>
      </c>
      <c r="G760" s="30">
        <v>23898</v>
      </c>
      <c r="H760" s="38"/>
      <c r="I760" s="35">
        <f>I759+Table1[[#This Row],[DEBIT]]-Table1[[#This Row],[CREDIT]]</f>
        <v>1774319701</v>
      </c>
      <c r="J760" s="27">
        <f>Table1[[#This Row],[DATE]]</f>
        <v>44963</v>
      </c>
    </row>
    <row r="761" ht="14.1" hidden="1" customHeight="1" spans="1:10">
      <c r="A761" s="27">
        <v>44963</v>
      </c>
      <c r="B761" s="40">
        <v>756</v>
      </c>
      <c r="C761" s="12" t="str">
        <f>_xlfn.IFNA(VLOOKUP(Table1[[#This Row],[ACCOUNT NAME]],'CHART OF ACCOUNTS'!$B$3:$D$156,2,0),"-")</f>
        <v>HEAD OFFICE</v>
      </c>
      <c r="D761" t="s">
        <v>144</v>
      </c>
      <c r="E761" t="str">
        <f>_xlfn.IFNA(VLOOKUP(Table1[[#This Row],[ACCOUNT NAME]],'CHART OF ACCOUNTS'!$B$3:$D$156,3,0),"-")</f>
        <v>OPERATIONS EXPENSES</v>
      </c>
      <c r="F761" s="36" t="s">
        <v>701</v>
      </c>
      <c r="G761" s="30">
        <v>7500</v>
      </c>
      <c r="H761" s="38"/>
      <c r="I761" s="35">
        <f>I760+Table1[[#This Row],[DEBIT]]-Table1[[#This Row],[CREDIT]]</f>
        <v>1774327201</v>
      </c>
      <c r="J761" s="27">
        <f>Table1[[#This Row],[DATE]]</f>
        <v>44963</v>
      </c>
    </row>
    <row r="762" ht="14.1" hidden="1" customHeight="1" spans="1:10">
      <c r="A762" s="27">
        <v>44964</v>
      </c>
      <c r="B762" s="28">
        <v>757</v>
      </c>
      <c r="C762" s="12" t="str">
        <f>_xlfn.IFNA(VLOOKUP(Table1[[#This Row],[ACCOUNT NAME]],'CHART OF ACCOUNTS'!$B$3:$D$156,2,0),"-")</f>
        <v>HEAD OFFICE</v>
      </c>
      <c r="D762" t="s">
        <v>144</v>
      </c>
      <c r="E762" t="str">
        <f>_xlfn.IFNA(VLOOKUP(Table1[[#This Row],[ACCOUNT NAME]],'CHART OF ACCOUNTS'!$B$3:$D$156,3,0),"-")</f>
        <v>OPERATIONS EXPENSES</v>
      </c>
      <c r="F762" s="36" t="s">
        <v>702</v>
      </c>
      <c r="G762" s="30">
        <v>7161</v>
      </c>
      <c r="H762" s="38"/>
      <c r="I762" s="35">
        <f>I761+Table1[[#This Row],[DEBIT]]-Table1[[#This Row],[CREDIT]]</f>
        <v>1774334362</v>
      </c>
      <c r="J762" s="44"/>
    </row>
    <row r="763" ht="14.1" hidden="1" customHeight="1" spans="1:10">
      <c r="A763" s="27">
        <v>44964</v>
      </c>
      <c r="B763" s="40">
        <v>758</v>
      </c>
      <c r="C763" s="12" t="str">
        <f>_xlfn.IFNA(VLOOKUP(Table1[[#This Row],[ACCOUNT NAME]],'CHART OF ACCOUNTS'!$B$3:$D$156,2,0),"-")</f>
        <v>HEAD OFFICE</v>
      </c>
      <c r="D763" t="s">
        <v>144</v>
      </c>
      <c r="E763" t="str">
        <f>_xlfn.IFNA(VLOOKUP(Table1[[#This Row],[ACCOUNT NAME]],'CHART OF ACCOUNTS'!$B$3:$D$156,3,0),"-")</f>
        <v>OPERATIONS EXPENSES</v>
      </c>
      <c r="F763" s="36" t="s">
        <v>703</v>
      </c>
      <c r="G763" s="30">
        <v>15316</v>
      </c>
      <c r="H763" s="38"/>
      <c r="I763" s="35">
        <f>I762+Table1[[#This Row],[DEBIT]]-Table1[[#This Row],[CREDIT]]</f>
        <v>1774349678</v>
      </c>
      <c r="J763" s="27">
        <f>Table1[[#This Row],[DATE]]</f>
        <v>44964</v>
      </c>
    </row>
    <row r="764" ht="14.1" hidden="1" customHeight="1" spans="1:10">
      <c r="A764" s="27">
        <v>44964</v>
      </c>
      <c r="B764" s="28">
        <v>759</v>
      </c>
      <c r="C764" s="12" t="str">
        <f>_xlfn.IFNA(VLOOKUP(Table1[[#This Row],[ACCOUNT NAME]],'CHART OF ACCOUNTS'!$B$3:$D$156,2,0),"-")</f>
        <v>HEAD OFFICE</v>
      </c>
      <c r="D764" t="s">
        <v>144</v>
      </c>
      <c r="E764" t="str">
        <f>_xlfn.IFNA(VLOOKUP(Table1[[#This Row],[ACCOUNT NAME]],'CHART OF ACCOUNTS'!$B$3:$D$156,3,0),"-")</f>
        <v>OPERATIONS EXPENSES</v>
      </c>
      <c r="F764" s="36" t="s">
        <v>704</v>
      </c>
      <c r="G764" s="30">
        <v>2500</v>
      </c>
      <c r="H764" s="38"/>
      <c r="I764" s="35">
        <f>I763+Table1[[#This Row],[DEBIT]]-Table1[[#This Row],[CREDIT]]</f>
        <v>1774352178</v>
      </c>
      <c r="J764" s="27">
        <f>Table1[[#This Row],[DATE]]</f>
        <v>44964</v>
      </c>
    </row>
    <row r="765" ht="14.1" hidden="1" customHeight="1" spans="1:10">
      <c r="A765" s="27">
        <v>44964</v>
      </c>
      <c r="B765" s="40">
        <v>760</v>
      </c>
      <c r="C765" s="12" t="str">
        <f>_xlfn.IFNA(VLOOKUP(Table1[[#This Row],[ACCOUNT NAME]],'CHART OF ACCOUNTS'!$B$3:$D$156,2,0),"-")</f>
        <v>HEAD OFFICE</v>
      </c>
      <c r="D765" t="s">
        <v>144</v>
      </c>
      <c r="E765" t="str">
        <f>_xlfn.IFNA(VLOOKUP(Table1[[#This Row],[ACCOUNT NAME]],'CHART OF ACCOUNTS'!$B$3:$D$156,3,0),"-")</f>
        <v>OPERATIONS EXPENSES</v>
      </c>
      <c r="F765" s="36" t="s">
        <v>705</v>
      </c>
      <c r="G765" s="30">
        <v>68120</v>
      </c>
      <c r="H765" s="38"/>
      <c r="I765" s="35">
        <f>I764+Table1[[#This Row],[DEBIT]]-Table1[[#This Row],[CREDIT]]</f>
        <v>1774420298</v>
      </c>
      <c r="J765" s="27">
        <f>Table1[[#This Row],[DATE]]</f>
        <v>44964</v>
      </c>
    </row>
    <row r="766" ht="14.1" hidden="1" customHeight="1" spans="1:10">
      <c r="A766" s="27">
        <v>44964</v>
      </c>
      <c r="B766" s="28">
        <v>761</v>
      </c>
      <c r="C766" s="12" t="str">
        <f>_xlfn.IFNA(VLOOKUP(Table1[[#This Row],[ACCOUNT NAME]],'CHART OF ACCOUNTS'!$B$3:$D$156,2,0),"-")</f>
        <v>HEAD OFFICE</v>
      </c>
      <c r="D766" t="s">
        <v>144</v>
      </c>
      <c r="E766" t="str">
        <f>_xlfn.IFNA(VLOOKUP(Table1[[#This Row],[ACCOUNT NAME]],'CHART OF ACCOUNTS'!$B$3:$D$156,3,0),"-")</f>
        <v>OPERATIONS EXPENSES</v>
      </c>
      <c r="F766" s="36" t="s">
        <v>706</v>
      </c>
      <c r="G766" s="30">
        <v>19907</v>
      </c>
      <c r="H766" s="38"/>
      <c r="I766" s="35">
        <f>I765+Table1[[#This Row],[DEBIT]]-Table1[[#This Row],[CREDIT]]</f>
        <v>1774440205</v>
      </c>
      <c r="J766" s="27">
        <f>Table1[[#This Row],[DATE]]</f>
        <v>44964</v>
      </c>
    </row>
    <row r="767" ht="14.1" hidden="1" customHeight="1" spans="1:10">
      <c r="A767" s="27">
        <v>44964</v>
      </c>
      <c r="B767" s="40">
        <v>762</v>
      </c>
      <c r="C767" s="12" t="str">
        <f>_xlfn.IFNA(VLOOKUP(Table1[[#This Row],[ACCOUNT NAME]],'CHART OF ACCOUNTS'!$B$3:$D$156,2,0),"-")</f>
        <v>RENTS</v>
      </c>
      <c r="D767" t="s">
        <v>134</v>
      </c>
      <c r="E767" t="str">
        <f>_xlfn.IFNA(VLOOKUP(Table1[[#This Row],[ACCOUNT NAME]],'CHART OF ACCOUNTS'!$B$3:$D$156,3,0),"-")</f>
        <v>OPERATIONS EXPENSES</v>
      </c>
      <c r="F767" s="36" t="s">
        <v>707</v>
      </c>
      <c r="G767" s="30">
        <v>178750</v>
      </c>
      <c r="H767" s="38"/>
      <c r="I767" s="35">
        <f>I766+Table1[[#This Row],[DEBIT]]-Table1[[#This Row],[CREDIT]]</f>
        <v>1774618955</v>
      </c>
      <c r="J767" s="27">
        <f>Table1[[#This Row],[DATE]]</f>
        <v>44964</v>
      </c>
    </row>
    <row r="768" ht="14.1" hidden="1" customHeight="1" spans="1:10">
      <c r="A768" s="27">
        <v>44964</v>
      </c>
      <c r="B768" s="28">
        <v>763</v>
      </c>
      <c r="C768" s="12" t="str">
        <f>_xlfn.IFNA(VLOOKUP(Table1[[#This Row],[ACCOUNT NAME]],'CHART OF ACCOUNTS'!$B$3:$D$156,2,0),"-")</f>
        <v>PRINTINGS</v>
      </c>
      <c r="D768" t="s">
        <v>71</v>
      </c>
      <c r="E768" t="str">
        <f>_xlfn.IFNA(VLOOKUP(Table1[[#This Row],[ACCOUNT NAME]],'CHART OF ACCOUNTS'!$B$3:$D$156,3,0),"-")</f>
        <v>MARKETING EXP</v>
      </c>
      <c r="F768" s="36" t="s">
        <v>708</v>
      </c>
      <c r="G768" s="30">
        <v>2275</v>
      </c>
      <c r="H768" s="38"/>
      <c r="I768" s="35">
        <f>I767+Table1[[#This Row],[DEBIT]]-Table1[[#This Row],[CREDIT]]</f>
        <v>1774621230</v>
      </c>
      <c r="J768" s="27">
        <f>Table1[[#This Row],[DATE]]</f>
        <v>44964</v>
      </c>
    </row>
    <row r="769" ht="14.1" hidden="1" customHeight="1" spans="1:10">
      <c r="A769" s="27">
        <v>44964</v>
      </c>
      <c r="B769" s="40">
        <v>764</v>
      </c>
      <c r="C769" s="12" t="str">
        <f>_xlfn.IFNA(VLOOKUP(Table1[[#This Row],[ACCOUNT NAME]],'CHART OF ACCOUNTS'!$B$3:$D$156,2,0),"-")</f>
        <v>PRINTINGS</v>
      </c>
      <c r="D769" t="s">
        <v>71</v>
      </c>
      <c r="E769" t="str">
        <f>_xlfn.IFNA(VLOOKUP(Table1[[#This Row],[ACCOUNT NAME]],'CHART OF ACCOUNTS'!$B$3:$D$156,3,0),"-")</f>
        <v>MARKETING EXP</v>
      </c>
      <c r="F769" s="36" t="s">
        <v>709</v>
      </c>
      <c r="G769" s="30">
        <v>52237</v>
      </c>
      <c r="H769" s="38"/>
      <c r="I769" s="35">
        <f>I768+Table1[[#This Row],[DEBIT]]-Table1[[#This Row],[CREDIT]]</f>
        <v>1774673467</v>
      </c>
      <c r="J769" s="27">
        <f>Table1[[#This Row],[DATE]]</f>
        <v>44964</v>
      </c>
    </row>
    <row r="770" ht="14.1" hidden="1" customHeight="1" spans="1:10">
      <c r="A770" s="27">
        <v>44964</v>
      </c>
      <c r="B770" s="28">
        <v>765</v>
      </c>
      <c r="C770" s="12" t="str">
        <f>_xlfn.IFNA(VLOOKUP(Table1[[#This Row],[ACCOUNT NAME]],'CHART OF ACCOUNTS'!$B$3:$D$156,2,0),"-")</f>
        <v>VC SITE OFFICE</v>
      </c>
      <c r="D770" t="s">
        <v>98</v>
      </c>
      <c r="E770" t="str">
        <f>_xlfn.IFNA(VLOOKUP(Table1[[#This Row],[ACCOUNT NAME]],'CHART OF ACCOUNTS'!$B$3:$D$156,3,0),"-")</f>
        <v>MARKETING EXP</v>
      </c>
      <c r="F770" s="36" t="s">
        <v>710</v>
      </c>
      <c r="G770" s="30">
        <v>44554</v>
      </c>
      <c r="H770" s="38"/>
      <c r="I770" s="35">
        <f>I769+Table1[[#This Row],[DEBIT]]-Table1[[#This Row],[CREDIT]]</f>
        <v>1774718021</v>
      </c>
      <c r="J770" s="27">
        <f>Table1[[#This Row],[DATE]]</f>
        <v>44964</v>
      </c>
    </row>
    <row r="771" ht="14.1" hidden="1" customHeight="1" spans="1:10">
      <c r="A771" s="27">
        <v>44964</v>
      </c>
      <c r="B771" s="40">
        <v>766</v>
      </c>
      <c r="C771" s="12" t="str">
        <f>_xlfn.IFNA(VLOOKUP(Table1[[#This Row],[ACCOUNT NAME]],'CHART OF ACCOUNTS'!$B$3:$D$156,2,0),"-")</f>
        <v>APPROVAL FEE GOVT. DEPT</v>
      </c>
      <c r="D771" t="s">
        <v>19</v>
      </c>
      <c r="E771" t="str">
        <f>_xlfn.IFNA(VLOOKUP(Table1[[#This Row],[ACCOUNT NAME]],'CHART OF ACCOUNTS'!$B$3:$D$156,3,0),"-")</f>
        <v>CONSTRUCTION EXP</v>
      </c>
      <c r="F771" s="36" t="s">
        <v>711</v>
      </c>
      <c r="G771" s="30">
        <v>80000</v>
      </c>
      <c r="H771" s="38"/>
      <c r="I771" s="35">
        <f>I770+Table1[[#This Row],[DEBIT]]-Table1[[#This Row],[CREDIT]]</f>
        <v>1774798021</v>
      </c>
      <c r="J771" s="27">
        <f>Table1[[#This Row],[DATE]]</f>
        <v>44964</v>
      </c>
    </row>
    <row r="772" ht="14.1" hidden="1" customHeight="1" spans="1:10">
      <c r="A772" s="27">
        <v>44964</v>
      </c>
      <c r="B772" s="28">
        <v>767</v>
      </c>
      <c r="C772" s="12" t="str">
        <f>_xlfn.IFNA(VLOOKUP(Table1[[#This Row],[ACCOUNT NAME]],'CHART OF ACCOUNTS'!$B$3:$D$156,2,0),"-")</f>
        <v>MISCELLANOUS</v>
      </c>
      <c r="D772" t="s">
        <v>140</v>
      </c>
      <c r="E772" t="str">
        <f>_xlfn.IFNA(VLOOKUP(Table1[[#This Row],[ACCOUNT NAME]],'CHART OF ACCOUNTS'!$B$3:$D$156,3,0),"-")</f>
        <v>OPERATIONS EXPENSES</v>
      </c>
      <c r="F772" s="36" t="s">
        <v>712</v>
      </c>
      <c r="G772" s="30">
        <v>78585</v>
      </c>
      <c r="H772" s="38"/>
      <c r="I772" s="35">
        <f>I771+Table1[[#This Row],[DEBIT]]-Table1[[#This Row],[CREDIT]]</f>
        <v>1774876606</v>
      </c>
      <c r="J772" s="27">
        <f>Table1[[#This Row],[DATE]]</f>
        <v>44964</v>
      </c>
    </row>
    <row r="773" ht="14.1" hidden="1" customHeight="1" spans="1:10">
      <c r="A773" s="27">
        <v>44966</v>
      </c>
      <c r="B773" s="40">
        <v>768</v>
      </c>
      <c r="C773" s="12" t="str">
        <f>_xlfn.IFNA(VLOOKUP(Table1[[#This Row],[ACCOUNT NAME]],'CHART OF ACCOUNTS'!$B$3:$D$156,2,0),"-")</f>
        <v>MISCELLANOUS</v>
      </c>
      <c r="D773" t="s">
        <v>140</v>
      </c>
      <c r="E773" t="str">
        <f>_xlfn.IFNA(VLOOKUP(Table1[[#This Row],[ACCOUNT NAME]],'CHART OF ACCOUNTS'!$B$3:$D$156,3,0),"-")</f>
        <v>OPERATIONS EXPENSES</v>
      </c>
      <c r="F773" s="36" t="s">
        <v>713</v>
      </c>
      <c r="G773" s="30">
        <v>47758</v>
      </c>
      <c r="H773" s="38"/>
      <c r="I773" s="35">
        <f>I772+Table1[[#This Row],[DEBIT]]-Table1[[#This Row],[CREDIT]]</f>
        <v>1774924364</v>
      </c>
      <c r="J773" s="27">
        <f>Table1[[#This Row],[DATE]]</f>
        <v>44966</v>
      </c>
    </row>
    <row r="774" ht="14.1" hidden="1" customHeight="1" spans="1:10">
      <c r="A774" s="27">
        <v>44966</v>
      </c>
      <c r="B774" s="28">
        <v>769</v>
      </c>
      <c r="C774" s="12" t="str">
        <f>_xlfn.IFNA(VLOOKUP(Table1[[#This Row],[ACCOUNT NAME]],'CHART OF ACCOUNTS'!$B$3:$D$156,2,0),"-")</f>
        <v>UTILITY</v>
      </c>
      <c r="D774" t="s">
        <v>141</v>
      </c>
      <c r="E774" t="str">
        <f>_xlfn.IFNA(VLOOKUP(Table1[[#This Row],[ACCOUNT NAME]],'CHART OF ACCOUNTS'!$B$3:$D$156,3,0),"-")</f>
        <v>OPERATIONS EXPENSES</v>
      </c>
      <c r="F774" s="36" t="s">
        <v>714</v>
      </c>
      <c r="G774" s="30">
        <v>163</v>
      </c>
      <c r="H774" s="38"/>
      <c r="I774" s="35">
        <f>I773+Table1[[#This Row],[DEBIT]]-Table1[[#This Row],[CREDIT]]</f>
        <v>1774924527</v>
      </c>
      <c r="J774" s="27">
        <f>Table1[[#This Row],[DATE]]</f>
        <v>44966</v>
      </c>
    </row>
    <row r="775" ht="14.1" hidden="1" customHeight="1" spans="1:10">
      <c r="A775" s="27">
        <v>44966</v>
      </c>
      <c r="B775" s="40">
        <v>770</v>
      </c>
      <c r="C775" s="12" t="str">
        <f>_xlfn.IFNA(VLOOKUP(Table1[[#This Row],[ACCOUNT NAME]],'CHART OF ACCOUNTS'!$B$3:$D$156,2,0),"-")</f>
        <v>UTILITY</v>
      </c>
      <c r="D775" t="s">
        <v>141</v>
      </c>
      <c r="E775" t="str">
        <f>_xlfn.IFNA(VLOOKUP(Table1[[#This Row],[ACCOUNT NAME]],'CHART OF ACCOUNTS'!$B$3:$D$156,3,0),"-")</f>
        <v>OPERATIONS EXPENSES</v>
      </c>
      <c r="F775" s="36" t="s">
        <v>715</v>
      </c>
      <c r="G775" s="30">
        <v>2594</v>
      </c>
      <c r="H775" s="38"/>
      <c r="I775" s="35">
        <f>I774+Table1[[#This Row],[DEBIT]]-Table1[[#This Row],[CREDIT]]</f>
        <v>1774927121</v>
      </c>
      <c r="J775" s="27">
        <f>Table1[[#This Row],[DATE]]</f>
        <v>44966</v>
      </c>
    </row>
    <row r="776" ht="14.1" hidden="1" customHeight="1" spans="1:10">
      <c r="A776" s="27">
        <v>44966</v>
      </c>
      <c r="B776" s="28">
        <v>771</v>
      </c>
      <c r="C776" s="12" t="str">
        <f>_xlfn.IFNA(VLOOKUP(Table1[[#This Row],[ACCOUNT NAME]],'CHART OF ACCOUNTS'!$B$3:$D$156,2,0),"-")</f>
        <v>UTILITY</v>
      </c>
      <c r="D776" t="s">
        <v>141</v>
      </c>
      <c r="E776" t="str">
        <f>_xlfn.IFNA(VLOOKUP(Table1[[#This Row],[ACCOUNT NAME]],'CHART OF ACCOUNTS'!$B$3:$D$156,3,0),"-")</f>
        <v>OPERATIONS EXPENSES</v>
      </c>
      <c r="F776" s="36" t="s">
        <v>716</v>
      </c>
      <c r="G776" s="30">
        <v>2600</v>
      </c>
      <c r="H776" s="38"/>
      <c r="I776" s="35">
        <f>I775+Table1[[#This Row],[DEBIT]]-Table1[[#This Row],[CREDIT]]</f>
        <v>1774929721</v>
      </c>
      <c r="J776" s="27">
        <f>Table1[[#This Row],[DATE]]</f>
        <v>44966</v>
      </c>
    </row>
    <row r="777" ht="14.1" hidden="1" customHeight="1" spans="1:10">
      <c r="A777" s="27">
        <v>44966</v>
      </c>
      <c r="B777" s="40">
        <v>772</v>
      </c>
      <c r="C777" s="12" t="str">
        <f>_xlfn.IFNA(VLOOKUP(Table1[[#This Row],[ACCOUNT NAME]],'CHART OF ACCOUNTS'!$B$3:$D$156,2,0),"-")</f>
        <v>UTILITY</v>
      </c>
      <c r="D777" t="s">
        <v>141</v>
      </c>
      <c r="E777" t="str">
        <f>_xlfn.IFNA(VLOOKUP(Table1[[#This Row],[ACCOUNT NAME]],'CHART OF ACCOUNTS'!$B$3:$D$156,3,0),"-")</f>
        <v>OPERATIONS EXPENSES</v>
      </c>
      <c r="F777" s="36" t="s">
        <v>717</v>
      </c>
      <c r="G777" s="30">
        <v>5850</v>
      </c>
      <c r="H777" s="38"/>
      <c r="I777" s="35">
        <f>I776+Table1[[#This Row],[DEBIT]]-Table1[[#This Row],[CREDIT]]</f>
        <v>1774935571</v>
      </c>
      <c r="J777" s="27">
        <f>Table1[[#This Row],[DATE]]</f>
        <v>44966</v>
      </c>
    </row>
    <row r="778" ht="14.1" hidden="1" customHeight="1" spans="1:10">
      <c r="A778" s="27">
        <v>44966</v>
      </c>
      <c r="B778" s="28">
        <v>773</v>
      </c>
      <c r="C778" s="12" t="str">
        <f>_xlfn.IFNA(VLOOKUP(Table1[[#This Row],[ACCOUNT NAME]],'CHART OF ACCOUNTS'!$B$3:$D$156,2,0),"-")</f>
        <v>VC</v>
      </c>
      <c r="D778" t="s">
        <v>145</v>
      </c>
      <c r="E778" t="str">
        <f>_xlfn.IFNA(VLOOKUP(Table1[[#This Row],[ACCOUNT NAME]],'CHART OF ACCOUNTS'!$B$3:$D$156,3,0),"-")</f>
        <v>OPERATIONS EXPENSES</v>
      </c>
      <c r="F778" s="36" t="s">
        <v>718</v>
      </c>
      <c r="G778" s="30">
        <v>108092</v>
      </c>
      <c r="H778" s="38"/>
      <c r="I778" s="35">
        <f>I777+Table1[[#This Row],[DEBIT]]-Table1[[#This Row],[CREDIT]]</f>
        <v>1775043663</v>
      </c>
      <c r="J778" s="27">
        <f>Table1[[#This Row],[DATE]]</f>
        <v>44966</v>
      </c>
    </row>
    <row r="779" ht="14.1" hidden="1" customHeight="1" spans="1:10">
      <c r="A779" s="27">
        <v>44966</v>
      </c>
      <c r="B779" s="40">
        <v>774</v>
      </c>
      <c r="C779" s="12" t="str">
        <f>_xlfn.IFNA(VLOOKUP(Table1[[#This Row],[ACCOUNT NAME]],'CHART OF ACCOUNTS'!$B$3:$D$156,2,0),"-")</f>
        <v>UTILITY</v>
      </c>
      <c r="D779" t="s">
        <v>141</v>
      </c>
      <c r="E779" t="str">
        <f>_xlfn.IFNA(VLOOKUP(Table1[[#This Row],[ACCOUNT NAME]],'CHART OF ACCOUNTS'!$B$3:$D$156,3,0),"-")</f>
        <v>OPERATIONS EXPENSES</v>
      </c>
      <c r="F779" s="36" t="s">
        <v>719</v>
      </c>
      <c r="G779" s="30">
        <v>3900</v>
      </c>
      <c r="H779" s="38"/>
      <c r="I779" s="35">
        <f>I778+Table1[[#This Row],[DEBIT]]-Table1[[#This Row],[CREDIT]]</f>
        <v>1775047563</v>
      </c>
      <c r="J779" s="27">
        <f>Table1[[#This Row],[DATE]]</f>
        <v>44966</v>
      </c>
    </row>
    <row r="780" ht="14.1" hidden="1" customHeight="1" spans="1:10">
      <c r="A780" s="27">
        <v>44966</v>
      </c>
      <c r="B780" s="28">
        <v>775</v>
      </c>
      <c r="C780" s="12" t="str">
        <f>_xlfn.IFNA(VLOOKUP(Table1[[#This Row],[ACCOUNT NAME]],'CHART OF ACCOUNTS'!$B$3:$D$156,2,0),"-")</f>
        <v>GROCERY</v>
      </c>
      <c r="D780" t="s">
        <v>136</v>
      </c>
      <c r="E780" t="str">
        <f>_xlfn.IFNA(VLOOKUP(Table1[[#This Row],[ACCOUNT NAME]],'CHART OF ACCOUNTS'!$B$3:$D$156,3,0),"-")</f>
        <v>OPERATIONS EXPENSES</v>
      </c>
      <c r="F780" s="36" t="s">
        <v>720</v>
      </c>
      <c r="G780" s="30">
        <v>56885</v>
      </c>
      <c r="H780" s="38"/>
      <c r="I780" s="35">
        <f>I779+Table1[[#This Row],[DEBIT]]-Table1[[#This Row],[CREDIT]]</f>
        <v>1775104448</v>
      </c>
      <c r="J780" s="27">
        <f>Table1[[#This Row],[DATE]]</f>
        <v>44966</v>
      </c>
    </row>
    <row r="781" ht="14.1" hidden="1" customHeight="1" spans="1:10">
      <c r="A781" s="27">
        <v>44966</v>
      </c>
      <c r="B781" s="40">
        <v>776</v>
      </c>
      <c r="C781" s="12" t="str">
        <f>_xlfn.IFNA(VLOOKUP(Table1[[#This Row],[ACCOUNT NAME]],'CHART OF ACCOUNTS'!$B$3:$D$156,2,0),"-")</f>
        <v>STATIONERY</v>
      </c>
      <c r="D781" t="s">
        <v>135</v>
      </c>
      <c r="E781" t="str">
        <f>_xlfn.IFNA(VLOOKUP(Table1[[#This Row],[ACCOUNT NAME]],'CHART OF ACCOUNTS'!$B$3:$D$156,3,0),"-")</f>
        <v>OPERATIONS EXPENSES</v>
      </c>
      <c r="F781" s="36" t="s">
        <v>721</v>
      </c>
      <c r="G781" s="30">
        <v>1885</v>
      </c>
      <c r="H781" s="38"/>
      <c r="I781" s="35">
        <f>I780+Table1[[#This Row],[DEBIT]]-Table1[[#This Row],[CREDIT]]</f>
        <v>1775106333</v>
      </c>
      <c r="J781" s="27">
        <f>Table1[[#This Row],[DATE]]</f>
        <v>44966</v>
      </c>
    </row>
    <row r="782" ht="14.1" hidden="1" customHeight="1" spans="1:10">
      <c r="A782" s="27">
        <v>44966</v>
      </c>
      <c r="B782" s="28">
        <v>777</v>
      </c>
      <c r="C782" s="12" t="str">
        <f>_xlfn.IFNA(VLOOKUP(Table1[[#This Row],[ACCOUNT NAME]],'CHART OF ACCOUNTS'!$B$3:$D$156,2,0),"-")</f>
        <v>UTILITY</v>
      </c>
      <c r="D782" t="s">
        <v>141</v>
      </c>
      <c r="E782" t="str">
        <f>_xlfn.IFNA(VLOOKUP(Table1[[#This Row],[ACCOUNT NAME]],'CHART OF ACCOUNTS'!$B$3:$D$156,3,0),"-")</f>
        <v>OPERATIONS EXPENSES</v>
      </c>
      <c r="F782" s="36" t="s">
        <v>722</v>
      </c>
      <c r="G782" s="30">
        <v>10292</v>
      </c>
      <c r="H782" s="38"/>
      <c r="I782" s="35">
        <f>I781+Table1[[#This Row],[DEBIT]]-Table1[[#This Row],[CREDIT]]</f>
        <v>1775116625</v>
      </c>
      <c r="J782" s="27">
        <f>Table1[[#This Row],[DATE]]</f>
        <v>44966</v>
      </c>
    </row>
    <row r="783" ht="14.1" hidden="1" customHeight="1" spans="1:10">
      <c r="A783" s="27">
        <v>44966</v>
      </c>
      <c r="B783" s="40">
        <v>778</v>
      </c>
      <c r="C783" s="12" t="str">
        <f>_xlfn.IFNA(VLOOKUP(Table1[[#This Row],[ACCOUNT NAME]],'CHART OF ACCOUNTS'!$B$3:$D$156,2,0),"-")</f>
        <v>SALARIES</v>
      </c>
      <c r="D783" t="s">
        <v>138</v>
      </c>
      <c r="E783" t="str">
        <f>_xlfn.IFNA(VLOOKUP(Table1[[#This Row],[ACCOUNT NAME]],'CHART OF ACCOUNTS'!$B$3:$D$156,3,0),"-")</f>
        <v>OPERATIONS EXPENSES</v>
      </c>
      <c r="F783" s="36" t="s">
        <v>652</v>
      </c>
      <c r="G783" s="30">
        <v>31997</v>
      </c>
      <c r="H783" s="38"/>
      <c r="I783" s="35">
        <f>I782+Table1[[#This Row],[DEBIT]]-Table1[[#This Row],[CREDIT]]</f>
        <v>1775148622</v>
      </c>
      <c r="J783" s="27">
        <f>Table1[[#This Row],[DATE]]</f>
        <v>44966</v>
      </c>
    </row>
    <row r="784" ht="14.1" hidden="1" customHeight="1" spans="1:10">
      <c r="A784" s="27">
        <v>44966</v>
      </c>
      <c r="B784" s="28">
        <v>779</v>
      </c>
      <c r="C784" s="12" t="str">
        <f>_xlfn.IFNA(VLOOKUP(Table1[[#This Row],[ACCOUNT NAME]],'CHART OF ACCOUNTS'!$B$3:$D$156,2,0),"-")</f>
        <v>VC</v>
      </c>
      <c r="D784" t="s">
        <v>145</v>
      </c>
      <c r="E784" t="str">
        <f>_xlfn.IFNA(VLOOKUP(Table1[[#This Row],[ACCOUNT NAME]],'CHART OF ACCOUNTS'!$B$3:$D$156,3,0),"-")</f>
        <v>OPERATIONS EXPENSES</v>
      </c>
      <c r="F784" s="36" t="s">
        <v>718</v>
      </c>
      <c r="G784" s="30">
        <v>52535</v>
      </c>
      <c r="H784" s="38"/>
      <c r="I784" s="35">
        <f>I783+Table1[[#This Row],[DEBIT]]-Table1[[#This Row],[CREDIT]]</f>
        <v>1775201157</v>
      </c>
      <c r="J784" s="27">
        <f>Table1[[#This Row],[DATE]]</f>
        <v>44966</v>
      </c>
    </row>
    <row r="785" ht="14.1" hidden="1" customHeight="1" spans="1:10">
      <c r="A785" s="27">
        <v>44966</v>
      </c>
      <c r="B785" s="40">
        <v>780</v>
      </c>
      <c r="C785" s="12" t="str">
        <f>_xlfn.IFNA(VLOOKUP(Table1[[#This Row],[ACCOUNT NAME]],'CHART OF ACCOUNTS'!$B$3:$D$156,2,0),"-")</f>
        <v>PRINTINGS</v>
      </c>
      <c r="D785" t="s">
        <v>71</v>
      </c>
      <c r="E785" t="str">
        <f>_xlfn.IFNA(VLOOKUP(Table1[[#This Row],[ACCOUNT NAME]],'CHART OF ACCOUNTS'!$B$3:$D$156,3,0),"-")</f>
        <v>MARKETING EXP</v>
      </c>
      <c r="F785" s="36" t="s">
        <v>708</v>
      </c>
      <c r="G785" s="30">
        <v>12025</v>
      </c>
      <c r="H785" s="38"/>
      <c r="I785" s="35">
        <f>I784+Table1[[#This Row],[DEBIT]]-Table1[[#This Row],[CREDIT]]</f>
        <v>1775213182</v>
      </c>
      <c r="J785" s="27">
        <f>Table1[[#This Row],[DATE]]</f>
        <v>44966</v>
      </c>
    </row>
    <row r="786" ht="14.1" hidden="1" customHeight="1" spans="1:10">
      <c r="A786" s="27">
        <v>44966</v>
      </c>
      <c r="B786" s="28">
        <v>781</v>
      </c>
      <c r="C786" s="12" t="str">
        <f>_xlfn.IFNA(VLOOKUP(Table1[[#This Row],[ACCOUNT NAME]],'CHART OF ACCOUNTS'!$B$3:$D$156,2,0),"-")</f>
        <v>SALARIES</v>
      </c>
      <c r="D786" t="s">
        <v>137</v>
      </c>
      <c r="E786" t="str">
        <f>_xlfn.IFNA(VLOOKUP(Table1[[#This Row],[ACCOUNT NAME]],'CHART OF ACCOUNTS'!$B$3:$D$156,3,0),"-")</f>
        <v>OPERATIONS EXPENSES</v>
      </c>
      <c r="F786" s="36" t="s">
        <v>723</v>
      </c>
      <c r="G786" s="30">
        <v>380629</v>
      </c>
      <c r="H786" s="38"/>
      <c r="I786" s="35">
        <f>I785+Table1[[#This Row],[DEBIT]]-Table1[[#This Row],[CREDIT]]</f>
        <v>1775593811</v>
      </c>
      <c r="J786" s="27">
        <f>Table1[[#This Row],[DATE]]</f>
        <v>44966</v>
      </c>
    </row>
    <row r="787" ht="14.1" hidden="1" customHeight="1" spans="1:10">
      <c r="A787" s="27">
        <v>44966</v>
      </c>
      <c r="B787" s="40">
        <v>782</v>
      </c>
      <c r="C787" s="12" t="str">
        <f>_xlfn.IFNA(VLOOKUP(Table1[[#This Row],[ACCOUNT NAME]],'CHART OF ACCOUNTS'!$B$3:$D$156,2,0),"-")</f>
        <v>SALARIES</v>
      </c>
      <c r="D787" t="s">
        <v>137</v>
      </c>
      <c r="E787" t="str">
        <f>_xlfn.IFNA(VLOOKUP(Table1[[#This Row],[ACCOUNT NAME]],'CHART OF ACCOUNTS'!$B$3:$D$156,3,0),"-")</f>
        <v>OPERATIONS EXPENSES</v>
      </c>
      <c r="F787" s="36" t="s">
        <v>724</v>
      </c>
      <c r="G787" s="30">
        <v>19355</v>
      </c>
      <c r="H787" s="38"/>
      <c r="I787" s="35">
        <f>I786+Table1[[#This Row],[DEBIT]]-Table1[[#This Row],[CREDIT]]</f>
        <v>1775613166</v>
      </c>
      <c r="J787" s="27">
        <f>Table1[[#This Row],[DATE]]</f>
        <v>44966</v>
      </c>
    </row>
    <row r="788" ht="14.1" hidden="1" customHeight="1" spans="1:10">
      <c r="A788" s="27">
        <v>44966</v>
      </c>
      <c r="B788" s="28">
        <v>783</v>
      </c>
      <c r="C788" s="12" t="str">
        <f>_xlfn.IFNA(VLOOKUP(Table1[[#This Row],[ACCOUNT NAME]],'CHART OF ACCOUNTS'!$B$3:$D$156,2,0),"-")</f>
        <v>SALARIES</v>
      </c>
      <c r="D788" t="s">
        <v>137</v>
      </c>
      <c r="E788" t="str">
        <f>_xlfn.IFNA(VLOOKUP(Table1[[#This Row],[ACCOUNT NAME]],'CHART OF ACCOUNTS'!$B$3:$D$156,3,0),"-")</f>
        <v>OPERATIONS EXPENSES</v>
      </c>
      <c r="F788" s="36" t="s">
        <v>725</v>
      </c>
      <c r="G788" s="30">
        <v>751698</v>
      </c>
      <c r="H788" s="38"/>
      <c r="I788" s="35">
        <f>I787+Table1[[#This Row],[DEBIT]]-Table1[[#This Row],[CREDIT]]</f>
        <v>1776364864</v>
      </c>
      <c r="J788" s="27">
        <f>Table1[[#This Row],[DATE]]</f>
        <v>44966</v>
      </c>
    </row>
    <row r="789" ht="14.1" hidden="1" customHeight="1" spans="1:10">
      <c r="A789" s="27">
        <v>44966</v>
      </c>
      <c r="B789" s="40">
        <v>784</v>
      </c>
      <c r="C789" s="12" t="str">
        <f>_xlfn.IFNA(VLOOKUP(Table1[[#This Row],[ACCOUNT NAME]],'CHART OF ACCOUNTS'!$B$3:$D$156,2,0),"-")</f>
        <v>SALARIES</v>
      </c>
      <c r="D789" t="s">
        <v>137</v>
      </c>
      <c r="E789" t="str">
        <f>_xlfn.IFNA(VLOOKUP(Table1[[#This Row],[ACCOUNT NAME]],'CHART OF ACCOUNTS'!$B$3:$D$156,3,0),"-")</f>
        <v>OPERATIONS EXPENSES</v>
      </c>
      <c r="F789" s="36" t="s">
        <v>726</v>
      </c>
      <c r="G789" s="30">
        <v>251822</v>
      </c>
      <c r="H789" s="38"/>
      <c r="I789" s="35">
        <f>I788+Table1[[#This Row],[DEBIT]]-Table1[[#This Row],[CREDIT]]</f>
        <v>1776616686</v>
      </c>
      <c r="J789" s="27">
        <f>Table1[[#This Row],[DATE]]</f>
        <v>44966</v>
      </c>
    </row>
    <row r="790" ht="14.1" hidden="1" customHeight="1" spans="1:10">
      <c r="A790" s="27">
        <v>44966</v>
      </c>
      <c r="B790" s="28">
        <v>785</v>
      </c>
      <c r="C790" s="12" t="str">
        <f>_xlfn.IFNA(VLOOKUP(Table1[[#This Row],[ACCOUNT NAME]],'CHART OF ACCOUNTS'!$B$3:$D$156,2,0),"-")</f>
        <v>SALARIES</v>
      </c>
      <c r="D790" t="s">
        <v>137</v>
      </c>
      <c r="E790" t="str">
        <f>_xlfn.IFNA(VLOOKUP(Table1[[#This Row],[ACCOUNT NAME]],'CHART OF ACCOUNTS'!$B$3:$D$156,3,0),"-")</f>
        <v>OPERATIONS EXPENSES</v>
      </c>
      <c r="F790" s="36" t="s">
        <v>727</v>
      </c>
      <c r="G790" s="30">
        <v>130734</v>
      </c>
      <c r="H790" s="38"/>
      <c r="I790" s="35">
        <f>I789+Table1[[#This Row],[DEBIT]]-Table1[[#This Row],[CREDIT]]</f>
        <v>1776747420</v>
      </c>
      <c r="J790" s="27">
        <f>Table1[[#This Row],[DATE]]</f>
        <v>44966</v>
      </c>
    </row>
    <row r="791" ht="14.1" hidden="1" customHeight="1" spans="1:10">
      <c r="A791" s="27">
        <v>44966</v>
      </c>
      <c r="B791" s="40">
        <v>786</v>
      </c>
      <c r="C791" s="12" t="str">
        <f>_xlfn.IFNA(VLOOKUP(Table1[[#This Row],[ACCOUNT NAME]],'CHART OF ACCOUNTS'!$B$3:$D$156,2,0),"-")</f>
        <v>SALARIES</v>
      </c>
      <c r="D791" t="s">
        <v>137</v>
      </c>
      <c r="E791" t="str">
        <f>_xlfn.IFNA(VLOOKUP(Table1[[#This Row],[ACCOUNT NAME]],'CHART OF ACCOUNTS'!$B$3:$D$156,3,0),"-")</f>
        <v>OPERATIONS EXPENSES</v>
      </c>
      <c r="F791" s="36" t="s">
        <v>728</v>
      </c>
      <c r="G791" s="30">
        <v>542231</v>
      </c>
      <c r="H791" s="38"/>
      <c r="I791" s="35">
        <f>I790+Table1[[#This Row],[DEBIT]]-Table1[[#This Row],[CREDIT]]</f>
        <v>1777289651</v>
      </c>
      <c r="J791" s="27">
        <f>Table1[[#This Row],[DATE]]</f>
        <v>44966</v>
      </c>
    </row>
    <row r="792" ht="14.1" hidden="1" customHeight="1" spans="1:10">
      <c r="A792" s="27">
        <v>44967</v>
      </c>
      <c r="B792" s="28">
        <v>787</v>
      </c>
      <c r="C792" s="12" t="str">
        <f>_xlfn.IFNA(VLOOKUP(Table1[[#This Row],[ACCOUNT NAME]],'CHART OF ACCOUNTS'!$B$3:$D$156,2,0),"-")</f>
        <v>SALARIES</v>
      </c>
      <c r="D792" t="s">
        <v>137</v>
      </c>
      <c r="E792" t="str">
        <f>_xlfn.IFNA(VLOOKUP(Table1[[#This Row],[ACCOUNT NAME]],'CHART OF ACCOUNTS'!$B$3:$D$156,3,0),"-")</f>
        <v>OPERATIONS EXPENSES</v>
      </c>
      <c r="F792" s="36" t="s">
        <v>729</v>
      </c>
      <c r="G792" s="30">
        <v>8667</v>
      </c>
      <c r="H792" s="38"/>
      <c r="I792" s="35">
        <f>I791+Table1[[#This Row],[DEBIT]]-Table1[[#This Row],[CREDIT]]</f>
        <v>1777298318</v>
      </c>
      <c r="J792" s="27">
        <f>Table1[[#This Row],[DATE]]</f>
        <v>44967</v>
      </c>
    </row>
    <row r="793" ht="14.1" hidden="1" customHeight="1" spans="1:10">
      <c r="A793" s="27">
        <v>44967</v>
      </c>
      <c r="B793" s="40">
        <v>788</v>
      </c>
      <c r="C793" s="12" t="str">
        <f>_xlfn.IFNA(VLOOKUP(Table1[[#This Row],[ACCOUNT NAME]],'CHART OF ACCOUNTS'!$B$3:$D$156,2,0),"-")</f>
        <v>SANITARY</v>
      </c>
      <c r="D793" t="s">
        <v>26</v>
      </c>
      <c r="E793" t="str">
        <f>_xlfn.IFNA(VLOOKUP(Table1[[#This Row],[ACCOUNT NAME]],'CHART OF ACCOUNTS'!$B$3:$D$156,3,0),"-")</f>
        <v>CONSTRUCTION EXP</v>
      </c>
      <c r="F793" s="36" t="s">
        <v>730</v>
      </c>
      <c r="G793" s="30">
        <v>16099</v>
      </c>
      <c r="H793" s="38"/>
      <c r="I793" s="35">
        <f>I792+Table1[[#This Row],[DEBIT]]-Table1[[#This Row],[CREDIT]]</f>
        <v>1777314417</v>
      </c>
      <c r="J793" s="27">
        <f>Table1[[#This Row],[DATE]]</f>
        <v>44967</v>
      </c>
    </row>
    <row r="794" ht="14.1" hidden="1" customHeight="1" spans="1:10">
      <c r="A794" s="27">
        <v>44967</v>
      </c>
      <c r="B794" s="28">
        <v>789</v>
      </c>
      <c r="C794" s="12" t="str">
        <f>_xlfn.IFNA(VLOOKUP(Table1[[#This Row],[ACCOUNT NAME]],'CHART OF ACCOUNTS'!$B$3:$D$156,2,0),"-")</f>
        <v>SANITARY</v>
      </c>
      <c r="D794" t="s">
        <v>26</v>
      </c>
      <c r="E794" t="str">
        <f>_xlfn.IFNA(VLOOKUP(Table1[[#This Row],[ACCOUNT NAME]],'CHART OF ACCOUNTS'!$B$3:$D$156,3,0),"-")</f>
        <v>CONSTRUCTION EXP</v>
      </c>
      <c r="F794" s="36" t="s">
        <v>731</v>
      </c>
      <c r="G794" s="30">
        <v>3228</v>
      </c>
      <c r="H794" s="38"/>
      <c r="I794" s="35">
        <f>I793+Table1[[#This Row],[DEBIT]]-Table1[[#This Row],[CREDIT]]</f>
        <v>1777317645</v>
      </c>
      <c r="J794" s="27">
        <f>Table1[[#This Row],[DATE]]</f>
        <v>44967</v>
      </c>
    </row>
    <row r="795" ht="14.1" hidden="1" customHeight="1" spans="1:10">
      <c r="A795" s="27">
        <v>44967</v>
      </c>
      <c r="B795" s="40">
        <v>790</v>
      </c>
      <c r="C795" s="12" t="str">
        <f>_xlfn.IFNA(VLOOKUP(Table1[[#This Row],[ACCOUNT NAME]],'CHART OF ACCOUNTS'!$B$3:$D$156,2,0),"-")</f>
        <v>MISCELLANOUS</v>
      </c>
      <c r="D795" t="s">
        <v>140</v>
      </c>
      <c r="E795" t="str">
        <f>_xlfn.IFNA(VLOOKUP(Table1[[#This Row],[ACCOUNT NAME]],'CHART OF ACCOUNTS'!$B$3:$D$156,3,0),"-")</f>
        <v>OPERATIONS EXPENSES</v>
      </c>
      <c r="F795" s="36" t="s">
        <v>732</v>
      </c>
      <c r="G795" s="30">
        <v>23665</v>
      </c>
      <c r="H795" s="38"/>
      <c r="I795" s="35">
        <f>I794+Table1[[#This Row],[DEBIT]]-Table1[[#This Row],[CREDIT]]</f>
        <v>1777341310</v>
      </c>
      <c r="J795" s="27">
        <f>Table1[[#This Row],[DATE]]</f>
        <v>44967</v>
      </c>
    </row>
    <row r="796" ht="14.1" hidden="1" customHeight="1" spans="1:10">
      <c r="A796" s="27">
        <v>44967</v>
      </c>
      <c r="B796" s="28">
        <v>791</v>
      </c>
      <c r="C796" s="12" t="str">
        <f>_xlfn.IFNA(VLOOKUP(Table1[[#This Row],[ACCOUNT NAME]],'CHART OF ACCOUNTS'!$B$3:$D$156,2,0),"-")</f>
        <v>SALARIES</v>
      </c>
      <c r="D796" t="s">
        <v>138</v>
      </c>
      <c r="E796" t="str">
        <f>_xlfn.IFNA(VLOOKUP(Table1[[#This Row],[ACCOUNT NAME]],'CHART OF ACCOUNTS'!$B$3:$D$156,3,0),"-")</f>
        <v>OPERATIONS EXPENSES</v>
      </c>
      <c r="F796" s="36" t="s">
        <v>733</v>
      </c>
      <c r="G796" s="30">
        <v>5481</v>
      </c>
      <c r="H796" s="38"/>
      <c r="I796" s="35">
        <f>I795+Table1[[#This Row],[DEBIT]]-Table1[[#This Row],[CREDIT]]</f>
        <v>1777346791</v>
      </c>
      <c r="J796" s="27">
        <f>Table1[[#This Row],[DATE]]</f>
        <v>44967</v>
      </c>
    </row>
    <row r="797" ht="14.1" hidden="1" customHeight="1" spans="1:10">
      <c r="A797" s="27">
        <v>44967</v>
      </c>
      <c r="B797" s="40">
        <v>792</v>
      </c>
      <c r="C797" s="12" t="str">
        <f>_xlfn.IFNA(VLOOKUP(Table1[[#This Row],[ACCOUNT NAME]],'CHART OF ACCOUNTS'!$B$3:$D$156,2,0),"-")</f>
        <v>DMA</v>
      </c>
      <c r="D797" t="s">
        <v>121</v>
      </c>
      <c r="E797" t="str">
        <f>_xlfn.IFNA(VLOOKUP(Table1[[#This Row],[ACCOUNT NAME]],'CHART OF ACCOUNTS'!$B$3:$D$156,3,0),"-")</f>
        <v>DMA CONSULTANTS</v>
      </c>
      <c r="F797" s="36" t="s">
        <v>734</v>
      </c>
      <c r="G797" s="30">
        <v>725480</v>
      </c>
      <c r="H797" s="38"/>
      <c r="I797" s="35">
        <f>I796+Table1[[#This Row],[DEBIT]]-Table1[[#This Row],[CREDIT]]</f>
        <v>1778072271</v>
      </c>
      <c r="J797" s="27">
        <f>Table1[[#This Row],[DATE]]</f>
        <v>44967</v>
      </c>
    </row>
    <row r="798" ht="14.1" hidden="1" customHeight="1" spans="1:10">
      <c r="A798" s="27">
        <v>44967</v>
      </c>
      <c r="B798" s="28">
        <v>793</v>
      </c>
      <c r="C798" s="12" t="str">
        <f>_xlfn.IFNA(VLOOKUP(Table1[[#This Row],[ACCOUNT NAME]],'CHART OF ACCOUNTS'!$B$3:$D$156,2,0),"-")</f>
        <v>MISCELLANOUS</v>
      </c>
      <c r="D798" t="s">
        <v>140</v>
      </c>
      <c r="E798" t="str">
        <f>_xlfn.IFNA(VLOOKUP(Table1[[#This Row],[ACCOUNT NAME]],'CHART OF ACCOUNTS'!$B$3:$D$156,3,0),"-")</f>
        <v>OPERATIONS EXPENSES</v>
      </c>
      <c r="F798" s="36" t="s">
        <v>735</v>
      </c>
      <c r="G798" s="30">
        <v>62307</v>
      </c>
      <c r="H798" s="38"/>
      <c r="I798" s="35">
        <f>I797+Table1[[#This Row],[DEBIT]]-Table1[[#This Row],[CREDIT]]</f>
        <v>1778134578</v>
      </c>
      <c r="J798" s="27">
        <f>Table1[[#This Row],[DATE]]</f>
        <v>44967</v>
      </c>
    </row>
    <row r="799" ht="14.1" hidden="1" customHeight="1" spans="1:10">
      <c r="A799" s="27">
        <v>44967</v>
      </c>
      <c r="B799" s="40">
        <v>794</v>
      </c>
      <c r="C799" s="12" t="str">
        <f>_xlfn.IFNA(VLOOKUP(Table1[[#This Row],[ACCOUNT NAME]],'CHART OF ACCOUNTS'!$B$3:$D$156,2,0),"-")</f>
        <v>DMA</v>
      </c>
      <c r="D799" t="s">
        <v>121</v>
      </c>
      <c r="E799" t="str">
        <f>_xlfn.IFNA(VLOOKUP(Table1[[#This Row],[ACCOUNT NAME]],'CHART OF ACCOUNTS'!$B$3:$D$156,3,0),"-")</f>
        <v>DMA CONSULTANTS</v>
      </c>
      <c r="F799" s="36" t="s">
        <v>736</v>
      </c>
      <c r="G799" s="30">
        <v>200000</v>
      </c>
      <c r="H799" s="38"/>
      <c r="I799" s="35">
        <f>I798+Table1[[#This Row],[DEBIT]]-Table1[[#This Row],[CREDIT]]</f>
        <v>1778334578</v>
      </c>
      <c r="J799" s="27">
        <f>Table1[[#This Row],[DATE]]</f>
        <v>44967</v>
      </c>
    </row>
    <row r="800" ht="14.1" hidden="1" customHeight="1" spans="1:10">
      <c r="A800" s="27">
        <v>44967</v>
      </c>
      <c r="B800" s="28">
        <v>795</v>
      </c>
      <c r="C800" s="12" t="str">
        <f>_xlfn.IFNA(VLOOKUP(Table1[[#This Row],[ACCOUNT NAME]],'CHART OF ACCOUNTS'!$B$3:$D$156,2,0),"-")</f>
        <v>EQUIPMENT</v>
      </c>
      <c r="D800" t="s">
        <v>169</v>
      </c>
      <c r="E800" t="str">
        <f>_xlfn.IFNA(VLOOKUP(Table1[[#This Row],[ACCOUNT NAME]],'CHART OF ACCOUNTS'!$B$3:$D$156,3,0),"-")</f>
        <v>ASSETS PURCHASED</v>
      </c>
      <c r="F800" s="36" t="s">
        <v>737</v>
      </c>
      <c r="G800" s="30">
        <v>1473928</v>
      </c>
      <c r="H800" s="38"/>
      <c r="I800" s="35">
        <f>I799+Table1[[#This Row],[DEBIT]]-Table1[[#This Row],[CREDIT]]</f>
        <v>1779808506</v>
      </c>
      <c r="J800" s="27">
        <f>Table1[[#This Row],[DATE]]</f>
        <v>44967</v>
      </c>
    </row>
    <row r="801" ht="14.1" hidden="1" customHeight="1" spans="1:10">
      <c r="A801" s="27">
        <v>44967</v>
      </c>
      <c r="B801" s="40">
        <v>796</v>
      </c>
      <c r="C801" s="12" t="str">
        <f>_xlfn.IFNA(VLOOKUP(Table1[[#This Row],[ACCOUNT NAME]],'CHART OF ACCOUNTS'!$B$3:$D$156,2,0),"-")</f>
        <v>MISCELLANOUS</v>
      </c>
      <c r="D801" t="s">
        <v>140</v>
      </c>
      <c r="E801" t="str">
        <f>_xlfn.IFNA(VLOOKUP(Table1[[#This Row],[ACCOUNT NAME]],'CHART OF ACCOUNTS'!$B$3:$D$156,3,0),"-")</f>
        <v>OPERATIONS EXPENSES</v>
      </c>
      <c r="F801" s="36" t="s">
        <v>738</v>
      </c>
      <c r="G801" s="30">
        <v>55000</v>
      </c>
      <c r="H801" s="38"/>
      <c r="I801" s="35">
        <f>I800+Table1[[#This Row],[DEBIT]]-Table1[[#This Row],[CREDIT]]</f>
        <v>1779863506</v>
      </c>
      <c r="J801" s="27">
        <f>Table1[[#This Row],[DATE]]</f>
        <v>44967</v>
      </c>
    </row>
    <row r="802" ht="14.1" hidden="1" customHeight="1" spans="1:10">
      <c r="A802" s="27">
        <v>44967</v>
      </c>
      <c r="B802" s="28">
        <v>797</v>
      </c>
      <c r="C802" s="12" t="str">
        <f>_xlfn.IFNA(VLOOKUP(Table1[[#This Row],[ACCOUNT NAME]],'CHART OF ACCOUNTS'!$B$3:$D$156,2,0),"-")</f>
        <v>MISCELLANOUS</v>
      </c>
      <c r="D802" t="s">
        <v>140</v>
      </c>
      <c r="E802" t="str">
        <f>_xlfn.IFNA(VLOOKUP(Table1[[#This Row],[ACCOUNT NAME]],'CHART OF ACCOUNTS'!$B$3:$D$156,3,0),"-")</f>
        <v>OPERATIONS EXPENSES</v>
      </c>
      <c r="F802" s="36" t="s">
        <v>739</v>
      </c>
      <c r="G802" s="30">
        <v>4500</v>
      </c>
      <c r="H802" s="38"/>
      <c r="I802" s="35">
        <f>I801+Table1[[#This Row],[DEBIT]]-Table1[[#This Row],[CREDIT]]</f>
        <v>1779868006</v>
      </c>
      <c r="J802" s="27">
        <f>Table1[[#This Row],[DATE]]</f>
        <v>44967</v>
      </c>
    </row>
    <row r="803" ht="14.1" hidden="1" customHeight="1" spans="1:10">
      <c r="A803" s="27">
        <v>44967</v>
      </c>
      <c r="B803" s="40">
        <v>798</v>
      </c>
      <c r="C803" s="12" t="str">
        <f>_xlfn.IFNA(VLOOKUP(Table1[[#This Row],[ACCOUNT NAME]],'CHART OF ACCOUNTS'!$B$3:$D$156,2,0),"-")</f>
        <v>EQUIPMENT</v>
      </c>
      <c r="D803" t="s">
        <v>169</v>
      </c>
      <c r="E803" t="str">
        <f>_xlfn.IFNA(VLOOKUP(Table1[[#This Row],[ACCOUNT NAME]],'CHART OF ACCOUNTS'!$B$3:$D$156,3,0),"-")</f>
        <v>ASSETS PURCHASED</v>
      </c>
      <c r="F803" s="36" t="s">
        <v>740</v>
      </c>
      <c r="G803" s="30">
        <v>85500</v>
      </c>
      <c r="H803" s="38"/>
      <c r="I803" s="35">
        <f>I802+Table1[[#This Row],[DEBIT]]-Table1[[#This Row],[CREDIT]]</f>
        <v>1779953506</v>
      </c>
      <c r="J803" s="27">
        <f>Table1[[#This Row],[DATE]]</f>
        <v>44967</v>
      </c>
    </row>
    <row r="804" ht="14.1" hidden="1" customHeight="1" spans="1:10">
      <c r="A804" s="27">
        <v>44967</v>
      </c>
      <c r="B804" s="28">
        <v>799</v>
      </c>
      <c r="C804" s="12" t="str">
        <f>_xlfn.IFNA(VLOOKUP(Table1[[#This Row],[ACCOUNT NAME]],'CHART OF ACCOUNTS'!$B$3:$D$156,2,0),"-")</f>
        <v>SALARIES</v>
      </c>
      <c r="D804" t="s">
        <v>137</v>
      </c>
      <c r="E804" t="str">
        <f>_xlfn.IFNA(VLOOKUP(Table1[[#This Row],[ACCOUNT NAME]],'CHART OF ACCOUNTS'!$B$3:$D$156,3,0),"-")</f>
        <v>OPERATIONS EXPENSES</v>
      </c>
      <c r="F804" s="36" t="s">
        <v>321</v>
      </c>
      <c r="G804" s="30">
        <v>21000</v>
      </c>
      <c r="H804" s="38"/>
      <c r="I804" s="35">
        <f>I803+Table1[[#This Row],[DEBIT]]-Table1[[#This Row],[CREDIT]]</f>
        <v>1779974506</v>
      </c>
      <c r="J804" s="27">
        <f>Table1[[#This Row],[DATE]]</f>
        <v>44967</v>
      </c>
    </row>
    <row r="805" ht="14.1" hidden="1" customHeight="1" spans="1:10">
      <c r="A805" s="27">
        <v>44967</v>
      </c>
      <c r="B805" s="40">
        <v>800</v>
      </c>
      <c r="C805" s="12" t="str">
        <f>_xlfn.IFNA(VLOOKUP(Table1[[#This Row],[ACCOUNT NAME]],'CHART OF ACCOUNTS'!$B$3:$D$156,2,0),"-")</f>
        <v>MISCELLANOUS</v>
      </c>
      <c r="D805" t="s">
        <v>140</v>
      </c>
      <c r="E805" t="str">
        <f>_xlfn.IFNA(VLOOKUP(Table1[[#This Row],[ACCOUNT NAME]],'CHART OF ACCOUNTS'!$B$3:$D$156,3,0),"-")</f>
        <v>OPERATIONS EXPENSES</v>
      </c>
      <c r="F805" s="36" t="s">
        <v>741</v>
      </c>
      <c r="G805" s="30">
        <v>192000</v>
      </c>
      <c r="H805" s="38"/>
      <c r="I805" s="35">
        <f>I804+Table1[[#This Row],[DEBIT]]-Table1[[#This Row],[CREDIT]]</f>
        <v>1780166506</v>
      </c>
      <c r="J805" s="27">
        <f>Table1[[#This Row],[DATE]]</f>
        <v>44967</v>
      </c>
    </row>
    <row r="806" ht="14.1" hidden="1" customHeight="1" spans="1:10">
      <c r="A806" s="27">
        <v>44967</v>
      </c>
      <c r="B806" s="28">
        <v>801</v>
      </c>
      <c r="C806" s="12" t="str">
        <f>_xlfn.IFNA(VLOOKUP(Table1[[#This Row],[ACCOUNT NAME]],'CHART OF ACCOUNTS'!$B$3:$D$156,2,0),"-")</f>
        <v>MISCELLANOUS</v>
      </c>
      <c r="D806" t="s">
        <v>140</v>
      </c>
      <c r="E806" t="str">
        <f>_xlfn.IFNA(VLOOKUP(Table1[[#This Row],[ACCOUNT NAME]],'CHART OF ACCOUNTS'!$B$3:$D$156,3,0),"-")</f>
        <v>OPERATIONS EXPENSES</v>
      </c>
      <c r="F806" s="36" t="s">
        <v>742</v>
      </c>
      <c r="G806" s="30">
        <v>32800</v>
      </c>
      <c r="H806" s="38"/>
      <c r="I806" s="35">
        <f>I805+Table1[[#This Row],[DEBIT]]-Table1[[#This Row],[CREDIT]]</f>
        <v>1780199306</v>
      </c>
      <c r="J806" s="27">
        <f>Table1[[#This Row],[DATE]]</f>
        <v>44967</v>
      </c>
    </row>
    <row r="807" ht="14.1" hidden="1" customHeight="1" spans="1:10">
      <c r="A807" s="27">
        <v>44967</v>
      </c>
      <c r="B807" s="40">
        <v>802</v>
      </c>
      <c r="C807" s="12" t="str">
        <f>_xlfn.IFNA(VLOOKUP(Table1[[#This Row],[ACCOUNT NAME]],'CHART OF ACCOUNTS'!$B$3:$D$156,2,0),"-")</f>
        <v>GENERAL</v>
      </c>
      <c r="D807" t="s">
        <v>31</v>
      </c>
      <c r="E807" t="str">
        <f>_xlfn.IFNA(VLOOKUP(Table1[[#This Row],[ACCOUNT NAME]],'CHART OF ACCOUNTS'!$B$3:$D$156,3,0),"-")</f>
        <v>CONSTRUCTION EXP</v>
      </c>
      <c r="F807" s="36" t="s">
        <v>743</v>
      </c>
      <c r="G807" s="30">
        <v>199087</v>
      </c>
      <c r="H807" s="38"/>
      <c r="I807" s="35">
        <f>I806+Table1[[#This Row],[DEBIT]]-Table1[[#This Row],[CREDIT]]</f>
        <v>1780398393</v>
      </c>
      <c r="J807" s="27">
        <f>Table1[[#This Row],[DATE]]</f>
        <v>44967</v>
      </c>
    </row>
    <row r="808" ht="14.1" hidden="1" customHeight="1" spans="1:10">
      <c r="A808" s="27">
        <v>44967</v>
      </c>
      <c r="B808" s="28">
        <v>803</v>
      </c>
      <c r="C808" s="12" t="str">
        <f>_xlfn.IFNA(VLOOKUP(Table1[[#This Row],[ACCOUNT NAME]],'CHART OF ACCOUNTS'!$B$3:$D$156,2,0),"-")</f>
        <v>GENERAL</v>
      </c>
      <c r="D808" t="s">
        <v>31</v>
      </c>
      <c r="E808" t="str">
        <f>_xlfn.IFNA(VLOOKUP(Table1[[#This Row],[ACCOUNT NAME]],'CHART OF ACCOUNTS'!$B$3:$D$156,3,0),"-")</f>
        <v>CONSTRUCTION EXP</v>
      </c>
      <c r="F808" s="36" t="s">
        <v>743</v>
      </c>
      <c r="G808" s="30">
        <v>37700</v>
      </c>
      <c r="H808" s="38"/>
      <c r="I808" s="35">
        <f>I807+Table1[[#This Row],[DEBIT]]-Table1[[#This Row],[CREDIT]]</f>
        <v>1780436093</v>
      </c>
      <c r="J808" s="27">
        <f>Table1[[#This Row],[DATE]]</f>
        <v>44967</v>
      </c>
    </row>
    <row r="809" ht="14.1" hidden="1" customHeight="1" spans="1:10">
      <c r="A809" s="27">
        <v>44967</v>
      </c>
      <c r="B809" s="40">
        <v>804</v>
      </c>
      <c r="C809" s="12" t="str">
        <f>_xlfn.IFNA(VLOOKUP(Table1[[#This Row],[ACCOUNT NAME]],'CHART OF ACCOUNTS'!$B$3:$D$156,2,0),"-")</f>
        <v>FURNITURE AND FITTINGS</v>
      </c>
      <c r="D809" t="s">
        <v>166</v>
      </c>
      <c r="E809" t="str">
        <f>_xlfn.IFNA(VLOOKUP(Table1[[#This Row],[ACCOUNT NAME]],'CHART OF ACCOUNTS'!$B$3:$D$156,3,0),"-")</f>
        <v>ASSETS PURCHASED</v>
      </c>
      <c r="F809" s="36" t="s">
        <v>744</v>
      </c>
      <c r="G809" s="30">
        <v>52626</v>
      </c>
      <c r="H809" s="38"/>
      <c r="I809" s="35">
        <f>I808+Table1[[#This Row],[DEBIT]]-Table1[[#This Row],[CREDIT]]</f>
        <v>1780488719</v>
      </c>
      <c r="J809" s="27">
        <f>Table1[[#This Row],[DATE]]</f>
        <v>44967</v>
      </c>
    </row>
    <row r="810" ht="14.1" hidden="1" customHeight="1" spans="1:10">
      <c r="A810" s="27">
        <v>44967</v>
      </c>
      <c r="B810" s="28">
        <v>805</v>
      </c>
      <c r="C810" s="12" t="str">
        <f>_xlfn.IFNA(VLOOKUP(Table1[[#This Row],[ACCOUNT NAME]],'CHART OF ACCOUNTS'!$B$3:$D$156,2,0),"-")</f>
        <v>FURNITURE AND FITTINGS</v>
      </c>
      <c r="D810" t="s">
        <v>166</v>
      </c>
      <c r="E810" t="str">
        <f>_xlfn.IFNA(VLOOKUP(Table1[[#This Row],[ACCOUNT NAME]],'CHART OF ACCOUNTS'!$B$3:$D$156,3,0),"-")</f>
        <v>ASSETS PURCHASED</v>
      </c>
      <c r="F810" s="36" t="s">
        <v>745</v>
      </c>
      <c r="G810" s="30">
        <v>5810</v>
      </c>
      <c r="H810" s="30"/>
      <c r="I810" s="35">
        <f>I809+Table1[[#This Row],[DEBIT]]-Table1[[#This Row],[CREDIT]]</f>
        <v>1780494529</v>
      </c>
      <c r="J810" s="27">
        <f>Table1[[#This Row],[DATE]]</f>
        <v>44967</v>
      </c>
    </row>
    <row r="811" ht="14.1" customHeight="1" spans="1:10">
      <c r="A811" s="27">
        <v>44967</v>
      </c>
      <c r="B811" s="40">
        <v>806</v>
      </c>
      <c r="C811" s="12" t="str">
        <f>_xlfn.IFNA(VLOOKUP(Table1[[#This Row],[ACCOUNT NAME]],'CHART OF ACCOUNTS'!$B$3:$D$156,2,0),"-")</f>
        <v>ADS/ ADVERTISEMENT </v>
      </c>
      <c r="D811" t="s">
        <v>83</v>
      </c>
      <c r="E811" t="str">
        <f>_xlfn.IFNA(VLOOKUP(Table1[[#This Row],[ACCOUNT NAME]],'CHART OF ACCOUNTS'!$B$3:$D$156,3,0),"-")</f>
        <v>MARKETING EXP</v>
      </c>
      <c r="F811" s="36" t="s">
        <v>746</v>
      </c>
      <c r="G811" s="30">
        <v>6747</v>
      </c>
      <c r="H811" s="30"/>
      <c r="I811" s="35">
        <f>I810+Table1[[#This Row],[DEBIT]]-Table1[[#This Row],[CREDIT]]</f>
        <v>1780501276</v>
      </c>
      <c r="J811" s="27">
        <f>Table1[[#This Row],[DATE]]</f>
        <v>44967</v>
      </c>
    </row>
    <row r="812" ht="14.1" hidden="1" customHeight="1" spans="1:10">
      <c r="A812" s="27">
        <v>44967</v>
      </c>
      <c r="B812" s="28">
        <v>807</v>
      </c>
      <c r="C812" s="12" t="str">
        <f>_xlfn.IFNA(VLOOKUP(Table1[[#This Row],[ACCOUNT NAME]],'CHART OF ACCOUNTS'!$B$3:$D$156,2,0),"-")</f>
        <v>MISCELLANOUS</v>
      </c>
      <c r="D812" t="s">
        <v>140</v>
      </c>
      <c r="E812" t="str">
        <f>_xlfn.IFNA(VLOOKUP(Table1[[#This Row],[ACCOUNT NAME]],'CHART OF ACCOUNTS'!$B$3:$D$156,3,0),"-")</f>
        <v>OPERATIONS EXPENSES</v>
      </c>
      <c r="F812" s="36" t="s">
        <v>747</v>
      </c>
      <c r="G812" s="30">
        <v>23120</v>
      </c>
      <c r="H812" s="30"/>
      <c r="I812" s="35">
        <f>I811+Table1[[#This Row],[DEBIT]]-Table1[[#This Row],[CREDIT]]</f>
        <v>1780524396</v>
      </c>
      <c r="J812" s="27">
        <f>Table1[[#This Row],[DATE]]</f>
        <v>44967</v>
      </c>
    </row>
    <row r="813" ht="14.1" hidden="1" customHeight="1" spans="1:10">
      <c r="A813" s="27">
        <v>44967</v>
      </c>
      <c r="B813" s="40">
        <v>808</v>
      </c>
      <c r="C813" s="12" t="str">
        <f>_xlfn.IFNA(VLOOKUP(Table1[[#This Row],[ACCOUNT NAME]],'CHART OF ACCOUNTS'!$B$3:$D$156,2,0),"-")</f>
        <v>SALARIES</v>
      </c>
      <c r="D813" t="s">
        <v>137</v>
      </c>
      <c r="E813" t="str">
        <f>_xlfn.IFNA(VLOOKUP(Table1[[#This Row],[ACCOUNT NAME]],'CHART OF ACCOUNTS'!$B$3:$D$156,3,0),"-")</f>
        <v>OPERATIONS EXPENSES</v>
      </c>
      <c r="F813" s="36" t="s">
        <v>748</v>
      </c>
      <c r="G813" s="30">
        <v>14000</v>
      </c>
      <c r="H813" s="30"/>
      <c r="I813" s="35">
        <f>I812+Table1[[#This Row],[DEBIT]]-Table1[[#This Row],[CREDIT]]</f>
        <v>1780538396</v>
      </c>
      <c r="J813" s="27">
        <f>Table1[[#This Row],[DATE]]</f>
        <v>44967</v>
      </c>
    </row>
    <row r="814" ht="14.1" hidden="1" customHeight="1" spans="1:10">
      <c r="A814" s="27">
        <v>44967</v>
      </c>
      <c r="B814" s="28">
        <v>809</v>
      </c>
      <c r="C814" s="12" t="str">
        <f>_xlfn.IFNA(VLOOKUP(Table1[[#This Row],[ACCOUNT NAME]],'CHART OF ACCOUNTS'!$B$3:$D$156,2,0),"-")</f>
        <v>MISCELLANOUS</v>
      </c>
      <c r="D814" t="s">
        <v>140</v>
      </c>
      <c r="E814" t="str">
        <f>_xlfn.IFNA(VLOOKUP(Table1[[#This Row],[ACCOUNT NAME]],'CHART OF ACCOUNTS'!$B$3:$D$156,3,0),"-")</f>
        <v>OPERATIONS EXPENSES</v>
      </c>
      <c r="F814" s="36" t="s">
        <v>749</v>
      </c>
      <c r="G814" s="30">
        <v>25566</v>
      </c>
      <c r="H814" s="30"/>
      <c r="I814" s="35">
        <f>I813+Table1[[#This Row],[DEBIT]]-Table1[[#This Row],[CREDIT]]</f>
        <v>1780563962</v>
      </c>
      <c r="J814" s="27">
        <f>Table1[[#This Row],[DATE]]</f>
        <v>44967</v>
      </c>
    </row>
    <row r="815" ht="14.1" hidden="1" customHeight="1" spans="1:10">
      <c r="A815" s="27">
        <v>44967</v>
      </c>
      <c r="B815" s="40">
        <v>810</v>
      </c>
      <c r="C815" s="12" t="str">
        <f>_xlfn.IFNA(VLOOKUP(Table1[[#This Row],[ACCOUNT NAME]],'CHART OF ACCOUNTS'!$B$3:$D$156,2,0),"-")</f>
        <v>MISCELLANOUS</v>
      </c>
      <c r="D815" t="s">
        <v>140</v>
      </c>
      <c r="E815" t="str">
        <f>_xlfn.IFNA(VLOOKUP(Table1[[#This Row],[ACCOUNT NAME]],'CHART OF ACCOUNTS'!$B$3:$D$156,3,0),"-")</f>
        <v>OPERATIONS EXPENSES</v>
      </c>
      <c r="F815" s="36" t="s">
        <v>750</v>
      </c>
      <c r="G815" s="30">
        <v>1100</v>
      </c>
      <c r="H815" s="30"/>
      <c r="I815" s="35">
        <f>I814+Table1[[#This Row],[DEBIT]]-Table1[[#This Row],[CREDIT]]</f>
        <v>1780565062</v>
      </c>
      <c r="J815" s="27">
        <f>Table1[[#This Row],[DATE]]</f>
        <v>44967</v>
      </c>
    </row>
    <row r="816" ht="14.1" hidden="1" customHeight="1" spans="1:10">
      <c r="A816" s="27">
        <v>44967</v>
      </c>
      <c r="B816" s="28">
        <v>811</v>
      </c>
      <c r="C816" s="12" t="str">
        <f>_xlfn.IFNA(VLOOKUP(Table1[[#This Row],[ACCOUNT NAME]],'CHART OF ACCOUNTS'!$B$3:$D$156,2,0),"-")</f>
        <v>FURNITURE AND FITTINGS</v>
      </c>
      <c r="D816" t="s">
        <v>166</v>
      </c>
      <c r="E816" t="str">
        <f>_xlfn.IFNA(VLOOKUP(Table1[[#This Row],[ACCOUNT NAME]],'CHART OF ACCOUNTS'!$B$3:$D$156,3,0),"-")</f>
        <v>ASSETS PURCHASED</v>
      </c>
      <c r="F816" s="36" t="s">
        <v>751</v>
      </c>
      <c r="G816" s="30">
        <v>194480</v>
      </c>
      <c r="H816" s="30"/>
      <c r="I816" s="35">
        <f>I815+Table1[[#This Row],[DEBIT]]-Table1[[#This Row],[CREDIT]]</f>
        <v>1780759542</v>
      </c>
      <c r="J816" s="27">
        <f>Table1[[#This Row],[DATE]]</f>
        <v>44967</v>
      </c>
    </row>
    <row r="817" ht="14.1" hidden="1" customHeight="1" spans="1:10">
      <c r="A817" s="27">
        <v>44967</v>
      </c>
      <c r="B817" s="40">
        <v>812</v>
      </c>
      <c r="C817" s="12" t="str">
        <f>_xlfn.IFNA(VLOOKUP(Table1[[#This Row],[ACCOUNT NAME]],'CHART OF ACCOUNTS'!$B$3:$D$156,2,0),"-")</f>
        <v>PRINTINGS</v>
      </c>
      <c r="D817" t="s">
        <v>71</v>
      </c>
      <c r="E817" t="str">
        <f>_xlfn.IFNA(VLOOKUP(Table1[[#This Row],[ACCOUNT NAME]],'CHART OF ACCOUNTS'!$B$3:$D$156,3,0),"-")</f>
        <v>MARKETING EXP</v>
      </c>
      <c r="F817" s="36" t="s">
        <v>752</v>
      </c>
      <c r="G817" s="30">
        <v>42653</v>
      </c>
      <c r="H817" s="30"/>
      <c r="I817" s="35">
        <f>I816+Table1[[#This Row],[DEBIT]]-Table1[[#This Row],[CREDIT]]</f>
        <v>1780802195</v>
      </c>
      <c r="J817" s="27">
        <f>Table1[[#This Row],[DATE]]</f>
        <v>44967</v>
      </c>
    </row>
    <row r="818" ht="14.1" hidden="1" customHeight="1" spans="1:10">
      <c r="A818" s="27">
        <v>44967</v>
      </c>
      <c r="B818" s="28">
        <v>813</v>
      </c>
      <c r="C818" s="12" t="str">
        <f>_xlfn.IFNA(VLOOKUP(Table1[[#This Row],[ACCOUNT NAME]],'CHART OF ACCOUNTS'!$B$3:$D$156,2,0),"-")</f>
        <v>FUEL</v>
      </c>
      <c r="D818" t="s">
        <v>35</v>
      </c>
      <c r="E818" t="str">
        <f>_xlfn.IFNA(VLOOKUP(Table1[[#This Row],[ACCOUNT NAME]],'CHART OF ACCOUNTS'!$B$3:$D$156,3,0),"-")</f>
        <v>CONSTRUCTION EXP</v>
      </c>
      <c r="F818" s="36" t="s">
        <v>753</v>
      </c>
      <c r="G818" s="30">
        <v>24400</v>
      </c>
      <c r="H818" s="30"/>
      <c r="I818" s="35">
        <f>I817+Table1[[#This Row],[DEBIT]]-Table1[[#This Row],[CREDIT]]</f>
        <v>1780826595</v>
      </c>
      <c r="J818" s="27">
        <f>Table1[[#This Row],[DATE]]</f>
        <v>44967</v>
      </c>
    </row>
    <row r="819" ht="14.1" hidden="1" customHeight="1" spans="1:10">
      <c r="A819" s="27">
        <v>44967</v>
      </c>
      <c r="B819" s="40">
        <v>814</v>
      </c>
      <c r="C819" s="12" t="str">
        <f>_xlfn.IFNA(VLOOKUP(Table1[[#This Row],[ACCOUNT NAME]],'CHART OF ACCOUNTS'!$B$3:$D$156,2,0),"-")</f>
        <v>MISCELLANOUS</v>
      </c>
      <c r="D819" t="s">
        <v>140</v>
      </c>
      <c r="E819" t="str">
        <f>_xlfn.IFNA(VLOOKUP(Table1[[#This Row],[ACCOUNT NAME]],'CHART OF ACCOUNTS'!$B$3:$D$156,3,0),"-")</f>
        <v>OPERATIONS EXPENSES</v>
      </c>
      <c r="F819" s="36" t="s">
        <v>754</v>
      </c>
      <c r="G819" s="30">
        <v>8100</v>
      </c>
      <c r="H819" s="30"/>
      <c r="I819" s="35">
        <f>I818+Table1[[#This Row],[DEBIT]]-Table1[[#This Row],[CREDIT]]</f>
        <v>1780834695</v>
      </c>
      <c r="J819" s="27">
        <f>Table1[[#This Row],[DATE]]</f>
        <v>44967</v>
      </c>
    </row>
    <row r="820" ht="14.1" hidden="1" customHeight="1" spans="1:10">
      <c r="A820" s="27">
        <v>44967</v>
      </c>
      <c r="B820" s="28">
        <v>815</v>
      </c>
      <c r="C820" s="12" t="str">
        <f>_xlfn.IFNA(VLOOKUP(Table1[[#This Row],[ACCOUNT NAME]],'CHART OF ACCOUNTS'!$B$3:$D$156,2,0),"-")</f>
        <v>MISCELLANOUS</v>
      </c>
      <c r="D820" t="s">
        <v>140</v>
      </c>
      <c r="E820" t="str">
        <f>_xlfn.IFNA(VLOOKUP(Table1[[#This Row],[ACCOUNT NAME]],'CHART OF ACCOUNTS'!$B$3:$D$156,3,0),"-")</f>
        <v>OPERATIONS EXPENSES</v>
      </c>
      <c r="F820" s="36" t="s">
        <v>755</v>
      </c>
      <c r="G820" s="30">
        <v>670</v>
      </c>
      <c r="H820" s="38"/>
      <c r="I820" s="35">
        <f>I819+Table1[[#This Row],[DEBIT]]-Table1[[#This Row],[CREDIT]]</f>
        <v>1780835365</v>
      </c>
      <c r="J820" s="27">
        <f>Table1[[#This Row],[DATE]]</f>
        <v>44967</v>
      </c>
    </row>
    <row r="821" ht="14.1" hidden="1" customHeight="1" spans="1:10">
      <c r="A821" s="27">
        <v>44967</v>
      </c>
      <c r="B821" s="40">
        <v>816</v>
      </c>
      <c r="C821" s="12" t="str">
        <f>_xlfn.IFNA(VLOOKUP(Table1[[#This Row],[ACCOUNT NAME]],'CHART OF ACCOUNTS'!$B$3:$D$156,2,0),"-")</f>
        <v>MISCELLANOUS</v>
      </c>
      <c r="D821" t="s">
        <v>140</v>
      </c>
      <c r="E821" t="str">
        <f>_xlfn.IFNA(VLOOKUP(Table1[[#This Row],[ACCOUNT NAME]],'CHART OF ACCOUNTS'!$B$3:$D$156,3,0),"-")</f>
        <v>OPERATIONS EXPENSES</v>
      </c>
      <c r="F821" s="36" t="s">
        <v>756</v>
      </c>
      <c r="G821" s="30">
        <v>1500</v>
      </c>
      <c r="H821" s="38"/>
      <c r="I821" s="35">
        <f>I820+Table1[[#This Row],[DEBIT]]-Table1[[#This Row],[CREDIT]]</f>
        <v>1780836865</v>
      </c>
      <c r="J821" s="27">
        <f>Table1[[#This Row],[DATE]]</f>
        <v>44967</v>
      </c>
    </row>
    <row r="822" ht="14.1" hidden="1" customHeight="1" spans="1:10">
      <c r="A822" s="27">
        <v>44967</v>
      </c>
      <c r="B822" s="28">
        <v>817</v>
      </c>
      <c r="C822" s="12" t="str">
        <f>_xlfn.IFNA(VLOOKUP(Table1[[#This Row],[ACCOUNT NAME]],'CHART OF ACCOUNTS'!$B$3:$D$156,2,0),"-")</f>
        <v>EQUIPMENT</v>
      </c>
      <c r="D822" t="s">
        <v>169</v>
      </c>
      <c r="E822" t="str">
        <f>_xlfn.IFNA(VLOOKUP(Table1[[#This Row],[ACCOUNT NAME]],'CHART OF ACCOUNTS'!$B$3:$D$156,3,0),"-")</f>
        <v>ASSETS PURCHASED</v>
      </c>
      <c r="F822" s="36" t="s">
        <v>757</v>
      </c>
      <c r="G822" s="30">
        <v>160000</v>
      </c>
      <c r="H822" s="38"/>
      <c r="I822" s="35">
        <f>I821+Table1[[#This Row],[DEBIT]]-Table1[[#This Row],[CREDIT]]</f>
        <v>1780996865</v>
      </c>
      <c r="J822" s="27">
        <f>Table1[[#This Row],[DATE]]</f>
        <v>44967</v>
      </c>
    </row>
    <row r="823" ht="14.1" hidden="1" customHeight="1" spans="1:10">
      <c r="A823" s="27">
        <v>44967</v>
      </c>
      <c r="B823" s="40">
        <v>818</v>
      </c>
      <c r="C823" s="12" t="str">
        <f>_xlfn.IFNA(VLOOKUP(Table1[[#This Row],[ACCOUNT NAME]],'CHART OF ACCOUNTS'!$B$3:$D$156,2,0),"-")</f>
        <v>MISCELLANOUS</v>
      </c>
      <c r="D823" t="s">
        <v>140</v>
      </c>
      <c r="E823" t="str">
        <f>_xlfn.IFNA(VLOOKUP(Table1[[#This Row],[ACCOUNT NAME]],'CHART OF ACCOUNTS'!$B$3:$D$156,3,0),"-")</f>
        <v>OPERATIONS EXPENSES</v>
      </c>
      <c r="F823" s="36" t="s">
        <v>758</v>
      </c>
      <c r="G823" s="30">
        <v>2075</v>
      </c>
      <c r="H823" s="38"/>
      <c r="I823" s="35">
        <f>I822+Table1[[#This Row],[DEBIT]]-Table1[[#This Row],[CREDIT]]</f>
        <v>1780998940</v>
      </c>
      <c r="J823" s="27">
        <f>Table1[[#This Row],[DATE]]</f>
        <v>44967</v>
      </c>
    </row>
    <row r="824" ht="14.1" hidden="1" customHeight="1" spans="1:10">
      <c r="A824" s="27">
        <v>44967</v>
      </c>
      <c r="B824" s="28">
        <v>819</v>
      </c>
      <c r="C824" s="12" t="str">
        <f>_xlfn.IFNA(VLOOKUP(Table1[[#This Row],[ACCOUNT NAME]],'CHART OF ACCOUNTS'!$B$3:$D$156,2,0),"-")</f>
        <v>MISCELLANOUS</v>
      </c>
      <c r="D824" t="s">
        <v>140</v>
      </c>
      <c r="E824" t="str">
        <f>_xlfn.IFNA(VLOOKUP(Table1[[#This Row],[ACCOUNT NAME]],'CHART OF ACCOUNTS'!$B$3:$D$156,3,0),"-")</f>
        <v>OPERATIONS EXPENSES</v>
      </c>
      <c r="F824" s="36" t="s">
        <v>759</v>
      </c>
      <c r="G824" s="30">
        <v>10000</v>
      </c>
      <c r="H824" s="38"/>
      <c r="I824" s="35">
        <f>I823+Table1[[#This Row],[DEBIT]]-Table1[[#This Row],[CREDIT]]</f>
        <v>1781008940</v>
      </c>
      <c r="J824" s="27">
        <f>Table1[[#This Row],[DATE]]</f>
        <v>44967</v>
      </c>
    </row>
    <row r="825" ht="14.1" hidden="1" customHeight="1" spans="1:10">
      <c r="A825" s="27">
        <v>44967</v>
      </c>
      <c r="B825" s="40">
        <v>820</v>
      </c>
      <c r="C825" s="12" t="str">
        <f>_xlfn.IFNA(VLOOKUP(Table1[[#This Row],[ACCOUNT NAME]],'CHART OF ACCOUNTS'!$B$3:$D$156,2,0),"-")</f>
        <v>MISCELLANOUS</v>
      </c>
      <c r="D825" t="s">
        <v>140</v>
      </c>
      <c r="E825" t="str">
        <f>_xlfn.IFNA(VLOOKUP(Table1[[#This Row],[ACCOUNT NAME]],'CHART OF ACCOUNTS'!$B$3:$D$156,3,0),"-")</f>
        <v>OPERATIONS EXPENSES</v>
      </c>
      <c r="F825" s="36" t="s">
        <v>760</v>
      </c>
      <c r="G825" s="30">
        <v>300</v>
      </c>
      <c r="H825" s="38"/>
      <c r="I825" s="35">
        <f>I824+Table1[[#This Row],[DEBIT]]-Table1[[#This Row],[CREDIT]]</f>
        <v>1781009240</v>
      </c>
      <c r="J825" s="27">
        <f>Table1[[#This Row],[DATE]]</f>
        <v>44967</v>
      </c>
    </row>
    <row r="826" ht="14.1" hidden="1" customHeight="1" spans="1:10">
      <c r="A826" s="27">
        <v>44967</v>
      </c>
      <c r="B826" s="28">
        <v>821</v>
      </c>
      <c r="C826" s="12" t="str">
        <f>_xlfn.IFNA(VLOOKUP(Table1[[#This Row],[ACCOUNT NAME]],'CHART OF ACCOUNTS'!$B$3:$D$156,2,0),"-")</f>
        <v>EQUIPMENT</v>
      </c>
      <c r="D826" t="s">
        <v>169</v>
      </c>
      <c r="E826" t="str">
        <f>_xlfn.IFNA(VLOOKUP(Table1[[#This Row],[ACCOUNT NAME]],'CHART OF ACCOUNTS'!$B$3:$D$156,3,0),"-")</f>
        <v>ASSETS PURCHASED</v>
      </c>
      <c r="F826" s="36" t="s">
        <v>740</v>
      </c>
      <c r="G826" s="30">
        <v>85500</v>
      </c>
      <c r="H826" s="38"/>
      <c r="I826" s="35">
        <f>I825+Table1[[#This Row],[DEBIT]]-Table1[[#This Row],[CREDIT]]</f>
        <v>1781094740</v>
      </c>
      <c r="J826" s="27">
        <f>Table1[[#This Row],[DATE]]</f>
        <v>44967</v>
      </c>
    </row>
    <row r="827" ht="14.1" hidden="1" customHeight="1" spans="1:10">
      <c r="A827" s="27">
        <v>44967</v>
      </c>
      <c r="B827" s="40">
        <v>822</v>
      </c>
      <c r="C827" s="12" t="str">
        <f>_xlfn.IFNA(VLOOKUP(Table1[[#This Row],[ACCOUNT NAME]],'CHART OF ACCOUNTS'!$B$3:$D$156,2,0),"-")</f>
        <v>VC</v>
      </c>
      <c r="D827" t="s">
        <v>145</v>
      </c>
      <c r="E827" t="str">
        <f>_xlfn.IFNA(VLOOKUP(Table1[[#This Row],[ACCOUNT NAME]],'CHART OF ACCOUNTS'!$B$3:$D$156,3,0),"-")</f>
        <v>OPERATIONS EXPENSES</v>
      </c>
      <c r="F827" s="36" t="s">
        <v>354</v>
      </c>
      <c r="G827" s="30">
        <v>900</v>
      </c>
      <c r="H827" s="38"/>
      <c r="I827" s="35">
        <f>I826+Table1[[#This Row],[DEBIT]]-Table1[[#This Row],[CREDIT]]</f>
        <v>1781095640</v>
      </c>
      <c r="J827" s="27">
        <f>Table1[[#This Row],[DATE]]</f>
        <v>44967</v>
      </c>
    </row>
    <row r="828" ht="14.1" hidden="1" customHeight="1" spans="1:10">
      <c r="A828" s="27">
        <v>44967</v>
      </c>
      <c r="B828" s="28">
        <v>823</v>
      </c>
      <c r="C828" s="12" t="str">
        <f>_xlfn.IFNA(VLOOKUP(Table1[[#This Row],[ACCOUNT NAME]],'CHART OF ACCOUNTS'!$B$3:$D$156,2,0),"-")</f>
        <v>VC</v>
      </c>
      <c r="D828" t="s">
        <v>145</v>
      </c>
      <c r="E828" t="str">
        <f>_xlfn.IFNA(VLOOKUP(Table1[[#This Row],[ACCOUNT NAME]],'CHART OF ACCOUNTS'!$B$3:$D$156,3,0),"-")</f>
        <v>OPERATIONS EXPENSES</v>
      </c>
      <c r="F828" s="36" t="s">
        <v>761</v>
      </c>
      <c r="G828" s="30">
        <v>99850</v>
      </c>
      <c r="H828" s="38"/>
      <c r="I828" s="35">
        <f>I827+Table1[[#This Row],[DEBIT]]-Table1[[#This Row],[CREDIT]]</f>
        <v>1781195490</v>
      </c>
      <c r="J828" s="27">
        <f>Table1[[#This Row],[DATE]]</f>
        <v>44967</v>
      </c>
    </row>
    <row r="829" ht="14.1" hidden="1" customHeight="1" spans="1:10">
      <c r="A829" s="27">
        <v>44967</v>
      </c>
      <c r="B829" s="40">
        <v>824</v>
      </c>
      <c r="C829" s="12" t="str">
        <f>_xlfn.IFNA(VLOOKUP(Table1[[#This Row],[ACCOUNT NAME]],'CHART OF ACCOUNTS'!$B$3:$D$156,2,0),"-")</f>
        <v>FURNITURE AND FITTINGS</v>
      </c>
      <c r="D829" t="s">
        <v>166</v>
      </c>
      <c r="E829" t="str">
        <f>_xlfn.IFNA(VLOOKUP(Table1[[#This Row],[ACCOUNT NAME]],'CHART OF ACCOUNTS'!$B$3:$D$156,3,0),"-")</f>
        <v>ASSETS PURCHASED</v>
      </c>
      <c r="F829" s="36" t="s">
        <v>762</v>
      </c>
      <c r="G829" s="30">
        <v>148300</v>
      </c>
      <c r="H829" s="38"/>
      <c r="I829" s="35">
        <f>I828+Table1[[#This Row],[DEBIT]]-Table1[[#This Row],[CREDIT]]</f>
        <v>1781343790</v>
      </c>
      <c r="J829" s="27">
        <f>Table1[[#This Row],[DATE]]</f>
        <v>44967</v>
      </c>
    </row>
    <row r="830" ht="14.1" hidden="1" customHeight="1" spans="1:10">
      <c r="A830" s="27">
        <v>44967</v>
      </c>
      <c r="B830" s="28">
        <v>825</v>
      </c>
      <c r="C830" s="12" t="str">
        <f>_xlfn.IFNA(VLOOKUP(Table1[[#This Row],[ACCOUNT NAME]],'CHART OF ACCOUNTS'!$B$3:$D$156,2,0),"-")</f>
        <v>FURNITURE AND FITTINGS</v>
      </c>
      <c r="D830" t="s">
        <v>166</v>
      </c>
      <c r="E830" t="str">
        <f>_xlfn.IFNA(VLOOKUP(Table1[[#This Row],[ACCOUNT NAME]],'CHART OF ACCOUNTS'!$B$3:$D$156,3,0),"-")</f>
        <v>ASSETS PURCHASED</v>
      </c>
      <c r="F830" s="36" t="s">
        <v>762</v>
      </c>
      <c r="G830" s="30">
        <v>51500</v>
      </c>
      <c r="H830" s="38"/>
      <c r="I830" s="35">
        <f>I829+Table1[[#This Row],[DEBIT]]-Table1[[#This Row],[CREDIT]]</f>
        <v>1781395290</v>
      </c>
      <c r="J830" s="27">
        <f>Table1[[#This Row],[DATE]]</f>
        <v>44967</v>
      </c>
    </row>
    <row r="831" ht="14.1" hidden="1" customHeight="1" spans="1:10">
      <c r="A831" s="27">
        <v>44967</v>
      </c>
      <c r="B831" s="40">
        <v>826</v>
      </c>
      <c r="C831" s="12" t="str">
        <f>_xlfn.IFNA(VLOOKUP(Table1[[#This Row],[ACCOUNT NAME]],'CHART OF ACCOUNTS'!$B$3:$D$156,2,0),"-")</f>
        <v>MISCELLANOUS</v>
      </c>
      <c r="D831" t="s">
        <v>140</v>
      </c>
      <c r="E831" t="str">
        <f>_xlfn.IFNA(VLOOKUP(Table1[[#This Row],[ACCOUNT NAME]],'CHART OF ACCOUNTS'!$B$3:$D$156,3,0),"-")</f>
        <v>OPERATIONS EXPENSES</v>
      </c>
      <c r="F831" s="36" t="s">
        <v>763</v>
      </c>
      <c r="G831" s="30">
        <v>200</v>
      </c>
      <c r="H831" s="38"/>
      <c r="I831" s="35">
        <f>I830+Table1[[#This Row],[DEBIT]]-Table1[[#This Row],[CREDIT]]</f>
        <v>1781395490</v>
      </c>
      <c r="J831" s="27">
        <f>Table1[[#This Row],[DATE]]</f>
        <v>44967</v>
      </c>
    </row>
    <row r="832" ht="14.1" hidden="1" customHeight="1" spans="1:10">
      <c r="A832" s="27">
        <v>44967</v>
      </c>
      <c r="B832" s="28">
        <v>827</v>
      </c>
      <c r="C832" s="12" t="str">
        <f>_xlfn.IFNA(VLOOKUP(Table1[[#This Row],[ACCOUNT NAME]],'CHART OF ACCOUNTS'!$B$3:$D$156,2,0),"-")</f>
        <v>MISCELLANOUS</v>
      </c>
      <c r="D832" t="s">
        <v>140</v>
      </c>
      <c r="E832" t="str">
        <f>_xlfn.IFNA(VLOOKUP(Table1[[#This Row],[ACCOUNT NAME]],'CHART OF ACCOUNTS'!$B$3:$D$156,3,0),"-")</f>
        <v>OPERATIONS EXPENSES</v>
      </c>
      <c r="F832" s="36" t="s">
        <v>763</v>
      </c>
      <c r="G832" s="30">
        <v>30000</v>
      </c>
      <c r="H832" s="38"/>
      <c r="I832" s="35">
        <f>I831+Table1[[#This Row],[DEBIT]]-Table1[[#This Row],[CREDIT]]</f>
        <v>1781425490</v>
      </c>
      <c r="J832" s="27">
        <f>Table1[[#This Row],[DATE]]</f>
        <v>44967</v>
      </c>
    </row>
    <row r="833" ht="14.1" hidden="1" customHeight="1" spans="1:10">
      <c r="A833" s="27">
        <v>44967</v>
      </c>
      <c r="B833" s="40">
        <v>828</v>
      </c>
      <c r="C833" s="12" t="str">
        <f>_xlfn.IFNA(VLOOKUP(Table1[[#This Row],[ACCOUNT NAME]],'CHART OF ACCOUNTS'!$B$3:$D$156,2,0),"-")</f>
        <v>SALARIES</v>
      </c>
      <c r="D833" t="s">
        <v>137</v>
      </c>
      <c r="E833" t="str">
        <f>_xlfn.IFNA(VLOOKUP(Table1[[#This Row],[ACCOUNT NAME]],'CHART OF ACCOUNTS'!$B$3:$D$156,3,0),"-")</f>
        <v>OPERATIONS EXPENSES</v>
      </c>
      <c r="F833" s="36" t="s">
        <v>764</v>
      </c>
      <c r="G833" s="30">
        <v>40769</v>
      </c>
      <c r="H833" s="38"/>
      <c r="I833" s="35">
        <f>I832+Table1[[#This Row],[DEBIT]]-Table1[[#This Row],[CREDIT]]</f>
        <v>1781466259</v>
      </c>
      <c r="J833" s="27">
        <f>Table1[[#This Row],[DATE]]</f>
        <v>44967</v>
      </c>
    </row>
    <row r="834" ht="14.1" hidden="1" customHeight="1" spans="1:10">
      <c r="A834" s="27">
        <v>44967</v>
      </c>
      <c r="B834" s="28">
        <v>829</v>
      </c>
      <c r="C834" s="12" t="str">
        <f>_xlfn.IFNA(VLOOKUP(Table1[[#This Row],[ACCOUNT NAME]],'CHART OF ACCOUNTS'!$B$3:$D$156,2,0),"-")</f>
        <v>FURNITURE AND FITTINGS</v>
      </c>
      <c r="D834" t="s">
        <v>166</v>
      </c>
      <c r="E834" t="str">
        <f>_xlfn.IFNA(VLOOKUP(Table1[[#This Row],[ACCOUNT NAME]],'CHART OF ACCOUNTS'!$B$3:$D$156,3,0),"-")</f>
        <v>ASSETS PURCHASED</v>
      </c>
      <c r="F834" s="36" t="s">
        <v>536</v>
      </c>
      <c r="G834" s="30">
        <v>81000</v>
      </c>
      <c r="H834" s="38"/>
      <c r="I834" s="35">
        <f>I833+Table1[[#This Row],[DEBIT]]-Table1[[#This Row],[CREDIT]]</f>
        <v>1781547259</v>
      </c>
      <c r="J834" s="27">
        <f>Table1[[#This Row],[DATE]]</f>
        <v>44967</v>
      </c>
    </row>
    <row r="835" ht="14.1" hidden="1" customHeight="1" spans="1:10">
      <c r="A835" s="27">
        <v>44967</v>
      </c>
      <c r="B835" s="40">
        <v>830</v>
      </c>
      <c r="C835" s="12" t="str">
        <f>_xlfn.IFNA(VLOOKUP(Table1[[#This Row],[ACCOUNT NAME]],'CHART OF ACCOUNTS'!$B$3:$D$156,2,0),"-")</f>
        <v>EQUIPMENT</v>
      </c>
      <c r="D835" t="s">
        <v>169</v>
      </c>
      <c r="E835" t="str">
        <f>_xlfn.IFNA(VLOOKUP(Table1[[#This Row],[ACCOUNT NAME]],'CHART OF ACCOUNTS'!$B$3:$D$156,3,0),"-")</f>
        <v>ASSETS PURCHASED</v>
      </c>
      <c r="F835" s="36" t="s">
        <v>765</v>
      </c>
      <c r="G835" s="30">
        <v>155000</v>
      </c>
      <c r="H835" s="38"/>
      <c r="I835" s="35">
        <f>I834+Table1[[#This Row],[DEBIT]]-Table1[[#This Row],[CREDIT]]</f>
        <v>1781702259</v>
      </c>
      <c r="J835" s="27">
        <f>Table1[[#This Row],[DATE]]</f>
        <v>44967</v>
      </c>
    </row>
    <row r="836" ht="14.1" hidden="1" customHeight="1" spans="1:10">
      <c r="A836" s="27">
        <v>44967</v>
      </c>
      <c r="B836" s="28">
        <v>831</v>
      </c>
      <c r="C836" s="12" t="str">
        <f>_xlfn.IFNA(VLOOKUP(Table1[[#This Row],[ACCOUNT NAME]],'CHART OF ACCOUNTS'!$B$3:$D$156,2,0),"-")</f>
        <v>EQUIPMENT</v>
      </c>
      <c r="D836" t="s">
        <v>169</v>
      </c>
      <c r="E836" t="str">
        <f>_xlfn.IFNA(VLOOKUP(Table1[[#This Row],[ACCOUNT NAME]],'CHART OF ACCOUNTS'!$B$3:$D$156,3,0),"-")</f>
        <v>ASSETS PURCHASED</v>
      </c>
      <c r="F836" s="36" t="s">
        <v>766</v>
      </c>
      <c r="G836" s="30">
        <v>39000</v>
      </c>
      <c r="H836" s="38"/>
      <c r="I836" s="35">
        <f>I835+Table1[[#This Row],[DEBIT]]-Table1[[#This Row],[CREDIT]]</f>
        <v>1781741259</v>
      </c>
      <c r="J836" s="27">
        <f>Table1[[#This Row],[DATE]]</f>
        <v>44967</v>
      </c>
    </row>
    <row r="837" ht="14.1" hidden="1" customHeight="1" spans="1:10">
      <c r="A837" s="27">
        <v>44967</v>
      </c>
      <c r="B837" s="40">
        <v>832</v>
      </c>
      <c r="C837" s="12" t="str">
        <f>_xlfn.IFNA(VLOOKUP(Table1[[#This Row],[ACCOUNT NAME]],'CHART OF ACCOUNTS'!$B$3:$D$156,2,0),"-")</f>
        <v>MISCELLANOUS</v>
      </c>
      <c r="D837" t="s">
        <v>140</v>
      </c>
      <c r="E837" t="str">
        <f>_xlfn.IFNA(VLOOKUP(Table1[[#This Row],[ACCOUNT NAME]],'CHART OF ACCOUNTS'!$B$3:$D$156,3,0),"-")</f>
        <v>OPERATIONS EXPENSES</v>
      </c>
      <c r="F837" s="36" t="s">
        <v>767</v>
      </c>
      <c r="G837" s="30">
        <v>72000</v>
      </c>
      <c r="H837" s="38"/>
      <c r="I837" s="35">
        <f>I836+Table1[[#This Row],[DEBIT]]-Table1[[#This Row],[CREDIT]]</f>
        <v>1781813259</v>
      </c>
      <c r="J837" s="27">
        <f>Table1[[#This Row],[DATE]]</f>
        <v>44967</v>
      </c>
    </row>
    <row r="838" ht="14.1" hidden="1" customHeight="1" spans="1:10">
      <c r="A838" s="27">
        <v>44967</v>
      </c>
      <c r="B838" s="28">
        <v>833</v>
      </c>
      <c r="C838" s="12" t="str">
        <f>_xlfn.IFNA(VLOOKUP(Table1[[#This Row],[ACCOUNT NAME]],'CHART OF ACCOUNTS'!$B$3:$D$156,2,0),"-")</f>
        <v>MISCELLANOUS</v>
      </c>
      <c r="D838" t="s">
        <v>140</v>
      </c>
      <c r="E838" t="str">
        <f>_xlfn.IFNA(VLOOKUP(Table1[[#This Row],[ACCOUNT NAME]],'CHART OF ACCOUNTS'!$B$3:$D$156,3,0),"-")</f>
        <v>OPERATIONS EXPENSES</v>
      </c>
      <c r="F838" s="36" t="s">
        <v>768</v>
      </c>
      <c r="G838" s="30">
        <v>550</v>
      </c>
      <c r="H838" s="38"/>
      <c r="I838" s="35">
        <f>I837+Table1[[#This Row],[DEBIT]]-Table1[[#This Row],[CREDIT]]</f>
        <v>1781813809</v>
      </c>
      <c r="J838" s="27">
        <f>Table1[[#This Row],[DATE]]</f>
        <v>44967</v>
      </c>
    </row>
    <row r="839" ht="14.1" hidden="1" customHeight="1" spans="1:10">
      <c r="A839" s="27">
        <v>44967</v>
      </c>
      <c r="B839" s="40">
        <v>834</v>
      </c>
      <c r="C839" s="12" t="str">
        <f>_xlfn.IFNA(VLOOKUP(Table1[[#This Row],[ACCOUNT NAME]],'CHART OF ACCOUNTS'!$B$3:$D$156,2,0),"-")</f>
        <v>VC</v>
      </c>
      <c r="D839" t="s">
        <v>145</v>
      </c>
      <c r="E839" t="str">
        <f>_xlfn.IFNA(VLOOKUP(Table1[[#This Row],[ACCOUNT NAME]],'CHART OF ACCOUNTS'!$B$3:$D$156,3,0),"-")</f>
        <v>OPERATIONS EXPENSES</v>
      </c>
      <c r="F839" s="36" t="s">
        <v>769</v>
      </c>
      <c r="G839" s="30">
        <v>6000</v>
      </c>
      <c r="H839" s="38"/>
      <c r="I839" s="35">
        <f>I838+Table1[[#This Row],[DEBIT]]-Table1[[#This Row],[CREDIT]]</f>
        <v>1781819809</v>
      </c>
      <c r="J839" s="27">
        <f>Table1[[#This Row],[DATE]]</f>
        <v>44967</v>
      </c>
    </row>
    <row r="840" ht="14.1" hidden="1" customHeight="1" spans="1:10">
      <c r="A840" s="27">
        <v>44967</v>
      </c>
      <c r="B840" s="28">
        <v>835</v>
      </c>
      <c r="C840" s="12" t="str">
        <f>_xlfn.IFNA(VLOOKUP(Table1[[#This Row],[ACCOUNT NAME]],'CHART OF ACCOUNTS'!$B$3:$D$156,2,0),"-")</f>
        <v>SALARIES</v>
      </c>
      <c r="D840" t="s">
        <v>137</v>
      </c>
      <c r="E840" t="str">
        <f>_xlfn.IFNA(VLOOKUP(Table1[[#This Row],[ACCOUNT NAME]],'CHART OF ACCOUNTS'!$B$3:$D$156,3,0),"-")</f>
        <v>OPERATIONS EXPENSES</v>
      </c>
      <c r="F840" s="36" t="s">
        <v>770</v>
      </c>
      <c r="G840" s="30">
        <v>28000</v>
      </c>
      <c r="H840" s="38"/>
      <c r="I840" s="35">
        <f>I839+Table1[[#This Row],[DEBIT]]-Table1[[#This Row],[CREDIT]]</f>
        <v>1781847809</v>
      </c>
      <c r="J840" s="27">
        <f>Table1[[#This Row],[DATE]]</f>
        <v>44967</v>
      </c>
    </row>
    <row r="841" ht="14.1" hidden="1" customHeight="1" spans="1:10">
      <c r="A841" s="27">
        <v>44967</v>
      </c>
      <c r="B841" s="40">
        <v>836</v>
      </c>
      <c r="C841" s="12" t="str">
        <f>_xlfn.IFNA(VLOOKUP(Table1[[#This Row],[ACCOUNT NAME]],'CHART OF ACCOUNTS'!$B$3:$D$156,2,0),"-")</f>
        <v>VC</v>
      </c>
      <c r="D841" t="s">
        <v>145</v>
      </c>
      <c r="E841" t="str">
        <f>_xlfn.IFNA(VLOOKUP(Table1[[#This Row],[ACCOUNT NAME]],'CHART OF ACCOUNTS'!$B$3:$D$156,3,0),"-")</f>
        <v>OPERATIONS EXPENSES</v>
      </c>
      <c r="F841" s="36" t="s">
        <v>771</v>
      </c>
      <c r="G841" s="30">
        <v>13800</v>
      </c>
      <c r="H841" s="38"/>
      <c r="I841" s="35">
        <f>I840+Table1[[#This Row],[DEBIT]]-Table1[[#This Row],[CREDIT]]</f>
        <v>1781861609</v>
      </c>
      <c r="J841" s="27">
        <f>Table1[[#This Row],[DATE]]</f>
        <v>44967</v>
      </c>
    </row>
    <row r="842" ht="14.1" hidden="1" customHeight="1" spans="1:10">
      <c r="A842" s="27">
        <v>44967</v>
      </c>
      <c r="B842" s="28">
        <v>837</v>
      </c>
      <c r="C842" s="12" t="str">
        <f>_xlfn.IFNA(VLOOKUP(Table1[[#This Row],[ACCOUNT NAME]],'CHART OF ACCOUNTS'!$B$3:$D$156,2,0),"-")</f>
        <v>MISCELLANOUS</v>
      </c>
      <c r="D842" t="s">
        <v>140</v>
      </c>
      <c r="E842" t="str">
        <f>_xlfn.IFNA(VLOOKUP(Table1[[#This Row],[ACCOUNT NAME]],'CHART OF ACCOUNTS'!$B$3:$D$156,3,0),"-")</f>
        <v>OPERATIONS EXPENSES</v>
      </c>
      <c r="F842" s="36" t="s">
        <v>772</v>
      </c>
      <c r="G842" s="30">
        <v>6000</v>
      </c>
      <c r="H842" s="38"/>
      <c r="I842" s="35">
        <f>I841+Table1[[#This Row],[DEBIT]]-Table1[[#This Row],[CREDIT]]</f>
        <v>1781867609</v>
      </c>
      <c r="J842" s="27">
        <f>Table1[[#This Row],[DATE]]</f>
        <v>44967</v>
      </c>
    </row>
    <row r="843" ht="14.1" hidden="1" customHeight="1" spans="1:10">
      <c r="A843" s="27">
        <v>44967</v>
      </c>
      <c r="B843" s="40">
        <v>838</v>
      </c>
      <c r="C843" s="12" t="str">
        <f>_xlfn.IFNA(VLOOKUP(Table1[[#This Row],[ACCOUNT NAME]],'CHART OF ACCOUNTS'!$B$3:$D$156,2,0),"-")</f>
        <v>EQUIPMENT</v>
      </c>
      <c r="D843" t="s">
        <v>169</v>
      </c>
      <c r="E843" t="str">
        <f>_xlfn.IFNA(VLOOKUP(Table1[[#This Row],[ACCOUNT NAME]],'CHART OF ACCOUNTS'!$B$3:$D$156,3,0),"-")</f>
        <v>ASSETS PURCHASED</v>
      </c>
      <c r="F843" s="36" t="s">
        <v>773</v>
      </c>
      <c r="G843" s="30">
        <v>18500</v>
      </c>
      <c r="H843" s="38"/>
      <c r="I843" s="35">
        <f>I842+Table1[[#This Row],[DEBIT]]-Table1[[#This Row],[CREDIT]]</f>
        <v>1781886109</v>
      </c>
      <c r="J843" s="27">
        <f>Table1[[#This Row],[DATE]]</f>
        <v>44967</v>
      </c>
    </row>
    <row r="844" ht="14.1" hidden="1" customHeight="1" spans="1:10">
      <c r="A844" s="27">
        <v>44967</v>
      </c>
      <c r="B844" s="28">
        <v>839</v>
      </c>
      <c r="C844" s="12" t="str">
        <f>_xlfn.IFNA(VLOOKUP(Table1[[#This Row],[ACCOUNT NAME]],'CHART OF ACCOUNTS'!$B$3:$D$156,2,0),"-")</f>
        <v>MISCELLANOUS</v>
      </c>
      <c r="D844" t="s">
        <v>140</v>
      </c>
      <c r="E844" t="str">
        <f>_xlfn.IFNA(VLOOKUP(Table1[[#This Row],[ACCOUNT NAME]],'CHART OF ACCOUNTS'!$B$3:$D$156,3,0),"-")</f>
        <v>OPERATIONS EXPENSES</v>
      </c>
      <c r="F844" s="36" t="s">
        <v>774</v>
      </c>
      <c r="G844" s="30">
        <v>2000</v>
      </c>
      <c r="H844" s="38"/>
      <c r="I844" s="35">
        <f>I843+Table1[[#This Row],[DEBIT]]-Table1[[#This Row],[CREDIT]]</f>
        <v>1781888109</v>
      </c>
      <c r="J844" s="27">
        <f>Table1[[#This Row],[DATE]]</f>
        <v>44967</v>
      </c>
    </row>
    <row r="845" ht="14.1" hidden="1" customHeight="1" spans="1:10">
      <c r="A845" s="27">
        <v>44967</v>
      </c>
      <c r="B845" s="40">
        <v>840</v>
      </c>
      <c r="C845" s="12" t="str">
        <f>_xlfn.IFNA(VLOOKUP(Table1[[#This Row],[ACCOUNT NAME]],'CHART OF ACCOUNTS'!$B$3:$D$156,2,0),"-")</f>
        <v>SALARIES</v>
      </c>
      <c r="D845" t="s">
        <v>137</v>
      </c>
      <c r="E845" t="str">
        <f>_xlfn.IFNA(VLOOKUP(Table1[[#This Row],[ACCOUNT NAME]],'CHART OF ACCOUNTS'!$B$3:$D$156,3,0),"-")</f>
        <v>OPERATIONS EXPENSES</v>
      </c>
      <c r="F845" s="36" t="s">
        <v>775</v>
      </c>
      <c r="G845" s="30">
        <v>35502</v>
      </c>
      <c r="H845" s="38"/>
      <c r="I845" s="35">
        <f>I844+Table1[[#This Row],[DEBIT]]-Table1[[#This Row],[CREDIT]]</f>
        <v>1781923611</v>
      </c>
      <c r="J845" s="27">
        <f>Table1[[#This Row],[DATE]]</f>
        <v>44967</v>
      </c>
    </row>
    <row r="846" ht="14.1" hidden="1" customHeight="1" spans="1:10">
      <c r="A846" s="27">
        <v>44967</v>
      </c>
      <c r="B846" s="28">
        <v>841</v>
      </c>
      <c r="C846" s="12" t="str">
        <f>_xlfn.IFNA(VLOOKUP(Table1[[#This Row],[ACCOUNT NAME]],'CHART OF ACCOUNTS'!$B$3:$D$156,2,0),"-")</f>
        <v>FURNITURE AND FITTINGS</v>
      </c>
      <c r="D846" t="s">
        <v>166</v>
      </c>
      <c r="E846" t="str">
        <f>_xlfn.IFNA(VLOOKUP(Table1[[#This Row],[ACCOUNT NAME]],'CHART OF ACCOUNTS'!$B$3:$D$156,3,0),"-")</f>
        <v>ASSETS PURCHASED</v>
      </c>
      <c r="F846" s="36" t="s">
        <v>776</v>
      </c>
      <c r="G846" s="30">
        <v>27000</v>
      </c>
      <c r="H846" s="38"/>
      <c r="I846" s="35">
        <f>I845+Table1[[#This Row],[DEBIT]]-Table1[[#This Row],[CREDIT]]</f>
        <v>1781950611</v>
      </c>
      <c r="J846" s="27">
        <f>Table1[[#This Row],[DATE]]</f>
        <v>44967</v>
      </c>
    </row>
    <row r="847" ht="14.1" hidden="1" customHeight="1" spans="1:10">
      <c r="A847" s="27">
        <v>44967</v>
      </c>
      <c r="B847" s="40">
        <v>842</v>
      </c>
      <c r="C847" s="12" t="str">
        <f>_xlfn.IFNA(VLOOKUP(Table1[[#This Row],[ACCOUNT NAME]],'CHART OF ACCOUNTS'!$B$3:$D$156,2,0),"-")</f>
        <v>FURNITURE AND FITTINGS</v>
      </c>
      <c r="D847" t="s">
        <v>166</v>
      </c>
      <c r="E847" t="str">
        <f>_xlfn.IFNA(VLOOKUP(Table1[[#This Row],[ACCOUNT NAME]],'CHART OF ACCOUNTS'!$B$3:$D$156,3,0),"-")</f>
        <v>ASSETS PURCHASED</v>
      </c>
      <c r="F847" s="36" t="s">
        <v>39</v>
      </c>
      <c r="G847" s="30">
        <v>248400</v>
      </c>
      <c r="H847" s="38"/>
      <c r="I847" s="35">
        <f>I846+Table1[[#This Row],[DEBIT]]-Table1[[#This Row],[CREDIT]]</f>
        <v>1782199011</v>
      </c>
      <c r="J847" s="27">
        <f>Table1[[#This Row],[DATE]]</f>
        <v>44967</v>
      </c>
    </row>
    <row r="848" ht="14.1" hidden="1" customHeight="1" spans="1:10">
      <c r="A848" s="27">
        <v>44968</v>
      </c>
      <c r="B848" s="28">
        <v>843</v>
      </c>
      <c r="C848" s="12" t="str">
        <f>_xlfn.IFNA(VLOOKUP(Table1[[#This Row],[ACCOUNT NAME]],'CHART OF ACCOUNTS'!$B$3:$D$156,2,0),"-")</f>
        <v>MISCELLANOUS</v>
      </c>
      <c r="D848" t="s">
        <v>140</v>
      </c>
      <c r="E848" t="str">
        <f>_xlfn.IFNA(VLOOKUP(Table1[[#This Row],[ACCOUNT NAME]],'CHART OF ACCOUNTS'!$B$3:$D$156,3,0),"-")</f>
        <v>OPERATIONS EXPENSES</v>
      </c>
      <c r="F848" s="36" t="s">
        <v>777</v>
      </c>
      <c r="G848" s="30">
        <v>14750</v>
      </c>
      <c r="H848" s="38"/>
      <c r="I848" s="35">
        <f>I847+Table1[[#This Row],[DEBIT]]-Table1[[#This Row],[CREDIT]]</f>
        <v>1782213761</v>
      </c>
      <c r="J848" s="27">
        <f>Table1[[#This Row],[DATE]]</f>
        <v>44968</v>
      </c>
    </row>
    <row r="849" ht="14.1" hidden="1" customHeight="1" spans="1:10">
      <c r="A849" s="27">
        <v>44968</v>
      </c>
      <c r="B849" s="40">
        <v>844</v>
      </c>
      <c r="C849" s="12" t="str">
        <f>_xlfn.IFNA(VLOOKUP(Table1[[#This Row],[ACCOUNT NAME]],'CHART OF ACCOUNTS'!$B$3:$D$156,2,0),"-")</f>
        <v>BOLAN</v>
      </c>
      <c r="D849" t="s">
        <v>130</v>
      </c>
      <c r="E849" t="str">
        <f>_xlfn.IFNA(VLOOKUP(Table1[[#This Row],[ACCOUNT NAME]],'CHART OF ACCOUNTS'!$B$3:$D$156,3,0),"-")</f>
        <v>OPERATIONS EXPENSES</v>
      </c>
      <c r="F849" s="36" t="s">
        <v>749</v>
      </c>
      <c r="G849" s="30">
        <v>7740</v>
      </c>
      <c r="H849" s="38"/>
      <c r="I849" s="35">
        <f>I848+Table1[[#This Row],[DEBIT]]-Table1[[#This Row],[CREDIT]]</f>
        <v>1782221501</v>
      </c>
      <c r="J849" s="27">
        <f>Table1[[#This Row],[DATE]]</f>
        <v>44968</v>
      </c>
    </row>
    <row r="850" ht="14.1" hidden="1" customHeight="1" spans="1:10">
      <c r="A850" s="27">
        <v>44968</v>
      </c>
      <c r="B850" s="28">
        <v>845</v>
      </c>
      <c r="C850" s="12" t="str">
        <f>_xlfn.IFNA(VLOOKUP(Table1[[#This Row],[ACCOUNT NAME]],'CHART OF ACCOUNTS'!$B$3:$D$156,2,0),"-")</f>
        <v>BOLAN</v>
      </c>
      <c r="D850" t="s">
        <v>130</v>
      </c>
      <c r="E850" t="str">
        <f>_xlfn.IFNA(VLOOKUP(Table1[[#This Row],[ACCOUNT NAME]],'CHART OF ACCOUNTS'!$B$3:$D$156,3,0),"-")</f>
        <v>OPERATIONS EXPENSES</v>
      </c>
      <c r="F850" s="36" t="s">
        <v>749</v>
      </c>
      <c r="G850" s="30">
        <v>850</v>
      </c>
      <c r="H850" s="38"/>
      <c r="I850" s="35">
        <f>I849+Table1[[#This Row],[DEBIT]]-Table1[[#This Row],[CREDIT]]</f>
        <v>1782222351</v>
      </c>
      <c r="J850" s="27">
        <f>Table1[[#This Row],[DATE]]</f>
        <v>44968</v>
      </c>
    </row>
    <row r="851" ht="14.1" hidden="1" customHeight="1" spans="1:10">
      <c r="A851" s="27">
        <v>44968</v>
      </c>
      <c r="B851" s="40">
        <v>846</v>
      </c>
      <c r="C851" s="12" t="str">
        <f>_xlfn.IFNA(VLOOKUP(Table1[[#This Row],[ACCOUNT NAME]],'CHART OF ACCOUNTS'!$B$3:$D$156,2,0),"-")</f>
        <v>BOLAN</v>
      </c>
      <c r="D851" t="s">
        <v>130</v>
      </c>
      <c r="E851" t="str">
        <f>_xlfn.IFNA(VLOOKUP(Table1[[#This Row],[ACCOUNT NAME]],'CHART OF ACCOUNTS'!$B$3:$D$156,3,0),"-")</f>
        <v>OPERATIONS EXPENSES</v>
      </c>
      <c r="F851" s="36" t="s">
        <v>569</v>
      </c>
      <c r="G851" s="30">
        <v>12566</v>
      </c>
      <c r="H851" s="38"/>
      <c r="I851" s="35">
        <f>I850+Table1[[#This Row],[DEBIT]]-Table1[[#This Row],[CREDIT]]</f>
        <v>1782234917</v>
      </c>
      <c r="J851" s="27">
        <f>Table1[[#This Row],[DATE]]</f>
        <v>44968</v>
      </c>
    </row>
    <row r="852" ht="14.1" hidden="1" customHeight="1" spans="1:10">
      <c r="A852" s="27">
        <v>44968</v>
      </c>
      <c r="B852" s="28">
        <v>847</v>
      </c>
      <c r="C852" s="12" t="str">
        <f>_xlfn.IFNA(VLOOKUP(Table1[[#This Row],[ACCOUNT NAME]],'CHART OF ACCOUNTS'!$B$3:$D$156,2,0),"-")</f>
        <v>FURNITURE AND FITTINGS</v>
      </c>
      <c r="D852" t="s">
        <v>166</v>
      </c>
      <c r="E852" t="str">
        <f>_xlfn.IFNA(VLOOKUP(Table1[[#This Row],[ACCOUNT NAME]],'CHART OF ACCOUNTS'!$B$3:$D$156,3,0),"-")</f>
        <v>ASSETS PURCHASED</v>
      </c>
      <c r="F852" s="36" t="s">
        <v>778</v>
      </c>
      <c r="G852" s="30">
        <v>118900</v>
      </c>
      <c r="H852" s="38"/>
      <c r="I852" s="35">
        <f>I851+Table1[[#This Row],[DEBIT]]-Table1[[#This Row],[CREDIT]]</f>
        <v>1782353817</v>
      </c>
      <c r="J852" s="27">
        <f>Table1[[#This Row],[DATE]]</f>
        <v>44968</v>
      </c>
    </row>
    <row r="853" ht="14.1" hidden="1" customHeight="1" spans="1:10">
      <c r="A853" s="27">
        <v>44968</v>
      </c>
      <c r="B853" s="40">
        <v>848</v>
      </c>
      <c r="C853" s="12" t="str">
        <f>_xlfn.IFNA(VLOOKUP(Table1[[#This Row],[ACCOUNT NAME]],'CHART OF ACCOUNTS'!$B$3:$D$156,2,0),"-")</f>
        <v>SALARIES</v>
      </c>
      <c r="D853" t="s">
        <v>137</v>
      </c>
      <c r="E853" t="str">
        <f>_xlfn.IFNA(VLOOKUP(Table1[[#This Row],[ACCOUNT NAME]],'CHART OF ACCOUNTS'!$B$3:$D$156,3,0),"-")</f>
        <v>OPERATIONS EXPENSES</v>
      </c>
      <c r="F853" s="36" t="s">
        <v>779</v>
      </c>
      <c r="G853" s="30">
        <v>14000</v>
      </c>
      <c r="H853" s="38"/>
      <c r="I853" s="35">
        <f>I852+Table1[[#This Row],[DEBIT]]-Table1[[#This Row],[CREDIT]]</f>
        <v>1782367817</v>
      </c>
      <c r="J853" s="27">
        <f>Table1[[#This Row],[DATE]]</f>
        <v>44968</v>
      </c>
    </row>
    <row r="854" ht="14.1" hidden="1" customHeight="1" spans="1:10">
      <c r="A854" s="27">
        <v>44968</v>
      </c>
      <c r="B854" s="28">
        <v>849</v>
      </c>
      <c r="C854" s="12" t="str">
        <f>_xlfn.IFNA(VLOOKUP(Table1[[#This Row],[ACCOUNT NAME]],'CHART OF ACCOUNTS'!$B$3:$D$156,2,0),"-")</f>
        <v>BAIG LAW CONSULTANCY</v>
      </c>
      <c r="D854" t="s">
        <v>160</v>
      </c>
      <c r="E854" t="str">
        <f>_xlfn.IFNA(VLOOKUP(Table1[[#This Row],[ACCOUNT NAME]],'CHART OF ACCOUNTS'!$B$3:$D$156,3,0),"-")</f>
        <v>LEGAL EXPENSES</v>
      </c>
      <c r="F854" s="36" t="s">
        <v>780</v>
      </c>
      <c r="G854" s="30">
        <v>10010</v>
      </c>
      <c r="H854" s="38"/>
      <c r="I854" s="35">
        <f>I853+Table1[[#This Row],[DEBIT]]-Table1[[#This Row],[CREDIT]]</f>
        <v>1782377827</v>
      </c>
      <c r="J854" s="27">
        <f>Table1[[#This Row],[DATE]]</f>
        <v>44968</v>
      </c>
    </row>
    <row r="855" ht="14.1" hidden="1" customHeight="1" spans="1:10">
      <c r="A855" s="27">
        <v>44968</v>
      </c>
      <c r="B855" s="40">
        <v>850</v>
      </c>
      <c r="C855" s="12" t="str">
        <f>_xlfn.IFNA(VLOOKUP(Table1[[#This Row],[ACCOUNT NAME]],'CHART OF ACCOUNTS'!$B$3:$D$156,2,0),"-")</f>
        <v>CONTAINERS MSS</v>
      </c>
      <c r="D855" t="s">
        <v>74</v>
      </c>
      <c r="E855" t="str">
        <f>_xlfn.IFNA(VLOOKUP(Table1[[#This Row],[ACCOUNT NAME]],'CHART OF ACCOUNTS'!$B$3:$D$156,3,0),"-")</f>
        <v>MARKETING EXP</v>
      </c>
      <c r="F855" s="36" t="s">
        <v>781</v>
      </c>
      <c r="G855" s="30">
        <v>5000000</v>
      </c>
      <c r="H855" s="38"/>
      <c r="I855" s="35">
        <f>I854+Table1[[#This Row],[DEBIT]]-Table1[[#This Row],[CREDIT]]</f>
        <v>1787377827</v>
      </c>
      <c r="J855" s="27">
        <f>Table1[[#This Row],[DATE]]</f>
        <v>44968</v>
      </c>
    </row>
    <row r="856" ht="14.1" hidden="1" customHeight="1" spans="1:10">
      <c r="A856" s="27">
        <v>44968</v>
      </c>
      <c r="B856" s="28">
        <v>851</v>
      </c>
      <c r="C856" s="12" t="str">
        <f>_xlfn.IFNA(VLOOKUP(Table1[[#This Row],[ACCOUNT NAME]],'CHART OF ACCOUNTS'!$B$3:$D$156,2,0),"-")</f>
        <v>DMA</v>
      </c>
      <c r="D856" t="s">
        <v>121</v>
      </c>
      <c r="E856" t="str">
        <f>_xlfn.IFNA(VLOOKUP(Table1[[#This Row],[ACCOUNT NAME]],'CHART OF ACCOUNTS'!$B$3:$D$156,3,0),"-")</f>
        <v>DMA CONSULTANTS</v>
      </c>
      <c r="F856" s="36" t="s">
        <v>782</v>
      </c>
      <c r="G856" s="30">
        <v>504000</v>
      </c>
      <c r="H856" s="38"/>
      <c r="I856" s="35">
        <f>I855+Table1[[#This Row],[DEBIT]]-Table1[[#This Row],[CREDIT]]</f>
        <v>1787881827</v>
      </c>
      <c r="J856" s="27">
        <f>Table1[[#This Row],[DATE]]</f>
        <v>44968</v>
      </c>
    </row>
    <row r="857" ht="14.1" hidden="1" customHeight="1" spans="1:10">
      <c r="A857" s="27">
        <v>44968</v>
      </c>
      <c r="B857" s="40">
        <v>852</v>
      </c>
      <c r="C857" s="12" t="str">
        <f>_xlfn.IFNA(VLOOKUP(Table1[[#This Row],[ACCOUNT NAME]],'CHART OF ACCOUNTS'!$B$3:$D$156,2,0),"-")</f>
        <v>GENERAL</v>
      </c>
      <c r="D857" t="s">
        <v>31</v>
      </c>
      <c r="E857" t="str">
        <f>_xlfn.IFNA(VLOOKUP(Table1[[#This Row],[ACCOUNT NAME]],'CHART OF ACCOUNTS'!$B$3:$D$156,3,0),"-")</f>
        <v>CONSTRUCTION EXP</v>
      </c>
      <c r="F857" s="36" t="s">
        <v>783</v>
      </c>
      <c r="G857" s="30">
        <v>28950</v>
      </c>
      <c r="H857" s="38"/>
      <c r="I857" s="35">
        <f>I856+Table1[[#This Row],[DEBIT]]-Table1[[#This Row],[CREDIT]]</f>
        <v>1787910777</v>
      </c>
      <c r="J857" s="27">
        <f>Table1[[#This Row],[DATE]]</f>
        <v>44968</v>
      </c>
    </row>
    <row r="858" ht="14.1" hidden="1" customHeight="1" spans="1:10">
      <c r="A858" s="27">
        <v>44968</v>
      </c>
      <c r="B858" s="28">
        <v>853</v>
      </c>
      <c r="C858" s="12" t="str">
        <f>_xlfn.IFNA(VLOOKUP(Table1[[#This Row],[ACCOUNT NAME]],'CHART OF ACCOUNTS'!$B$3:$D$156,2,0),"-")</f>
        <v>GENERAL</v>
      </c>
      <c r="D858" t="s">
        <v>31</v>
      </c>
      <c r="E858" t="str">
        <f>_xlfn.IFNA(VLOOKUP(Table1[[#This Row],[ACCOUNT NAME]],'CHART OF ACCOUNTS'!$B$3:$D$156,3,0),"-")</f>
        <v>CONSTRUCTION EXP</v>
      </c>
      <c r="F858" s="36" t="s">
        <v>784</v>
      </c>
      <c r="G858" s="30">
        <v>29200</v>
      </c>
      <c r="H858" s="38"/>
      <c r="I858" s="35">
        <f>I857+Table1[[#This Row],[DEBIT]]-Table1[[#This Row],[CREDIT]]</f>
        <v>1787939977</v>
      </c>
      <c r="J858" s="27">
        <f>Table1[[#This Row],[DATE]]</f>
        <v>44968</v>
      </c>
    </row>
    <row r="859" ht="14.1" hidden="1" customHeight="1" spans="1:10">
      <c r="A859" s="27">
        <v>44970</v>
      </c>
      <c r="B859" s="40">
        <v>854</v>
      </c>
      <c r="C859" s="12" t="str">
        <f>_xlfn.IFNA(VLOOKUP(Table1[[#This Row],[ACCOUNT NAME]],'CHART OF ACCOUNTS'!$B$3:$D$156,2,0),"-")</f>
        <v>VC SITE OFFICE</v>
      </c>
      <c r="D859" t="s">
        <v>98</v>
      </c>
      <c r="E859" t="str">
        <f>_xlfn.IFNA(VLOOKUP(Table1[[#This Row],[ACCOUNT NAME]],'CHART OF ACCOUNTS'!$B$3:$D$156,3,0),"-")</f>
        <v>MARKETING EXP</v>
      </c>
      <c r="F859" s="36" t="s">
        <v>785</v>
      </c>
      <c r="G859" s="30">
        <v>705110</v>
      </c>
      <c r="H859" s="38"/>
      <c r="I859" s="35">
        <f>I858+Table1[[#This Row],[DEBIT]]-Table1[[#This Row],[CREDIT]]</f>
        <v>1788645087</v>
      </c>
      <c r="J859" s="27">
        <f>Table1[[#This Row],[DATE]]</f>
        <v>44970</v>
      </c>
    </row>
    <row r="860" ht="14.1" customHeight="1" spans="1:10">
      <c r="A860" s="27">
        <v>44972</v>
      </c>
      <c r="B860" s="28">
        <v>855</v>
      </c>
      <c r="C860" s="12" t="str">
        <f>_xlfn.IFNA(VLOOKUP(Table1[[#This Row],[ACCOUNT NAME]],'CHART OF ACCOUNTS'!$B$3:$D$156,2,0),"-")</f>
        <v>ADS/ ADVERTISEMENT </v>
      </c>
      <c r="D860" t="s">
        <v>83</v>
      </c>
      <c r="E860" t="str">
        <f>_xlfn.IFNA(VLOOKUP(Table1[[#This Row],[ACCOUNT NAME]],'CHART OF ACCOUNTS'!$B$3:$D$156,3,0),"-")</f>
        <v>MARKETING EXP</v>
      </c>
      <c r="F860" s="36" t="s">
        <v>786</v>
      </c>
      <c r="G860" s="30">
        <v>507500</v>
      </c>
      <c r="H860" s="38"/>
      <c r="I860" s="35">
        <f>I859+Table1[[#This Row],[DEBIT]]-Table1[[#This Row],[CREDIT]]</f>
        <v>1789152587</v>
      </c>
      <c r="J860" s="27">
        <f>Table1[[#This Row],[DATE]]</f>
        <v>44972</v>
      </c>
    </row>
    <row r="861" ht="14.1" hidden="1" customHeight="1" spans="1:10">
      <c r="A861" s="27">
        <v>44972</v>
      </c>
      <c r="B861" s="40">
        <v>856</v>
      </c>
      <c r="C861" s="12" t="str">
        <f>_xlfn.IFNA(VLOOKUP(Table1[[#This Row],[ACCOUNT NAME]],'CHART OF ACCOUNTS'!$B$3:$D$156,2,0),"-")</f>
        <v>MISCELLANOUS</v>
      </c>
      <c r="D861" t="s">
        <v>140</v>
      </c>
      <c r="E861" t="str">
        <f>_xlfn.IFNA(VLOOKUP(Table1[[#This Row],[ACCOUNT NAME]],'CHART OF ACCOUNTS'!$B$3:$D$156,3,0),"-")</f>
        <v>OPERATIONS EXPENSES</v>
      </c>
      <c r="F861" s="36" t="s">
        <v>787</v>
      </c>
      <c r="G861" s="30">
        <v>13000</v>
      </c>
      <c r="H861" s="38"/>
      <c r="I861" s="35">
        <f>I860+Table1[[#This Row],[DEBIT]]-Table1[[#This Row],[CREDIT]]</f>
        <v>1789165587</v>
      </c>
      <c r="J861" s="27">
        <f>Table1[[#This Row],[DATE]]</f>
        <v>44972</v>
      </c>
    </row>
    <row r="862" ht="14.1" hidden="1" customHeight="1" spans="1:10">
      <c r="A862" s="27">
        <v>44972</v>
      </c>
      <c r="B862" s="28">
        <v>857</v>
      </c>
      <c r="C862" s="12" t="str">
        <f>_xlfn.IFNA(VLOOKUP(Table1[[#This Row],[ACCOUNT NAME]],'CHART OF ACCOUNTS'!$B$3:$D$156,2,0),"-")</f>
        <v>MISCELLANOUS</v>
      </c>
      <c r="D862" t="s">
        <v>140</v>
      </c>
      <c r="E862" t="str">
        <f>_xlfn.IFNA(VLOOKUP(Table1[[#This Row],[ACCOUNT NAME]],'CHART OF ACCOUNTS'!$B$3:$D$156,3,0),"-")</f>
        <v>OPERATIONS EXPENSES</v>
      </c>
      <c r="F862" s="36" t="s">
        <v>788</v>
      </c>
      <c r="G862" s="30">
        <v>20000</v>
      </c>
      <c r="H862" s="38"/>
      <c r="I862" s="35">
        <f>I861+Table1[[#This Row],[DEBIT]]-Table1[[#This Row],[CREDIT]]</f>
        <v>1789185587</v>
      </c>
      <c r="J862" s="27">
        <f>Table1[[#This Row],[DATE]]</f>
        <v>44972</v>
      </c>
    </row>
    <row r="863" ht="14.1" hidden="1" customHeight="1" spans="1:10">
      <c r="A863" s="27">
        <v>44972</v>
      </c>
      <c r="B863" s="40">
        <v>858</v>
      </c>
      <c r="C863" s="12" t="str">
        <f>_xlfn.IFNA(VLOOKUP(Table1[[#This Row],[ACCOUNT NAME]],'CHART OF ACCOUNTS'!$B$3:$D$156,2,0),"-")</f>
        <v>GENERAL</v>
      </c>
      <c r="D863" t="s">
        <v>32</v>
      </c>
      <c r="E863" t="str">
        <f>_xlfn.IFNA(VLOOKUP(Table1[[#This Row],[ACCOUNT NAME]],'CHART OF ACCOUNTS'!$B$3:$D$156,3,0),"-")</f>
        <v>OPERATIONS EXPENSES</v>
      </c>
      <c r="F863" s="36" t="s">
        <v>789</v>
      </c>
      <c r="G863" s="30">
        <v>94000</v>
      </c>
      <c r="H863" s="38"/>
      <c r="I863" s="35">
        <f>I862+Table1[[#This Row],[DEBIT]]-Table1[[#This Row],[CREDIT]]</f>
        <v>1789279587</v>
      </c>
      <c r="J863" s="27">
        <f>Table1[[#This Row],[DATE]]</f>
        <v>44972</v>
      </c>
    </row>
    <row r="864" ht="14.1" hidden="1" customHeight="1" spans="1:10">
      <c r="A864" s="27">
        <v>44973</v>
      </c>
      <c r="B864" s="28">
        <v>859</v>
      </c>
      <c r="C864" s="12" t="str">
        <f>_xlfn.IFNA(VLOOKUP(Table1[[#This Row],[ACCOUNT NAME]],'CHART OF ACCOUNTS'!$B$3:$D$156,2,0),"-")</f>
        <v>UTILITY</v>
      </c>
      <c r="D864" t="s">
        <v>141</v>
      </c>
      <c r="E864" t="str">
        <f>_xlfn.IFNA(VLOOKUP(Table1[[#This Row],[ACCOUNT NAME]],'CHART OF ACCOUNTS'!$B$3:$D$156,3,0),"-")</f>
        <v>OPERATIONS EXPENSES</v>
      </c>
      <c r="F864" s="36" t="s">
        <v>790</v>
      </c>
      <c r="G864" s="30">
        <v>3068</v>
      </c>
      <c r="H864" s="38"/>
      <c r="I864" s="35">
        <f>I863+Table1[[#This Row],[DEBIT]]-Table1[[#This Row],[CREDIT]]</f>
        <v>1789282655</v>
      </c>
      <c r="J864" s="27">
        <f>Table1[[#This Row],[DATE]]</f>
        <v>44973</v>
      </c>
    </row>
    <row r="865" ht="14.1" hidden="1" customHeight="1" spans="1:10">
      <c r="A865" s="27">
        <v>44973</v>
      </c>
      <c r="B865" s="40">
        <v>860</v>
      </c>
      <c r="C865" s="12" t="str">
        <f>_xlfn.IFNA(VLOOKUP(Table1[[#This Row],[ACCOUNT NAME]],'CHART OF ACCOUNTS'!$B$3:$D$156,2,0),"-")</f>
        <v>UTILITY</v>
      </c>
      <c r="D865" t="s">
        <v>141</v>
      </c>
      <c r="E865" t="str">
        <f>_xlfn.IFNA(VLOOKUP(Table1[[#This Row],[ACCOUNT NAME]],'CHART OF ACCOUNTS'!$B$3:$D$156,3,0),"-")</f>
        <v>OPERATIONS EXPENSES</v>
      </c>
      <c r="F865" s="36" t="s">
        <v>790</v>
      </c>
      <c r="G865" s="30">
        <v>507</v>
      </c>
      <c r="H865" s="38"/>
      <c r="I865" s="35">
        <f>I864+Table1[[#This Row],[DEBIT]]-Table1[[#This Row],[CREDIT]]</f>
        <v>1789283162</v>
      </c>
      <c r="J865" s="27">
        <f>Table1[[#This Row],[DATE]]</f>
        <v>44973</v>
      </c>
    </row>
    <row r="866" ht="14.1" hidden="1" customHeight="1" spans="1:10">
      <c r="A866" s="27">
        <v>44973</v>
      </c>
      <c r="B866" s="28">
        <v>861</v>
      </c>
      <c r="C866" s="12" t="str">
        <f>_xlfn.IFNA(VLOOKUP(Table1[[#This Row],[ACCOUNT NAME]],'CHART OF ACCOUNTS'!$B$3:$D$156,2,0),"-")</f>
        <v>UTILITY</v>
      </c>
      <c r="D866" t="s">
        <v>141</v>
      </c>
      <c r="E866" t="str">
        <f>_xlfn.IFNA(VLOOKUP(Table1[[#This Row],[ACCOUNT NAME]],'CHART OF ACCOUNTS'!$B$3:$D$156,3,0),"-")</f>
        <v>OPERATIONS EXPENSES</v>
      </c>
      <c r="F866" s="36" t="s">
        <v>790</v>
      </c>
      <c r="G866" s="30">
        <v>910</v>
      </c>
      <c r="H866" s="38"/>
      <c r="I866" s="35">
        <f>I865+Table1[[#This Row],[DEBIT]]-Table1[[#This Row],[CREDIT]]</f>
        <v>1789284072</v>
      </c>
      <c r="J866" s="27">
        <f>Table1[[#This Row],[DATE]]</f>
        <v>44973</v>
      </c>
    </row>
    <row r="867" ht="14.1" hidden="1" customHeight="1" spans="1:10">
      <c r="A867" s="27">
        <v>44973</v>
      </c>
      <c r="B867" s="40">
        <v>862</v>
      </c>
      <c r="C867" s="12" t="str">
        <f>_xlfn.IFNA(VLOOKUP(Table1[[#This Row],[ACCOUNT NAME]],'CHART OF ACCOUNTS'!$B$3:$D$156,2,0),"-")</f>
        <v>UTILITY</v>
      </c>
      <c r="D867" t="s">
        <v>141</v>
      </c>
      <c r="E867" t="str">
        <f>_xlfn.IFNA(VLOOKUP(Table1[[#This Row],[ACCOUNT NAME]],'CHART OF ACCOUNTS'!$B$3:$D$156,3,0),"-")</f>
        <v>OPERATIONS EXPENSES</v>
      </c>
      <c r="F867" s="36" t="s">
        <v>791</v>
      </c>
      <c r="G867" s="30">
        <v>168</v>
      </c>
      <c r="H867" s="38"/>
      <c r="I867" s="35">
        <f>I866+Table1[[#This Row],[DEBIT]]-Table1[[#This Row],[CREDIT]]</f>
        <v>1789284240</v>
      </c>
      <c r="J867" s="27">
        <f>Table1[[#This Row],[DATE]]</f>
        <v>44973</v>
      </c>
    </row>
    <row r="868" ht="14.1" hidden="1" customHeight="1" spans="1:10">
      <c r="A868" s="27">
        <v>44973</v>
      </c>
      <c r="B868" s="28">
        <v>863</v>
      </c>
      <c r="C868" s="12" t="str">
        <f>_xlfn.IFNA(VLOOKUP(Table1[[#This Row],[ACCOUNT NAME]],'CHART OF ACCOUNTS'!$B$3:$D$156,2,0),"-")</f>
        <v>UTILITY</v>
      </c>
      <c r="D868" t="s">
        <v>141</v>
      </c>
      <c r="E868" t="str">
        <f>_xlfn.IFNA(VLOOKUP(Table1[[#This Row],[ACCOUNT NAME]],'CHART OF ACCOUNTS'!$B$3:$D$156,3,0),"-")</f>
        <v>OPERATIONS EXPENSES</v>
      </c>
      <c r="F868" s="36" t="s">
        <v>792</v>
      </c>
      <c r="G868" s="30">
        <v>442</v>
      </c>
      <c r="H868" s="38"/>
      <c r="I868" s="35">
        <f>I867+Table1[[#This Row],[DEBIT]]-Table1[[#This Row],[CREDIT]]</f>
        <v>1789284682</v>
      </c>
      <c r="J868" s="27">
        <f>Table1[[#This Row],[DATE]]</f>
        <v>44973</v>
      </c>
    </row>
    <row r="869" ht="14.1" hidden="1" customHeight="1" spans="1:10">
      <c r="A869" s="27">
        <v>44973</v>
      </c>
      <c r="B869" s="40">
        <v>864</v>
      </c>
      <c r="C869" s="12" t="str">
        <f>_xlfn.IFNA(VLOOKUP(Table1[[#This Row],[ACCOUNT NAME]],'CHART OF ACCOUNTS'!$B$3:$D$156,2,0),"-")</f>
        <v>UTILITY</v>
      </c>
      <c r="D869" t="s">
        <v>141</v>
      </c>
      <c r="E869" t="str">
        <f>_xlfn.IFNA(VLOOKUP(Table1[[#This Row],[ACCOUNT NAME]],'CHART OF ACCOUNTS'!$B$3:$D$156,3,0),"-")</f>
        <v>OPERATIONS EXPENSES</v>
      </c>
      <c r="F869" s="36" t="s">
        <v>792</v>
      </c>
      <c r="G869" s="30">
        <v>455</v>
      </c>
      <c r="H869" s="38"/>
      <c r="I869" s="35">
        <f>I868+Table1[[#This Row],[DEBIT]]-Table1[[#This Row],[CREDIT]]</f>
        <v>1789285137</v>
      </c>
      <c r="J869" s="27">
        <f>Table1[[#This Row],[DATE]]</f>
        <v>44973</v>
      </c>
    </row>
    <row r="870" ht="14.1" hidden="1" customHeight="1" spans="1:10">
      <c r="A870" s="27">
        <v>44973</v>
      </c>
      <c r="B870" s="28">
        <v>865</v>
      </c>
      <c r="C870" s="12" t="str">
        <f>_xlfn.IFNA(VLOOKUP(Table1[[#This Row],[ACCOUNT NAME]],'CHART OF ACCOUNTS'!$B$3:$D$156,2,0),"-")</f>
        <v>UTILITY</v>
      </c>
      <c r="D870" t="s">
        <v>141</v>
      </c>
      <c r="E870" t="str">
        <f>_xlfn.IFNA(VLOOKUP(Table1[[#This Row],[ACCOUNT NAME]],'CHART OF ACCOUNTS'!$B$3:$D$156,3,0),"-")</f>
        <v>OPERATIONS EXPENSES</v>
      </c>
      <c r="F870" s="36" t="s">
        <v>792</v>
      </c>
      <c r="G870" s="30">
        <v>637</v>
      </c>
      <c r="H870" s="38"/>
      <c r="I870" s="35">
        <f>I869+Table1[[#This Row],[DEBIT]]-Table1[[#This Row],[CREDIT]]</f>
        <v>1789285774</v>
      </c>
      <c r="J870" s="27">
        <f>Table1[[#This Row],[DATE]]</f>
        <v>44973</v>
      </c>
    </row>
    <row r="871" ht="14.1" hidden="1" customHeight="1" spans="1:10">
      <c r="A871" s="27">
        <v>44973</v>
      </c>
      <c r="B871" s="40">
        <v>866</v>
      </c>
      <c r="C871" s="12" t="str">
        <f>_xlfn.IFNA(VLOOKUP(Table1[[#This Row],[ACCOUNT NAME]],'CHART OF ACCOUNTS'!$B$3:$D$156,2,0),"-")</f>
        <v>UTILITY</v>
      </c>
      <c r="D871" t="s">
        <v>141</v>
      </c>
      <c r="E871" t="str">
        <f>_xlfn.IFNA(VLOOKUP(Table1[[#This Row],[ACCOUNT NAME]],'CHART OF ACCOUNTS'!$B$3:$D$156,3,0),"-")</f>
        <v>OPERATIONS EXPENSES</v>
      </c>
      <c r="F871" s="36" t="s">
        <v>792</v>
      </c>
      <c r="G871" s="30">
        <v>774</v>
      </c>
      <c r="H871" s="38"/>
      <c r="I871" s="35">
        <f>I870+Table1[[#This Row],[DEBIT]]-Table1[[#This Row],[CREDIT]]</f>
        <v>1789286548</v>
      </c>
      <c r="J871" s="27">
        <f>Table1[[#This Row],[DATE]]</f>
        <v>44973</v>
      </c>
    </row>
    <row r="872" ht="14.1" hidden="1" customHeight="1" spans="1:10">
      <c r="A872" s="27">
        <v>44973</v>
      </c>
      <c r="B872" s="28">
        <v>867</v>
      </c>
      <c r="C872" s="12" t="str">
        <f>_xlfn.IFNA(VLOOKUP(Table1[[#This Row],[ACCOUNT NAME]],'CHART OF ACCOUNTS'!$B$3:$D$156,2,0),"-")</f>
        <v>UTILITY</v>
      </c>
      <c r="D872" t="s">
        <v>141</v>
      </c>
      <c r="E872" t="str">
        <f>_xlfn.IFNA(VLOOKUP(Table1[[#This Row],[ACCOUNT NAME]],'CHART OF ACCOUNTS'!$B$3:$D$156,3,0),"-")</f>
        <v>OPERATIONS EXPENSES</v>
      </c>
      <c r="F872" s="36" t="s">
        <v>792</v>
      </c>
      <c r="G872" s="30">
        <v>566</v>
      </c>
      <c r="H872" s="38"/>
      <c r="I872" s="35">
        <f>I871+Table1[[#This Row],[DEBIT]]-Table1[[#This Row],[CREDIT]]</f>
        <v>1789287114</v>
      </c>
      <c r="J872" s="27">
        <f>Table1[[#This Row],[DATE]]</f>
        <v>44973</v>
      </c>
    </row>
    <row r="873" ht="14.1" hidden="1" customHeight="1" spans="1:10">
      <c r="A873" s="27">
        <v>44973</v>
      </c>
      <c r="B873" s="40">
        <v>868</v>
      </c>
      <c r="C873" s="12" t="str">
        <f>_xlfn.IFNA(VLOOKUP(Table1[[#This Row],[ACCOUNT NAME]],'CHART OF ACCOUNTS'!$B$3:$D$156,2,0),"-")</f>
        <v>UTILITY</v>
      </c>
      <c r="D873" t="s">
        <v>141</v>
      </c>
      <c r="E873" t="str">
        <f>_xlfn.IFNA(VLOOKUP(Table1[[#This Row],[ACCOUNT NAME]],'CHART OF ACCOUNTS'!$B$3:$D$156,3,0),"-")</f>
        <v>OPERATIONS EXPENSES</v>
      </c>
      <c r="F873" s="36" t="s">
        <v>792</v>
      </c>
      <c r="G873" s="30">
        <v>7468</v>
      </c>
      <c r="H873" s="38"/>
      <c r="I873" s="35">
        <f>I872+Table1[[#This Row],[DEBIT]]-Table1[[#This Row],[CREDIT]]</f>
        <v>1789294582</v>
      </c>
      <c r="J873" s="27">
        <f>Table1[[#This Row],[DATE]]</f>
        <v>44973</v>
      </c>
    </row>
    <row r="874" ht="14.1" hidden="1" customHeight="1" spans="1:10">
      <c r="A874" s="27">
        <v>44973</v>
      </c>
      <c r="B874" s="28">
        <v>869</v>
      </c>
      <c r="C874" s="12" t="str">
        <f>_xlfn.IFNA(VLOOKUP(Table1[[#This Row],[ACCOUNT NAME]],'CHART OF ACCOUNTS'!$B$3:$D$156,2,0),"-")</f>
        <v>UTILITY</v>
      </c>
      <c r="D874" t="s">
        <v>141</v>
      </c>
      <c r="E874" t="str">
        <f>_xlfn.IFNA(VLOOKUP(Table1[[#This Row],[ACCOUNT NAME]],'CHART OF ACCOUNTS'!$B$3:$D$156,3,0),"-")</f>
        <v>OPERATIONS EXPENSES</v>
      </c>
      <c r="F874" s="36" t="s">
        <v>792</v>
      </c>
      <c r="G874" s="30">
        <v>5064</v>
      </c>
      <c r="H874" s="38"/>
      <c r="I874" s="35">
        <f>I873+Table1[[#This Row],[DEBIT]]-Table1[[#This Row],[CREDIT]]</f>
        <v>1789299646</v>
      </c>
      <c r="J874" s="27">
        <f>Table1[[#This Row],[DATE]]</f>
        <v>44973</v>
      </c>
    </row>
    <row r="875" ht="14.1" hidden="1" customHeight="1" spans="1:10">
      <c r="A875" s="27">
        <v>44973</v>
      </c>
      <c r="B875" s="40">
        <v>870</v>
      </c>
      <c r="C875" s="12" t="str">
        <f>_xlfn.IFNA(VLOOKUP(Table1[[#This Row],[ACCOUNT NAME]],'CHART OF ACCOUNTS'!$B$3:$D$156,2,0),"-")</f>
        <v>UTILITY</v>
      </c>
      <c r="D875" t="s">
        <v>141</v>
      </c>
      <c r="E875" t="str">
        <f>_xlfn.IFNA(VLOOKUP(Table1[[#This Row],[ACCOUNT NAME]],'CHART OF ACCOUNTS'!$B$3:$D$156,3,0),"-")</f>
        <v>OPERATIONS EXPENSES</v>
      </c>
      <c r="F875" s="36" t="s">
        <v>793</v>
      </c>
      <c r="G875" s="30">
        <v>71706</v>
      </c>
      <c r="H875" s="38"/>
      <c r="I875" s="35">
        <f>I874+Table1[[#This Row],[DEBIT]]-Table1[[#This Row],[CREDIT]]</f>
        <v>1789371352</v>
      </c>
      <c r="J875" s="27">
        <f>Table1[[#This Row],[DATE]]</f>
        <v>44973</v>
      </c>
    </row>
    <row r="876" ht="14.1" hidden="1" customHeight="1" spans="1:10">
      <c r="A876" s="27">
        <v>44973</v>
      </c>
      <c r="B876" s="28">
        <v>871</v>
      </c>
      <c r="C876" s="12" t="str">
        <f>_xlfn.IFNA(VLOOKUP(Table1[[#This Row],[ACCOUNT NAME]],'CHART OF ACCOUNTS'!$B$3:$D$156,2,0),"-")</f>
        <v>UTILITY</v>
      </c>
      <c r="D876" t="s">
        <v>141</v>
      </c>
      <c r="E876" t="str">
        <f>_xlfn.IFNA(VLOOKUP(Table1[[#This Row],[ACCOUNT NAME]],'CHART OF ACCOUNTS'!$B$3:$D$156,3,0),"-")</f>
        <v>OPERATIONS EXPENSES</v>
      </c>
      <c r="F876" s="36" t="s">
        <v>794</v>
      </c>
      <c r="G876" s="30">
        <v>3250</v>
      </c>
      <c r="H876" s="38"/>
      <c r="I876" s="35">
        <f>I875+Table1[[#This Row],[DEBIT]]-Table1[[#This Row],[CREDIT]]</f>
        <v>1789374602</v>
      </c>
      <c r="J876" s="27">
        <f>Table1[[#This Row],[DATE]]</f>
        <v>44973</v>
      </c>
    </row>
    <row r="877" ht="14.1" hidden="1" customHeight="1" spans="1:10">
      <c r="A877" s="27">
        <v>44973</v>
      </c>
      <c r="B877" s="40">
        <v>872</v>
      </c>
      <c r="C877" s="12" t="str">
        <f>_xlfn.IFNA(VLOOKUP(Table1[[#This Row],[ACCOUNT NAME]],'CHART OF ACCOUNTS'!$B$3:$D$156,2,0),"-")</f>
        <v>SALARIES</v>
      </c>
      <c r="D877" t="s">
        <v>137</v>
      </c>
      <c r="E877" t="str">
        <f>_xlfn.IFNA(VLOOKUP(Table1[[#This Row],[ACCOUNT NAME]],'CHART OF ACCOUNTS'!$B$3:$D$156,3,0),"-")</f>
        <v>OPERATIONS EXPENSES</v>
      </c>
      <c r="F877" s="36" t="s">
        <v>795</v>
      </c>
      <c r="G877" s="30">
        <v>42271</v>
      </c>
      <c r="H877" s="38"/>
      <c r="I877" s="35">
        <f>I876+Table1[[#This Row],[DEBIT]]-Table1[[#This Row],[CREDIT]]</f>
        <v>1789416873</v>
      </c>
      <c r="J877" s="27">
        <f>Table1[[#This Row],[DATE]]</f>
        <v>44973</v>
      </c>
    </row>
    <row r="878" ht="14.1" customHeight="1" spans="1:10">
      <c r="A878" s="27">
        <v>44973</v>
      </c>
      <c r="B878" s="28">
        <v>873</v>
      </c>
      <c r="C878" s="12" t="str">
        <f>_xlfn.IFNA(VLOOKUP(Table1[[#This Row],[ACCOUNT NAME]],'CHART OF ACCOUNTS'!$B$3:$D$156,2,0),"-")</f>
        <v>ADS/ ADVERTISEMENT </v>
      </c>
      <c r="D878" t="s">
        <v>78</v>
      </c>
      <c r="E878" t="str">
        <f>_xlfn.IFNA(VLOOKUP(Table1[[#This Row],[ACCOUNT NAME]],'CHART OF ACCOUNTS'!$B$3:$D$156,3,0),"-")</f>
        <v>MARKETING EXP</v>
      </c>
      <c r="F878" s="36" t="s">
        <v>796</v>
      </c>
      <c r="G878" s="30">
        <v>625000</v>
      </c>
      <c r="H878" s="38"/>
      <c r="I878" s="35">
        <f>I877+Table1[[#This Row],[DEBIT]]-Table1[[#This Row],[CREDIT]]</f>
        <v>1790041873</v>
      </c>
      <c r="J878" s="27">
        <f>Table1[[#This Row],[DATE]]</f>
        <v>44973</v>
      </c>
    </row>
    <row r="879" ht="14.1" hidden="1" customHeight="1" spans="1:10">
      <c r="A879" s="27">
        <v>44973</v>
      </c>
      <c r="B879" s="40">
        <v>874</v>
      </c>
      <c r="C879" s="12" t="str">
        <f>_xlfn.IFNA(VLOOKUP(Table1[[#This Row],[ACCOUNT NAME]],'CHART OF ACCOUNTS'!$B$3:$D$156,2,0),"-")</f>
        <v>UTILITY</v>
      </c>
      <c r="D879" t="s">
        <v>141</v>
      </c>
      <c r="E879" t="str">
        <f>_xlfn.IFNA(VLOOKUP(Table1[[#This Row],[ACCOUNT NAME]],'CHART OF ACCOUNTS'!$B$3:$D$156,3,0),"-")</f>
        <v>OPERATIONS EXPENSES</v>
      </c>
      <c r="F879" s="36" t="s">
        <v>797</v>
      </c>
      <c r="G879" s="30">
        <v>28859</v>
      </c>
      <c r="H879" s="38"/>
      <c r="I879" s="35">
        <f>I878+Table1[[#This Row],[DEBIT]]-Table1[[#This Row],[CREDIT]]</f>
        <v>1790070732</v>
      </c>
      <c r="J879" s="27">
        <f>Table1[[#This Row],[DATE]]</f>
        <v>44973</v>
      </c>
    </row>
    <row r="880" ht="14.1" hidden="1" customHeight="1" spans="1:10">
      <c r="A880" s="27">
        <v>44974</v>
      </c>
      <c r="B880" s="28">
        <v>875</v>
      </c>
      <c r="C880" s="12" t="str">
        <f>_xlfn.IFNA(VLOOKUP(Table1[[#This Row],[ACCOUNT NAME]],'CHART OF ACCOUNTS'!$B$3:$D$156,2,0),"-")</f>
        <v>UTILITY</v>
      </c>
      <c r="D880" t="s">
        <v>141</v>
      </c>
      <c r="E880" t="str">
        <f>_xlfn.IFNA(VLOOKUP(Table1[[#This Row],[ACCOUNT NAME]],'CHART OF ACCOUNTS'!$B$3:$D$156,3,0),"-")</f>
        <v>OPERATIONS EXPENSES</v>
      </c>
      <c r="F880" s="36" t="s">
        <v>792</v>
      </c>
      <c r="G880" s="30">
        <v>429</v>
      </c>
      <c r="H880" s="38"/>
      <c r="I880" s="35">
        <f>I879+Table1[[#This Row],[DEBIT]]-Table1[[#This Row],[CREDIT]]</f>
        <v>1790071161</v>
      </c>
      <c r="J880" s="27">
        <f>Table1[[#This Row],[DATE]]</f>
        <v>44974</v>
      </c>
    </row>
    <row r="881" ht="14.1" hidden="1" customHeight="1" spans="1:10">
      <c r="A881" s="27">
        <v>44979</v>
      </c>
      <c r="B881" s="40">
        <v>876</v>
      </c>
      <c r="C881" s="12" t="str">
        <f>_xlfn.IFNA(VLOOKUP(Table1[[#This Row],[ACCOUNT NAME]],'CHART OF ACCOUNTS'!$B$3:$D$156,2,0),"-")</f>
        <v>RENTS</v>
      </c>
      <c r="D881" t="s">
        <v>132</v>
      </c>
      <c r="E881" t="str">
        <f>_xlfn.IFNA(VLOOKUP(Table1[[#This Row],[ACCOUNT NAME]],'CHART OF ACCOUNTS'!$B$3:$D$156,3,0),"-")</f>
        <v>OPERATIONS EXPENSES</v>
      </c>
      <c r="F881" s="36" t="s">
        <v>798</v>
      </c>
      <c r="G881" s="30">
        <v>430788</v>
      </c>
      <c r="H881" s="38"/>
      <c r="I881" s="35">
        <f>I880+Table1[[#This Row],[DEBIT]]-Table1[[#This Row],[CREDIT]]</f>
        <v>1790501949</v>
      </c>
      <c r="J881" s="27">
        <f>Table1[[#This Row],[DATE]]</f>
        <v>44979</v>
      </c>
    </row>
    <row r="882" ht="14.1" hidden="1" customHeight="1" spans="1:10">
      <c r="A882" s="27">
        <v>44979</v>
      </c>
      <c r="B882" s="28">
        <v>877</v>
      </c>
      <c r="C882" s="12" t="str">
        <f>_xlfn.IFNA(VLOOKUP(Table1[[#This Row],[ACCOUNT NAME]],'CHART OF ACCOUNTS'!$B$3:$D$156,2,0),"-")</f>
        <v>REVOLUTION MEDIA</v>
      </c>
      <c r="D882" t="s">
        <v>102</v>
      </c>
      <c r="E882" t="str">
        <f>_xlfn.IFNA(VLOOKUP(Table1[[#This Row],[ACCOUNT NAME]],'CHART OF ACCOUNTS'!$B$3:$D$156,3,0),"-")</f>
        <v>MARKETING EXP</v>
      </c>
      <c r="F882" s="36" t="s">
        <v>799</v>
      </c>
      <c r="G882" s="30">
        <v>145200</v>
      </c>
      <c r="H882" s="38"/>
      <c r="I882" s="35">
        <f>I881+Table1[[#This Row],[DEBIT]]-Table1[[#This Row],[CREDIT]]</f>
        <v>1790647149</v>
      </c>
      <c r="J882" s="27">
        <f>Table1[[#This Row],[DATE]]</f>
        <v>44979</v>
      </c>
    </row>
    <row r="883" ht="14.1" hidden="1" customHeight="1" spans="1:10">
      <c r="A883" s="27">
        <v>44980</v>
      </c>
      <c r="B883" s="40">
        <v>878</v>
      </c>
      <c r="C883" s="12" t="str">
        <f>_xlfn.IFNA(VLOOKUP(Table1[[#This Row],[ACCOUNT NAME]],'CHART OF ACCOUNTS'!$B$3:$D$156,2,0),"-")</f>
        <v>UTILITY</v>
      </c>
      <c r="D883" t="s">
        <v>141</v>
      </c>
      <c r="E883" t="str">
        <f>_xlfn.IFNA(VLOOKUP(Table1[[#This Row],[ACCOUNT NAME]],'CHART OF ACCOUNTS'!$B$3:$D$156,3,0),"-")</f>
        <v>OPERATIONS EXPENSES</v>
      </c>
      <c r="F883" s="36" t="s">
        <v>676</v>
      </c>
      <c r="G883" s="30">
        <v>3718</v>
      </c>
      <c r="H883" s="38"/>
      <c r="I883" s="35">
        <f>I882+Table1[[#This Row],[DEBIT]]-Table1[[#This Row],[CREDIT]]</f>
        <v>1790650867</v>
      </c>
      <c r="J883" s="27">
        <f>Table1[[#This Row],[DATE]]</f>
        <v>44980</v>
      </c>
    </row>
    <row r="884" ht="14.1" hidden="1" customHeight="1" spans="1:10">
      <c r="A884" s="27">
        <v>44980</v>
      </c>
      <c r="B884" s="28">
        <v>879</v>
      </c>
      <c r="C884" s="12" t="str">
        <f>_xlfn.IFNA(VLOOKUP(Table1[[#This Row],[ACCOUNT NAME]],'CHART OF ACCOUNTS'!$B$3:$D$156,2,0),"-")</f>
        <v>UTILITY</v>
      </c>
      <c r="D884" t="s">
        <v>141</v>
      </c>
      <c r="E884" t="str">
        <f>_xlfn.IFNA(VLOOKUP(Table1[[#This Row],[ACCOUNT NAME]],'CHART OF ACCOUNTS'!$B$3:$D$156,3,0),"-")</f>
        <v>OPERATIONS EXPENSES</v>
      </c>
      <c r="F884" s="36" t="s">
        <v>676</v>
      </c>
      <c r="G884" s="30">
        <v>3250</v>
      </c>
      <c r="H884" s="38"/>
      <c r="I884" s="35">
        <f>I883+Table1[[#This Row],[DEBIT]]-Table1[[#This Row],[CREDIT]]</f>
        <v>1790654117</v>
      </c>
      <c r="J884" s="27">
        <f>Table1[[#This Row],[DATE]]</f>
        <v>44980</v>
      </c>
    </row>
    <row r="885" ht="14.1" customHeight="1" spans="1:10">
      <c r="A885" s="27">
        <v>44980</v>
      </c>
      <c r="B885" s="40">
        <v>880</v>
      </c>
      <c r="C885" s="12" t="str">
        <f>_xlfn.IFNA(VLOOKUP(Table1[[#This Row],[ACCOUNT NAME]],'CHART OF ACCOUNTS'!$B$3:$D$156,2,0),"-")</f>
        <v>ADS/ ADVERTISEMENT </v>
      </c>
      <c r="D885" t="s">
        <v>78</v>
      </c>
      <c r="E885" t="str">
        <f>_xlfn.IFNA(VLOOKUP(Table1[[#This Row],[ACCOUNT NAME]],'CHART OF ACCOUNTS'!$B$3:$D$156,3,0),"-")</f>
        <v>MARKETING EXP</v>
      </c>
      <c r="F885" s="36" t="s">
        <v>668</v>
      </c>
      <c r="G885" s="30">
        <v>157000</v>
      </c>
      <c r="H885" s="38"/>
      <c r="I885" s="35">
        <f>I884+Table1[[#This Row],[DEBIT]]-Table1[[#This Row],[CREDIT]]</f>
        <v>1790811117</v>
      </c>
      <c r="J885" s="27">
        <f>Table1[[#This Row],[DATE]]</f>
        <v>44980</v>
      </c>
    </row>
    <row r="886" ht="14.1" hidden="1" customHeight="1" spans="1:10">
      <c r="A886" s="27">
        <v>44981</v>
      </c>
      <c r="B886" s="28">
        <v>881</v>
      </c>
      <c r="C886" s="12" t="str">
        <f>_xlfn.IFNA(VLOOKUP(Table1[[#This Row],[ACCOUNT NAME]],'CHART OF ACCOUNTS'!$B$3:$D$156,2,0),"-")</f>
        <v>UTILITY</v>
      </c>
      <c r="D886" t="s">
        <v>141</v>
      </c>
      <c r="E886" t="str">
        <f>_xlfn.IFNA(VLOOKUP(Table1[[#This Row],[ACCOUNT NAME]],'CHART OF ACCOUNTS'!$B$3:$D$156,3,0),"-")</f>
        <v>OPERATIONS EXPENSES</v>
      </c>
      <c r="F886" s="36" t="s">
        <v>800</v>
      </c>
      <c r="G886" s="30">
        <v>566</v>
      </c>
      <c r="H886" s="38"/>
      <c r="I886" s="35">
        <f>I885+Table1[[#This Row],[DEBIT]]-Table1[[#This Row],[CREDIT]]</f>
        <v>1790811683</v>
      </c>
      <c r="J886" s="27">
        <f>Table1[[#This Row],[DATE]]</f>
        <v>44981</v>
      </c>
    </row>
    <row r="887" ht="14.1" hidden="1" customHeight="1" spans="1:10">
      <c r="A887" s="27">
        <v>44981</v>
      </c>
      <c r="B887" s="40">
        <v>882</v>
      </c>
      <c r="C887" s="12" t="str">
        <f>_xlfn.IFNA(VLOOKUP(Table1[[#This Row],[ACCOUNT NAME]],'CHART OF ACCOUNTS'!$B$3:$D$156,2,0),"-")</f>
        <v>UTILITY</v>
      </c>
      <c r="D887" t="s">
        <v>141</v>
      </c>
      <c r="E887" t="str">
        <f>_xlfn.IFNA(VLOOKUP(Table1[[#This Row],[ACCOUNT NAME]],'CHART OF ACCOUNTS'!$B$3:$D$156,3,0),"-")</f>
        <v>OPERATIONS EXPENSES</v>
      </c>
      <c r="F887" s="36" t="s">
        <v>800</v>
      </c>
      <c r="G887" s="30">
        <v>2821</v>
      </c>
      <c r="H887" s="38"/>
      <c r="I887" s="35">
        <f>I886+Table1[[#This Row],[DEBIT]]-Table1[[#This Row],[CREDIT]]</f>
        <v>1790814504</v>
      </c>
      <c r="J887" s="27">
        <f>Table1[[#This Row],[DATE]]</f>
        <v>44981</v>
      </c>
    </row>
    <row r="888" ht="14.1" customHeight="1" spans="1:10">
      <c r="A888" s="27">
        <v>44981</v>
      </c>
      <c r="B888" s="28">
        <v>883</v>
      </c>
      <c r="C888" s="12" t="str">
        <f>_xlfn.IFNA(VLOOKUP(Table1[[#This Row],[ACCOUNT NAME]],'CHART OF ACCOUNTS'!$B$3:$D$156,2,0),"-")</f>
        <v>ADS/ ADVERTISEMENT </v>
      </c>
      <c r="D888" t="s">
        <v>78</v>
      </c>
      <c r="E888" t="str">
        <f>_xlfn.IFNA(VLOOKUP(Table1[[#This Row],[ACCOUNT NAME]],'CHART OF ACCOUNTS'!$B$3:$D$156,3,0),"-")</f>
        <v>MARKETING EXP</v>
      </c>
      <c r="F888" s="36" t="s">
        <v>801</v>
      </c>
      <c r="G888" s="30">
        <v>54000</v>
      </c>
      <c r="H888" s="38"/>
      <c r="I888" s="35">
        <f>I887+Table1[[#This Row],[DEBIT]]-Table1[[#This Row],[CREDIT]]</f>
        <v>1790868504</v>
      </c>
      <c r="J888" s="27">
        <f>Table1[[#This Row],[DATE]]</f>
        <v>44981</v>
      </c>
    </row>
    <row r="889" ht="14.1" customHeight="1" spans="1:10">
      <c r="A889" s="27">
        <v>44981</v>
      </c>
      <c r="B889" s="40">
        <v>884</v>
      </c>
      <c r="C889" s="12" t="str">
        <f>_xlfn.IFNA(VLOOKUP(Table1[[#This Row],[ACCOUNT NAME]],'CHART OF ACCOUNTS'!$B$3:$D$156,2,0),"-")</f>
        <v>ADS/ ADVERTISEMENT </v>
      </c>
      <c r="D889" t="s">
        <v>78</v>
      </c>
      <c r="E889" t="str">
        <f>_xlfn.IFNA(VLOOKUP(Table1[[#This Row],[ACCOUNT NAME]],'CHART OF ACCOUNTS'!$B$3:$D$156,3,0),"-")</f>
        <v>MARKETING EXP</v>
      </c>
      <c r="F889" s="36" t="s">
        <v>802</v>
      </c>
      <c r="G889" s="30">
        <v>300000</v>
      </c>
      <c r="H889" s="38"/>
      <c r="I889" s="35">
        <f>I888+Table1[[#This Row],[DEBIT]]-Table1[[#This Row],[CREDIT]]</f>
        <v>1791168504</v>
      </c>
      <c r="J889" s="27">
        <f>Table1[[#This Row],[DATE]]</f>
        <v>44981</v>
      </c>
    </row>
    <row r="890" ht="14.1" hidden="1" customHeight="1" spans="1:10">
      <c r="A890" s="27">
        <v>44981</v>
      </c>
      <c r="B890" s="28">
        <v>885</v>
      </c>
      <c r="C890" s="12" t="str">
        <f>_xlfn.IFNA(VLOOKUP(Table1[[#This Row],[ACCOUNT NAME]],'CHART OF ACCOUNTS'!$B$3:$D$156,2,0),"-")</f>
        <v>GENERAL</v>
      </c>
      <c r="D890" t="s">
        <v>31</v>
      </c>
      <c r="E890" t="str">
        <f>_xlfn.IFNA(VLOOKUP(Table1[[#This Row],[ACCOUNT NAME]],'CHART OF ACCOUNTS'!$B$3:$D$156,3,0),"-")</f>
        <v>CONSTRUCTION EXP</v>
      </c>
      <c r="F890" s="36" t="s">
        <v>803</v>
      </c>
      <c r="G890" s="30">
        <v>2100</v>
      </c>
      <c r="H890" s="38"/>
      <c r="I890" s="35">
        <f>I889+Table1[[#This Row],[DEBIT]]-Table1[[#This Row],[CREDIT]]</f>
        <v>1791170604</v>
      </c>
      <c r="J890" s="27">
        <f>Table1[[#This Row],[DATE]]</f>
        <v>44981</v>
      </c>
    </row>
    <row r="891" ht="14.1" hidden="1" customHeight="1" spans="1:10">
      <c r="A891" s="27">
        <v>44981</v>
      </c>
      <c r="B891" s="40">
        <v>886</v>
      </c>
      <c r="C891" s="12" t="str">
        <f>_xlfn.IFNA(VLOOKUP(Table1[[#This Row],[ACCOUNT NAME]],'CHART OF ACCOUNTS'!$B$3:$D$156,2,0),"-")</f>
        <v>GENERAL</v>
      </c>
      <c r="D891" t="s">
        <v>31</v>
      </c>
      <c r="E891" t="str">
        <f>_xlfn.IFNA(VLOOKUP(Table1[[#This Row],[ACCOUNT NAME]],'CHART OF ACCOUNTS'!$B$3:$D$156,3,0),"-")</f>
        <v>CONSTRUCTION EXP</v>
      </c>
      <c r="F891" s="36" t="s">
        <v>804</v>
      </c>
      <c r="G891" s="30">
        <v>300</v>
      </c>
      <c r="H891" s="38"/>
      <c r="I891" s="35">
        <f>I890+Table1[[#This Row],[DEBIT]]-Table1[[#This Row],[CREDIT]]</f>
        <v>1791170904</v>
      </c>
      <c r="J891" s="27">
        <f>Table1[[#This Row],[DATE]]</f>
        <v>44981</v>
      </c>
    </row>
    <row r="892" ht="14.1" hidden="1" customHeight="1" spans="1:10">
      <c r="A892" s="27">
        <v>44981</v>
      </c>
      <c r="B892" s="28">
        <v>887</v>
      </c>
      <c r="C892" s="12" t="str">
        <f>_xlfn.IFNA(VLOOKUP(Table1[[#This Row],[ACCOUNT NAME]],'CHART OF ACCOUNTS'!$B$3:$D$156,2,0),"-")</f>
        <v>GENERAL</v>
      </c>
      <c r="D892" t="s">
        <v>31</v>
      </c>
      <c r="E892" t="str">
        <f>_xlfn.IFNA(VLOOKUP(Table1[[#This Row],[ACCOUNT NAME]],'CHART OF ACCOUNTS'!$B$3:$D$156,3,0),"-")</f>
        <v>CONSTRUCTION EXP</v>
      </c>
      <c r="F892" s="36" t="s">
        <v>805</v>
      </c>
      <c r="G892" s="30">
        <v>1315</v>
      </c>
      <c r="H892" s="38"/>
      <c r="I892" s="35">
        <f>I891+Table1[[#This Row],[DEBIT]]-Table1[[#This Row],[CREDIT]]</f>
        <v>1791172219</v>
      </c>
      <c r="J892" s="27">
        <f>Table1[[#This Row],[DATE]]</f>
        <v>44981</v>
      </c>
    </row>
    <row r="893" ht="14.1" hidden="1" customHeight="1" spans="1:10">
      <c r="A893" s="27">
        <v>44984</v>
      </c>
      <c r="B893" s="40">
        <v>888</v>
      </c>
      <c r="C893" s="12" t="str">
        <f>_xlfn.IFNA(VLOOKUP(Table1[[#This Row],[ACCOUNT NAME]],'CHART OF ACCOUNTS'!$B$3:$D$156,2,0),"-")</f>
        <v>GENERNAL</v>
      </c>
      <c r="D893" t="s">
        <v>89</v>
      </c>
      <c r="E893" t="str">
        <f>_xlfn.IFNA(VLOOKUP(Table1[[#This Row],[ACCOUNT NAME]],'CHART OF ACCOUNTS'!$B$3:$D$156,3,0),"-")</f>
        <v>MARKETING EXP</v>
      </c>
      <c r="F893" s="36" t="s">
        <v>806</v>
      </c>
      <c r="G893" s="30">
        <v>894000</v>
      </c>
      <c r="H893" s="38"/>
      <c r="I893" s="35">
        <f>I892+Table1[[#This Row],[DEBIT]]-Table1[[#This Row],[CREDIT]]</f>
        <v>1792066219</v>
      </c>
      <c r="J893" s="27">
        <f>Table1[[#This Row],[DATE]]</f>
        <v>44984</v>
      </c>
    </row>
    <row r="894" ht="14.1" hidden="1" customHeight="1" spans="1:10">
      <c r="A894" s="27">
        <v>44985</v>
      </c>
      <c r="B894" s="28">
        <v>889</v>
      </c>
      <c r="C894" s="12" t="str">
        <f>_xlfn.IFNA(VLOOKUP(Table1[[#This Row],[ACCOUNT NAME]],'CHART OF ACCOUNTS'!$B$3:$D$156,2,0),"-")</f>
        <v>UTILITY</v>
      </c>
      <c r="D894" t="s">
        <v>141</v>
      </c>
      <c r="E894" t="str">
        <f>_xlfn.IFNA(VLOOKUP(Table1[[#This Row],[ACCOUNT NAME]],'CHART OF ACCOUNTS'!$B$3:$D$156,3,0),"-")</f>
        <v>OPERATIONS EXPENSES</v>
      </c>
      <c r="F894" s="36" t="s">
        <v>807</v>
      </c>
      <c r="G894" s="30">
        <v>664</v>
      </c>
      <c r="H894" s="38"/>
      <c r="I894" s="35">
        <f>I893+Table1[[#This Row],[DEBIT]]-Table1[[#This Row],[CREDIT]]</f>
        <v>1792066883</v>
      </c>
      <c r="J894" s="27">
        <f>Table1[[#This Row],[DATE]]</f>
        <v>44985</v>
      </c>
    </row>
    <row r="895" ht="14.1" hidden="1" customHeight="1" spans="1:10">
      <c r="A895" s="27">
        <v>44985</v>
      </c>
      <c r="B895" s="40">
        <v>890</v>
      </c>
      <c r="C895" s="12" t="str">
        <f>_xlfn.IFNA(VLOOKUP(Table1[[#This Row],[ACCOUNT NAME]],'CHART OF ACCOUNTS'!$B$3:$D$156,2,0),"-")</f>
        <v>UTILITY</v>
      </c>
      <c r="D895" t="s">
        <v>141</v>
      </c>
      <c r="E895" t="str">
        <f>_xlfn.IFNA(VLOOKUP(Table1[[#This Row],[ACCOUNT NAME]],'CHART OF ACCOUNTS'!$B$3:$D$156,3,0),"-")</f>
        <v>OPERATIONS EXPENSES</v>
      </c>
      <c r="F895" s="36" t="s">
        <v>807</v>
      </c>
      <c r="G895" s="30">
        <v>142</v>
      </c>
      <c r="H895" s="38"/>
      <c r="I895" s="35">
        <f>I894+Table1[[#This Row],[DEBIT]]-Table1[[#This Row],[CREDIT]]</f>
        <v>1792067025</v>
      </c>
      <c r="J895" s="27">
        <f>Table1[[#This Row],[DATE]]</f>
        <v>44985</v>
      </c>
    </row>
    <row r="896" ht="14.1" hidden="1" customHeight="1" spans="1:10">
      <c r="A896" s="27">
        <v>44985</v>
      </c>
      <c r="B896" s="28">
        <v>891</v>
      </c>
      <c r="C896" s="12" t="str">
        <f>_xlfn.IFNA(VLOOKUP(Table1[[#This Row],[ACCOUNT NAME]],'CHART OF ACCOUNTS'!$B$3:$D$156,2,0),"-")</f>
        <v>UTILITY</v>
      </c>
      <c r="D896" t="s">
        <v>141</v>
      </c>
      <c r="E896" t="str">
        <f>_xlfn.IFNA(VLOOKUP(Table1[[#This Row],[ACCOUNT NAME]],'CHART OF ACCOUNTS'!$B$3:$D$156,3,0),"-")</f>
        <v>OPERATIONS EXPENSES</v>
      </c>
      <c r="F896" s="36" t="s">
        <v>807</v>
      </c>
      <c r="G896" s="30">
        <v>1057</v>
      </c>
      <c r="H896" s="38"/>
      <c r="I896" s="35">
        <f>I895+Table1[[#This Row],[DEBIT]]-Table1[[#This Row],[CREDIT]]</f>
        <v>1792068082</v>
      </c>
      <c r="J896" s="27">
        <f>Table1[[#This Row],[DATE]]</f>
        <v>44985</v>
      </c>
    </row>
    <row r="897" ht="14.1" hidden="1" customHeight="1" spans="1:10">
      <c r="A897" s="27">
        <v>44985</v>
      </c>
      <c r="B897" s="40">
        <v>892</v>
      </c>
      <c r="C897" s="12" t="str">
        <f>_xlfn.IFNA(VLOOKUP(Table1[[#This Row],[ACCOUNT NAME]],'CHART OF ACCOUNTS'!$B$3:$D$156,2,0),"-")</f>
        <v>UTILITY</v>
      </c>
      <c r="D897" t="s">
        <v>141</v>
      </c>
      <c r="E897" t="str">
        <f>_xlfn.IFNA(VLOOKUP(Table1[[#This Row],[ACCOUNT NAME]],'CHART OF ACCOUNTS'!$B$3:$D$156,3,0),"-")</f>
        <v>OPERATIONS EXPENSES</v>
      </c>
      <c r="F897" s="36" t="s">
        <v>807</v>
      </c>
      <c r="G897" s="30">
        <v>72</v>
      </c>
      <c r="H897" s="38"/>
      <c r="I897" s="35">
        <f>I896+Table1[[#This Row],[DEBIT]]-Table1[[#This Row],[CREDIT]]</f>
        <v>1792068154</v>
      </c>
      <c r="J897" s="27">
        <f>Table1[[#This Row],[DATE]]</f>
        <v>44985</v>
      </c>
    </row>
    <row r="898" ht="14.1" customHeight="1" spans="1:10">
      <c r="A898" s="27">
        <v>44987</v>
      </c>
      <c r="B898" s="28">
        <v>893</v>
      </c>
      <c r="C898" s="12" t="str">
        <f>_xlfn.IFNA(VLOOKUP(Table1[[#This Row],[ACCOUNT NAME]],'CHART OF ACCOUNTS'!$B$3:$D$156,2,0),"-")</f>
        <v>ADS/ ADVERTISEMENT </v>
      </c>
      <c r="D898" t="s">
        <v>78</v>
      </c>
      <c r="E898" t="str">
        <f>_xlfn.IFNA(VLOOKUP(Table1[[#This Row],[ACCOUNT NAME]],'CHART OF ACCOUNTS'!$B$3:$D$156,3,0),"-")</f>
        <v>MARKETING EXP</v>
      </c>
      <c r="F898" s="36" t="s">
        <v>808</v>
      </c>
      <c r="G898" s="30">
        <v>754000</v>
      </c>
      <c r="H898" s="38"/>
      <c r="I898" s="35">
        <f>I897+Table1[[#This Row],[DEBIT]]-Table1[[#This Row],[CREDIT]]</f>
        <v>1792822154</v>
      </c>
      <c r="J898" s="27">
        <f>Table1[[#This Row],[DATE]]</f>
        <v>44987</v>
      </c>
    </row>
    <row r="899" ht="14.1" customHeight="1" spans="1:10">
      <c r="A899" s="27">
        <v>44987</v>
      </c>
      <c r="B899" s="40">
        <v>894</v>
      </c>
      <c r="C899" s="12" t="str">
        <f>_xlfn.IFNA(VLOOKUP(Table1[[#This Row],[ACCOUNT NAME]],'CHART OF ACCOUNTS'!$B$3:$D$156,2,0),"-")</f>
        <v>ADS/ ADVERTISEMENT </v>
      </c>
      <c r="D899" t="s">
        <v>83</v>
      </c>
      <c r="E899" t="str">
        <f>_xlfn.IFNA(VLOOKUP(Table1[[#This Row],[ACCOUNT NAME]],'CHART OF ACCOUNTS'!$B$3:$D$156,3,0),"-")</f>
        <v>MARKETING EXP</v>
      </c>
      <c r="F899" s="36" t="s">
        <v>809</v>
      </c>
      <c r="G899" s="30">
        <v>15705000</v>
      </c>
      <c r="H899" s="38"/>
      <c r="I899" s="35">
        <f>I898+Table1[[#This Row],[DEBIT]]-Table1[[#This Row],[CREDIT]]</f>
        <v>1808527154</v>
      </c>
      <c r="J899" s="27">
        <f>Table1[[#This Row],[DATE]]</f>
        <v>44987</v>
      </c>
    </row>
    <row r="900" ht="14.1" customHeight="1" spans="1:10">
      <c r="A900" s="27">
        <v>44991</v>
      </c>
      <c r="B900" s="28">
        <v>895</v>
      </c>
      <c r="C900" s="12" t="str">
        <f>_xlfn.IFNA(VLOOKUP(Table1[[#This Row],[ACCOUNT NAME]],'CHART OF ACCOUNTS'!$B$3:$D$156,2,0),"-")</f>
        <v>ADS/ ADVERTISEMENT </v>
      </c>
      <c r="D900" t="s">
        <v>83</v>
      </c>
      <c r="E900" t="str">
        <f>_xlfn.IFNA(VLOOKUP(Table1[[#This Row],[ACCOUNT NAME]],'CHART OF ACCOUNTS'!$B$3:$D$156,3,0),"-")</f>
        <v>MARKETING EXP</v>
      </c>
      <c r="F900" s="36" t="s">
        <v>810</v>
      </c>
      <c r="G900" s="30">
        <v>250000</v>
      </c>
      <c r="H900" s="38"/>
      <c r="I900" s="35">
        <f>I899+Table1[[#This Row],[DEBIT]]-Table1[[#This Row],[CREDIT]]</f>
        <v>1808777154</v>
      </c>
      <c r="J900" s="27">
        <f>Table1[[#This Row],[DATE]]</f>
        <v>44991</v>
      </c>
    </row>
    <row r="901" ht="14.1" hidden="1" customHeight="1" spans="1:10">
      <c r="A901" s="27">
        <v>44994</v>
      </c>
      <c r="B901" s="40">
        <v>896</v>
      </c>
      <c r="C901" s="12" t="str">
        <f>_xlfn.IFNA(VLOOKUP(Table1[[#This Row],[ACCOUNT NAME]],'CHART OF ACCOUNTS'!$B$3:$D$156,2,0),"-")</f>
        <v>LDA</v>
      </c>
      <c r="D901" t="s">
        <v>116</v>
      </c>
      <c r="E901" t="str">
        <f>_xlfn.IFNA(VLOOKUP(Table1[[#This Row],[ACCOUNT NAME]],'CHART OF ACCOUNTS'!$B$3:$D$156,3,0),"-")</f>
        <v>DMA CONSULTANTS</v>
      </c>
      <c r="F901" s="36" t="s">
        <v>811</v>
      </c>
      <c r="G901" s="30">
        <v>1000000</v>
      </c>
      <c r="H901" s="38"/>
      <c r="I901" s="35">
        <f>I900+Table1[[#This Row],[DEBIT]]-Table1[[#This Row],[CREDIT]]</f>
        <v>1809777154</v>
      </c>
      <c r="J901" s="27">
        <f>Table1[[#This Row],[DATE]]</f>
        <v>44994</v>
      </c>
    </row>
    <row r="902" ht="14.1" hidden="1" customHeight="1" spans="1:10">
      <c r="A902" s="27">
        <v>44995</v>
      </c>
      <c r="B902" s="28">
        <v>897</v>
      </c>
      <c r="C902" s="12" t="str">
        <f>_xlfn.IFNA(VLOOKUP(Table1[[#This Row],[ACCOUNT NAME]],'CHART OF ACCOUNTS'!$B$3:$D$156,2,0),"-")</f>
        <v>UTILITY</v>
      </c>
      <c r="D902" t="s">
        <v>141</v>
      </c>
      <c r="E902" t="str">
        <f>_xlfn.IFNA(VLOOKUP(Table1[[#This Row],[ACCOUNT NAME]],'CHART OF ACCOUNTS'!$B$3:$D$156,3,0),"-")</f>
        <v>OPERATIONS EXPENSES</v>
      </c>
      <c r="F902" s="36" t="s">
        <v>812</v>
      </c>
      <c r="G902" s="30">
        <v>24460</v>
      </c>
      <c r="H902" s="38"/>
      <c r="I902" s="35">
        <f>I901+Table1[[#This Row],[DEBIT]]-Table1[[#This Row],[CREDIT]]</f>
        <v>1809801614</v>
      </c>
      <c r="J902" s="27">
        <f>Table1[[#This Row],[DATE]]</f>
        <v>44995</v>
      </c>
    </row>
    <row r="903" ht="14.1" hidden="1" customHeight="1" spans="1:10">
      <c r="A903" s="27">
        <v>44995</v>
      </c>
      <c r="B903" s="40">
        <v>898</v>
      </c>
      <c r="C903" s="12" t="str">
        <f>_xlfn.IFNA(VLOOKUP(Table1[[#This Row],[ACCOUNT NAME]],'CHART OF ACCOUNTS'!$B$3:$D$156,2,0),"-")</f>
        <v>UTILITY</v>
      </c>
      <c r="D903" t="s">
        <v>141</v>
      </c>
      <c r="E903" t="str">
        <f>_xlfn.IFNA(VLOOKUP(Table1[[#This Row],[ACCOUNT NAME]],'CHART OF ACCOUNTS'!$B$3:$D$156,3,0),"-")</f>
        <v>OPERATIONS EXPENSES</v>
      </c>
      <c r="F903" s="36" t="s">
        <v>813</v>
      </c>
      <c r="G903" s="30">
        <v>4154</v>
      </c>
      <c r="H903" s="38"/>
      <c r="I903" s="35">
        <f>I902+Table1[[#This Row],[DEBIT]]-Table1[[#This Row],[CREDIT]]</f>
        <v>1809805768</v>
      </c>
      <c r="J903" s="27">
        <f>Table1[[#This Row],[DATE]]</f>
        <v>44995</v>
      </c>
    </row>
    <row r="904" ht="14.1" hidden="1" customHeight="1" spans="1:10">
      <c r="A904" s="27">
        <v>44995</v>
      </c>
      <c r="B904" s="28">
        <v>899</v>
      </c>
      <c r="C904" s="12" t="str">
        <f>_xlfn.IFNA(VLOOKUP(Table1[[#This Row],[ACCOUNT NAME]],'CHART OF ACCOUNTS'!$B$3:$D$156,2,0),"-")</f>
        <v>UTILITY</v>
      </c>
      <c r="D904" t="s">
        <v>141</v>
      </c>
      <c r="E904" t="str">
        <f>_xlfn.IFNA(VLOOKUP(Table1[[#This Row],[ACCOUNT NAME]],'CHART OF ACCOUNTS'!$B$3:$D$156,3,0),"-")</f>
        <v>OPERATIONS EXPENSES</v>
      </c>
      <c r="F904" s="36" t="s">
        <v>814</v>
      </c>
      <c r="G904" s="30">
        <v>10188</v>
      </c>
      <c r="H904" s="38"/>
      <c r="I904" s="35">
        <f>I903+Table1[[#This Row],[DEBIT]]-Table1[[#This Row],[CREDIT]]</f>
        <v>1809815956</v>
      </c>
      <c r="J904" s="27">
        <f>Table1[[#This Row],[DATE]]</f>
        <v>44995</v>
      </c>
    </row>
    <row r="905" ht="14.1" hidden="1" customHeight="1" spans="1:10">
      <c r="A905" s="27">
        <v>44995</v>
      </c>
      <c r="B905" s="40">
        <v>900</v>
      </c>
      <c r="C905" s="12" t="str">
        <f>_xlfn.IFNA(VLOOKUP(Table1[[#This Row],[ACCOUNT NAME]],'CHART OF ACCOUNTS'!$B$3:$D$156,2,0),"-")</f>
        <v>SALARIES</v>
      </c>
      <c r="D905" t="s">
        <v>137</v>
      </c>
      <c r="E905" t="str">
        <f>_xlfn.IFNA(VLOOKUP(Table1[[#This Row],[ACCOUNT NAME]],'CHART OF ACCOUNTS'!$B$3:$D$156,3,0),"-")</f>
        <v>OPERATIONS EXPENSES</v>
      </c>
      <c r="F905" s="36" t="s">
        <v>815</v>
      </c>
      <c r="G905" s="30">
        <v>591446</v>
      </c>
      <c r="H905" s="38"/>
      <c r="I905" s="35">
        <f>I904+Table1[[#This Row],[DEBIT]]-Table1[[#This Row],[CREDIT]]</f>
        <v>1810407402</v>
      </c>
      <c r="J905" s="27">
        <f>Table1[[#This Row],[DATE]]</f>
        <v>44995</v>
      </c>
    </row>
    <row r="906" ht="14.1" hidden="1" customHeight="1" spans="1:10">
      <c r="A906" s="27">
        <v>44995</v>
      </c>
      <c r="B906" s="28">
        <v>901</v>
      </c>
      <c r="C906" s="12" t="str">
        <f>_xlfn.IFNA(VLOOKUP(Table1[[#This Row],[ACCOUNT NAME]],'CHART OF ACCOUNTS'!$B$3:$D$156,2,0),"-")</f>
        <v>SALARIES</v>
      </c>
      <c r="D906" t="s">
        <v>137</v>
      </c>
      <c r="E906" t="str">
        <f>_xlfn.IFNA(VLOOKUP(Table1[[#This Row],[ACCOUNT NAME]],'CHART OF ACCOUNTS'!$B$3:$D$156,3,0),"-")</f>
        <v>OPERATIONS EXPENSES</v>
      </c>
      <c r="F906" s="36" t="s">
        <v>816</v>
      </c>
      <c r="G906" s="30">
        <v>695590</v>
      </c>
      <c r="H906" s="38"/>
      <c r="I906" s="35">
        <f>I905+Table1[[#This Row],[DEBIT]]-Table1[[#This Row],[CREDIT]]</f>
        <v>1811102992</v>
      </c>
      <c r="J906" s="27">
        <f>Table1[[#This Row],[DATE]]</f>
        <v>44995</v>
      </c>
    </row>
    <row r="907" ht="14.1" hidden="1" customHeight="1" spans="1:10">
      <c r="A907" s="27">
        <v>44995</v>
      </c>
      <c r="B907" s="40">
        <v>902</v>
      </c>
      <c r="C907" s="12" t="str">
        <f>_xlfn.IFNA(VLOOKUP(Table1[[#This Row],[ACCOUNT NAME]],'CHART OF ACCOUNTS'!$B$3:$D$156,2,0),"-")</f>
        <v>SALARIES</v>
      </c>
      <c r="D907" t="s">
        <v>137</v>
      </c>
      <c r="E907" t="str">
        <f>_xlfn.IFNA(VLOOKUP(Table1[[#This Row],[ACCOUNT NAME]],'CHART OF ACCOUNTS'!$B$3:$D$156,3,0),"-")</f>
        <v>OPERATIONS EXPENSES</v>
      </c>
      <c r="F907" s="36" t="s">
        <v>817</v>
      </c>
      <c r="G907" s="30">
        <v>223170</v>
      </c>
      <c r="H907" s="38"/>
      <c r="I907" s="35">
        <f>I906+Table1[[#This Row],[DEBIT]]-Table1[[#This Row],[CREDIT]]</f>
        <v>1811326162</v>
      </c>
      <c r="J907" s="27">
        <f>Table1[[#This Row],[DATE]]</f>
        <v>44995</v>
      </c>
    </row>
    <row r="908" ht="14.1" hidden="1" customHeight="1" spans="1:10">
      <c r="A908" s="27">
        <v>44995</v>
      </c>
      <c r="B908" s="28">
        <v>903</v>
      </c>
      <c r="C908" s="12" t="str">
        <f>_xlfn.IFNA(VLOOKUP(Table1[[#This Row],[ACCOUNT NAME]],'CHART OF ACCOUNTS'!$B$3:$D$156,2,0),"-")</f>
        <v>SALARIES</v>
      </c>
      <c r="D908" t="s">
        <v>137</v>
      </c>
      <c r="E908" t="str">
        <f>_xlfn.IFNA(VLOOKUP(Table1[[#This Row],[ACCOUNT NAME]],'CHART OF ACCOUNTS'!$B$3:$D$156,3,0),"-")</f>
        <v>OPERATIONS EXPENSES</v>
      </c>
      <c r="F908" s="36" t="s">
        <v>818</v>
      </c>
      <c r="G908" s="30">
        <v>323133</v>
      </c>
      <c r="H908" s="38"/>
      <c r="I908" s="35">
        <f>I907+Table1[[#This Row],[DEBIT]]-Table1[[#This Row],[CREDIT]]</f>
        <v>1811649295</v>
      </c>
      <c r="J908" s="27">
        <f>Table1[[#This Row],[DATE]]</f>
        <v>44995</v>
      </c>
    </row>
    <row r="909" ht="14.1" hidden="1" customHeight="1" spans="1:10">
      <c r="A909" s="27">
        <v>44998</v>
      </c>
      <c r="B909" s="40">
        <v>904</v>
      </c>
      <c r="C909" s="12" t="str">
        <f>_xlfn.IFNA(VLOOKUP(Table1[[#This Row],[ACCOUNT NAME]],'CHART OF ACCOUNTS'!$B$3:$D$156,2,0),"-")</f>
        <v>RENTS</v>
      </c>
      <c r="D909" t="s">
        <v>134</v>
      </c>
      <c r="E909" t="str">
        <f>_xlfn.IFNA(VLOOKUP(Table1[[#This Row],[ACCOUNT NAME]],'CHART OF ACCOUNTS'!$B$3:$D$156,3,0),"-")</f>
        <v>OPERATIONS EXPENSES</v>
      </c>
      <c r="F909" s="36" t="s">
        <v>819</v>
      </c>
      <c r="G909" s="30">
        <v>178750</v>
      </c>
      <c r="H909" s="38"/>
      <c r="I909" s="35">
        <f>I908+Table1[[#This Row],[DEBIT]]-Table1[[#This Row],[CREDIT]]</f>
        <v>1811828045</v>
      </c>
      <c r="J909" s="27">
        <f>Table1[[#This Row],[DATE]]</f>
        <v>44998</v>
      </c>
    </row>
    <row r="910" ht="14.1" customHeight="1" spans="1:10">
      <c r="A910" s="27">
        <v>44998</v>
      </c>
      <c r="B910" s="28">
        <v>905</v>
      </c>
      <c r="C910" s="12" t="str">
        <f>_xlfn.IFNA(VLOOKUP(Table1[[#This Row],[ACCOUNT NAME]],'CHART OF ACCOUNTS'!$B$3:$D$156,2,0),"-")</f>
        <v>ADS/ ADVERTISEMENT </v>
      </c>
      <c r="D910" t="s">
        <v>88</v>
      </c>
      <c r="E910" t="str">
        <f>_xlfn.IFNA(VLOOKUP(Table1[[#This Row],[ACCOUNT NAME]],'CHART OF ACCOUNTS'!$B$3:$D$156,3,0),"-")</f>
        <v>MARKETING EXP</v>
      </c>
      <c r="F910" s="36" t="s">
        <v>820</v>
      </c>
      <c r="G910" s="30">
        <v>2090960</v>
      </c>
      <c r="H910" s="38"/>
      <c r="I910" s="35">
        <f>I909+Table1[[#This Row],[DEBIT]]-Table1[[#This Row],[CREDIT]]</f>
        <v>1813919005</v>
      </c>
      <c r="J910" s="27">
        <f>Table1[[#This Row],[DATE]]</f>
        <v>44998</v>
      </c>
    </row>
    <row r="911" ht="14.1" hidden="1" customHeight="1" spans="1:10">
      <c r="A911" s="27">
        <v>44998</v>
      </c>
      <c r="B911" s="40">
        <v>906</v>
      </c>
      <c r="C911" s="12" t="str">
        <f>_xlfn.IFNA(VLOOKUP(Table1[[#This Row],[ACCOUNT NAME]],'CHART OF ACCOUNTS'!$B$3:$D$156,2,0),"-")</f>
        <v>UTILITY</v>
      </c>
      <c r="D911" t="s">
        <v>141</v>
      </c>
      <c r="E911" t="str">
        <f>_xlfn.IFNA(VLOOKUP(Table1[[#This Row],[ACCOUNT NAME]],'CHART OF ACCOUNTS'!$B$3:$D$156,3,0),"-")</f>
        <v>OPERATIONS EXPENSES</v>
      </c>
      <c r="F911" s="36" t="s">
        <v>821</v>
      </c>
      <c r="G911" s="30">
        <v>19044</v>
      </c>
      <c r="H911" s="38"/>
      <c r="I911" s="35">
        <f>I910+Table1[[#This Row],[DEBIT]]-Table1[[#This Row],[CREDIT]]</f>
        <v>1813938049</v>
      </c>
      <c r="J911" s="27">
        <f>Table1[[#This Row],[DATE]]</f>
        <v>44998</v>
      </c>
    </row>
    <row r="912" ht="14.1" hidden="1" customHeight="1" spans="1:10">
      <c r="A912" s="27">
        <v>44998</v>
      </c>
      <c r="B912" s="28">
        <v>907</v>
      </c>
      <c r="C912" s="12" t="str">
        <f>_xlfn.IFNA(VLOOKUP(Table1[[#This Row],[ACCOUNT NAME]],'CHART OF ACCOUNTS'!$B$3:$D$156,2,0),"-")</f>
        <v>SANITARY</v>
      </c>
      <c r="D912" t="s">
        <v>26</v>
      </c>
      <c r="E912" t="str">
        <f>_xlfn.IFNA(VLOOKUP(Table1[[#This Row],[ACCOUNT NAME]],'CHART OF ACCOUNTS'!$B$3:$D$156,3,0),"-")</f>
        <v>CONSTRUCTION EXP</v>
      </c>
      <c r="F912" s="36" t="s">
        <v>822</v>
      </c>
      <c r="G912" s="30">
        <v>19225</v>
      </c>
      <c r="H912" s="38"/>
      <c r="I912" s="35">
        <f>I911+Table1[[#This Row],[DEBIT]]-Table1[[#This Row],[CREDIT]]</f>
        <v>1813957274</v>
      </c>
      <c r="J912" s="27">
        <f>Table1[[#This Row],[DATE]]</f>
        <v>44998</v>
      </c>
    </row>
    <row r="913" ht="14.1" hidden="1" customHeight="1" spans="1:10">
      <c r="A913" s="27">
        <v>45001</v>
      </c>
      <c r="B913" s="40">
        <v>908</v>
      </c>
      <c r="C913" s="12" t="str">
        <f>_xlfn.IFNA(VLOOKUP(Table1[[#This Row],[ACCOUNT NAME]],'CHART OF ACCOUNTS'!$B$3:$D$156,2,0),"-")</f>
        <v>UTILITY</v>
      </c>
      <c r="D913" t="s">
        <v>141</v>
      </c>
      <c r="E913" t="str">
        <f>_xlfn.IFNA(VLOOKUP(Table1[[#This Row],[ACCOUNT NAME]],'CHART OF ACCOUNTS'!$B$3:$D$156,3,0),"-")</f>
        <v>OPERATIONS EXPENSES</v>
      </c>
      <c r="F913" s="36" t="s">
        <v>823</v>
      </c>
      <c r="G913" s="30">
        <v>46472</v>
      </c>
      <c r="H913" s="38"/>
      <c r="I913" s="35">
        <f>I912+Table1[[#This Row],[DEBIT]]-Table1[[#This Row],[CREDIT]]</f>
        <v>1814003746</v>
      </c>
      <c r="J913" s="27">
        <f>Table1[[#This Row],[DATE]]</f>
        <v>45001</v>
      </c>
    </row>
    <row r="914" ht="14.1" hidden="1" customHeight="1" spans="1:10">
      <c r="A914" s="27">
        <v>45001</v>
      </c>
      <c r="B914" s="28">
        <v>909</v>
      </c>
      <c r="C914" s="12" t="str">
        <f>_xlfn.IFNA(VLOOKUP(Table1[[#This Row],[ACCOUNT NAME]],'CHART OF ACCOUNTS'!$B$3:$D$156,2,0),"-")</f>
        <v>UTILITY</v>
      </c>
      <c r="D914" t="s">
        <v>141</v>
      </c>
      <c r="E914" t="str">
        <f>_xlfn.IFNA(VLOOKUP(Table1[[#This Row],[ACCOUNT NAME]],'CHART OF ACCOUNTS'!$B$3:$D$156,3,0),"-")</f>
        <v>OPERATIONS EXPENSES</v>
      </c>
      <c r="F914" s="36" t="s">
        <v>824</v>
      </c>
      <c r="G914" s="30">
        <v>370</v>
      </c>
      <c r="H914" s="38"/>
      <c r="I914" s="35">
        <f>I913+Table1[[#This Row],[DEBIT]]-Table1[[#This Row],[CREDIT]]</f>
        <v>1814004116</v>
      </c>
      <c r="J914" s="27">
        <f>Table1[[#This Row],[DATE]]</f>
        <v>45001</v>
      </c>
    </row>
    <row r="915" ht="14.1" hidden="1" customHeight="1" spans="1:10">
      <c r="A915" s="27">
        <v>45001</v>
      </c>
      <c r="B915" s="40">
        <v>910</v>
      </c>
      <c r="C915" s="12" t="str">
        <f>_xlfn.IFNA(VLOOKUP(Table1[[#This Row],[ACCOUNT NAME]],'CHART OF ACCOUNTS'!$B$3:$D$156,2,0),"-")</f>
        <v>UTILITY</v>
      </c>
      <c r="D915" t="s">
        <v>141</v>
      </c>
      <c r="E915" t="str">
        <f>_xlfn.IFNA(VLOOKUP(Table1[[#This Row],[ACCOUNT NAME]],'CHART OF ACCOUNTS'!$B$3:$D$156,3,0),"-")</f>
        <v>OPERATIONS EXPENSES</v>
      </c>
      <c r="F915" s="36" t="s">
        <v>825</v>
      </c>
      <c r="G915" s="30">
        <v>1014</v>
      </c>
      <c r="H915" s="38"/>
      <c r="I915" s="35">
        <f>I914+Table1[[#This Row],[DEBIT]]-Table1[[#This Row],[CREDIT]]</f>
        <v>1814005130</v>
      </c>
      <c r="J915" s="27">
        <f>Table1[[#This Row],[DATE]]</f>
        <v>45001</v>
      </c>
    </row>
    <row r="916" ht="14.1" hidden="1" customHeight="1" spans="1:10">
      <c r="A916" s="27">
        <v>45001</v>
      </c>
      <c r="B916" s="28">
        <v>911</v>
      </c>
      <c r="C916" s="12" t="str">
        <f>_xlfn.IFNA(VLOOKUP(Table1[[#This Row],[ACCOUNT NAME]],'CHART OF ACCOUNTS'!$B$3:$D$156,2,0),"-")</f>
        <v>UTILITY</v>
      </c>
      <c r="D916" t="s">
        <v>141</v>
      </c>
      <c r="E916" t="str">
        <f>_xlfn.IFNA(VLOOKUP(Table1[[#This Row],[ACCOUNT NAME]],'CHART OF ACCOUNTS'!$B$3:$D$156,3,0),"-")</f>
        <v>OPERATIONS EXPENSES</v>
      </c>
      <c r="F916" s="36" t="s">
        <v>826</v>
      </c>
      <c r="G916" s="30">
        <v>591</v>
      </c>
      <c r="H916" s="38"/>
      <c r="I916" s="35">
        <f>I915+Table1[[#This Row],[DEBIT]]-Table1[[#This Row],[CREDIT]]</f>
        <v>1814005721</v>
      </c>
      <c r="J916" s="27">
        <f>Table1[[#This Row],[DATE]]</f>
        <v>45001</v>
      </c>
    </row>
    <row r="917" ht="14.1" hidden="1" customHeight="1" spans="1:10">
      <c r="A917" s="27">
        <v>45001</v>
      </c>
      <c r="B917" s="40">
        <v>912</v>
      </c>
      <c r="C917" s="12" t="str">
        <f>_xlfn.IFNA(VLOOKUP(Table1[[#This Row],[ACCOUNT NAME]],'CHART OF ACCOUNTS'!$B$3:$D$156,2,0),"-")</f>
        <v>UTILITY</v>
      </c>
      <c r="D917" t="s">
        <v>141</v>
      </c>
      <c r="E917" t="str">
        <f>_xlfn.IFNA(VLOOKUP(Table1[[#This Row],[ACCOUNT NAME]],'CHART OF ACCOUNTS'!$B$3:$D$156,3,0),"-")</f>
        <v>OPERATIONS EXPENSES</v>
      </c>
      <c r="F917" s="36" t="s">
        <v>827</v>
      </c>
      <c r="G917" s="30">
        <v>650</v>
      </c>
      <c r="H917" s="38"/>
      <c r="I917" s="35">
        <f>I916+Table1[[#This Row],[DEBIT]]-Table1[[#This Row],[CREDIT]]</f>
        <v>1814006371</v>
      </c>
      <c r="J917" s="27">
        <f>Table1[[#This Row],[DATE]]</f>
        <v>45001</v>
      </c>
    </row>
    <row r="918" ht="14.1" hidden="1" customHeight="1" spans="1:10">
      <c r="A918" s="27">
        <v>45001</v>
      </c>
      <c r="B918" s="28">
        <v>913</v>
      </c>
      <c r="C918" s="12" t="str">
        <f>_xlfn.IFNA(VLOOKUP(Table1[[#This Row],[ACCOUNT NAME]],'CHART OF ACCOUNTS'!$B$3:$D$156,2,0),"-")</f>
        <v>UTILITY</v>
      </c>
      <c r="D918" t="s">
        <v>141</v>
      </c>
      <c r="E918" t="str">
        <f>_xlfn.IFNA(VLOOKUP(Table1[[#This Row],[ACCOUNT NAME]],'CHART OF ACCOUNTS'!$B$3:$D$156,3,0),"-")</f>
        <v>OPERATIONS EXPENSES</v>
      </c>
      <c r="F918" s="36" t="s">
        <v>828</v>
      </c>
      <c r="G918" s="30">
        <v>455</v>
      </c>
      <c r="H918" s="38"/>
      <c r="I918" s="35">
        <f>I917+Table1[[#This Row],[DEBIT]]-Table1[[#This Row],[CREDIT]]</f>
        <v>1814006826</v>
      </c>
      <c r="J918" s="27">
        <f>Table1[[#This Row],[DATE]]</f>
        <v>45001</v>
      </c>
    </row>
    <row r="919" ht="14.1" hidden="1" customHeight="1" spans="1:10">
      <c r="A919" s="27">
        <v>45001</v>
      </c>
      <c r="B919" s="40">
        <v>914</v>
      </c>
      <c r="C919" s="12" t="str">
        <f>_xlfn.IFNA(VLOOKUP(Table1[[#This Row],[ACCOUNT NAME]],'CHART OF ACCOUNTS'!$B$3:$D$156,2,0),"-")</f>
        <v>UTILITY</v>
      </c>
      <c r="D919" t="s">
        <v>141</v>
      </c>
      <c r="E919" t="str">
        <f>_xlfn.IFNA(VLOOKUP(Table1[[#This Row],[ACCOUNT NAME]],'CHART OF ACCOUNTS'!$B$3:$D$156,3,0),"-")</f>
        <v>OPERATIONS EXPENSES</v>
      </c>
      <c r="F919" s="36" t="s">
        <v>829</v>
      </c>
      <c r="G919" s="30">
        <v>513</v>
      </c>
      <c r="H919" s="38"/>
      <c r="I919" s="35">
        <f>I918+Table1[[#This Row],[DEBIT]]-Table1[[#This Row],[CREDIT]]</f>
        <v>1814007339</v>
      </c>
      <c r="J919" s="27">
        <f>Table1[[#This Row],[DATE]]</f>
        <v>45001</v>
      </c>
    </row>
    <row r="920" ht="14.1" hidden="1" customHeight="1" spans="1:10">
      <c r="A920" s="27">
        <v>45001</v>
      </c>
      <c r="B920" s="28">
        <v>915</v>
      </c>
      <c r="C920" s="12" t="str">
        <f>_xlfn.IFNA(VLOOKUP(Table1[[#This Row],[ACCOUNT NAME]],'CHART OF ACCOUNTS'!$B$3:$D$156,2,0),"-")</f>
        <v>UTILITY</v>
      </c>
      <c r="D920" t="s">
        <v>141</v>
      </c>
      <c r="E920" t="str">
        <f>_xlfn.IFNA(VLOOKUP(Table1[[#This Row],[ACCOUNT NAME]],'CHART OF ACCOUNTS'!$B$3:$D$156,3,0),"-")</f>
        <v>OPERATIONS EXPENSES</v>
      </c>
      <c r="F920" s="36" t="s">
        <v>830</v>
      </c>
      <c r="G920" s="30">
        <v>7702</v>
      </c>
      <c r="H920" s="38"/>
      <c r="I920" s="35">
        <f>I919+Table1[[#This Row],[DEBIT]]-Table1[[#This Row],[CREDIT]]</f>
        <v>1814015041</v>
      </c>
      <c r="J920" s="27">
        <f>Table1[[#This Row],[DATE]]</f>
        <v>45001</v>
      </c>
    </row>
    <row r="921" ht="14.1" hidden="1" customHeight="1" spans="1:10">
      <c r="A921" s="27">
        <v>45001</v>
      </c>
      <c r="B921" s="40">
        <v>916</v>
      </c>
      <c r="C921" s="12" t="str">
        <f>_xlfn.IFNA(VLOOKUP(Table1[[#This Row],[ACCOUNT NAME]],'CHART OF ACCOUNTS'!$B$3:$D$156,2,0),"-")</f>
        <v>UTILITY</v>
      </c>
      <c r="D921" t="s">
        <v>141</v>
      </c>
      <c r="E921" t="str">
        <f>_xlfn.IFNA(VLOOKUP(Table1[[#This Row],[ACCOUNT NAME]],'CHART OF ACCOUNTS'!$B$3:$D$156,3,0),"-")</f>
        <v>OPERATIONS EXPENSES</v>
      </c>
      <c r="F921" s="36" t="s">
        <v>831</v>
      </c>
      <c r="G921" s="30">
        <v>5063</v>
      </c>
      <c r="H921" s="38"/>
      <c r="I921" s="35">
        <f>I920+Table1[[#This Row],[DEBIT]]-Table1[[#This Row],[CREDIT]]</f>
        <v>1814020104</v>
      </c>
      <c r="J921" s="27">
        <f>Table1[[#This Row],[DATE]]</f>
        <v>45001</v>
      </c>
    </row>
    <row r="922" ht="14.1" hidden="1" customHeight="1" spans="1:10">
      <c r="A922" s="27">
        <v>45001</v>
      </c>
      <c r="B922" s="28">
        <v>917</v>
      </c>
      <c r="C922" s="12" t="str">
        <f>_xlfn.IFNA(VLOOKUP(Table1[[#This Row],[ACCOUNT NAME]],'CHART OF ACCOUNTS'!$B$3:$D$156,2,0),"-")</f>
        <v>UTILITY</v>
      </c>
      <c r="D922" t="s">
        <v>141</v>
      </c>
      <c r="E922" t="str">
        <f>_xlfn.IFNA(VLOOKUP(Table1[[#This Row],[ACCOUNT NAME]],'CHART OF ACCOUNTS'!$B$3:$D$156,3,0),"-")</f>
        <v>OPERATIONS EXPENSES</v>
      </c>
      <c r="F922" s="36" t="s">
        <v>832</v>
      </c>
      <c r="G922" s="30">
        <v>2600</v>
      </c>
      <c r="H922" s="38"/>
      <c r="I922" s="35">
        <f>I921+Table1[[#This Row],[DEBIT]]-Table1[[#This Row],[CREDIT]]</f>
        <v>1814022704</v>
      </c>
      <c r="J922" s="27">
        <f>Table1[[#This Row],[DATE]]</f>
        <v>45001</v>
      </c>
    </row>
    <row r="923" ht="14.1" hidden="1" customHeight="1" spans="1:10">
      <c r="A923" s="27">
        <v>45001</v>
      </c>
      <c r="B923" s="40">
        <v>918</v>
      </c>
      <c r="C923" s="12" t="str">
        <f>_xlfn.IFNA(VLOOKUP(Table1[[#This Row],[ACCOUNT NAME]],'CHART OF ACCOUNTS'!$B$3:$D$156,2,0),"-")</f>
        <v>UTILITY</v>
      </c>
      <c r="D923" t="s">
        <v>141</v>
      </c>
      <c r="E923" t="str">
        <f>_xlfn.IFNA(VLOOKUP(Table1[[#This Row],[ACCOUNT NAME]],'CHART OF ACCOUNTS'!$B$3:$D$156,3,0),"-")</f>
        <v>OPERATIONS EXPENSES</v>
      </c>
      <c r="F923" s="36" t="s">
        <v>833</v>
      </c>
      <c r="G923" s="30">
        <v>2600</v>
      </c>
      <c r="H923" s="38"/>
      <c r="I923" s="35">
        <f>I922+Table1[[#This Row],[DEBIT]]-Table1[[#This Row],[CREDIT]]</f>
        <v>1814025304</v>
      </c>
      <c r="J923" s="27">
        <f>Table1[[#This Row],[DATE]]</f>
        <v>45001</v>
      </c>
    </row>
    <row r="924" ht="14.1" hidden="1" customHeight="1" spans="1:10">
      <c r="A924" s="27">
        <v>45001</v>
      </c>
      <c r="B924" s="28">
        <v>919</v>
      </c>
      <c r="C924" s="12" t="str">
        <f>_xlfn.IFNA(VLOOKUP(Table1[[#This Row],[ACCOUNT NAME]],'CHART OF ACCOUNTS'!$B$3:$D$156,2,0),"-")</f>
        <v>UTILITY</v>
      </c>
      <c r="D924" t="s">
        <v>141</v>
      </c>
      <c r="E924" t="str">
        <f>_xlfn.IFNA(VLOOKUP(Table1[[#This Row],[ACCOUNT NAME]],'CHART OF ACCOUNTS'!$B$3:$D$156,3,0),"-")</f>
        <v>OPERATIONS EXPENSES</v>
      </c>
      <c r="F924" s="36" t="s">
        <v>834</v>
      </c>
      <c r="G924" s="30">
        <v>6393</v>
      </c>
      <c r="H924" s="38"/>
      <c r="I924" s="35">
        <f>I923+Table1[[#This Row],[DEBIT]]-Table1[[#This Row],[CREDIT]]</f>
        <v>1814031697</v>
      </c>
      <c r="J924" s="27">
        <f>Table1[[#This Row],[DATE]]</f>
        <v>45001</v>
      </c>
    </row>
    <row r="925" ht="14.1" hidden="1" customHeight="1" spans="1:10">
      <c r="A925" s="27">
        <v>45001</v>
      </c>
      <c r="B925" s="40">
        <v>920</v>
      </c>
      <c r="C925" s="12" t="str">
        <f>_xlfn.IFNA(VLOOKUP(Table1[[#This Row],[ACCOUNT NAME]],'CHART OF ACCOUNTS'!$B$3:$D$156,2,0),"-")</f>
        <v>UTILITY</v>
      </c>
      <c r="D925" t="s">
        <v>141</v>
      </c>
      <c r="E925" t="str">
        <f>_xlfn.IFNA(VLOOKUP(Table1[[#This Row],[ACCOUNT NAME]],'CHART OF ACCOUNTS'!$B$3:$D$156,3,0),"-")</f>
        <v>OPERATIONS EXPENSES</v>
      </c>
      <c r="F925" s="36" t="s">
        <v>835</v>
      </c>
      <c r="G925" s="30">
        <v>156</v>
      </c>
      <c r="H925" s="38"/>
      <c r="I925" s="35">
        <f>I924+Table1[[#This Row],[DEBIT]]-Table1[[#This Row],[CREDIT]]</f>
        <v>1814031853</v>
      </c>
      <c r="J925" s="27">
        <f>Table1[[#This Row],[DATE]]</f>
        <v>45001</v>
      </c>
    </row>
    <row r="926" ht="14.1" hidden="1" customHeight="1" spans="1:10">
      <c r="A926" s="27">
        <v>45001</v>
      </c>
      <c r="B926" s="28">
        <v>921</v>
      </c>
      <c r="C926" s="12" t="str">
        <f>_xlfn.IFNA(VLOOKUP(Table1[[#This Row],[ACCOUNT NAME]],'CHART OF ACCOUNTS'!$B$3:$D$156,2,0),"-")</f>
        <v>UTILITY</v>
      </c>
      <c r="D926" t="s">
        <v>141</v>
      </c>
      <c r="E926" t="str">
        <f>_xlfn.IFNA(VLOOKUP(Table1[[#This Row],[ACCOUNT NAME]],'CHART OF ACCOUNTS'!$B$3:$D$156,3,0),"-")</f>
        <v>OPERATIONS EXPENSES</v>
      </c>
      <c r="F926" s="36" t="s">
        <v>836</v>
      </c>
      <c r="G926" s="30">
        <v>3061</v>
      </c>
      <c r="H926" s="38"/>
      <c r="I926" s="35">
        <f>I925+Table1[[#This Row],[DEBIT]]-Table1[[#This Row],[CREDIT]]</f>
        <v>1814034914</v>
      </c>
      <c r="J926" s="27">
        <f>Table1[[#This Row],[DATE]]</f>
        <v>45001</v>
      </c>
    </row>
    <row r="927" ht="14.1" hidden="1" customHeight="1" spans="1:10">
      <c r="A927" s="27">
        <v>45001</v>
      </c>
      <c r="B927" s="40">
        <v>922</v>
      </c>
      <c r="C927" s="12" t="str">
        <f>_xlfn.IFNA(VLOOKUP(Table1[[#This Row],[ACCOUNT NAME]],'CHART OF ACCOUNTS'!$B$3:$D$156,2,0),"-")</f>
        <v>UTILITY</v>
      </c>
      <c r="D927" t="s">
        <v>141</v>
      </c>
      <c r="E927" t="str">
        <f>_xlfn.IFNA(VLOOKUP(Table1[[#This Row],[ACCOUNT NAME]],'CHART OF ACCOUNTS'!$B$3:$D$156,3,0),"-")</f>
        <v>OPERATIONS EXPENSES</v>
      </c>
      <c r="F927" s="36" t="s">
        <v>837</v>
      </c>
      <c r="G927" s="30">
        <v>500</v>
      </c>
      <c r="H927" s="38"/>
      <c r="I927" s="35">
        <f>I926+Table1[[#This Row],[DEBIT]]-Table1[[#This Row],[CREDIT]]</f>
        <v>1814035414</v>
      </c>
      <c r="J927" s="27">
        <f>Table1[[#This Row],[DATE]]</f>
        <v>45001</v>
      </c>
    </row>
    <row r="928" ht="14.1" hidden="1" customHeight="1" spans="1:10">
      <c r="A928" s="27">
        <v>45001</v>
      </c>
      <c r="B928" s="28">
        <v>923</v>
      </c>
      <c r="C928" s="12" t="str">
        <f>_xlfn.IFNA(VLOOKUP(Table1[[#This Row],[ACCOUNT NAME]],'CHART OF ACCOUNTS'!$B$3:$D$156,2,0),"-")</f>
        <v>UTILITY</v>
      </c>
      <c r="D928" t="s">
        <v>141</v>
      </c>
      <c r="E928" t="str">
        <f>_xlfn.IFNA(VLOOKUP(Table1[[#This Row],[ACCOUNT NAME]],'CHART OF ACCOUNTS'!$B$3:$D$156,3,0),"-")</f>
        <v>OPERATIONS EXPENSES</v>
      </c>
      <c r="F928" s="36" t="s">
        <v>838</v>
      </c>
      <c r="G928" s="30">
        <v>526</v>
      </c>
      <c r="H928" s="38"/>
      <c r="I928" s="35">
        <f>I927+Table1[[#This Row],[DEBIT]]-Table1[[#This Row],[CREDIT]]</f>
        <v>1814035940</v>
      </c>
      <c r="J928" s="27">
        <f>Table1[[#This Row],[DATE]]</f>
        <v>45001</v>
      </c>
    </row>
    <row r="929" ht="14.1" hidden="1" customHeight="1" spans="1:10">
      <c r="A929" s="27">
        <v>45003</v>
      </c>
      <c r="B929" s="40">
        <v>924</v>
      </c>
      <c r="C929" s="12" t="str">
        <f>_xlfn.IFNA(VLOOKUP(Table1[[#This Row],[ACCOUNT NAME]],'CHART OF ACCOUNTS'!$B$3:$D$156,2,0),"-")</f>
        <v>PRINTINGS</v>
      </c>
      <c r="D929" t="s">
        <v>71</v>
      </c>
      <c r="E929" t="str">
        <f>_xlfn.IFNA(VLOOKUP(Table1[[#This Row],[ACCOUNT NAME]],'CHART OF ACCOUNTS'!$B$3:$D$156,3,0),"-")</f>
        <v>MARKETING EXP</v>
      </c>
      <c r="F929" s="36" t="s">
        <v>839</v>
      </c>
      <c r="G929" s="30">
        <v>319800</v>
      </c>
      <c r="H929" s="38"/>
      <c r="I929" s="35">
        <f>I928+Table1[[#This Row],[DEBIT]]-Table1[[#This Row],[CREDIT]]</f>
        <v>1814355740</v>
      </c>
      <c r="J929" s="27">
        <f>Table1[[#This Row],[DATE]]</f>
        <v>45003</v>
      </c>
    </row>
    <row r="930" ht="14.1" customHeight="1" spans="1:10">
      <c r="A930" s="27">
        <v>45006</v>
      </c>
      <c r="B930" s="28">
        <v>925</v>
      </c>
      <c r="C930" s="12" t="str">
        <f>_xlfn.IFNA(VLOOKUP(Table1[[#This Row],[ACCOUNT NAME]],'CHART OF ACCOUNTS'!$B$3:$D$156,2,0),"-")</f>
        <v>ADS/ ADVERTISEMENT </v>
      </c>
      <c r="D930" t="s">
        <v>83</v>
      </c>
      <c r="E930" t="str">
        <f>_xlfn.IFNA(VLOOKUP(Table1[[#This Row],[ACCOUNT NAME]],'CHART OF ACCOUNTS'!$B$3:$D$156,3,0),"-")</f>
        <v>MARKETING EXP</v>
      </c>
      <c r="F930" s="36" t="s">
        <v>840</v>
      </c>
      <c r="G930" s="45">
        <v>470115</v>
      </c>
      <c r="H930" s="38"/>
      <c r="I930" s="35">
        <f>I929+Table1[[#This Row],[DEBIT]]-Table1[[#This Row],[CREDIT]]</f>
        <v>1814825855</v>
      </c>
      <c r="J930" s="27">
        <f>Table1[[#This Row],[DATE]]</f>
        <v>45006</v>
      </c>
    </row>
    <row r="931" ht="14.1" customHeight="1" spans="1:10">
      <c r="A931" s="27">
        <v>45006</v>
      </c>
      <c r="B931" s="40">
        <v>926</v>
      </c>
      <c r="C931" s="12" t="str">
        <f>_xlfn.IFNA(VLOOKUP(Table1[[#This Row],[ACCOUNT NAME]],'CHART OF ACCOUNTS'!$B$3:$D$156,2,0),"-")</f>
        <v>ADS/ ADVERTISEMENT </v>
      </c>
      <c r="D931" t="s">
        <v>83</v>
      </c>
      <c r="E931" t="str">
        <f>_xlfn.IFNA(VLOOKUP(Table1[[#This Row],[ACCOUNT NAME]],'CHART OF ACCOUNTS'!$B$3:$D$156,3,0),"-")</f>
        <v>MARKETING EXP</v>
      </c>
      <c r="F931" s="36" t="s">
        <v>840</v>
      </c>
      <c r="G931" s="45">
        <v>1060200</v>
      </c>
      <c r="H931" s="38"/>
      <c r="I931" s="35">
        <f>I930+Table1[[#This Row],[DEBIT]]-Table1[[#This Row],[CREDIT]]</f>
        <v>1815886055</v>
      </c>
      <c r="J931" s="27">
        <f>Table1[[#This Row],[DATE]]</f>
        <v>45006</v>
      </c>
    </row>
    <row r="932" ht="14.1" hidden="1" customHeight="1" spans="1:10">
      <c r="A932" s="27">
        <v>45007</v>
      </c>
      <c r="B932" s="28">
        <v>927</v>
      </c>
      <c r="C932" s="12" t="str">
        <f>_xlfn.IFNA(VLOOKUP(Table1[[#This Row],[ACCOUNT NAME]],'CHART OF ACCOUNTS'!$B$3:$D$156,2,0),"-")</f>
        <v>TAXES PAID</v>
      </c>
      <c r="D932" t="s">
        <v>163</v>
      </c>
      <c r="E932" t="str">
        <f>_xlfn.IFNA(VLOOKUP(Table1[[#This Row],[ACCOUNT NAME]],'CHART OF ACCOUNTS'!$B$3:$D$156,3,0),"-")</f>
        <v>LEGAL EXPENSES</v>
      </c>
      <c r="F932" s="36" t="s">
        <v>841</v>
      </c>
      <c r="G932" s="30">
        <v>26875</v>
      </c>
      <c r="H932" s="38"/>
      <c r="I932" s="35">
        <f>I931+Table1[[#This Row],[DEBIT]]-Table1[[#This Row],[CREDIT]]</f>
        <v>1815912930</v>
      </c>
      <c r="J932" s="27">
        <f>Table1[[#This Row],[DATE]]</f>
        <v>45007</v>
      </c>
    </row>
    <row r="933" ht="14.1" hidden="1" customHeight="1" spans="1:10">
      <c r="A933" s="27">
        <v>45007</v>
      </c>
      <c r="B933" s="40">
        <v>928</v>
      </c>
      <c r="C933" s="12" t="str">
        <f>_xlfn.IFNA(VLOOKUP(Table1[[#This Row],[ACCOUNT NAME]],'CHART OF ACCOUNTS'!$B$3:$D$156,2,0),"-")</f>
        <v>TAXES PAID</v>
      </c>
      <c r="D933" t="s">
        <v>163</v>
      </c>
      <c r="E933" t="str">
        <f>_xlfn.IFNA(VLOOKUP(Table1[[#This Row],[ACCOUNT NAME]],'CHART OF ACCOUNTS'!$B$3:$D$156,3,0),"-")</f>
        <v>LEGAL EXPENSES</v>
      </c>
      <c r="F933" s="36" t="s">
        <v>842</v>
      </c>
      <c r="G933" s="30">
        <v>12250</v>
      </c>
      <c r="H933" s="38"/>
      <c r="I933" s="35">
        <f>I932+Table1[[#This Row],[DEBIT]]-Table1[[#This Row],[CREDIT]]</f>
        <v>1815925180</v>
      </c>
      <c r="J933" s="27">
        <f>Table1[[#This Row],[DATE]]</f>
        <v>45007</v>
      </c>
    </row>
    <row r="934" ht="14.1" hidden="1" customHeight="1" spans="1:10">
      <c r="A934" s="27">
        <v>45007</v>
      </c>
      <c r="B934" s="28">
        <v>929</v>
      </c>
      <c r="C934" s="12" t="str">
        <f>_xlfn.IFNA(VLOOKUP(Table1[[#This Row],[ACCOUNT NAME]],'CHART OF ACCOUNTS'!$B$3:$D$156,2,0),"-")</f>
        <v>TAXES PAID</v>
      </c>
      <c r="D934" t="s">
        <v>163</v>
      </c>
      <c r="E934" t="str">
        <f>_xlfn.IFNA(VLOOKUP(Table1[[#This Row],[ACCOUNT NAME]],'CHART OF ACCOUNTS'!$B$3:$D$156,3,0),"-")</f>
        <v>LEGAL EXPENSES</v>
      </c>
      <c r="F934" s="36" t="s">
        <v>842</v>
      </c>
      <c r="G934" s="30">
        <v>12250</v>
      </c>
      <c r="H934" s="38"/>
      <c r="I934" s="35">
        <f>I933+Table1[[#This Row],[DEBIT]]-Table1[[#This Row],[CREDIT]]</f>
        <v>1815937430</v>
      </c>
      <c r="J934" s="27">
        <f>Table1[[#This Row],[DATE]]</f>
        <v>45007</v>
      </c>
    </row>
    <row r="935" ht="14.1" hidden="1" customHeight="1" spans="1:10">
      <c r="A935" s="27">
        <v>45007</v>
      </c>
      <c r="B935" s="40">
        <v>930</v>
      </c>
      <c r="C935" s="12" t="str">
        <f>_xlfn.IFNA(VLOOKUP(Table1[[#This Row],[ACCOUNT NAME]],'CHART OF ACCOUNTS'!$B$3:$D$156,2,0),"-")</f>
        <v>UTILITY</v>
      </c>
      <c r="D935" t="s">
        <v>141</v>
      </c>
      <c r="E935" t="str">
        <f>_xlfn.IFNA(VLOOKUP(Table1[[#This Row],[ACCOUNT NAME]],'CHART OF ACCOUNTS'!$B$3:$D$156,3,0),"-")</f>
        <v>OPERATIONS EXPENSES</v>
      </c>
      <c r="F935" s="36" t="s">
        <v>843</v>
      </c>
      <c r="G935" s="30">
        <v>14775</v>
      </c>
      <c r="H935" s="38"/>
      <c r="I935" s="35">
        <f>I934+Table1[[#This Row],[DEBIT]]-Table1[[#This Row],[CREDIT]]</f>
        <v>1815952205</v>
      </c>
      <c r="J935" s="27">
        <f>Table1[[#This Row],[DATE]]</f>
        <v>45007</v>
      </c>
    </row>
    <row r="936" ht="14.1" hidden="1" customHeight="1" spans="1:10">
      <c r="A936" s="27">
        <v>45007</v>
      </c>
      <c r="B936" s="28">
        <v>931</v>
      </c>
      <c r="C936" s="12" t="str">
        <f>_xlfn.IFNA(VLOOKUP(Table1[[#This Row],[ACCOUNT NAME]],'CHART OF ACCOUNTS'!$B$3:$D$156,2,0),"-")</f>
        <v>SALARIES</v>
      </c>
      <c r="D936" t="s">
        <v>137</v>
      </c>
      <c r="E936" t="str">
        <f>_xlfn.IFNA(VLOOKUP(Table1[[#This Row],[ACCOUNT NAME]],'CHART OF ACCOUNTS'!$B$3:$D$156,3,0),"-")</f>
        <v>OPERATIONS EXPENSES</v>
      </c>
      <c r="F936" s="36" t="s">
        <v>844</v>
      </c>
      <c r="G936" s="30">
        <v>45080</v>
      </c>
      <c r="H936" s="38"/>
      <c r="I936" s="35">
        <f>I935+Table1[[#This Row],[DEBIT]]-Table1[[#This Row],[CREDIT]]</f>
        <v>1815997285</v>
      </c>
      <c r="J936" s="27">
        <f>Table1[[#This Row],[DATE]]</f>
        <v>45007</v>
      </c>
    </row>
    <row r="937" ht="14.1" customHeight="1" spans="1:10">
      <c r="A937" s="27">
        <v>45007</v>
      </c>
      <c r="B937" s="40">
        <v>932</v>
      </c>
      <c r="C937" s="12" t="str">
        <f>_xlfn.IFNA(VLOOKUP(Table1[[#This Row],[ACCOUNT NAME]],'CHART OF ACCOUNTS'!$B$3:$D$156,2,0),"-")</f>
        <v>ADS/ ADVERTISEMENT </v>
      </c>
      <c r="D937" t="s">
        <v>78</v>
      </c>
      <c r="E937" t="str">
        <f>_xlfn.IFNA(VLOOKUP(Table1[[#This Row],[ACCOUNT NAME]],'CHART OF ACCOUNTS'!$B$3:$D$156,3,0),"-")</f>
        <v>MARKETING EXP</v>
      </c>
      <c r="F937" s="36" t="s">
        <v>845</v>
      </c>
      <c r="G937" s="30">
        <v>111200</v>
      </c>
      <c r="H937" s="38"/>
      <c r="I937" s="35">
        <f>I936+Table1[[#This Row],[DEBIT]]-Table1[[#This Row],[CREDIT]]</f>
        <v>1816108485</v>
      </c>
      <c r="J937" s="27">
        <f>Table1[[#This Row],[DATE]]</f>
        <v>45007</v>
      </c>
    </row>
    <row r="938" ht="14.1" customHeight="1" spans="1:10">
      <c r="A938" s="27">
        <v>45007</v>
      </c>
      <c r="B938" s="28">
        <v>933</v>
      </c>
      <c r="C938" s="12" t="str">
        <f>_xlfn.IFNA(VLOOKUP(Table1[[#This Row],[ACCOUNT NAME]],'CHART OF ACCOUNTS'!$B$3:$D$156,2,0),"-")</f>
        <v>ADS/ ADVERTISEMENT </v>
      </c>
      <c r="D938" t="s">
        <v>78</v>
      </c>
      <c r="E938" t="str">
        <f>_xlfn.IFNA(VLOOKUP(Table1[[#This Row],[ACCOUNT NAME]],'CHART OF ACCOUNTS'!$B$3:$D$156,3,0),"-")</f>
        <v>MARKETING EXP</v>
      </c>
      <c r="F938" s="36" t="s">
        <v>846</v>
      </c>
      <c r="G938" s="30">
        <v>300000</v>
      </c>
      <c r="H938" s="38"/>
      <c r="I938" s="35">
        <f>I937+Table1[[#This Row],[DEBIT]]-Table1[[#This Row],[CREDIT]]</f>
        <v>1816408485</v>
      </c>
      <c r="J938" s="27">
        <f>Table1[[#This Row],[DATE]]</f>
        <v>45007</v>
      </c>
    </row>
    <row r="939" ht="14.1" customHeight="1" spans="1:10">
      <c r="A939" s="27">
        <v>45007</v>
      </c>
      <c r="B939" s="40">
        <v>934</v>
      </c>
      <c r="C939" s="12" t="str">
        <f>_xlfn.IFNA(VLOOKUP(Table1[[#This Row],[ACCOUNT NAME]],'CHART OF ACCOUNTS'!$B$3:$D$156,2,0),"-")</f>
        <v>ADS/ ADVERTISEMENT </v>
      </c>
      <c r="D939" t="s">
        <v>78</v>
      </c>
      <c r="E939" t="str">
        <f>_xlfn.IFNA(VLOOKUP(Table1[[#This Row],[ACCOUNT NAME]],'CHART OF ACCOUNTS'!$B$3:$D$156,3,0),"-")</f>
        <v>MARKETING EXP</v>
      </c>
      <c r="F939" s="36" t="s">
        <v>847</v>
      </c>
      <c r="G939" s="30">
        <v>9200</v>
      </c>
      <c r="H939" s="38"/>
      <c r="I939" s="35">
        <f>I938+Table1[[#This Row],[DEBIT]]-Table1[[#This Row],[CREDIT]]</f>
        <v>1816417685</v>
      </c>
      <c r="J939" s="27">
        <f>Table1[[#This Row],[DATE]]</f>
        <v>45007</v>
      </c>
    </row>
    <row r="940" ht="14.1" customHeight="1" spans="1:10">
      <c r="A940" s="27">
        <v>45008</v>
      </c>
      <c r="B940" s="28">
        <v>935</v>
      </c>
      <c r="C940" s="12" t="str">
        <f>_xlfn.IFNA(VLOOKUP(Table1[[#This Row],[ACCOUNT NAME]],'CHART OF ACCOUNTS'!$B$3:$D$156,2,0),"-")</f>
        <v>ADS/ ADVERTISEMENT </v>
      </c>
      <c r="D940" t="s">
        <v>78</v>
      </c>
      <c r="E940" t="str">
        <f>_xlfn.IFNA(VLOOKUP(Table1[[#This Row],[ACCOUNT NAME]],'CHART OF ACCOUNTS'!$B$3:$D$156,3,0),"-")</f>
        <v>MARKETING EXP</v>
      </c>
      <c r="F940" s="36" t="s">
        <v>848</v>
      </c>
      <c r="G940" s="30">
        <v>100000</v>
      </c>
      <c r="H940" s="38"/>
      <c r="I940" s="35">
        <f>I939+Table1[[#This Row],[DEBIT]]-Table1[[#This Row],[CREDIT]]</f>
        <v>1816517685</v>
      </c>
      <c r="J940" s="27">
        <f>Table1[[#This Row],[DATE]]</f>
        <v>45008</v>
      </c>
    </row>
    <row r="941" ht="14.1" hidden="1" customHeight="1" spans="1:10">
      <c r="A941" s="27">
        <v>45009</v>
      </c>
      <c r="B941" s="40">
        <v>936</v>
      </c>
      <c r="C941" s="12" t="str">
        <f>_xlfn.IFNA(VLOOKUP(Table1[[#This Row],[ACCOUNT NAME]],'CHART OF ACCOUNTS'!$B$3:$D$156,2,0),"-")</f>
        <v>GENERNAL</v>
      </c>
      <c r="D941" t="s">
        <v>89</v>
      </c>
      <c r="E941" t="str">
        <f>_xlfn.IFNA(VLOOKUP(Table1[[#This Row],[ACCOUNT NAME]],'CHART OF ACCOUNTS'!$B$3:$D$156,3,0),"-")</f>
        <v>MARKETING EXP</v>
      </c>
      <c r="F941" s="36" t="s">
        <v>849</v>
      </c>
      <c r="G941" s="30">
        <v>82219</v>
      </c>
      <c r="H941" s="38"/>
      <c r="I941" s="35">
        <f>I940+Table1[[#This Row],[DEBIT]]-Table1[[#This Row],[CREDIT]]</f>
        <v>1816599904</v>
      </c>
      <c r="J941" s="27">
        <f>Table1[[#This Row],[DATE]]</f>
        <v>45009</v>
      </c>
    </row>
    <row r="942" ht="14.1" hidden="1" customHeight="1" spans="1:10">
      <c r="A942" s="27">
        <v>45009</v>
      </c>
      <c r="B942" s="28">
        <v>937</v>
      </c>
      <c r="C942" s="12" t="str">
        <f>_xlfn.IFNA(VLOOKUP(Table1[[#This Row],[ACCOUNT NAME]],'CHART OF ACCOUNTS'!$B$3:$D$156,2,0),"-")</f>
        <v>DEVELOPMENT</v>
      </c>
      <c r="D942" t="s">
        <v>23</v>
      </c>
      <c r="E942" t="str">
        <f>_xlfn.IFNA(VLOOKUP(Table1[[#This Row],[ACCOUNT NAME]],'CHART OF ACCOUNTS'!$B$3:$D$156,3,0),"-")</f>
        <v>CONSTRUCTION EXP</v>
      </c>
      <c r="F942" s="36" t="s">
        <v>850</v>
      </c>
      <c r="G942" s="30">
        <v>49775</v>
      </c>
      <c r="H942" s="38"/>
      <c r="I942" s="35">
        <f>I941+Table1[[#This Row],[DEBIT]]-Table1[[#This Row],[CREDIT]]</f>
        <v>1816649679</v>
      </c>
      <c r="J942" s="27">
        <f>Table1[[#This Row],[DATE]]</f>
        <v>45009</v>
      </c>
    </row>
    <row r="943" ht="14.1" hidden="1" customHeight="1" spans="1:10">
      <c r="A943" s="27">
        <v>45009</v>
      </c>
      <c r="B943" s="40">
        <v>938</v>
      </c>
      <c r="C943" s="12" t="str">
        <f>_xlfn.IFNA(VLOOKUP(Table1[[#This Row],[ACCOUNT NAME]],'CHART OF ACCOUNTS'!$B$3:$D$156,2,0),"-")</f>
        <v>DEVELOPMENT</v>
      </c>
      <c r="D943" t="s">
        <v>23</v>
      </c>
      <c r="E943" t="str">
        <f>_xlfn.IFNA(VLOOKUP(Table1[[#This Row],[ACCOUNT NAME]],'CHART OF ACCOUNTS'!$B$3:$D$156,3,0),"-")</f>
        <v>CONSTRUCTION EXP</v>
      </c>
      <c r="F943" s="36" t="s">
        <v>850</v>
      </c>
      <c r="G943" s="30">
        <v>298070</v>
      </c>
      <c r="H943" s="38"/>
      <c r="I943" s="35">
        <f>I942+Table1[[#This Row],[DEBIT]]-Table1[[#This Row],[CREDIT]]</f>
        <v>1816947749</v>
      </c>
      <c r="J943" s="27">
        <f>Table1[[#This Row],[DATE]]</f>
        <v>45009</v>
      </c>
    </row>
    <row r="944" ht="14.1" hidden="1" customHeight="1" spans="1:10">
      <c r="A944" s="27">
        <v>45009</v>
      </c>
      <c r="B944" s="28">
        <v>939</v>
      </c>
      <c r="C944" s="12" t="str">
        <f>_xlfn.IFNA(VLOOKUP(Table1[[#This Row],[ACCOUNT NAME]],'CHART OF ACCOUNTS'!$B$3:$D$156,2,0),"-")</f>
        <v>DEVELOPMENT</v>
      </c>
      <c r="D944" t="s">
        <v>23</v>
      </c>
      <c r="E944" t="str">
        <f>_xlfn.IFNA(VLOOKUP(Table1[[#This Row],[ACCOUNT NAME]],'CHART OF ACCOUNTS'!$B$3:$D$156,3,0),"-")</f>
        <v>CONSTRUCTION EXP</v>
      </c>
      <c r="F944" s="36" t="s">
        <v>850</v>
      </c>
      <c r="G944" s="30">
        <v>49930</v>
      </c>
      <c r="H944" s="38"/>
      <c r="I944" s="35">
        <f>I943+Table1[[#This Row],[DEBIT]]-Table1[[#This Row],[CREDIT]]</f>
        <v>1816997679</v>
      </c>
      <c r="J944" s="27">
        <f>Table1[[#This Row],[DATE]]</f>
        <v>45009</v>
      </c>
    </row>
    <row r="945" ht="14.1" hidden="1" customHeight="1" spans="1:10">
      <c r="A945" s="27">
        <v>45009</v>
      </c>
      <c r="B945" s="40">
        <v>940</v>
      </c>
      <c r="C945" s="12" t="str">
        <f>_xlfn.IFNA(VLOOKUP(Table1[[#This Row],[ACCOUNT NAME]],'CHART OF ACCOUNTS'!$B$3:$D$156,2,0),"-")</f>
        <v>DEVELOPMENT</v>
      </c>
      <c r="D945" t="s">
        <v>23</v>
      </c>
      <c r="E945" t="str">
        <f>_xlfn.IFNA(VLOOKUP(Table1[[#This Row],[ACCOUNT NAME]],'CHART OF ACCOUNTS'!$B$3:$D$156,3,0),"-")</f>
        <v>CONSTRUCTION EXP</v>
      </c>
      <c r="F945" s="36" t="s">
        <v>850</v>
      </c>
      <c r="G945" s="30">
        <v>86205</v>
      </c>
      <c r="H945" s="38"/>
      <c r="I945" s="35">
        <f>I944+Table1[[#This Row],[DEBIT]]-Table1[[#This Row],[CREDIT]]</f>
        <v>1817083884</v>
      </c>
      <c r="J945" s="27">
        <f>Table1[[#This Row],[DATE]]</f>
        <v>45009</v>
      </c>
    </row>
    <row r="946" ht="14.1" hidden="1" customHeight="1" spans="1:10">
      <c r="A946" s="27">
        <v>45009</v>
      </c>
      <c r="B946" s="28">
        <v>941</v>
      </c>
      <c r="C946" s="12" t="str">
        <f>_xlfn.IFNA(VLOOKUP(Table1[[#This Row],[ACCOUNT NAME]],'CHART OF ACCOUNTS'!$B$3:$D$156,2,0),"-")</f>
        <v>MISCELLANOUS</v>
      </c>
      <c r="D946" t="s">
        <v>140</v>
      </c>
      <c r="E946" t="str">
        <f>_xlfn.IFNA(VLOOKUP(Table1[[#This Row],[ACCOUNT NAME]],'CHART OF ACCOUNTS'!$B$3:$D$156,3,0),"-")</f>
        <v>OPERATIONS EXPENSES</v>
      </c>
      <c r="F946" s="36" t="s">
        <v>851</v>
      </c>
      <c r="G946" s="30">
        <v>53662.5</v>
      </c>
      <c r="H946" s="38"/>
      <c r="I946" s="35">
        <f>I945+Table1[[#This Row],[DEBIT]]-Table1[[#This Row],[CREDIT]]</f>
        <v>1817137546.5</v>
      </c>
      <c r="J946" s="27">
        <f>Table1[[#This Row],[DATE]]</f>
        <v>45009</v>
      </c>
    </row>
    <row r="947" ht="14.1" hidden="1" customHeight="1" spans="1:10">
      <c r="A947" s="27">
        <v>45009</v>
      </c>
      <c r="B947" s="40">
        <v>942</v>
      </c>
      <c r="C947" s="12" t="str">
        <f>_xlfn.IFNA(VLOOKUP(Table1[[#This Row],[ACCOUNT NAME]],'CHART OF ACCOUNTS'!$B$3:$D$156,2,0),"-")</f>
        <v>MISCELLANOUS</v>
      </c>
      <c r="D947" t="s">
        <v>140</v>
      </c>
      <c r="E947" t="str">
        <f>_xlfn.IFNA(VLOOKUP(Table1[[#This Row],[ACCOUNT NAME]],'CHART OF ACCOUNTS'!$B$3:$D$156,3,0),"-")</f>
        <v>OPERATIONS EXPENSES</v>
      </c>
      <c r="F947" s="36" t="s">
        <v>852</v>
      </c>
      <c r="G947" s="30">
        <v>215328.75</v>
      </c>
      <c r="H947" s="38"/>
      <c r="I947" s="35">
        <f>I946+Table1[[#This Row],[DEBIT]]-Table1[[#This Row],[CREDIT]]</f>
        <v>1817352875.25</v>
      </c>
      <c r="J947" s="27">
        <f>Table1[[#This Row],[DATE]]</f>
        <v>45009</v>
      </c>
    </row>
    <row r="948" ht="14.1" hidden="1" customHeight="1" spans="1:10">
      <c r="A948" s="27">
        <v>45009</v>
      </c>
      <c r="B948" s="28">
        <v>943</v>
      </c>
      <c r="C948" s="12" t="str">
        <f>_xlfn.IFNA(VLOOKUP(Table1[[#This Row],[ACCOUNT NAME]],'CHART OF ACCOUNTS'!$B$3:$D$156,2,0),"-")</f>
        <v>MISCELLANOUS</v>
      </c>
      <c r="D948" t="s">
        <v>140</v>
      </c>
      <c r="E948" t="str">
        <f>_xlfn.IFNA(VLOOKUP(Table1[[#This Row],[ACCOUNT NAME]],'CHART OF ACCOUNTS'!$B$3:$D$156,3,0),"-")</f>
        <v>OPERATIONS EXPENSES</v>
      </c>
      <c r="F948" s="36" t="s">
        <v>853</v>
      </c>
      <c r="G948" s="30">
        <v>666470.35</v>
      </c>
      <c r="H948" s="38"/>
      <c r="I948" s="35">
        <f>I947+Table1[[#This Row],[DEBIT]]-Table1[[#This Row],[CREDIT]]</f>
        <v>1818019345.6</v>
      </c>
      <c r="J948" s="27">
        <f>Table1[[#This Row],[DATE]]</f>
        <v>45009</v>
      </c>
    </row>
    <row r="949" ht="14.1" hidden="1" customHeight="1" spans="1:10">
      <c r="A949" s="27">
        <v>45010</v>
      </c>
      <c r="B949" s="40">
        <v>944</v>
      </c>
      <c r="C949" s="12" t="str">
        <f>_xlfn.IFNA(VLOOKUP(Table1[[#This Row],[ACCOUNT NAME]],'CHART OF ACCOUNTS'!$B$3:$D$156,2,0),"-")</f>
        <v>MISCELLANOUS</v>
      </c>
      <c r="D949" t="s">
        <v>140</v>
      </c>
      <c r="E949" t="str">
        <f>_xlfn.IFNA(VLOOKUP(Table1[[#This Row],[ACCOUNT NAME]],'CHART OF ACCOUNTS'!$B$3:$D$156,3,0),"-")</f>
        <v>OPERATIONS EXPENSES</v>
      </c>
      <c r="F949" s="36" t="s">
        <v>854</v>
      </c>
      <c r="G949" s="30">
        <v>9872</v>
      </c>
      <c r="H949" s="38"/>
      <c r="I949" s="35">
        <f>I948+Table1[[#This Row],[DEBIT]]-Table1[[#This Row],[CREDIT]]</f>
        <v>1818029217.6</v>
      </c>
      <c r="J949" s="27">
        <f>Table1[[#This Row],[DATE]]</f>
        <v>45010</v>
      </c>
    </row>
    <row r="950" ht="14.1" hidden="1" customHeight="1" spans="1:10">
      <c r="A950" s="27">
        <v>45010</v>
      </c>
      <c r="B950" s="28">
        <v>945</v>
      </c>
      <c r="C950" s="12" t="str">
        <f>_xlfn.IFNA(VLOOKUP(Table1[[#This Row],[ACCOUNT NAME]],'CHART OF ACCOUNTS'!$B$3:$D$156,2,0),"-")</f>
        <v>MISCELLANOUS</v>
      </c>
      <c r="D950" t="s">
        <v>140</v>
      </c>
      <c r="E950" t="str">
        <f>_xlfn.IFNA(VLOOKUP(Table1[[#This Row],[ACCOUNT NAME]],'CHART OF ACCOUNTS'!$B$3:$D$156,3,0),"-")</f>
        <v>OPERATIONS EXPENSES</v>
      </c>
      <c r="F950" s="36" t="s">
        <v>855</v>
      </c>
      <c r="G950" s="30">
        <v>5000</v>
      </c>
      <c r="H950" s="38"/>
      <c r="I950" s="35">
        <f>I949+Table1[[#This Row],[DEBIT]]-Table1[[#This Row],[CREDIT]]</f>
        <v>1818034217.6</v>
      </c>
      <c r="J950" s="27">
        <f>Table1[[#This Row],[DATE]]</f>
        <v>45010</v>
      </c>
    </row>
    <row r="951" ht="14.1" hidden="1" customHeight="1" spans="1:10">
      <c r="A951" s="27">
        <v>45012</v>
      </c>
      <c r="B951" s="40">
        <v>946</v>
      </c>
      <c r="C951" s="12" t="str">
        <f>_xlfn.IFNA(VLOOKUP(Table1[[#This Row],[ACCOUNT NAME]],'CHART OF ACCOUNTS'!$B$3:$D$156,2,0),"-")</f>
        <v>UTILITY</v>
      </c>
      <c r="D951" t="s">
        <v>141</v>
      </c>
      <c r="E951" t="str">
        <f>_xlfn.IFNA(VLOOKUP(Table1[[#This Row],[ACCOUNT NAME]],'CHART OF ACCOUNTS'!$B$3:$D$156,3,0),"-")</f>
        <v>OPERATIONS EXPENSES</v>
      </c>
      <c r="F951" s="36" t="s">
        <v>856</v>
      </c>
      <c r="G951" s="30">
        <v>2899</v>
      </c>
      <c r="H951" s="38"/>
      <c r="I951" s="35">
        <f>I950+Table1[[#This Row],[DEBIT]]-Table1[[#This Row],[CREDIT]]</f>
        <v>1818037116.6</v>
      </c>
      <c r="J951" s="27">
        <f>Table1[[#This Row],[DATE]]</f>
        <v>45012</v>
      </c>
    </row>
    <row r="952" ht="14.1" hidden="1" customHeight="1" spans="1:10">
      <c r="A952" s="27">
        <v>45012</v>
      </c>
      <c r="B952" s="28">
        <v>947</v>
      </c>
      <c r="C952" s="12" t="str">
        <f>_xlfn.IFNA(VLOOKUP(Table1[[#This Row],[ACCOUNT NAME]],'CHART OF ACCOUNTS'!$B$3:$D$156,2,0),"-")</f>
        <v>UTILITY</v>
      </c>
      <c r="D952" t="s">
        <v>141</v>
      </c>
      <c r="E952" t="str">
        <f>_xlfn.IFNA(VLOOKUP(Table1[[#This Row],[ACCOUNT NAME]],'CHART OF ACCOUNTS'!$B$3:$D$156,3,0),"-")</f>
        <v>OPERATIONS EXPENSES</v>
      </c>
      <c r="F952" s="36" t="s">
        <v>856</v>
      </c>
      <c r="G952" s="38">
        <v>565.5</v>
      </c>
      <c r="H952" s="38"/>
      <c r="I952" s="35">
        <f>I951+Table1[[#This Row],[DEBIT]]-Table1[[#This Row],[CREDIT]]</f>
        <v>1818037682.1</v>
      </c>
      <c r="J952" s="27">
        <f>Table1[[#This Row],[DATE]]</f>
        <v>45012</v>
      </c>
    </row>
    <row r="953" ht="14.1" hidden="1" customHeight="1" spans="1:10">
      <c r="A953" s="27">
        <v>45013</v>
      </c>
      <c r="B953" s="40">
        <v>948</v>
      </c>
      <c r="C953" s="12" t="str">
        <f>_xlfn.IFNA(VLOOKUP(Table1[[#This Row],[ACCOUNT NAME]],'CHART OF ACCOUNTS'!$B$3:$D$156,2,0),"-")</f>
        <v>LDA</v>
      </c>
      <c r="D953" t="s">
        <v>116</v>
      </c>
      <c r="E953" t="str">
        <f>_xlfn.IFNA(VLOOKUP(Table1[[#This Row],[ACCOUNT NAME]],'CHART OF ACCOUNTS'!$B$3:$D$156,3,0),"-")</f>
        <v>DMA CONSULTANTS</v>
      </c>
      <c r="F953" s="36" t="s">
        <v>857</v>
      </c>
      <c r="G953" s="38">
        <v>50000</v>
      </c>
      <c r="H953" s="38"/>
      <c r="I953" s="35">
        <f>I952+Table1[[#This Row],[DEBIT]]-Table1[[#This Row],[CREDIT]]</f>
        <v>1818087682.1</v>
      </c>
      <c r="J953" s="27">
        <f>Table1[[#This Row],[DATE]]</f>
        <v>45013</v>
      </c>
    </row>
    <row r="954" ht="14.1" customHeight="1" spans="1:10">
      <c r="A954" s="27">
        <v>45013</v>
      </c>
      <c r="B954" s="28">
        <v>949</v>
      </c>
      <c r="C954" s="12" t="str">
        <f>_xlfn.IFNA(VLOOKUP(Table1[[#This Row],[ACCOUNT NAME]],'CHART OF ACCOUNTS'!$B$3:$D$156,2,0),"-")</f>
        <v>ADS/ ADVERTISEMENT </v>
      </c>
      <c r="D954" t="s">
        <v>83</v>
      </c>
      <c r="E954" t="str">
        <f>_xlfn.IFNA(VLOOKUP(Table1[[#This Row],[ACCOUNT NAME]],'CHART OF ACCOUNTS'!$B$3:$D$156,3,0),"-")</f>
        <v>MARKETING EXP</v>
      </c>
      <c r="F954" s="36" t="s">
        <v>858</v>
      </c>
      <c r="G954" s="38">
        <v>205000</v>
      </c>
      <c r="H954" s="38"/>
      <c r="I954" s="35">
        <f>I953+Table1[[#This Row],[DEBIT]]-Table1[[#This Row],[CREDIT]]</f>
        <v>1818292682.1</v>
      </c>
      <c r="J954" s="27">
        <f>Table1[[#This Row],[DATE]]</f>
        <v>45013</v>
      </c>
    </row>
    <row r="955" ht="14.1" hidden="1" customHeight="1" spans="1:10">
      <c r="A955" s="27">
        <v>45013</v>
      </c>
      <c r="B955" s="40">
        <v>950</v>
      </c>
      <c r="C955" s="12" t="str">
        <f>_xlfn.IFNA(VLOOKUP(Table1[[#This Row],[ACCOUNT NAME]],'CHART OF ACCOUNTS'!$B$3:$D$156,2,0),"-")</f>
        <v>RE PURCHASED</v>
      </c>
      <c r="D955" t="s">
        <v>173</v>
      </c>
      <c r="E955" t="str">
        <f>_xlfn.IFNA(VLOOKUP(Table1[[#This Row],[ACCOUNT NAME]],'CHART OF ACCOUNTS'!$B$3:$D$156,3,0),"-")</f>
        <v>BUY BACK</v>
      </c>
      <c r="F955" s="36" t="s">
        <v>859</v>
      </c>
      <c r="G955" s="38">
        <v>1000000</v>
      </c>
      <c r="H955" s="38"/>
      <c r="I955" s="35">
        <f>I954+Table1[[#This Row],[DEBIT]]-Table1[[#This Row],[CREDIT]]</f>
        <v>1819292682.1</v>
      </c>
      <c r="J955" s="27">
        <f>Table1[[#This Row],[DATE]]</f>
        <v>45013</v>
      </c>
    </row>
    <row r="956" ht="14.1" hidden="1" customHeight="1" spans="1:10">
      <c r="A956" s="27">
        <v>45014</v>
      </c>
      <c r="B956" s="28">
        <v>951</v>
      </c>
      <c r="C956" s="12" t="str">
        <f>_xlfn.IFNA(VLOOKUP(Table1[[#This Row],[ACCOUNT NAME]],'CHART OF ACCOUNTS'!$B$3:$D$156,2,0),"-")</f>
        <v>UTILITY</v>
      </c>
      <c r="D956" t="s">
        <v>141</v>
      </c>
      <c r="E956" t="str">
        <f>_xlfn.IFNA(VLOOKUP(Table1[[#This Row],[ACCOUNT NAME]],'CHART OF ACCOUNTS'!$B$3:$D$156,3,0),"-")</f>
        <v>OPERATIONS EXPENSES</v>
      </c>
      <c r="F956" s="36" t="s">
        <v>860</v>
      </c>
      <c r="G956" s="38">
        <v>26768</v>
      </c>
      <c r="H956" s="38"/>
      <c r="I956" s="35">
        <f>I955+Table1[[#This Row],[DEBIT]]-Table1[[#This Row],[CREDIT]]</f>
        <v>1819319450.1</v>
      </c>
      <c r="J956" s="27">
        <f>Table1[[#This Row],[DATE]]</f>
        <v>45014</v>
      </c>
    </row>
    <row r="957" ht="14.1" customHeight="1" spans="1:10">
      <c r="A957" s="27">
        <v>45014</v>
      </c>
      <c r="B957" s="40">
        <v>952</v>
      </c>
      <c r="C957" s="12" t="str">
        <f>_xlfn.IFNA(VLOOKUP(Table1[[#This Row],[ACCOUNT NAME]],'CHART OF ACCOUNTS'!$B$3:$D$156,2,0),"-")</f>
        <v>ADS/ ADVERTISEMENT </v>
      </c>
      <c r="D957" t="s">
        <v>78</v>
      </c>
      <c r="E957" t="str">
        <f>_xlfn.IFNA(VLOOKUP(Table1[[#This Row],[ACCOUNT NAME]],'CHART OF ACCOUNTS'!$B$3:$D$156,3,0),"-")</f>
        <v>MARKETING EXP</v>
      </c>
      <c r="F957" s="36" t="s">
        <v>861</v>
      </c>
      <c r="G957" s="38">
        <v>400000</v>
      </c>
      <c r="H957" s="38"/>
      <c r="I957" s="35">
        <f>I956+Table1[[#This Row],[DEBIT]]-Table1[[#This Row],[CREDIT]]</f>
        <v>1819719450.1</v>
      </c>
      <c r="J957" s="27">
        <f>Table1[[#This Row],[DATE]]</f>
        <v>45014</v>
      </c>
    </row>
    <row r="958" ht="14.1" customHeight="1" spans="1:10">
      <c r="A958" s="27">
        <v>45014</v>
      </c>
      <c r="B958" s="28">
        <v>953</v>
      </c>
      <c r="C958" s="12" t="str">
        <f>_xlfn.IFNA(VLOOKUP(Table1[[#This Row],[ACCOUNT NAME]],'CHART OF ACCOUNTS'!$B$3:$D$156,2,0),"-")</f>
        <v>ADS/ ADVERTISEMENT </v>
      </c>
      <c r="D958" t="s">
        <v>78</v>
      </c>
      <c r="E958" t="str">
        <f>_xlfn.IFNA(VLOOKUP(Table1[[#This Row],[ACCOUNT NAME]],'CHART OF ACCOUNTS'!$B$3:$D$156,3,0),"-")</f>
        <v>MARKETING EXP</v>
      </c>
      <c r="F958" s="36" t="s">
        <v>862</v>
      </c>
      <c r="G958" s="38">
        <v>51720</v>
      </c>
      <c r="H958" s="38"/>
      <c r="I958" s="35">
        <f>I957+Table1[[#This Row],[DEBIT]]-Table1[[#This Row],[CREDIT]]</f>
        <v>1819771170.1</v>
      </c>
      <c r="J958" s="27">
        <f>Table1[[#This Row],[DATE]]</f>
        <v>45014</v>
      </c>
    </row>
    <row r="959" ht="14.1" hidden="1" customHeight="1" spans="1:10">
      <c r="A959" s="27">
        <v>45014</v>
      </c>
      <c r="B959" s="40">
        <v>954</v>
      </c>
      <c r="C959" s="12" t="str">
        <f>_xlfn.IFNA(VLOOKUP(Table1[[#This Row],[ACCOUNT NAME]],'CHART OF ACCOUNTS'!$B$3:$D$156,2,0),"-")</f>
        <v>UTILITY</v>
      </c>
      <c r="D959" t="s">
        <v>141</v>
      </c>
      <c r="E959" t="str">
        <f>_xlfn.IFNA(VLOOKUP(Table1[[#This Row],[ACCOUNT NAME]],'CHART OF ACCOUNTS'!$B$3:$D$156,3,0),"-")</f>
        <v>OPERATIONS EXPENSES</v>
      </c>
      <c r="F959" s="36" t="s">
        <v>863</v>
      </c>
      <c r="G959" s="38">
        <v>2787.85</v>
      </c>
      <c r="H959" s="38"/>
      <c r="I959" s="35">
        <f>I958+Table1[[#This Row],[DEBIT]]-Table1[[#This Row],[CREDIT]]</f>
        <v>1819773957.95</v>
      </c>
      <c r="J959" s="27">
        <f>Table1[[#This Row],[DATE]]</f>
        <v>45014</v>
      </c>
    </row>
    <row r="960" ht="14.1" hidden="1" customHeight="1" spans="1:10">
      <c r="A960" s="27">
        <v>45014</v>
      </c>
      <c r="B960" s="28">
        <v>955</v>
      </c>
      <c r="C960" s="12" t="str">
        <f>_xlfn.IFNA(VLOOKUP(Table1[[#This Row],[ACCOUNT NAME]],'CHART OF ACCOUNTS'!$B$3:$D$156,2,0),"-")</f>
        <v>UTILITY</v>
      </c>
      <c r="D960" t="s">
        <v>141</v>
      </c>
      <c r="E960" t="str">
        <f>_xlfn.IFNA(VLOOKUP(Table1[[#This Row],[ACCOUNT NAME]],'CHART OF ACCOUNTS'!$B$3:$D$156,3,0),"-")</f>
        <v>OPERATIONS EXPENSES</v>
      </c>
      <c r="F960" s="36" t="s">
        <v>864</v>
      </c>
      <c r="G960" s="38">
        <v>1967.55</v>
      </c>
      <c r="H960" s="38"/>
      <c r="I960" s="35">
        <f>I959+Table1[[#This Row],[DEBIT]]-Table1[[#This Row],[CREDIT]]</f>
        <v>1819775925.5</v>
      </c>
      <c r="J960" s="27">
        <f>Table1[[#This Row],[DATE]]</f>
        <v>45014</v>
      </c>
    </row>
    <row r="961" ht="14.1" hidden="1" customHeight="1" spans="1:10">
      <c r="A961" s="27">
        <v>45014</v>
      </c>
      <c r="B961" s="40">
        <v>956</v>
      </c>
      <c r="C961" s="12" t="str">
        <f>_xlfn.IFNA(VLOOKUP(Table1[[#This Row],[ACCOUNT NAME]],'CHART OF ACCOUNTS'!$B$3:$D$156,2,0),"-")</f>
        <v>UTILITY</v>
      </c>
      <c r="D961" t="s">
        <v>141</v>
      </c>
      <c r="E961" t="str">
        <f>_xlfn.IFNA(VLOOKUP(Table1[[#This Row],[ACCOUNT NAME]],'CHART OF ACCOUNTS'!$B$3:$D$156,3,0),"-")</f>
        <v>OPERATIONS EXPENSES</v>
      </c>
      <c r="F961" s="36" t="s">
        <v>865</v>
      </c>
      <c r="G961" s="38">
        <v>143.65</v>
      </c>
      <c r="H961" s="38"/>
      <c r="I961" s="35">
        <f>I960+Table1[[#This Row],[DEBIT]]-Table1[[#This Row],[CREDIT]]</f>
        <v>1819776069.15</v>
      </c>
      <c r="J961" s="27">
        <f>Table1[[#This Row],[DATE]]</f>
        <v>45014</v>
      </c>
    </row>
    <row r="962" ht="14.1" hidden="1" customHeight="1" spans="1:10">
      <c r="A962" s="27">
        <v>45014</v>
      </c>
      <c r="B962" s="28">
        <v>957</v>
      </c>
      <c r="C962" s="12" t="str">
        <f>_xlfn.IFNA(VLOOKUP(Table1[[#This Row],[ACCOUNT NAME]],'CHART OF ACCOUNTS'!$B$3:$D$156,2,0),"-")</f>
        <v>UTILITY</v>
      </c>
      <c r="D962" t="s">
        <v>141</v>
      </c>
      <c r="E962" t="str">
        <f>_xlfn.IFNA(VLOOKUP(Table1[[#This Row],[ACCOUNT NAME]],'CHART OF ACCOUNTS'!$B$3:$D$156,3,0),"-")</f>
        <v>OPERATIONS EXPENSES</v>
      </c>
      <c r="F962" s="36" t="s">
        <v>866</v>
      </c>
      <c r="G962" s="38">
        <v>996.45</v>
      </c>
      <c r="H962" s="38"/>
      <c r="I962" s="35">
        <f>I961+Table1[[#This Row],[DEBIT]]-Table1[[#This Row],[CREDIT]]</f>
        <v>1819777065.6</v>
      </c>
      <c r="J962" s="27">
        <f>Table1[[#This Row],[DATE]]</f>
        <v>45014</v>
      </c>
    </row>
    <row r="963" ht="14.1" hidden="1" customHeight="1" spans="1:10">
      <c r="A963" s="27">
        <v>45019</v>
      </c>
      <c r="B963" s="40">
        <v>958</v>
      </c>
      <c r="C963" s="12" t="str">
        <f>_xlfn.IFNA(VLOOKUP(Table1[[#This Row],[ACCOUNT NAME]],'CHART OF ACCOUNTS'!$B$3:$D$156,2,0),"-")</f>
        <v>BAHRIA TOWN</v>
      </c>
      <c r="D963" t="s">
        <v>93</v>
      </c>
      <c r="E963" t="str">
        <f>_xlfn.IFNA(VLOOKUP(Table1[[#This Row],[ACCOUNT NAME]],'CHART OF ACCOUNTS'!$B$3:$D$156,3,0),"-")</f>
        <v>MARKETING EXP</v>
      </c>
      <c r="F963" s="46" t="s">
        <v>867</v>
      </c>
      <c r="G963" s="47">
        <v>10662.5</v>
      </c>
      <c r="H963" s="48"/>
      <c r="I963" s="35">
        <f>I962+Table1[[#This Row],[DEBIT]]-Table1[[#This Row],[CREDIT]]</f>
        <v>1819787728.1</v>
      </c>
      <c r="J963" s="27">
        <f>Table1[[#This Row],[DATE]]</f>
        <v>45019</v>
      </c>
    </row>
    <row r="964" ht="14.1" hidden="1" customHeight="1" spans="1:10">
      <c r="A964" s="27">
        <v>45019</v>
      </c>
      <c r="B964" s="28">
        <v>959</v>
      </c>
      <c r="C964" s="12" t="str">
        <f>_xlfn.IFNA(VLOOKUP(Table1[[#This Row],[ACCOUNT NAME]],'CHART OF ACCOUNTS'!$B$3:$D$156,2,0),"-")</f>
        <v>MISCELLANOUS</v>
      </c>
      <c r="D964" t="s">
        <v>140</v>
      </c>
      <c r="E964" t="str">
        <f>_xlfn.IFNA(VLOOKUP(Table1[[#This Row],[ACCOUNT NAME]],'CHART OF ACCOUNTS'!$B$3:$D$156,3,0),"-")</f>
        <v>OPERATIONS EXPENSES</v>
      </c>
      <c r="F964" s="36" t="s">
        <v>868</v>
      </c>
      <c r="G964" s="38">
        <v>13900</v>
      </c>
      <c r="H964" s="38"/>
      <c r="I964" s="35">
        <f>I963+Table1[[#This Row],[DEBIT]]-Table1[[#This Row],[CREDIT]]</f>
        <v>1819801628.1</v>
      </c>
      <c r="J964" s="27">
        <f>Table1[[#This Row],[DATE]]</f>
        <v>45019</v>
      </c>
    </row>
    <row r="965" ht="14.1" hidden="1" customHeight="1" spans="1:10">
      <c r="A965" s="27">
        <v>45019</v>
      </c>
      <c r="B965" s="40">
        <v>960</v>
      </c>
      <c r="C965" s="12" t="str">
        <f>_xlfn.IFNA(VLOOKUP(Table1[[#This Row],[ACCOUNT NAME]],'CHART OF ACCOUNTS'!$B$3:$D$156,2,0),"-")</f>
        <v>MISCELLANOUS</v>
      </c>
      <c r="D965" t="s">
        <v>140</v>
      </c>
      <c r="E965" t="str">
        <f>_xlfn.IFNA(VLOOKUP(Table1[[#This Row],[ACCOUNT NAME]],'CHART OF ACCOUNTS'!$B$3:$D$156,3,0),"-")</f>
        <v>OPERATIONS EXPENSES</v>
      </c>
      <c r="F965" s="36" t="s">
        <v>868</v>
      </c>
      <c r="G965" s="38">
        <v>6145</v>
      </c>
      <c r="H965" s="38"/>
      <c r="I965" s="35">
        <f>I964+Table1[[#This Row],[DEBIT]]-Table1[[#This Row],[CREDIT]]</f>
        <v>1819807773.1</v>
      </c>
      <c r="J965" s="27">
        <f>Table1[[#This Row],[DATE]]</f>
        <v>45019</v>
      </c>
    </row>
    <row r="966" ht="14.1" hidden="1" customHeight="1" spans="1:10">
      <c r="A966" s="27">
        <v>45019</v>
      </c>
      <c r="B966" s="28">
        <v>961</v>
      </c>
      <c r="C966" s="12" t="str">
        <f>_xlfn.IFNA(VLOOKUP(Table1[[#This Row],[ACCOUNT NAME]],'CHART OF ACCOUNTS'!$B$3:$D$156,2,0),"-")</f>
        <v>MISCELLANOUS</v>
      </c>
      <c r="D966" t="s">
        <v>140</v>
      </c>
      <c r="E966" t="str">
        <f>_xlfn.IFNA(VLOOKUP(Table1[[#This Row],[ACCOUNT NAME]],'CHART OF ACCOUNTS'!$B$3:$D$156,3,0),"-")</f>
        <v>OPERATIONS EXPENSES</v>
      </c>
      <c r="F966" s="36" t="s">
        <v>869</v>
      </c>
      <c r="G966" s="38">
        <v>28070</v>
      </c>
      <c r="H966" s="38"/>
      <c r="I966" s="35">
        <f>I965+Table1[[#This Row],[DEBIT]]-Table1[[#This Row],[CREDIT]]</f>
        <v>1819835843.1</v>
      </c>
      <c r="J966" s="27">
        <f>Table1[[#This Row],[DATE]]</f>
        <v>45019</v>
      </c>
    </row>
    <row r="967" ht="14.1" hidden="1" customHeight="1" spans="1:10">
      <c r="A967" s="27">
        <v>45019</v>
      </c>
      <c r="B967" s="40">
        <v>962</v>
      </c>
      <c r="C967" s="12" t="str">
        <f>_xlfn.IFNA(VLOOKUP(Table1[[#This Row],[ACCOUNT NAME]],'CHART OF ACCOUNTS'!$B$3:$D$156,2,0),"-")</f>
        <v>MISCELLANOUS</v>
      </c>
      <c r="D967" t="s">
        <v>140</v>
      </c>
      <c r="E967" t="str">
        <f>_xlfn.IFNA(VLOOKUP(Table1[[#This Row],[ACCOUNT NAME]],'CHART OF ACCOUNTS'!$B$3:$D$156,3,0),"-")</f>
        <v>OPERATIONS EXPENSES</v>
      </c>
      <c r="F967" s="36" t="s">
        <v>870</v>
      </c>
      <c r="G967" s="38">
        <v>116870</v>
      </c>
      <c r="H967" s="38"/>
      <c r="I967" s="35">
        <f>I966+Table1[[#This Row],[DEBIT]]-Table1[[#This Row],[CREDIT]]</f>
        <v>1819952713.1</v>
      </c>
      <c r="J967" s="27">
        <f>Table1[[#This Row],[DATE]]</f>
        <v>45019</v>
      </c>
    </row>
    <row r="968" ht="14.1" hidden="1" customHeight="1" spans="1:10">
      <c r="A968" s="27">
        <v>45019</v>
      </c>
      <c r="B968" s="28">
        <v>963</v>
      </c>
      <c r="C968" s="12" t="str">
        <f>_xlfn.IFNA(VLOOKUP(Table1[[#This Row],[ACCOUNT NAME]],'CHART OF ACCOUNTS'!$B$3:$D$156,2,0),"-")</f>
        <v>MISCELLANOUS</v>
      </c>
      <c r="D968" t="s">
        <v>140</v>
      </c>
      <c r="E968" t="str">
        <f>_xlfn.IFNA(VLOOKUP(Table1[[#This Row],[ACCOUNT NAME]],'CHART OF ACCOUNTS'!$B$3:$D$156,3,0),"-")</f>
        <v>OPERATIONS EXPENSES</v>
      </c>
      <c r="F968" s="36" t="s">
        <v>871</v>
      </c>
      <c r="G968" s="38">
        <v>3870.75</v>
      </c>
      <c r="H968" s="38"/>
      <c r="I968" s="35">
        <f>I967+Table1[[#This Row],[DEBIT]]-Table1[[#This Row],[CREDIT]]</f>
        <v>1819956583.85</v>
      </c>
      <c r="J968" s="27">
        <f>Table1[[#This Row],[DATE]]</f>
        <v>45019</v>
      </c>
    </row>
    <row r="969" ht="14.1" hidden="1" customHeight="1" spans="1:10">
      <c r="A969" s="27">
        <v>45019</v>
      </c>
      <c r="B969" s="40">
        <v>964</v>
      </c>
      <c r="C969" s="12" t="str">
        <f>_xlfn.IFNA(VLOOKUP(Table1[[#This Row],[ACCOUNT NAME]],'CHART OF ACCOUNTS'!$B$3:$D$156,2,0),"-")</f>
        <v>MISCELLANOUS</v>
      </c>
      <c r="D969" t="s">
        <v>140</v>
      </c>
      <c r="E969" t="str">
        <f>_xlfn.IFNA(VLOOKUP(Table1[[#This Row],[ACCOUNT NAME]],'CHART OF ACCOUNTS'!$B$3:$D$156,3,0),"-")</f>
        <v>OPERATIONS EXPENSES</v>
      </c>
      <c r="F969" s="36" t="s">
        <v>872</v>
      </c>
      <c r="G969" s="38">
        <v>14377.35</v>
      </c>
      <c r="H969" s="38"/>
      <c r="I969" s="35">
        <f>I968+Table1[[#This Row],[DEBIT]]-Table1[[#This Row],[CREDIT]]</f>
        <v>1819970961.2</v>
      </c>
      <c r="J969" s="27">
        <f>Table1[[#This Row],[DATE]]</f>
        <v>45019</v>
      </c>
    </row>
    <row r="970" ht="14.1" hidden="1" customHeight="1" spans="1:10">
      <c r="A970" s="27">
        <v>45019</v>
      </c>
      <c r="B970" s="28">
        <v>965</v>
      </c>
      <c r="C970" s="12" t="str">
        <f>_xlfn.IFNA(VLOOKUP(Table1[[#This Row],[ACCOUNT NAME]],'CHART OF ACCOUNTS'!$B$3:$D$156,2,0),"-")</f>
        <v>MISCELLANOUS</v>
      </c>
      <c r="D970" t="s">
        <v>140</v>
      </c>
      <c r="E970" t="str">
        <f>_xlfn.IFNA(VLOOKUP(Table1[[#This Row],[ACCOUNT NAME]],'CHART OF ACCOUNTS'!$B$3:$D$156,3,0),"-")</f>
        <v>OPERATIONS EXPENSES</v>
      </c>
      <c r="F970" s="36" t="s">
        <v>873</v>
      </c>
      <c r="G970" s="38">
        <v>2210</v>
      </c>
      <c r="H970" s="38"/>
      <c r="I970" s="35">
        <f>I969+Table1[[#This Row],[DEBIT]]-Table1[[#This Row],[CREDIT]]</f>
        <v>1819973171.2</v>
      </c>
      <c r="J970" s="27">
        <f>Table1[[#This Row],[DATE]]</f>
        <v>45019</v>
      </c>
    </row>
    <row r="971" ht="14.1" hidden="1" customHeight="1" spans="1:10">
      <c r="A971" s="27">
        <v>45019</v>
      </c>
      <c r="B971" s="40">
        <v>966</v>
      </c>
      <c r="C971" s="12" t="str">
        <f>_xlfn.IFNA(VLOOKUP(Table1[[#This Row],[ACCOUNT NAME]],'CHART OF ACCOUNTS'!$B$3:$D$156,2,0),"-")</f>
        <v>MISCELLANOUS</v>
      </c>
      <c r="D971" t="s">
        <v>140</v>
      </c>
      <c r="E971" t="str">
        <f>_xlfn.IFNA(VLOOKUP(Table1[[#This Row],[ACCOUNT NAME]],'CHART OF ACCOUNTS'!$B$3:$D$156,3,0),"-")</f>
        <v>OPERATIONS EXPENSES</v>
      </c>
      <c r="F971" s="36" t="s">
        <v>874</v>
      </c>
      <c r="G971" s="38">
        <v>37141.65</v>
      </c>
      <c r="H971" s="38"/>
      <c r="I971" s="35">
        <f>I970+Table1[[#This Row],[DEBIT]]-Table1[[#This Row],[CREDIT]]</f>
        <v>1820010312.85</v>
      </c>
      <c r="J971" s="27">
        <f>Table1[[#This Row],[DATE]]</f>
        <v>45019</v>
      </c>
    </row>
    <row r="972" ht="14.1" hidden="1" customHeight="1" spans="1:10">
      <c r="A972" s="27">
        <v>45019</v>
      </c>
      <c r="B972" s="28">
        <v>967</v>
      </c>
      <c r="C972" s="12" t="str">
        <f>_xlfn.IFNA(VLOOKUP(Table1[[#This Row],[ACCOUNT NAME]],'CHART OF ACCOUNTS'!$B$3:$D$156,2,0),"-")</f>
        <v>UTILITY</v>
      </c>
      <c r="D972" t="s">
        <v>141</v>
      </c>
      <c r="E972" t="str">
        <f>_xlfn.IFNA(VLOOKUP(Table1[[#This Row],[ACCOUNT NAME]],'CHART OF ACCOUNTS'!$B$3:$D$156,3,0),"-")</f>
        <v>OPERATIONS EXPENSES</v>
      </c>
      <c r="F972" s="36" t="s">
        <v>875</v>
      </c>
      <c r="G972" s="38">
        <v>212</v>
      </c>
      <c r="H972" s="38"/>
      <c r="I972" s="35">
        <f>I971+Table1[[#This Row],[DEBIT]]-Table1[[#This Row],[CREDIT]]</f>
        <v>1820010524.85</v>
      </c>
      <c r="J972" s="27">
        <f>Table1[[#This Row],[DATE]]</f>
        <v>45019</v>
      </c>
    </row>
    <row r="973" ht="14.1" hidden="1" customHeight="1" spans="1:10">
      <c r="A973" s="27">
        <v>45020</v>
      </c>
      <c r="B973" s="40">
        <v>968</v>
      </c>
      <c r="C973" s="12" t="str">
        <f>_xlfn.IFNA(VLOOKUP(Table1[[#This Row],[ACCOUNT NAME]],'CHART OF ACCOUNTS'!$B$3:$D$156,2,0),"-")</f>
        <v>UTILITY</v>
      </c>
      <c r="D973" t="s">
        <v>141</v>
      </c>
      <c r="E973" t="str">
        <f>_xlfn.IFNA(VLOOKUP(Table1[[#This Row],[ACCOUNT NAME]],'CHART OF ACCOUNTS'!$B$3:$D$156,3,0),"-")</f>
        <v>OPERATIONS EXPENSES</v>
      </c>
      <c r="F973" s="36" t="s">
        <v>876</v>
      </c>
      <c r="G973" s="48">
        <v>8771.75</v>
      </c>
      <c r="H973" s="48"/>
      <c r="I973" s="35">
        <f>I972+Table1[[#This Row],[DEBIT]]-Table1[[#This Row],[CREDIT]]</f>
        <v>1820019296.6</v>
      </c>
      <c r="J973" s="27">
        <f>Table1[[#This Row],[DATE]]</f>
        <v>45020</v>
      </c>
    </row>
    <row r="974" ht="14.1" hidden="1" customHeight="1" spans="1:10">
      <c r="A974" s="27">
        <v>45020</v>
      </c>
      <c r="B974" s="28">
        <v>969</v>
      </c>
      <c r="C974" s="12" t="str">
        <f>_xlfn.IFNA(VLOOKUP(Table1[[#This Row],[ACCOUNT NAME]],'CHART OF ACCOUNTS'!$B$3:$D$156,2,0),"-")</f>
        <v>MISCELLANOUS</v>
      </c>
      <c r="D974" t="s">
        <v>140</v>
      </c>
      <c r="E974" t="str">
        <f>_xlfn.IFNA(VLOOKUP(Table1[[#This Row],[ACCOUNT NAME]],'CHART OF ACCOUNTS'!$B$3:$D$156,3,0),"-")</f>
        <v>OPERATIONS EXPENSES</v>
      </c>
      <c r="F974" s="36" t="s">
        <v>877</v>
      </c>
      <c r="G974" s="48">
        <v>1501</v>
      </c>
      <c r="H974" s="48"/>
      <c r="I974" s="35">
        <f>I973+Table1[[#This Row],[DEBIT]]-Table1[[#This Row],[CREDIT]]</f>
        <v>1820020797.6</v>
      </c>
      <c r="J974" s="27">
        <f>Table1[[#This Row],[DATE]]</f>
        <v>45020</v>
      </c>
    </row>
    <row r="975" ht="14.1" hidden="1" customHeight="1" spans="1:10">
      <c r="A975" s="27">
        <v>45020</v>
      </c>
      <c r="B975" s="40">
        <v>970</v>
      </c>
      <c r="C975" s="12" t="str">
        <f>_xlfn.IFNA(VLOOKUP(Table1[[#This Row],[ACCOUNT NAME]],'CHART OF ACCOUNTS'!$B$3:$D$156,2,0),"-")</f>
        <v>MISCELLANOUS</v>
      </c>
      <c r="D975" t="s">
        <v>140</v>
      </c>
      <c r="E975" t="str">
        <f>_xlfn.IFNA(VLOOKUP(Table1[[#This Row],[ACCOUNT NAME]],'CHART OF ACCOUNTS'!$B$3:$D$156,3,0),"-")</f>
        <v>OPERATIONS EXPENSES</v>
      </c>
      <c r="F975" s="36" t="s">
        <v>878</v>
      </c>
      <c r="G975" s="48">
        <v>4129</v>
      </c>
      <c r="H975" s="48"/>
      <c r="I975" s="35">
        <f>I974+Table1[[#This Row],[DEBIT]]-Table1[[#This Row],[CREDIT]]</f>
        <v>1820024926.6</v>
      </c>
      <c r="J975" s="27">
        <f>Table1[[#This Row],[DATE]]</f>
        <v>45020</v>
      </c>
    </row>
    <row r="976" ht="14.1" hidden="1" customHeight="1" spans="1:10">
      <c r="A976" s="27">
        <v>45020</v>
      </c>
      <c r="B976" s="28">
        <v>971</v>
      </c>
      <c r="C976" s="12" t="str">
        <f>_xlfn.IFNA(VLOOKUP(Table1[[#This Row],[ACCOUNT NAME]],'CHART OF ACCOUNTS'!$B$3:$D$156,2,0),"-")</f>
        <v>PRINTINGS</v>
      </c>
      <c r="D976" t="s">
        <v>73</v>
      </c>
      <c r="E976" t="str">
        <f>_xlfn.IFNA(VLOOKUP(Table1[[#This Row],[ACCOUNT NAME]],'CHART OF ACCOUNTS'!$B$3:$D$156,3,0),"-")</f>
        <v>MARKETING EXP</v>
      </c>
      <c r="F976" s="36" t="s">
        <v>879</v>
      </c>
      <c r="G976" s="48">
        <v>362000</v>
      </c>
      <c r="H976" s="48"/>
      <c r="I976" s="35">
        <f>I975+Table1[[#This Row],[DEBIT]]-Table1[[#This Row],[CREDIT]]</f>
        <v>1820386926.6</v>
      </c>
      <c r="J976" s="27">
        <f>Table1[[#This Row],[DATE]]</f>
        <v>45020</v>
      </c>
    </row>
    <row r="977" ht="14.1" customHeight="1" spans="1:10">
      <c r="A977" s="27">
        <v>45021</v>
      </c>
      <c r="B977" s="40">
        <v>972</v>
      </c>
      <c r="C977" s="12" t="str">
        <f>_xlfn.IFNA(VLOOKUP(Table1[[#This Row],[ACCOUNT NAME]],'CHART OF ACCOUNTS'!$B$3:$D$156,2,0),"-")</f>
        <v>ADS/ ADVERTISEMENT </v>
      </c>
      <c r="D977" t="s">
        <v>83</v>
      </c>
      <c r="E977" t="str">
        <f>_xlfn.IFNA(VLOOKUP(Table1[[#This Row],[ACCOUNT NAME]],'CHART OF ACCOUNTS'!$B$3:$D$156,3,0),"-")</f>
        <v>MARKETING EXP</v>
      </c>
      <c r="F977" s="49" t="s">
        <v>880</v>
      </c>
      <c r="G977" s="38">
        <v>275000</v>
      </c>
      <c r="H977" s="38"/>
      <c r="I977" s="35">
        <f>I976+Table1[[#This Row],[DEBIT]]-Table1[[#This Row],[CREDIT]]</f>
        <v>1820661926.6</v>
      </c>
      <c r="J977" s="27">
        <f>Table1[[#This Row],[DATE]]</f>
        <v>45021</v>
      </c>
    </row>
    <row r="978" ht="14.1" hidden="1" customHeight="1" spans="1:10">
      <c r="A978" s="27">
        <v>45022</v>
      </c>
      <c r="B978" s="28">
        <v>973</v>
      </c>
      <c r="C978" s="12" t="str">
        <f>_xlfn.IFNA(VLOOKUP(Table1[[#This Row],[ACCOUNT NAME]],'CHART OF ACCOUNTS'!$B$3:$D$156,2,0),"-")</f>
        <v>REVOLUTION MEDIA</v>
      </c>
      <c r="D978" t="s">
        <v>102</v>
      </c>
      <c r="E978" t="str">
        <f>_xlfn.IFNA(VLOOKUP(Table1[[#This Row],[ACCOUNT NAME]],'CHART OF ACCOUNTS'!$B$3:$D$156,3,0),"-")</f>
        <v>MARKETING EXP</v>
      </c>
      <c r="F978" s="36" t="s">
        <v>881</v>
      </c>
      <c r="G978" s="38">
        <v>105000</v>
      </c>
      <c r="H978" s="38"/>
      <c r="I978" s="35">
        <f>I977+Table1[[#This Row],[DEBIT]]-Table1[[#This Row],[CREDIT]]</f>
        <v>1820766926.6</v>
      </c>
      <c r="J978" s="27">
        <f>Table1[[#This Row],[DATE]]</f>
        <v>45022</v>
      </c>
    </row>
    <row r="979" ht="14.1" hidden="1" customHeight="1" spans="1:10">
      <c r="A979" s="27">
        <v>45022</v>
      </c>
      <c r="B979" s="40">
        <v>974</v>
      </c>
      <c r="C979" s="12" t="str">
        <f>_xlfn.IFNA(VLOOKUP(Table1[[#This Row],[ACCOUNT NAME]],'CHART OF ACCOUNTS'!$B$3:$D$156,2,0),"-")</f>
        <v>REVOLUTION MEDIA</v>
      </c>
      <c r="D979" t="s">
        <v>102</v>
      </c>
      <c r="E979" t="str">
        <f>_xlfn.IFNA(VLOOKUP(Table1[[#This Row],[ACCOUNT NAME]],'CHART OF ACCOUNTS'!$B$3:$D$156,3,0),"-")</f>
        <v>MARKETING EXP</v>
      </c>
      <c r="F979" s="36" t="s">
        <v>881</v>
      </c>
      <c r="G979" s="38">
        <v>350000</v>
      </c>
      <c r="H979" s="38"/>
      <c r="I979" s="35">
        <f>I978+Table1[[#This Row],[DEBIT]]-Table1[[#This Row],[CREDIT]]</f>
        <v>1821116926.6</v>
      </c>
      <c r="J979" s="27">
        <f>Table1[[#This Row],[DATE]]</f>
        <v>45022</v>
      </c>
    </row>
    <row r="980" ht="14.1" hidden="1" customHeight="1" spans="1:10">
      <c r="A980" s="27">
        <v>45023</v>
      </c>
      <c r="B980" s="28">
        <v>975</v>
      </c>
      <c r="C980" s="12" t="str">
        <f>_xlfn.IFNA(VLOOKUP(Table1[[#This Row],[ACCOUNT NAME]],'CHART OF ACCOUNTS'!$B$3:$D$156,2,0),"-")</f>
        <v>SALARIES</v>
      </c>
      <c r="D980" t="s">
        <v>137</v>
      </c>
      <c r="E980" t="str">
        <f>_xlfn.IFNA(VLOOKUP(Table1[[#This Row],[ACCOUNT NAME]],'CHART OF ACCOUNTS'!$B$3:$D$156,3,0),"-")</f>
        <v>OPERATIONS EXPENSES</v>
      </c>
      <c r="F980" s="36" t="s">
        <v>882</v>
      </c>
      <c r="G980" s="48">
        <v>74750</v>
      </c>
      <c r="H980" s="48"/>
      <c r="I980" s="35">
        <f>I979+Table1[[#This Row],[DEBIT]]-Table1[[#This Row],[CREDIT]]</f>
        <v>1821191676.6</v>
      </c>
      <c r="J980" s="27">
        <f>Table1[[#This Row],[DATE]]</f>
        <v>45023</v>
      </c>
    </row>
    <row r="981" ht="14.1" hidden="1" customHeight="1" spans="1:10">
      <c r="A981" s="27">
        <v>45023</v>
      </c>
      <c r="B981" s="40">
        <v>976</v>
      </c>
      <c r="C981" s="12" t="str">
        <f>_xlfn.IFNA(VLOOKUP(Table1[[#This Row],[ACCOUNT NAME]],'CHART OF ACCOUNTS'!$B$3:$D$156,2,0),"-")</f>
        <v>SALARIES</v>
      </c>
      <c r="D981" t="s">
        <v>137</v>
      </c>
      <c r="E981" t="str">
        <f>_xlfn.IFNA(VLOOKUP(Table1[[#This Row],[ACCOUNT NAME]],'CHART OF ACCOUNTS'!$B$3:$D$156,3,0),"-")</f>
        <v>OPERATIONS EXPENSES</v>
      </c>
      <c r="F981" s="46" t="s">
        <v>883</v>
      </c>
      <c r="G981" s="48">
        <v>558718.55</v>
      </c>
      <c r="H981" s="48"/>
      <c r="I981" s="35">
        <f>I980+Table1[[#This Row],[DEBIT]]-Table1[[#This Row],[CREDIT]]</f>
        <v>1821750395.15</v>
      </c>
      <c r="J981" s="27">
        <f>Table1[[#This Row],[DATE]]</f>
        <v>45023</v>
      </c>
    </row>
    <row r="982" ht="14.1" hidden="1" customHeight="1" spans="1:10">
      <c r="A982" s="27">
        <v>45023</v>
      </c>
      <c r="B982" s="28">
        <v>977</v>
      </c>
      <c r="C982" s="12" t="str">
        <f>_xlfn.IFNA(VLOOKUP(Table1[[#This Row],[ACCOUNT NAME]],'CHART OF ACCOUNTS'!$B$3:$D$156,2,0),"-")</f>
        <v>SALARIES</v>
      </c>
      <c r="D982" t="s">
        <v>137</v>
      </c>
      <c r="E982" t="str">
        <f>_xlfn.IFNA(VLOOKUP(Table1[[#This Row],[ACCOUNT NAME]],'CHART OF ACCOUNTS'!$B$3:$D$156,3,0),"-")</f>
        <v>OPERATIONS EXPENSES</v>
      </c>
      <c r="F982" s="46" t="s">
        <v>884</v>
      </c>
      <c r="G982" s="48">
        <v>717941.25</v>
      </c>
      <c r="H982" s="48"/>
      <c r="I982" s="35">
        <f>I981+Table1[[#This Row],[DEBIT]]-Table1[[#This Row],[CREDIT]]</f>
        <v>1822468336.4</v>
      </c>
      <c r="J982" s="27">
        <f>Table1[[#This Row],[DATE]]</f>
        <v>45023</v>
      </c>
    </row>
    <row r="983" ht="14.1" hidden="1" customHeight="1" spans="1:10">
      <c r="A983" s="27">
        <v>45023</v>
      </c>
      <c r="B983" s="40">
        <v>978</v>
      </c>
      <c r="C983" s="12" t="str">
        <f>_xlfn.IFNA(VLOOKUP(Table1[[#This Row],[ACCOUNT NAME]],'CHART OF ACCOUNTS'!$B$3:$D$156,2,0),"-")</f>
        <v>SALARIES</v>
      </c>
      <c r="D983" t="s">
        <v>137</v>
      </c>
      <c r="E983" t="str">
        <f>_xlfn.IFNA(VLOOKUP(Table1[[#This Row],[ACCOUNT NAME]],'CHART OF ACCOUNTS'!$B$3:$D$156,3,0),"-")</f>
        <v>OPERATIONS EXPENSES</v>
      </c>
      <c r="F983" s="46" t="s">
        <v>885</v>
      </c>
      <c r="G983" s="48">
        <v>450467</v>
      </c>
      <c r="H983" s="48"/>
      <c r="I983" s="35">
        <f>I982+Table1[[#This Row],[DEBIT]]-Table1[[#This Row],[CREDIT]]</f>
        <v>1822918803.4</v>
      </c>
      <c r="J983" s="27">
        <f>Table1[[#This Row],[DATE]]</f>
        <v>45023</v>
      </c>
    </row>
    <row r="984" ht="14.1" hidden="1" customHeight="1" spans="1:10">
      <c r="A984" s="27">
        <v>45023</v>
      </c>
      <c r="B984" s="28">
        <v>979</v>
      </c>
      <c r="C984" s="12" t="str">
        <f>_xlfn.IFNA(VLOOKUP(Table1[[#This Row],[ACCOUNT NAME]],'CHART OF ACCOUNTS'!$B$3:$D$156,2,0),"-")</f>
        <v>SALARIES</v>
      </c>
      <c r="D984" t="s">
        <v>137</v>
      </c>
      <c r="E984" t="str">
        <f>_xlfn.IFNA(VLOOKUP(Table1[[#This Row],[ACCOUNT NAME]],'CHART OF ACCOUNTS'!$B$3:$D$156,3,0),"-")</f>
        <v>OPERATIONS EXPENSES</v>
      </c>
      <c r="F984" s="36" t="s">
        <v>886</v>
      </c>
      <c r="G984" s="48">
        <v>229233.55</v>
      </c>
      <c r="H984" s="48"/>
      <c r="I984" s="35">
        <f>I983+Table1[[#This Row],[DEBIT]]-Table1[[#This Row],[CREDIT]]</f>
        <v>1823148036.95</v>
      </c>
      <c r="J984" s="27">
        <f>Table1[[#This Row],[DATE]]</f>
        <v>45023</v>
      </c>
    </row>
    <row r="985" ht="14.1" hidden="1" customHeight="1" spans="1:10">
      <c r="A985" s="27">
        <v>45023</v>
      </c>
      <c r="B985" s="40">
        <v>980</v>
      </c>
      <c r="C985" s="12" t="str">
        <f>_xlfn.IFNA(VLOOKUP(Table1[[#This Row],[ACCOUNT NAME]],'CHART OF ACCOUNTS'!$B$3:$D$156,2,0),"-")</f>
        <v>SALARIES</v>
      </c>
      <c r="D985" t="s">
        <v>137</v>
      </c>
      <c r="E985" t="str">
        <f>_xlfn.IFNA(VLOOKUP(Table1[[#This Row],[ACCOUNT NAME]],'CHART OF ACCOUNTS'!$B$3:$D$156,3,0),"-")</f>
        <v>OPERATIONS EXPENSES</v>
      </c>
      <c r="F985" s="46" t="s">
        <v>887</v>
      </c>
      <c r="G985" s="48">
        <v>89862.5</v>
      </c>
      <c r="H985" s="48"/>
      <c r="I985" s="35">
        <f>I984+Table1[[#This Row],[DEBIT]]-Table1[[#This Row],[CREDIT]]</f>
        <v>1823237899.45</v>
      </c>
      <c r="J985" s="27">
        <f>Table1[[#This Row],[DATE]]</f>
        <v>45023</v>
      </c>
    </row>
    <row r="986" ht="14.1" hidden="1" customHeight="1" spans="1:10">
      <c r="A986" s="27">
        <v>45024</v>
      </c>
      <c r="B986" s="28">
        <v>981</v>
      </c>
      <c r="C986" s="12" t="str">
        <f>_xlfn.IFNA(VLOOKUP(Table1[[#This Row],[ACCOUNT NAME]],'CHART OF ACCOUNTS'!$B$3:$D$156,2,0),"-")</f>
        <v>SALARIES</v>
      </c>
      <c r="D986" t="s">
        <v>137</v>
      </c>
      <c r="E986" t="str">
        <f>_xlfn.IFNA(VLOOKUP(Table1[[#This Row],[ACCOUNT NAME]],'CHART OF ACCOUNTS'!$B$3:$D$156,3,0),"-")</f>
        <v>OPERATIONS EXPENSES</v>
      </c>
      <c r="F986" s="36" t="s">
        <v>888</v>
      </c>
      <c r="G986" s="38">
        <v>11700</v>
      </c>
      <c r="H986" s="38"/>
      <c r="I986" s="35">
        <f>I985+Table1[[#This Row],[DEBIT]]-Table1[[#This Row],[CREDIT]]</f>
        <v>1823249599.45</v>
      </c>
      <c r="J986" s="27">
        <f>Table1[[#This Row],[DATE]]</f>
        <v>45024</v>
      </c>
    </row>
    <row r="987" ht="14.1" hidden="1" customHeight="1" spans="1:10">
      <c r="A987" s="27">
        <v>45024</v>
      </c>
      <c r="B987" s="40">
        <v>982</v>
      </c>
      <c r="C987" s="12" t="str">
        <f>_xlfn.IFNA(VLOOKUP(Table1[[#This Row],[ACCOUNT NAME]],'CHART OF ACCOUNTS'!$B$3:$D$156,2,0),"-")</f>
        <v>REVOLUTION MEDIA</v>
      </c>
      <c r="D987" t="s">
        <v>102</v>
      </c>
      <c r="E987" t="str">
        <f>_xlfn.IFNA(VLOOKUP(Table1[[#This Row],[ACCOUNT NAME]],'CHART OF ACCOUNTS'!$B$3:$D$156,3,0),"-")</f>
        <v>MARKETING EXP</v>
      </c>
      <c r="F987" s="36" t="s">
        <v>889</v>
      </c>
      <c r="G987" s="38">
        <v>455000</v>
      </c>
      <c r="H987" s="38"/>
      <c r="I987" s="35">
        <f>I986+Table1[[#This Row],[DEBIT]]-Table1[[#This Row],[CREDIT]]</f>
        <v>1823704599.45</v>
      </c>
      <c r="J987" s="27">
        <f>Table1[[#This Row],[DATE]]</f>
        <v>45024</v>
      </c>
    </row>
    <row r="988" ht="14.1" hidden="1" customHeight="1" spans="1:10">
      <c r="A988" s="27">
        <v>45024</v>
      </c>
      <c r="B988" s="28">
        <v>983</v>
      </c>
      <c r="C988" s="12" t="str">
        <f>_xlfn.IFNA(VLOOKUP(Table1[[#This Row],[ACCOUNT NAME]],'CHART OF ACCOUNTS'!$B$3:$D$156,2,0),"-")</f>
        <v>CONTAINERS MSS</v>
      </c>
      <c r="D988" t="s">
        <v>74</v>
      </c>
      <c r="E988" t="str">
        <f>_xlfn.IFNA(VLOOKUP(Table1[[#This Row],[ACCOUNT NAME]],'CHART OF ACCOUNTS'!$B$3:$D$156,3,0),"-")</f>
        <v>MARKETING EXP</v>
      </c>
      <c r="F988" s="36" t="s">
        <v>890</v>
      </c>
      <c r="G988" s="38">
        <v>2500000</v>
      </c>
      <c r="H988" s="38"/>
      <c r="I988" s="35">
        <f>I987+Table1[[#This Row],[DEBIT]]-Table1[[#This Row],[CREDIT]]</f>
        <v>1826204599.45</v>
      </c>
      <c r="J988" s="27">
        <f>Table1[[#This Row],[DATE]]</f>
        <v>45024</v>
      </c>
    </row>
    <row r="989" ht="14.1" hidden="1" customHeight="1" spans="1:10">
      <c r="A989" s="27">
        <v>45027</v>
      </c>
      <c r="B989" s="40">
        <v>984</v>
      </c>
      <c r="C989" s="12" t="str">
        <f>_xlfn.IFNA(VLOOKUP(Table1[[#This Row],[ACCOUNT NAME]],'CHART OF ACCOUNTS'!$B$3:$D$156,2,0),"-")</f>
        <v>SANITARY</v>
      </c>
      <c r="D989" t="s">
        <v>26</v>
      </c>
      <c r="E989" t="str">
        <f>_xlfn.IFNA(VLOOKUP(Table1[[#This Row],[ACCOUNT NAME]],'CHART OF ACCOUNTS'!$B$3:$D$156,3,0),"-")</f>
        <v>CONSTRUCTION EXP</v>
      </c>
      <c r="F989" s="36" t="s">
        <v>891</v>
      </c>
      <c r="G989" s="38">
        <v>7500</v>
      </c>
      <c r="H989" s="38"/>
      <c r="I989" s="35">
        <f>I988+Table1[[#This Row],[DEBIT]]-Table1[[#This Row],[CREDIT]]</f>
        <v>1826212099.45</v>
      </c>
      <c r="J989" s="27">
        <f>Table1[[#This Row],[DATE]]</f>
        <v>45027</v>
      </c>
    </row>
    <row r="990" ht="14.1" hidden="1" customHeight="1" spans="1:10">
      <c r="A990" s="27">
        <v>45029</v>
      </c>
      <c r="B990" s="28">
        <v>985</v>
      </c>
      <c r="C990" s="12" t="str">
        <f>_xlfn.IFNA(VLOOKUP(Table1[[#This Row],[ACCOUNT NAME]],'CHART OF ACCOUNTS'!$B$3:$D$156,2,0),"-")</f>
        <v>GENERAL</v>
      </c>
      <c r="D990" s="37" t="s">
        <v>32</v>
      </c>
      <c r="E990" t="str">
        <f>_xlfn.IFNA(VLOOKUP(Table1[[#This Row],[ACCOUNT NAME]],'CHART OF ACCOUNTS'!$B$3:$D$156,3,0),"-")</f>
        <v>OPERATIONS EXPENSES</v>
      </c>
      <c r="F990" s="36" t="s">
        <v>892</v>
      </c>
      <c r="G990" s="38">
        <v>5000</v>
      </c>
      <c r="H990" s="38"/>
      <c r="I990" s="35">
        <f>I989+Table1[[#This Row],[DEBIT]]-Table1[[#This Row],[CREDIT]]</f>
        <v>1826217099.45</v>
      </c>
      <c r="J990" s="27">
        <f>Table1[[#This Row],[DATE]]</f>
        <v>45029</v>
      </c>
    </row>
    <row r="991" ht="14.1" hidden="1" customHeight="1" spans="1:10">
      <c r="A991" s="27">
        <v>45029</v>
      </c>
      <c r="B991" s="40">
        <v>986</v>
      </c>
      <c r="C991" s="12" t="str">
        <f>_xlfn.IFNA(VLOOKUP(Table1[[#This Row],[ACCOUNT NAME]],'CHART OF ACCOUNTS'!$B$3:$D$156,2,0),"-")</f>
        <v>FURNITURE AND FITTINGS</v>
      </c>
      <c r="D991" t="s">
        <v>166</v>
      </c>
      <c r="E991" t="str">
        <f>_xlfn.IFNA(VLOOKUP(Table1[[#This Row],[ACCOUNT NAME]],'CHART OF ACCOUNTS'!$B$3:$D$156,3,0),"-")</f>
        <v>ASSETS PURCHASED</v>
      </c>
      <c r="F991" s="36" t="s">
        <v>893</v>
      </c>
      <c r="G991" s="38">
        <v>636272</v>
      </c>
      <c r="H991" s="38"/>
      <c r="I991" s="35">
        <f>I990+Table1[[#This Row],[DEBIT]]-Table1[[#This Row],[CREDIT]]</f>
        <v>1826853371.45</v>
      </c>
      <c r="J991" s="27">
        <f>Table1[[#This Row],[DATE]]</f>
        <v>45029</v>
      </c>
    </row>
    <row r="992" ht="14.1" hidden="1" customHeight="1" spans="1:10">
      <c r="A992" s="27">
        <v>45029</v>
      </c>
      <c r="B992" s="28">
        <v>987</v>
      </c>
      <c r="C992" s="12" t="str">
        <f>_xlfn.IFNA(VLOOKUP(Table1[[#This Row],[ACCOUNT NAME]],'CHART OF ACCOUNTS'!$B$3:$D$156,2,0),"-")</f>
        <v>FUEL</v>
      </c>
      <c r="D992" t="s">
        <v>35</v>
      </c>
      <c r="E992" t="str">
        <f>_xlfn.IFNA(VLOOKUP(Table1[[#This Row],[ACCOUNT NAME]],'CHART OF ACCOUNTS'!$B$3:$D$156,3,0),"-")</f>
        <v>CONSTRUCTION EXP</v>
      </c>
      <c r="F992" s="36" t="s">
        <v>894</v>
      </c>
      <c r="G992" s="38">
        <f>28080+52790+87329+58126</f>
        <v>226325</v>
      </c>
      <c r="H992" s="38"/>
      <c r="I992" s="35">
        <f>I991+Table1[[#This Row],[DEBIT]]-Table1[[#This Row],[CREDIT]]</f>
        <v>1827079696.45</v>
      </c>
      <c r="J992" s="27">
        <f>Table1[[#This Row],[DATE]]</f>
        <v>45029</v>
      </c>
    </row>
    <row r="993" ht="14.1" hidden="1" customHeight="1" spans="1:10">
      <c r="A993" s="27">
        <v>45029</v>
      </c>
      <c r="B993" s="40">
        <v>988</v>
      </c>
      <c r="C993" s="12" t="str">
        <f>_xlfn.IFNA(VLOOKUP(Table1[[#This Row],[ACCOUNT NAME]],'CHART OF ACCOUNTS'!$B$3:$D$156,2,0),"-")</f>
        <v>CONTAINERS MSS</v>
      </c>
      <c r="D993" t="s">
        <v>74</v>
      </c>
      <c r="E993" t="str">
        <f>_xlfn.IFNA(VLOOKUP(Table1[[#This Row],[ACCOUNT NAME]],'CHART OF ACCOUNTS'!$B$3:$D$156,3,0),"-")</f>
        <v>MARKETING EXP</v>
      </c>
      <c r="F993" s="36" t="s">
        <v>895</v>
      </c>
      <c r="G993" s="38">
        <v>2000000</v>
      </c>
      <c r="H993" s="38"/>
      <c r="I993" s="35">
        <f>I992+Table1[[#This Row],[DEBIT]]-Table1[[#This Row],[CREDIT]]</f>
        <v>1829079696.45</v>
      </c>
      <c r="J993" s="27">
        <f>Table1[[#This Row],[DATE]]</f>
        <v>45029</v>
      </c>
    </row>
    <row r="994" ht="14.1" hidden="1" customHeight="1" spans="1:10">
      <c r="A994" s="27">
        <v>45029</v>
      </c>
      <c r="B994" s="28">
        <v>989</v>
      </c>
      <c r="C994" s="12" t="str">
        <f>_xlfn.IFNA(VLOOKUP(Table1[[#This Row],[ACCOUNT NAME]],'CHART OF ACCOUNTS'!$B$3:$D$156,2,0),"-")</f>
        <v>MACHINERY RENT</v>
      </c>
      <c r="D994" t="s">
        <v>37</v>
      </c>
      <c r="E994" t="str">
        <f>_xlfn.IFNA(VLOOKUP(Table1[[#This Row],[ACCOUNT NAME]],'CHART OF ACCOUNTS'!$B$3:$D$156,3,0),"-")</f>
        <v>CONSTRUCTION EXP</v>
      </c>
      <c r="F994" s="36" t="s">
        <v>896</v>
      </c>
      <c r="G994" s="38">
        <v>980500</v>
      </c>
      <c r="H994" s="38"/>
      <c r="I994" s="35">
        <f>I993+Table1[[#This Row],[DEBIT]]-Table1[[#This Row],[CREDIT]]</f>
        <v>1830060196.45</v>
      </c>
      <c r="J994" s="27">
        <f>Table1[[#This Row],[DATE]]</f>
        <v>45029</v>
      </c>
    </row>
    <row r="995" ht="14.1" hidden="1" customHeight="1" spans="1:10">
      <c r="A995" s="27">
        <v>45029</v>
      </c>
      <c r="B995" s="40">
        <v>990</v>
      </c>
      <c r="C995" s="12" t="str">
        <f>_xlfn.IFNA(VLOOKUP(Table1[[#This Row],[ACCOUNT NAME]],'CHART OF ACCOUNTS'!$B$3:$D$156,2,0),"-")</f>
        <v>LDA</v>
      </c>
      <c r="D995" t="s">
        <v>116</v>
      </c>
      <c r="E995" t="str">
        <f>_xlfn.IFNA(VLOOKUP(Table1[[#This Row],[ACCOUNT NAME]],'CHART OF ACCOUNTS'!$B$3:$D$156,3,0),"-")</f>
        <v>DMA CONSULTANTS</v>
      </c>
      <c r="F995" s="36" t="s">
        <v>897</v>
      </c>
      <c r="G995" s="38">
        <v>20000000</v>
      </c>
      <c r="H995" s="38"/>
      <c r="I995" s="35">
        <f>I994+Table1[[#This Row],[DEBIT]]-Table1[[#This Row],[CREDIT]]</f>
        <v>1850060196.45</v>
      </c>
      <c r="J995" s="27">
        <f>Table1[[#This Row],[DATE]]</f>
        <v>45029</v>
      </c>
    </row>
    <row r="996" ht="14.1" hidden="1" customHeight="1" spans="1:10">
      <c r="A996" s="27">
        <v>45029</v>
      </c>
      <c r="B996" s="28">
        <v>991</v>
      </c>
      <c r="C996" s="12" t="str">
        <f>_xlfn.IFNA(VLOOKUP(Table1[[#This Row],[ACCOUNT NAME]],'CHART OF ACCOUNTS'!$B$3:$D$156,2,0),"-")</f>
        <v>LDA</v>
      </c>
      <c r="D996" t="s">
        <v>116</v>
      </c>
      <c r="E996" t="str">
        <f>_xlfn.IFNA(VLOOKUP(Table1[[#This Row],[ACCOUNT NAME]],'CHART OF ACCOUNTS'!$B$3:$D$156,3,0),"-")</f>
        <v>DMA CONSULTANTS</v>
      </c>
      <c r="F996" s="36" t="s">
        <v>898</v>
      </c>
      <c r="G996" s="38">
        <v>300000</v>
      </c>
      <c r="H996" s="38"/>
      <c r="I996" s="35">
        <f>I995+Table1[[#This Row],[DEBIT]]-Table1[[#This Row],[CREDIT]]</f>
        <v>1850360196.45</v>
      </c>
      <c r="J996" s="27">
        <f>Table1[[#This Row],[DATE]]</f>
        <v>45029</v>
      </c>
    </row>
    <row r="997" ht="14.1" hidden="1" customHeight="1" spans="1:10">
      <c r="A997" s="27">
        <v>45029</v>
      </c>
      <c r="B997" s="40">
        <v>992</v>
      </c>
      <c r="C997" s="12" t="str">
        <f>_xlfn.IFNA(VLOOKUP(Table1[[#This Row],[ACCOUNT NAME]],'CHART OF ACCOUNTS'!$B$3:$D$156,2,0),"-")</f>
        <v>HONDA CITY</v>
      </c>
      <c r="D997" t="s">
        <v>148</v>
      </c>
      <c r="E997" t="str">
        <f>_xlfn.IFNA(VLOOKUP(Table1[[#This Row],[ACCOUNT NAME]],'CHART OF ACCOUNTS'!$B$3:$D$156,3,0),"-")</f>
        <v>OPERATIONS EXPENSES</v>
      </c>
      <c r="F997" s="36" t="s">
        <v>899</v>
      </c>
      <c r="G997" s="38">
        <v>14501</v>
      </c>
      <c r="H997" s="38"/>
      <c r="I997" s="35">
        <f>I996+Table1[[#This Row],[DEBIT]]-Table1[[#This Row],[CREDIT]]</f>
        <v>1850374697.45</v>
      </c>
      <c r="J997" s="27">
        <f>Table1[[#This Row],[DATE]]</f>
        <v>45029</v>
      </c>
    </row>
    <row r="998" ht="14.1" hidden="1" customHeight="1" spans="1:10">
      <c r="A998" s="27">
        <v>45029</v>
      </c>
      <c r="B998" s="28">
        <v>993</v>
      </c>
      <c r="C998" s="12" t="str">
        <f>_xlfn.IFNA(VLOOKUP(Table1[[#This Row],[ACCOUNT NAME]],'CHART OF ACCOUNTS'!$B$3:$D$156,2,0),"-")</f>
        <v>GENERATOR</v>
      </c>
      <c r="D998" t="s">
        <v>146</v>
      </c>
      <c r="E998" t="str">
        <f>_xlfn.IFNA(VLOOKUP(Table1[[#This Row],[ACCOUNT NAME]],'CHART OF ACCOUNTS'!$B$3:$D$156,3,0),"-")</f>
        <v>OPERATIONS EXPENSES</v>
      </c>
      <c r="F998" s="36" t="s">
        <v>900</v>
      </c>
      <c r="G998" s="38">
        <v>38303</v>
      </c>
      <c r="H998" s="38"/>
      <c r="I998" s="35">
        <f>I997+Table1[[#This Row],[DEBIT]]-Table1[[#This Row],[CREDIT]]</f>
        <v>1850413000.45</v>
      </c>
      <c r="J998" s="27">
        <f>Table1[[#This Row],[DATE]]</f>
        <v>45029</v>
      </c>
    </row>
    <row r="999" ht="14.1" hidden="1" customHeight="1" spans="1:10">
      <c r="A999" s="27">
        <v>45029</v>
      </c>
      <c r="B999" s="40">
        <v>994</v>
      </c>
      <c r="C999" s="12" t="str">
        <f>_xlfn.IFNA(VLOOKUP(Table1[[#This Row],[ACCOUNT NAME]],'CHART OF ACCOUNTS'!$B$3:$D$156,2,0),"-")</f>
        <v>RENTS</v>
      </c>
      <c r="D999" t="s">
        <v>134</v>
      </c>
      <c r="E999" t="str">
        <f>_xlfn.IFNA(VLOOKUP(Table1[[#This Row],[ACCOUNT NAME]],'CHART OF ACCOUNTS'!$B$3:$D$156,3,0),"-")</f>
        <v>OPERATIONS EXPENSES</v>
      </c>
      <c r="F999" s="36" t="s">
        <v>901</v>
      </c>
      <c r="G999" s="38">
        <v>178500</v>
      </c>
      <c r="H999" s="38"/>
      <c r="I999" s="35">
        <f>I998+Table1[[#This Row],[DEBIT]]-Table1[[#This Row],[CREDIT]]</f>
        <v>1850591500.45</v>
      </c>
      <c r="J999" s="27">
        <f>Table1[[#This Row],[DATE]]</f>
        <v>45029</v>
      </c>
    </row>
    <row r="1000" ht="14.1" customHeight="1" spans="1:10">
      <c r="A1000" s="27">
        <v>45029</v>
      </c>
      <c r="B1000" s="28">
        <v>995</v>
      </c>
      <c r="C1000" s="12" t="str">
        <f>_xlfn.IFNA(VLOOKUP(Table1[[#This Row],[ACCOUNT NAME]],'CHART OF ACCOUNTS'!$B$3:$D$156,2,0),"-")</f>
        <v>ADS/ ADVERTISEMENT </v>
      </c>
      <c r="D1000" t="s">
        <v>78</v>
      </c>
      <c r="E1000" t="str">
        <f>_xlfn.IFNA(VLOOKUP(Table1[[#This Row],[ACCOUNT NAME]],'CHART OF ACCOUNTS'!$B$3:$D$156,3,0),"-")</f>
        <v>MARKETING EXP</v>
      </c>
      <c r="F1000" s="36" t="s">
        <v>902</v>
      </c>
      <c r="G1000" s="38">
        <v>346210</v>
      </c>
      <c r="H1000" s="38"/>
      <c r="I1000" s="35">
        <f>I999+Table1[[#This Row],[DEBIT]]-Table1[[#This Row],[CREDIT]]</f>
        <v>1850937710.45</v>
      </c>
      <c r="J1000" s="27">
        <f>Table1[[#This Row],[DATE]]</f>
        <v>45029</v>
      </c>
    </row>
    <row r="1001" ht="14.1" hidden="1" customHeight="1" spans="1:10">
      <c r="A1001" s="27">
        <v>45029</v>
      </c>
      <c r="B1001" s="40">
        <v>996</v>
      </c>
      <c r="C1001" s="12" t="str">
        <f>_xlfn.IFNA(VLOOKUP(Table1[[#This Row],[ACCOUNT NAME]],'CHART OF ACCOUNTS'!$B$3:$D$156,2,0),"-")</f>
        <v>GENERAL</v>
      </c>
      <c r="D1001" t="s">
        <v>125</v>
      </c>
      <c r="E1001" t="str">
        <f>_xlfn.IFNA(VLOOKUP(Table1[[#This Row],[ACCOUNT NAME]],'CHART OF ACCOUNTS'!$B$3:$D$156,3,0),"-")</f>
        <v>DMA CONSULTANTS</v>
      </c>
      <c r="F1001" s="36" t="s">
        <v>903</v>
      </c>
      <c r="G1001" s="50">
        <v>1887274</v>
      </c>
      <c r="H1001" s="38"/>
      <c r="I1001" s="35">
        <f>I1000+Table1[[#This Row],[DEBIT]]-Table1[[#This Row],[CREDIT]]</f>
        <v>1852824984.45</v>
      </c>
      <c r="J1001" s="27">
        <f>Table1[[#This Row],[DATE]]</f>
        <v>45029</v>
      </c>
    </row>
    <row r="1002" ht="14.1" hidden="1" customHeight="1" spans="1:10">
      <c r="A1002" s="27">
        <v>45029</v>
      </c>
      <c r="B1002" s="28">
        <v>997</v>
      </c>
      <c r="C1002" s="12" t="str">
        <f>_xlfn.IFNA(VLOOKUP(Table1[[#This Row],[ACCOUNT NAME]],'CHART OF ACCOUNTS'!$B$3:$D$156,2,0),"-")</f>
        <v>GENERAL</v>
      </c>
      <c r="D1002" t="s">
        <v>31</v>
      </c>
      <c r="E1002" t="str">
        <f>_xlfn.IFNA(VLOOKUP(Table1[[#This Row],[ACCOUNT NAME]],'CHART OF ACCOUNTS'!$B$3:$D$156,3,0),"-")</f>
        <v>CONSTRUCTION EXP</v>
      </c>
      <c r="F1002" s="36" t="s">
        <v>904</v>
      </c>
      <c r="G1002" s="38">
        <v>916225</v>
      </c>
      <c r="H1002" s="38"/>
      <c r="I1002" s="35">
        <f>I1001+Table1[[#This Row],[DEBIT]]-Table1[[#This Row],[CREDIT]]</f>
        <v>1853741209.45</v>
      </c>
      <c r="J1002" s="27">
        <f>Table1[[#This Row],[DATE]]</f>
        <v>45029</v>
      </c>
    </row>
    <row r="1003" ht="14.1" hidden="1" customHeight="1" spans="1:10">
      <c r="A1003" s="27">
        <v>45029</v>
      </c>
      <c r="B1003" s="40">
        <v>998</v>
      </c>
      <c r="C1003" s="12" t="str">
        <f>_xlfn.IFNA(VLOOKUP(Table1[[#This Row],[ACCOUNT NAME]],'CHART OF ACCOUNTS'!$B$3:$D$156,2,0),"-")</f>
        <v>GENERAL</v>
      </c>
      <c r="D1003" s="37" t="s">
        <v>32</v>
      </c>
      <c r="E1003" t="str">
        <f>_xlfn.IFNA(VLOOKUP(Table1[[#This Row],[ACCOUNT NAME]],'CHART OF ACCOUNTS'!$B$3:$D$156,3,0),"-")</f>
        <v>OPERATIONS EXPENSES</v>
      </c>
      <c r="F1003" s="36" t="s">
        <v>905</v>
      </c>
      <c r="G1003" s="38">
        <v>443308</v>
      </c>
      <c r="H1003" s="38"/>
      <c r="I1003" s="35">
        <f>I1002+Table1[[#This Row],[DEBIT]]-Table1[[#This Row],[CREDIT]]</f>
        <v>1854184517.45</v>
      </c>
      <c r="J1003" s="27">
        <f>Table1[[#This Row],[DATE]]</f>
        <v>45029</v>
      </c>
    </row>
    <row r="1004" ht="14.1" hidden="1" customHeight="1" spans="1:10">
      <c r="A1004" s="27">
        <v>45030</v>
      </c>
      <c r="B1004" s="28">
        <v>999</v>
      </c>
      <c r="C1004" s="12" t="str">
        <f>_xlfn.IFNA(VLOOKUP(Table1[[#This Row],[ACCOUNT NAME]],'CHART OF ACCOUNTS'!$B$3:$D$156,2,0),"-")</f>
        <v>GENERAL</v>
      </c>
      <c r="D1004" s="37" t="s">
        <v>32</v>
      </c>
      <c r="E1004" t="str">
        <f>_xlfn.IFNA(VLOOKUP(Table1[[#This Row],[ACCOUNT NAME]],'CHART OF ACCOUNTS'!$B$3:$D$156,3,0),"-")</f>
        <v>OPERATIONS EXPENSES</v>
      </c>
      <c r="F1004" s="36" t="s">
        <v>906</v>
      </c>
      <c r="G1004" s="48">
        <v>30596.8</v>
      </c>
      <c r="H1004" s="48"/>
      <c r="I1004" s="35">
        <f>I1003+Table1[[#This Row],[DEBIT]]-Table1[[#This Row],[CREDIT]]</f>
        <v>1854215114.25</v>
      </c>
      <c r="J1004" s="27">
        <f>Table1[[#This Row],[DATE]]</f>
        <v>45030</v>
      </c>
    </row>
    <row r="1005" ht="14.1" hidden="1" customHeight="1" spans="1:10">
      <c r="A1005" s="27">
        <v>45030</v>
      </c>
      <c r="B1005" s="40">
        <v>1000</v>
      </c>
      <c r="C1005" s="12" t="str">
        <f>_xlfn.IFNA(VLOOKUP(Table1[[#This Row],[ACCOUNT NAME]],'CHART OF ACCOUNTS'!$B$3:$D$156,2,0),"-")</f>
        <v>GENERAL</v>
      </c>
      <c r="D1005" s="37" t="s">
        <v>32</v>
      </c>
      <c r="E1005" t="str">
        <f>_xlfn.IFNA(VLOOKUP(Table1[[#This Row],[ACCOUNT NAME]],'CHART OF ACCOUNTS'!$B$3:$D$156,3,0),"-")</f>
        <v>OPERATIONS EXPENSES</v>
      </c>
      <c r="F1005" s="36" t="s">
        <v>906</v>
      </c>
      <c r="G1005" s="48">
        <v>483101.5</v>
      </c>
      <c r="H1005" s="48"/>
      <c r="I1005" s="35">
        <f>I1004+Table1[[#This Row],[DEBIT]]-Table1[[#This Row],[CREDIT]]</f>
        <v>1854698215.75</v>
      </c>
      <c r="J1005" s="27">
        <f>Table1[[#This Row],[DATE]]</f>
        <v>45030</v>
      </c>
    </row>
    <row r="1006" ht="14.1" hidden="1" customHeight="1" spans="1:10">
      <c r="A1006" s="27">
        <v>45030</v>
      </c>
      <c r="B1006" s="28">
        <v>1001</v>
      </c>
      <c r="C1006" s="12" t="str">
        <f>_xlfn.IFNA(VLOOKUP(Table1[[#This Row],[ACCOUNT NAME]],'CHART OF ACCOUNTS'!$B$3:$D$156,2,0),"-")</f>
        <v>GENERAL</v>
      </c>
      <c r="D1006" t="s">
        <v>165</v>
      </c>
      <c r="E1006" t="str">
        <f>_xlfn.IFNA(VLOOKUP(Table1[[#This Row],[ACCOUNT NAME]],'CHART OF ACCOUNTS'!$B$3:$D$156,3,0),"-")</f>
        <v>LEGAL EXPENSES</v>
      </c>
      <c r="F1006" s="36" t="s">
        <v>907</v>
      </c>
      <c r="G1006" s="48">
        <v>16225</v>
      </c>
      <c r="H1006" s="48"/>
      <c r="I1006" s="35">
        <f>I1005+Table1[[#This Row],[DEBIT]]-Table1[[#This Row],[CREDIT]]</f>
        <v>1854714440.75</v>
      </c>
      <c r="J1006" s="27">
        <f>Table1[[#This Row],[DATE]]</f>
        <v>45030</v>
      </c>
    </row>
    <row r="1007" ht="14.1" hidden="1" customHeight="1" spans="1:10">
      <c r="A1007" s="27">
        <v>45030</v>
      </c>
      <c r="B1007" s="40">
        <v>1002</v>
      </c>
      <c r="C1007" s="12" t="str">
        <f>_xlfn.IFNA(VLOOKUP(Table1[[#This Row],[ACCOUNT NAME]],'CHART OF ACCOUNTS'!$B$3:$D$156,2,0),"-")</f>
        <v>GENERAL</v>
      </c>
      <c r="D1007" t="s">
        <v>172</v>
      </c>
      <c r="E1007" t="str">
        <f>_xlfn.IFNA(VLOOKUP(Table1[[#This Row],[ACCOUNT NAME]],'CHART OF ACCOUNTS'!$B$3:$D$156,3,0),"-")</f>
        <v>ASSETS PURCHASED</v>
      </c>
      <c r="F1007" s="36" t="s">
        <v>908</v>
      </c>
      <c r="G1007" s="48">
        <v>2392260</v>
      </c>
      <c r="H1007" s="48"/>
      <c r="I1007" s="35">
        <f>I1006+Table1[[#This Row],[DEBIT]]-Table1[[#This Row],[CREDIT]]</f>
        <v>1857106700.75</v>
      </c>
      <c r="J1007" s="27">
        <f>Table1[[#This Row],[DATE]]</f>
        <v>45030</v>
      </c>
    </row>
    <row r="1008" ht="14.1" hidden="1" customHeight="1" spans="1:10">
      <c r="A1008" s="27">
        <v>45031</v>
      </c>
      <c r="B1008" s="28">
        <v>1003</v>
      </c>
      <c r="C1008" s="12" t="str">
        <f>_xlfn.IFNA(VLOOKUP(Table1[[#This Row],[ACCOUNT NAME]],'CHART OF ACCOUNTS'!$B$3:$D$156,2,0),"-")</f>
        <v>UTILITY</v>
      </c>
      <c r="D1008" t="s">
        <v>141</v>
      </c>
      <c r="E1008" t="str">
        <f>_xlfn.IFNA(VLOOKUP(Table1[[#This Row],[ACCOUNT NAME]],'CHART OF ACCOUNTS'!$B$3:$D$156,3,0),"-")</f>
        <v>OPERATIONS EXPENSES</v>
      </c>
      <c r="F1008" s="36" t="s">
        <v>876</v>
      </c>
      <c r="G1008" s="48">
        <v>8771.75</v>
      </c>
      <c r="H1008" s="48"/>
      <c r="I1008" s="35">
        <f>I1007+Table1[[#This Row],[DEBIT]]-Table1[[#This Row],[CREDIT]]</f>
        <v>1857115472.5</v>
      </c>
      <c r="J1008" s="27">
        <f>Table1[[#This Row],[DATE]]</f>
        <v>45031</v>
      </c>
    </row>
    <row r="1009" ht="14.1" hidden="1" customHeight="1" spans="1:10">
      <c r="A1009" s="27">
        <v>45031</v>
      </c>
      <c r="B1009" s="40">
        <v>1004</v>
      </c>
      <c r="C1009" s="12" t="str">
        <f>_xlfn.IFNA(VLOOKUP(Table1[[#This Row],[ACCOUNT NAME]],'CHART OF ACCOUNTS'!$B$3:$D$156,2,0),"-")</f>
        <v>UTILITY</v>
      </c>
      <c r="D1009" t="s">
        <v>141</v>
      </c>
      <c r="E1009" t="str">
        <f>_xlfn.IFNA(VLOOKUP(Table1[[#This Row],[ACCOUNT NAME]],'CHART OF ACCOUNTS'!$B$3:$D$156,3,0),"-")</f>
        <v>OPERATIONS EXPENSES</v>
      </c>
      <c r="F1009" s="36" t="s">
        <v>909</v>
      </c>
      <c r="G1009" s="48">
        <v>19.5</v>
      </c>
      <c r="H1009" s="48"/>
      <c r="I1009" s="35">
        <f>I1008+Table1[[#This Row],[DEBIT]]-Table1[[#This Row],[CREDIT]]</f>
        <v>1857115492</v>
      </c>
      <c r="J1009" s="27">
        <f>Table1[[#This Row],[DATE]]</f>
        <v>45031</v>
      </c>
    </row>
    <row r="1010" ht="14.1" hidden="1" customHeight="1" spans="1:10">
      <c r="A1010" s="27">
        <v>45031</v>
      </c>
      <c r="B1010" s="28">
        <v>1005</v>
      </c>
      <c r="C1010" s="12" t="str">
        <f>_xlfn.IFNA(VLOOKUP(Table1[[#This Row],[ACCOUNT NAME]],'CHART OF ACCOUNTS'!$B$3:$D$156,2,0),"-")</f>
        <v>UTILITY</v>
      </c>
      <c r="D1010" t="s">
        <v>141</v>
      </c>
      <c r="E1010" t="str">
        <f>_xlfn.IFNA(VLOOKUP(Table1[[#This Row],[ACCOUNT NAME]],'CHART OF ACCOUNTS'!$B$3:$D$156,3,0),"-")</f>
        <v>OPERATIONS EXPENSES</v>
      </c>
      <c r="F1010" s="36" t="s">
        <v>910</v>
      </c>
      <c r="G1010" s="48">
        <v>3217.5</v>
      </c>
      <c r="H1010" s="48"/>
      <c r="I1010" s="35">
        <f>I1009+Table1[[#This Row],[DEBIT]]-Table1[[#This Row],[CREDIT]]</f>
        <v>1857118709.5</v>
      </c>
      <c r="J1010" s="27">
        <f>Table1[[#This Row],[DATE]]</f>
        <v>45031</v>
      </c>
    </row>
    <row r="1011" ht="14.1" hidden="1" customHeight="1" spans="1:10">
      <c r="A1011" s="27">
        <v>45031</v>
      </c>
      <c r="B1011" s="40">
        <v>1006</v>
      </c>
      <c r="C1011" s="12" t="str">
        <f>_xlfn.IFNA(VLOOKUP(Table1[[#This Row],[ACCOUNT NAME]],'CHART OF ACCOUNTS'!$B$3:$D$156,2,0),"-")</f>
        <v>UTILITY</v>
      </c>
      <c r="D1011" t="s">
        <v>141</v>
      </c>
      <c r="E1011" t="str">
        <f>_xlfn.IFNA(VLOOKUP(Table1[[#This Row],[ACCOUNT NAME]],'CHART OF ACCOUNTS'!$B$3:$D$156,3,0),"-")</f>
        <v>OPERATIONS EXPENSES</v>
      </c>
      <c r="F1011" s="36" t="s">
        <v>910</v>
      </c>
      <c r="G1011" s="48">
        <v>507</v>
      </c>
      <c r="H1011" s="48"/>
      <c r="I1011" s="35">
        <f>I1010+Table1[[#This Row],[DEBIT]]-Table1[[#This Row],[CREDIT]]</f>
        <v>1857119216.5</v>
      </c>
      <c r="J1011" s="27">
        <f>Table1[[#This Row],[DATE]]</f>
        <v>45031</v>
      </c>
    </row>
    <row r="1012" ht="14.1" hidden="1" customHeight="1" spans="1:10">
      <c r="A1012" s="27">
        <v>45031</v>
      </c>
      <c r="B1012" s="28">
        <v>1007</v>
      </c>
      <c r="C1012" s="12" t="str">
        <f>_xlfn.IFNA(VLOOKUP(Table1[[#This Row],[ACCOUNT NAME]],'CHART OF ACCOUNTS'!$B$3:$D$156,2,0),"-")</f>
        <v>UTILITY</v>
      </c>
      <c r="D1012" t="s">
        <v>141</v>
      </c>
      <c r="E1012" t="str">
        <f>_xlfn.IFNA(VLOOKUP(Table1[[#This Row],[ACCOUNT NAME]],'CHART OF ACCOUNTS'!$B$3:$D$156,3,0),"-")</f>
        <v>OPERATIONS EXPENSES</v>
      </c>
      <c r="F1012" s="36" t="s">
        <v>910</v>
      </c>
      <c r="G1012" s="48">
        <v>552.5</v>
      </c>
      <c r="H1012" s="48"/>
      <c r="I1012" s="35">
        <f>I1011+Table1[[#This Row],[DEBIT]]-Table1[[#This Row],[CREDIT]]</f>
        <v>1857119769</v>
      </c>
      <c r="J1012" s="27">
        <f>Table1[[#This Row],[DATE]]</f>
        <v>45031</v>
      </c>
    </row>
    <row r="1013" ht="14.1" hidden="1" customHeight="1" spans="1:10">
      <c r="A1013" s="27">
        <v>45031</v>
      </c>
      <c r="B1013" s="40">
        <v>1008</v>
      </c>
      <c r="C1013" s="12" t="str">
        <f>_xlfn.IFNA(VLOOKUP(Table1[[#This Row],[ACCOUNT NAME]],'CHART OF ACCOUNTS'!$B$3:$D$156,2,0),"-")</f>
        <v>UTILITY</v>
      </c>
      <c r="D1013" t="s">
        <v>141</v>
      </c>
      <c r="E1013" t="str">
        <f>_xlfn.IFNA(VLOOKUP(Table1[[#This Row],[ACCOUNT NAME]],'CHART OF ACCOUNTS'!$B$3:$D$156,3,0),"-")</f>
        <v>OPERATIONS EXPENSES</v>
      </c>
      <c r="F1013" s="36" t="s">
        <v>911</v>
      </c>
      <c r="G1013" s="48">
        <v>10188.1</v>
      </c>
      <c r="H1013" s="48"/>
      <c r="I1013" s="35">
        <f>I1012+Table1[[#This Row],[DEBIT]]-Table1[[#This Row],[CREDIT]]</f>
        <v>1857129957.1</v>
      </c>
      <c r="J1013" s="27">
        <f>Table1[[#This Row],[DATE]]</f>
        <v>45031</v>
      </c>
    </row>
    <row r="1014" ht="14.1" hidden="1" customHeight="1" spans="1:10">
      <c r="A1014" s="27">
        <v>45031</v>
      </c>
      <c r="B1014" s="28">
        <v>1009</v>
      </c>
      <c r="C1014" s="12" t="str">
        <f>_xlfn.IFNA(VLOOKUP(Table1[[#This Row],[ACCOUNT NAME]],'CHART OF ACCOUNTS'!$B$3:$D$156,2,0),"-")</f>
        <v>UTILITY</v>
      </c>
      <c r="D1014" t="s">
        <v>141</v>
      </c>
      <c r="E1014" t="str">
        <f>_xlfn.IFNA(VLOOKUP(Table1[[#This Row],[ACCOUNT NAME]],'CHART OF ACCOUNTS'!$B$3:$D$156,3,0),"-")</f>
        <v>OPERATIONS EXPENSES</v>
      </c>
      <c r="F1014" s="36" t="s">
        <v>912</v>
      </c>
      <c r="G1014" s="48">
        <v>455</v>
      </c>
      <c r="H1014" s="48"/>
      <c r="I1014" s="35">
        <f>I1013+Table1[[#This Row],[DEBIT]]-Table1[[#This Row],[CREDIT]]</f>
        <v>1857130412.1</v>
      </c>
      <c r="J1014" s="27">
        <f>Table1[[#This Row],[DATE]]</f>
        <v>45031</v>
      </c>
    </row>
    <row r="1015" ht="14.1" hidden="1" customHeight="1" spans="1:10">
      <c r="A1015" s="27">
        <v>45031</v>
      </c>
      <c r="B1015" s="40">
        <v>1010</v>
      </c>
      <c r="C1015" s="12" t="str">
        <f>_xlfn.IFNA(VLOOKUP(Table1[[#This Row],[ACCOUNT NAME]],'CHART OF ACCOUNTS'!$B$3:$D$156,2,0),"-")</f>
        <v>UTILITY</v>
      </c>
      <c r="D1015" t="s">
        <v>141</v>
      </c>
      <c r="E1015" t="str">
        <f>_xlfn.IFNA(VLOOKUP(Table1[[#This Row],[ACCOUNT NAME]],'CHART OF ACCOUNTS'!$B$3:$D$156,3,0),"-")</f>
        <v>OPERATIONS EXPENSES</v>
      </c>
      <c r="F1015" s="36" t="s">
        <v>912</v>
      </c>
      <c r="G1015" s="48">
        <v>227.5</v>
      </c>
      <c r="H1015" s="48"/>
      <c r="I1015" s="35">
        <f>I1014+Table1[[#This Row],[DEBIT]]-Table1[[#This Row],[CREDIT]]</f>
        <v>1857130639.6</v>
      </c>
      <c r="J1015" s="27">
        <f>Table1[[#This Row],[DATE]]</f>
        <v>45031</v>
      </c>
    </row>
    <row r="1016" ht="14.1" hidden="1" customHeight="1" spans="1:10">
      <c r="A1016" s="27">
        <v>45031</v>
      </c>
      <c r="B1016" s="28">
        <v>1011</v>
      </c>
      <c r="C1016" s="12" t="str">
        <f>_xlfn.IFNA(VLOOKUP(Table1[[#This Row],[ACCOUNT NAME]],'CHART OF ACCOUNTS'!$B$3:$D$156,2,0),"-")</f>
        <v>UTILITY</v>
      </c>
      <c r="D1016" t="s">
        <v>141</v>
      </c>
      <c r="E1016" t="str">
        <f>_xlfn.IFNA(VLOOKUP(Table1[[#This Row],[ACCOUNT NAME]],'CHART OF ACCOUNTS'!$B$3:$D$156,3,0),"-")</f>
        <v>OPERATIONS EXPENSES</v>
      </c>
      <c r="F1016" s="36" t="s">
        <v>913</v>
      </c>
      <c r="G1016" s="48">
        <v>2600</v>
      </c>
      <c r="H1016" s="48"/>
      <c r="I1016" s="35">
        <f>I1015+Table1[[#This Row],[DEBIT]]-Table1[[#This Row],[CREDIT]]</f>
        <v>1857133239.6</v>
      </c>
      <c r="J1016" s="27">
        <f>Table1[[#This Row],[DATE]]</f>
        <v>45031</v>
      </c>
    </row>
    <row r="1017" ht="14.1" hidden="1" customHeight="1" spans="1:10">
      <c r="A1017" s="27">
        <v>45031</v>
      </c>
      <c r="B1017" s="40">
        <v>1012</v>
      </c>
      <c r="C1017" s="12" t="str">
        <f>_xlfn.IFNA(VLOOKUP(Table1[[#This Row],[ACCOUNT NAME]],'CHART OF ACCOUNTS'!$B$3:$D$156,2,0),"-")</f>
        <v>UTILITY</v>
      </c>
      <c r="D1017" t="s">
        <v>141</v>
      </c>
      <c r="E1017" t="str">
        <f>_xlfn.IFNA(VLOOKUP(Table1[[#This Row],[ACCOUNT NAME]],'CHART OF ACCOUNTS'!$B$3:$D$156,3,0),"-")</f>
        <v>OPERATIONS EXPENSES</v>
      </c>
      <c r="F1017" s="36" t="s">
        <v>913</v>
      </c>
      <c r="G1017" s="48">
        <v>2600</v>
      </c>
      <c r="H1017" s="48"/>
      <c r="I1017" s="35">
        <f>I1016+Table1[[#This Row],[DEBIT]]-Table1[[#This Row],[CREDIT]]</f>
        <v>1857135839.6</v>
      </c>
      <c r="J1017" s="27">
        <f>Table1[[#This Row],[DATE]]</f>
        <v>45031</v>
      </c>
    </row>
    <row r="1018" ht="14.1" hidden="1" customHeight="1" spans="1:10">
      <c r="A1018" s="27">
        <v>45031</v>
      </c>
      <c r="B1018" s="28">
        <v>1013</v>
      </c>
      <c r="C1018" s="12" t="str">
        <f>_xlfn.IFNA(VLOOKUP(Table1[[#This Row],[ACCOUNT NAME]],'CHART OF ACCOUNTS'!$B$3:$D$156,2,0),"-")</f>
        <v>UTILITY</v>
      </c>
      <c r="D1018" t="s">
        <v>141</v>
      </c>
      <c r="E1018" t="str">
        <f>_xlfn.IFNA(VLOOKUP(Table1[[#This Row],[ACCOUNT NAME]],'CHART OF ACCOUNTS'!$B$3:$D$156,3,0),"-")</f>
        <v>OPERATIONS EXPENSES</v>
      </c>
      <c r="F1018" s="36" t="s">
        <v>913</v>
      </c>
      <c r="G1018" s="48">
        <v>2600</v>
      </c>
      <c r="H1018" s="48"/>
      <c r="I1018" s="35">
        <f>I1017+Table1[[#This Row],[DEBIT]]-Table1[[#This Row],[CREDIT]]</f>
        <v>1857138439.6</v>
      </c>
      <c r="J1018" s="27">
        <f>Table1[[#This Row],[DATE]]</f>
        <v>45031</v>
      </c>
    </row>
    <row r="1019" ht="14.1" hidden="1" customHeight="1" spans="1:10">
      <c r="A1019" s="27">
        <v>45031</v>
      </c>
      <c r="B1019" s="40">
        <v>1014</v>
      </c>
      <c r="C1019" s="12" t="str">
        <f>_xlfn.IFNA(VLOOKUP(Table1[[#This Row],[ACCOUNT NAME]],'CHART OF ACCOUNTS'!$B$3:$D$156,2,0),"-")</f>
        <v>UTILITY</v>
      </c>
      <c r="D1019" t="s">
        <v>141</v>
      </c>
      <c r="E1019" t="str">
        <f>_xlfn.IFNA(VLOOKUP(Table1[[#This Row],[ACCOUNT NAME]],'CHART OF ACCOUNTS'!$B$3:$D$156,3,0),"-")</f>
        <v>OPERATIONS EXPENSES</v>
      </c>
      <c r="F1019" s="36" t="s">
        <v>914</v>
      </c>
      <c r="G1019" s="48">
        <v>5362.5</v>
      </c>
      <c r="H1019" s="48"/>
      <c r="I1019" s="35">
        <f>I1018+Table1[[#This Row],[DEBIT]]-Table1[[#This Row],[CREDIT]]</f>
        <v>1857143802.1</v>
      </c>
      <c r="J1019" s="27">
        <f>Table1[[#This Row],[DATE]]</f>
        <v>45031</v>
      </c>
    </row>
    <row r="1020" ht="14.1" hidden="1" customHeight="1" spans="1:10">
      <c r="A1020" s="27">
        <v>45031</v>
      </c>
      <c r="B1020" s="28">
        <v>1015</v>
      </c>
      <c r="C1020" s="12" t="str">
        <f>_xlfn.IFNA(VLOOKUP(Table1[[#This Row],[ACCOUNT NAME]],'CHART OF ACCOUNTS'!$B$3:$D$156,2,0),"-")</f>
        <v>UTILITY</v>
      </c>
      <c r="D1020" t="s">
        <v>141</v>
      </c>
      <c r="E1020" t="str">
        <f>_xlfn.IFNA(VLOOKUP(Table1[[#This Row],[ACCOUNT NAME]],'CHART OF ACCOUNTS'!$B$3:$D$156,3,0),"-")</f>
        <v>OPERATIONS EXPENSES</v>
      </c>
      <c r="F1020" s="36" t="s">
        <v>915</v>
      </c>
      <c r="G1020" s="48">
        <v>8131.5</v>
      </c>
      <c r="H1020" s="48"/>
      <c r="I1020" s="35">
        <f>I1019+Table1[[#This Row],[DEBIT]]-Table1[[#This Row],[CREDIT]]</f>
        <v>1857151933.6</v>
      </c>
      <c r="J1020" s="27">
        <f>Table1[[#This Row],[DATE]]</f>
        <v>45031</v>
      </c>
    </row>
    <row r="1021" ht="14.1" hidden="1" customHeight="1" spans="1:10">
      <c r="A1021" s="27">
        <v>45031</v>
      </c>
      <c r="B1021" s="40">
        <v>1016</v>
      </c>
      <c r="C1021" s="12" t="str">
        <f>_xlfn.IFNA(VLOOKUP(Table1[[#This Row],[ACCOUNT NAME]],'CHART OF ACCOUNTS'!$B$3:$D$156,2,0),"-")</f>
        <v>UTILITY</v>
      </c>
      <c r="D1021" t="s">
        <v>141</v>
      </c>
      <c r="E1021" t="str">
        <f>_xlfn.IFNA(VLOOKUP(Table1[[#This Row],[ACCOUNT NAME]],'CHART OF ACCOUNTS'!$B$3:$D$156,3,0),"-")</f>
        <v>OPERATIONS EXPENSES</v>
      </c>
      <c r="F1021" s="36" t="s">
        <v>915</v>
      </c>
      <c r="G1021" s="48">
        <v>7702.5</v>
      </c>
      <c r="H1021" s="48"/>
      <c r="I1021" s="35">
        <f>I1020+Table1[[#This Row],[DEBIT]]-Table1[[#This Row],[CREDIT]]</f>
        <v>1857159636.1</v>
      </c>
      <c r="J1021" s="27">
        <f>Table1[[#This Row],[DATE]]</f>
        <v>45031</v>
      </c>
    </row>
    <row r="1022" ht="14.1" hidden="1" customHeight="1" spans="1:10">
      <c r="A1022" s="27">
        <v>45031</v>
      </c>
      <c r="B1022" s="28">
        <v>1017</v>
      </c>
      <c r="C1022" s="12" t="str">
        <f>_xlfn.IFNA(VLOOKUP(Table1[[#This Row],[ACCOUNT NAME]],'CHART OF ACCOUNTS'!$B$3:$D$156,2,0),"-")</f>
        <v>UTILITY</v>
      </c>
      <c r="D1022" t="s">
        <v>141</v>
      </c>
      <c r="E1022" t="str">
        <f>_xlfn.IFNA(VLOOKUP(Table1[[#This Row],[ACCOUNT NAME]],'CHART OF ACCOUNTS'!$B$3:$D$156,3,0),"-")</f>
        <v>OPERATIONS EXPENSES</v>
      </c>
      <c r="F1022" s="36" t="s">
        <v>915</v>
      </c>
      <c r="G1022" s="48">
        <v>383.5</v>
      </c>
      <c r="H1022" s="48"/>
      <c r="I1022" s="35">
        <f>I1021+Table1[[#This Row],[DEBIT]]-Table1[[#This Row],[CREDIT]]</f>
        <v>1857160019.6</v>
      </c>
      <c r="J1022" s="27">
        <f>Table1[[#This Row],[DATE]]</f>
        <v>45031</v>
      </c>
    </row>
    <row r="1023" ht="14.1" hidden="1" customHeight="1" spans="1:10">
      <c r="A1023" s="27">
        <v>45031</v>
      </c>
      <c r="B1023" s="40">
        <v>1018</v>
      </c>
      <c r="C1023" s="12" t="str">
        <f>_xlfn.IFNA(VLOOKUP(Table1[[#This Row],[ACCOUNT NAME]],'CHART OF ACCOUNTS'!$B$3:$D$156,2,0),"-")</f>
        <v>UTILITY</v>
      </c>
      <c r="D1023" t="s">
        <v>141</v>
      </c>
      <c r="E1023" t="str">
        <f>_xlfn.IFNA(VLOOKUP(Table1[[#This Row],[ACCOUNT NAME]],'CHART OF ACCOUNTS'!$B$3:$D$156,3,0),"-")</f>
        <v>OPERATIONS EXPENSES</v>
      </c>
      <c r="F1023" s="36" t="s">
        <v>915</v>
      </c>
      <c r="G1023" s="48">
        <v>429</v>
      </c>
      <c r="H1023" s="48"/>
      <c r="I1023" s="35">
        <f>I1022+Table1[[#This Row],[DEBIT]]-Table1[[#This Row],[CREDIT]]</f>
        <v>1857160448.6</v>
      </c>
      <c r="J1023" s="27">
        <f>Table1[[#This Row],[DATE]]</f>
        <v>45031</v>
      </c>
    </row>
    <row r="1024" ht="14.1" hidden="1" customHeight="1" spans="1:10">
      <c r="A1024" s="27">
        <v>45031</v>
      </c>
      <c r="B1024" s="28">
        <v>1019</v>
      </c>
      <c r="C1024" s="12" t="str">
        <f>_xlfn.IFNA(VLOOKUP(Table1[[#This Row],[ACCOUNT NAME]],'CHART OF ACCOUNTS'!$B$3:$D$156,2,0),"-")</f>
        <v>UTILITY</v>
      </c>
      <c r="D1024" t="s">
        <v>141</v>
      </c>
      <c r="E1024" t="str">
        <f>_xlfn.IFNA(VLOOKUP(Table1[[#This Row],[ACCOUNT NAME]],'CHART OF ACCOUNTS'!$B$3:$D$156,3,0),"-")</f>
        <v>OPERATIONS EXPENSES</v>
      </c>
      <c r="F1024" s="36" t="s">
        <v>915</v>
      </c>
      <c r="G1024" s="48">
        <v>1774.5</v>
      </c>
      <c r="H1024" s="48"/>
      <c r="I1024" s="35">
        <f>I1023+Table1[[#This Row],[DEBIT]]-Table1[[#This Row],[CREDIT]]</f>
        <v>1857162223.1</v>
      </c>
      <c r="J1024" s="27">
        <f>Table1[[#This Row],[DATE]]</f>
        <v>45031</v>
      </c>
    </row>
    <row r="1025" ht="14.1" hidden="1" customHeight="1" spans="1:10">
      <c r="A1025" s="27">
        <v>45031</v>
      </c>
      <c r="B1025" s="40">
        <v>1020</v>
      </c>
      <c r="C1025" s="12" t="str">
        <f>_xlfn.IFNA(VLOOKUP(Table1[[#This Row],[ACCOUNT NAME]],'CHART OF ACCOUNTS'!$B$3:$D$156,2,0),"-")</f>
        <v>UTILITY</v>
      </c>
      <c r="D1025" t="s">
        <v>141</v>
      </c>
      <c r="E1025" t="str">
        <f>_xlfn.IFNA(VLOOKUP(Table1[[#This Row],[ACCOUNT NAME]],'CHART OF ACCOUNTS'!$B$3:$D$156,3,0),"-")</f>
        <v>OPERATIONS EXPENSES</v>
      </c>
      <c r="F1025" s="36" t="s">
        <v>915</v>
      </c>
      <c r="G1025" s="48">
        <v>383.5</v>
      </c>
      <c r="H1025" s="48"/>
      <c r="I1025" s="35">
        <f>I1024+Table1[[#This Row],[DEBIT]]-Table1[[#This Row],[CREDIT]]</f>
        <v>1857162606.6</v>
      </c>
      <c r="J1025" s="27">
        <f>Table1[[#This Row],[DATE]]</f>
        <v>45031</v>
      </c>
    </row>
    <row r="1026" ht="14.1" hidden="1" customHeight="1" spans="1:10">
      <c r="A1026" s="27">
        <v>45031</v>
      </c>
      <c r="B1026" s="28">
        <v>1021</v>
      </c>
      <c r="C1026" s="12" t="str">
        <f>_xlfn.IFNA(VLOOKUP(Table1[[#This Row],[ACCOUNT NAME]],'CHART OF ACCOUNTS'!$B$3:$D$156,2,0),"-")</f>
        <v>UTILITY</v>
      </c>
      <c r="D1026" t="s">
        <v>141</v>
      </c>
      <c r="E1026" t="str">
        <f>_xlfn.IFNA(VLOOKUP(Table1[[#This Row],[ACCOUNT NAME]],'CHART OF ACCOUNTS'!$B$3:$D$156,3,0),"-")</f>
        <v>OPERATIONS EXPENSES</v>
      </c>
      <c r="F1026" s="36" t="s">
        <v>916</v>
      </c>
      <c r="G1026" s="48">
        <v>56516.2</v>
      </c>
      <c r="H1026" s="48"/>
      <c r="I1026" s="35">
        <f>I1025+Table1[[#This Row],[DEBIT]]-Table1[[#This Row],[CREDIT]]</f>
        <v>1857219122.8</v>
      </c>
      <c r="J1026" s="27">
        <f>Table1[[#This Row],[DATE]]</f>
        <v>45031</v>
      </c>
    </row>
    <row r="1027" ht="14.1" hidden="1" customHeight="1" spans="1:10">
      <c r="A1027" s="27">
        <v>45031</v>
      </c>
      <c r="B1027" s="40">
        <v>1022</v>
      </c>
      <c r="C1027" s="12" t="str">
        <f>_xlfn.IFNA(VLOOKUP(Table1[[#This Row],[ACCOUNT NAME]],'CHART OF ACCOUNTS'!$B$3:$D$156,2,0),"-")</f>
        <v>UTILITY</v>
      </c>
      <c r="D1027" t="s">
        <v>141</v>
      </c>
      <c r="E1027" t="str">
        <f>_xlfn.IFNA(VLOOKUP(Table1[[#This Row],[ACCOUNT NAME]],'CHART OF ACCOUNTS'!$B$3:$D$156,3,0),"-")</f>
        <v>OPERATIONS EXPENSES</v>
      </c>
      <c r="F1027" s="36" t="s">
        <v>917</v>
      </c>
      <c r="G1027" s="48">
        <v>23780.25</v>
      </c>
      <c r="H1027" s="48"/>
      <c r="I1027" s="35">
        <f>I1026+Table1[[#This Row],[DEBIT]]-Table1[[#This Row],[CREDIT]]</f>
        <v>1857242903.05</v>
      </c>
      <c r="J1027" s="27">
        <f>Table1[[#This Row],[DATE]]</f>
        <v>45031</v>
      </c>
    </row>
    <row r="1028" ht="14.1" hidden="1" customHeight="1" spans="1:10">
      <c r="A1028" s="27">
        <v>45031</v>
      </c>
      <c r="B1028" s="28">
        <v>1023</v>
      </c>
      <c r="C1028" s="12" t="str">
        <f>_xlfn.IFNA(VLOOKUP(Table1[[#This Row],[ACCOUNT NAME]],'CHART OF ACCOUNTS'!$B$3:$D$156,2,0),"-")</f>
        <v>UTILITY</v>
      </c>
      <c r="D1028" t="s">
        <v>141</v>
      </c>
      <c r="E1028" t="str">
        <f>_xlfn.IFNA(VLOOKUP(Table1[[#This Row],[ACCOUNT NAME]],'CHART OF ACCOUNTS'!$B$3:$D$156,3,0),"-")</f>
        <v>OPERATIONS EXPENSES</v>
      </c>
      <c r="F1028" s="36" t="s">
        <v>918</v>
      </c>
      <c r="G1028" s="48">
        <v>6890</v>
      </c>
      <c r="H1028" s="48"/>
      <c r="I1028" s="35">
        <f>I1027+Table1[[#This Row],[DEBIT]]-Table1[[#This Row],[CREDIT]]</f>
        <v>1857249793.05</v>
      </c>
      <c r="J1028" s="27">
        <f>Table1[[#This Row],[DATE]]</f>
        <v>45031</v>
      </c>
    </row>
    <row r="1029" ht="14.1" hidden="1" customHeight="1" spans="1:10">
      <c r="A1029" s="27">
        <v>45036</v>
      </c>
      <c r="B1029" s="40">
        <v>1024</v>
      </c>
      <c r="C1029" s="12" t="str">
        <f>_xlfn.IFNA(VLOOKUP(Table1[[#This Row],[ACCOUNT NAME]],'CHART OF ACCOUNTS'!$B$3:$D$156,2,0),"-")</f>
        <v>LDA</v>
      </c>
      <c r="D1029" t="s">
        <v>115</v>
      </c>
      <c r="E1029" t="str">
        <f>_xlfn.IFNA(VLOOKUP(Table1[[#This Row],[ACCOUNT NAME]],'CHART OF ACCOUNTS'!$B$3:$D$156,3,0),"-")</f>
        <v>DMA CONSULTANTS</v>
      </c>
      <c r="F1029" s="36" t="s">
        <v>919</v>
      </c>
      <c r="G1029" s="38">
        <v>30000000</v>
      </c>
      <c r="H1029" s="38"/>
      <c r="I1029" s="35">
        <f>I1028+Table1[[#This Row],[DEBIT]]-Table1[[#This Row],[CREDIT]]</f>
        <v>1887249793.05</v>
      </c>
      <c r="J1029" s="27">
        <f>Table1[[#This Row],[DATE]]</f>
        <v>45036</v>
      </c>
    </row>
    <row r="1030" ht="14.1" hidden="1" customHeight="1" spans="1:10">
      <c r="A1030" s="27">
        <v>45036</v>
      </c>
      <c r="B1030" s="28">
        <v>1025</v>
      </c>
      <c r="C1030" s="12" t="str">
        <f>_xlfn.IFNA(VLOOKUP(Table1[[#This Row],[ACCOUNT NAME]],'CHART OF ACCOUNTS'!$B$3:$D$156,2,0),"-")</f>
        <v>SALARIES</v>
      </c>
      <c r="D1030" t="s">
        <v>137</v>
      </c>
      <c r="E1030" t="str">
        <f>_xlfn.IFNA(VLOOKUP(Table1[[#This Row],[ACCOUNT NAME]],'CHART OF ACCOUNTS'!$B$3:$D$156,3,0),"-")</f>
        <v>OPERATIONS EXPENSES</v>
      </c>
      <c r="F1030" s="51" t="s">
        <v>920</v>
      </c>
      <c r="G1030" s="38">
        <v>51801</v>
      </c>
      <c r="H1030" s="38"/>
      <c r="I1030" s="35">
        <f>I1029+Table1[[#This Row],[DEBIT]]-Table1[[#This Row],[CREDIT]]</f>
        <v>1887301594.05</v>
      </c>
      <c r="J1030" s="27">
        <f>Table1[[#This Row],[DATE]]</f>
        <v>45036</v>
      </c>
    </row>
    <row r="1031" ht="14.1" customHeight="1" spans="1:10">
      <c r="A1031" s="27">
        <v>45036</v>
      </c>
      <c r="B1031" s="40">
        <v>1026</v>
      </c>
      <c r="C1031" s="12" t="str">
        <f>_xlfn.IFNA(VLOOKUP(Table1[[#This Row],[ACCOUNT NAME]],'CHART OF ACCOUNTS'!$B$3:$D$156,2,0),"-")</f>
        <v>ADS/ ADVERTISEMENT </v>
      </c>
      <c r="D1031" t="s">
        <v>83</v>
      </c>
      <c r="E1031" t="str">
        <f>_xlfn.IFNA(VLOOKUP(Table1[[#This Row],[ACCOUNT NAME]],'CHART OF ACCOUNTS'!$B$3:$D$156,3,0),"-")</f>
        <v>MARKETING EXP</v>
      </c>
      <c r="F1031" s="36" t="s">
        <v>921</v>
      </c>
      <c r="G1031" s="38">
        <v>890000</v>
      </c>
      <c r="H1031" s="38"/>
      <c r="I1031" s="35">
        <f>I1030+Table1[[#This Row],[DEBIT]]-Table1[[#This Row],[CREDIT]]</f>
        <v>1888191594.05</v>
      </c>
      <c r="J1031" s="27">
        <f>Table1[[#This Row],[DATE]]</f>
        <v>45036</v>
      </c>
    </row>
    <row r="1032" ht="14.1" hidden="1" customHeight="1" spans="1:10">
      <c r="A1032" s="27">
        <v>45036</v>
      </c>
      <c r="B1032" s="28">
        <v>1027</v>
      </c>
      <c r="C1032" s="12" t="str">
        <f>_xlfn.IFNA(VLOOKUP(Table1[[#This Row],[ACCOUNT NAME]],'CHART OF ACCOUNTS'!$B$3:$D$156,2,0),"-")</f>
        <v>COMMISSIONS</v>
      </c>
      <c r="D1032" t="s">
        <v>67</v>
      </c>
      <c r="E1032" t="str">
        <f>_xlfn.IFNA(VLOOKUP(Table1[[#This Row],[ACCOUNT NAME]],'CHART OF ACCOUNTS'!$B$3:$D$156,3,0),"-")</f>
        <v>MARKETING EXP</v>
      </c>
      <c r="F1032" s="36" t="s">
        <v>922</v>
      </c>
      <c r="G1032" s="38">
        <v>18050000</v>
      </c>
      <c r="H1032" s="38"/>
      <c r="I1032" s="35">
        <f>I1031+Table1[[#This Row],[DEBIT]]-Table1[[#This Row],[CREDIT]]</f>
        <v>1906241594.05</v>
      </c>
      <c r="J1032" s="27">
        <f>Table1[[#This Row],[DATE]]</f>
        <v>45036</v>
      </c>
    </row>
    <row r="1033" ht="14.1" customHeight="1" spans="1:10">
      <c r="A1033" s="27">
        <v>45036</v>
      </c>
      <c r="B1033" s="40">
        <v>1028</v>
      </c>
      <c r="C1033" s="12" t="str">
        <f>_xlfn.IFNA(VLOOKUP(Table1[[#This Row],[ACCOUNT NAME]],'CHART OF ACCOUNTS'!$B$3:$D$156,2,0),"-")</f>
        <v>ADS/ ADVERTISEMENT </v>
      </c>
      <c r="D1033" t="s">
        <v>78</v>
      </c>
      <c r="E1033" t="str">
        <f>_xlfn.IFNA(VLOOKUP(Table1[[#This Row],[ACCOUNT NAME]],'CHART OF ACCOUNTS'!$B$3:$D$156,3,0),"-")</f>
        <v>MARKETING EXP</v>
      </c>
      <c r="F1033" s="36" t="s">
        <v>923</v>
      </c>
      <c r="G1033" s="38">
        <v>54000</v>
      </c>
      <c r="H1033" s="38"/>
      <c r="I1033" s="35">
        <f>I1032+Table1[[#This Row],[DEBIT]]-Table1[[#This Row],[CREDIT]]</f>
        <v>1906295594.05</v>
      </c>
      <c r="J1033" s="27">
        <f>Table1[[#This Row],[DATE]]</f>
        <v>45036</v>
      </c>
    </row>
    <row r="1034" ht="14.1" customHeight="1" spans="1:10">
      <c r="A1034" s="27">
        <v>45036</v>
      </c>
      <c r="B1034" s="28">
        <v>1029</v>
      </c>
      <c r="C1034" s="12" t="str">
        <f>_xlfn.IFNA(VLOOKUP(Table1[[#This Row],[ACCOUNT NAME]],'CHART OF ACCOUNTS'!$B$3:$D$156,2,0),"-")</f>
        <v>ADS/ ADVERTISEMENT </v>
      </c>
      <c r="D1034" t="s">
        <v>78</v>
      </c>
      <c r="E1034" t="str">
        <f>_xlfn.IFNA(VLOOKUP(Table1[[#This Row],[ACCOUNT NAME]],'CHART OF ACCOUNTS'!$B$3:$D$156,3,0),"-")</f>
        <v>MARKETING EXP</v>
      </c>
      <c r="F1034" s="36" t="s">
        <v>923</v>
      </c>
      <c r="G1034" s="38">
        <v>18000</v>
      </c>
      <c r="H1034" s="38"/>
      <c r="I1034" s="35">
        <f>I1033+Table1[[#This Row],[DEBIT]]-Table1[[#This Row],[CREDIT]]</f>
        <v>1906313594.05</v>
      </c>
      <c r="J1034" s="27">
        <f>Table1[[#This Row],[DATE]]</f>
        <v>45036</v>
      </c>
    </row>
    <row r="1035" ht="14.1" hidden="1" customHeight="1" spans="1:10">
      <c r="A1035" s="27">
        <v>45036</v>
      </c>
      <c r="B1035" s="28">
        <v>1030</v>
      </c>
      <c r="C1035" s="12" t="str">
        <f>_xlfn.IFNA(VLOOKUP(Table1[[#This Row],[ACCOUNT NAME]],'CHART OF ACCOUNTS'!$B$3:$D$156,2,0),"-")</f>
        <v>LAND C</v>
      </c>
      <c r="D1035" t="s">
        <v>157</v>
      </c>
      <c r="E1035" t="str">
        <f>_xlfn.IFNA(VLOOKUP(Table1[[#This Row],[ACCOUNT NAME]],'CHART OF ACCOUNTS'!$B$3:$D$156,3,0),"-")</f>
        <v>LANDS</v>
      </c>
      <c r="F1035" s="36" t="s">
        <v>924</v>
      </c>
      <c r="G1035" s="38">
        <v>7500000</v>
      </c>
      <c r="H1035" s="38"/>
      <c r="I1035" s="35">
        <f>I1034+Table1[[#This Row],[DEBIT]]-Table1[[#This Row],[CREDIT]]</f>
        <v>1913813594.05</v>
      </c>
      <c r="J1035" s="27">
        <f>Table1[[#This Row],[DATE]]</f>
        <v>45036</v>
      </c>
    </row>
    <row r="1036" ht="14.1" hidden="1" customHeight="1" spans="1:10">
      <c r="A1036" s="27">
        <v>45043</v>
      </c>
      <c r="B1036" s="40">
        <v>1031</v>
      </c>
      <c r="C1036" s="12" t="str">
        <f>_xlfn.IFNA(VLOOKUP(Table1[[#This Row],[ACCOUNT NAME]],'CHART OF ACCOUNTS'!$B$3:$D$156,2,0),"-")</f>
        <v>RENTS</v>
      </c>
      <c r="D1036" t="s">
        <v>132</v>
      </c>
      <c r="E1036" t="str">
        <f>_xlfn.IFNA(VLOOKUP(Table1[[#This Row],[ACCOUNT NAME]],'CHART OF ACCOUNTS'!$B$3:$D$156,3,0),"-")</f>
        <v>OPERATIONS EXPENSES</v>
      </c>
      <c r="F1036" s="36" t="s">
        <v>925</v>
      </c>
      <c r="G1036" s="48">
        <v>430787.5</v>
      </c>
      <c r="H1036" s="48"/>
      <c r="I1036" s="35">
        <f>I1035+Table1[[#This Row],[DEBIT]]-Table1[[#This Row],[CREDIT]]</f>
        <v>1914244381.55</v>
      </c>
      <c r="J1036" s="27">
        <f>Table1[[#This Row],[DATE]]</f>
        <v>45043</v>
      </c>
    </row>
    <row r="1037" ht="14.1" hidden="1" customHeight="1" spans="1:10">
      <c r="A1037" s="27">
        <v>45043</v>
      </c>
      <c r="B1037" s="28">
        <v>1032</v>
      </c>
      <c r="C1037" s="12" t="str">
        <f>_xlfn.IFNA(VLOOKUP(Table1[[#This Row],[ACCOUNT NAME]],'CHART OF ACCOUNTS'!$B$3:$D$156,2,0),"-")</f>
        <v>LAND A</v>
      </c>
      <c r="D1037" t="s">
        <v>155</v>
      </c>
      <c r="E1037" t="str">
        <f>_xlfn.IFNA(VLOOKUP(Table1[[#This Row],[ACCOUNT NAME]],'CHART OF ACCOUNTS'!$B$3:$D$156,3,0),"-")</f>
        <v>LANDS</v>
      </c>
      <c r="F1037" s="36" t="s">
        <v>926</v>
      </c>
      <c r="G1037" s="48">
        <v>2930260</v>
      </c>
      <c r="H1037" s="48"/>
      <c r="I1037" s="35">
        <f>I1036+Table1[[#This Row],[DEBIT]]-Table1[[#This Row],[CREDIT]]</f>
        <v>1917174641.55</v>
      </c>
      <c r="J1037" s="27">
        <f>Table1[[#This Row],[DATE]]</f>
        <v>45043</v>
      </c>
    </row>
    <row r="1038" ht="14.1" hidden="1" customHeight="1" spans="1:10">
      <c r="A1038" s="27">
        <v>45047</v>
      </c>
      <c r="B1038" s="40">
        <f t="shared" ref="B1038:B1044" si="0">B1036+2</f>
        <v>1033</v>
      </c>
      <c r="C1038" s="12" t="str">
        <f>_xlfn.IFNA(VLOOKUP(Table1[[#This Row],[ACCOUNT NAME]],'CHART OF ACCOUNTS'!$B$3:$D$156,2,0),"-")</f>
        <v>UTILITY</v>
      </c>
      <c r="D1038" t="s">
        <v>141</v>
      </c>
      <c r="E1038" t="str">
        <f>_xlfn.IFNA(VLOOKUP(Table1[[#This Row],[ACCOUNT NAME]],'CHART OF ACCOUNTS'!$B$3:$D$156,3,0),"-")</f>
        <v>OPERATIONS EXPENSES</v>
      </c>
      <c r="F1038" s="36" t="s">
        <v>927</v>
      </c>
      <c r="G1038" s="48">
        <v>3707.6</v>
      </c>
      <c r="H1038" s="48"/>
      <c r="I1038" s="35">
        <f>I1037+Table1[[#This Row],[DEBIT]]-Table1[[#This Row],[CREDIT]]</f>
        <v>1917178349.15</v>
      </c>
      <c r="J1038" s="27">
        <f>Table1[[#This Row],[DATE]]</f>
        <v>45047</v>
      </c>
    </row>
    <row r="1039" ht="14.1" hidden="1" customHeight="1" spans="1:10">
      <c r="A1039" s="27">
        <v>45047</v>
      </c>
      <c r="B1039" s="40">
        <f t="shared" si="0"/>
        <v>1034</v>
      </c>
      <c r="C1039" s="12" t="str">
        <f>_xlfn.IFNA(VLOOKUP(Table1[[#This Row],[ACCOUNT NAME]],'CHART OF ACCOUNTS'!$B$3:$D$156,2,0),"-")</f>
        <v>UTILITY</v>
      </c>
      <c r="D1039" t="s">
        <v>141</v>
      </c>
      <c r="E1039" t="str">
        <f>_xlfn.IFNA(VLOOKUP(Table1[[#This Row],[ACCOUNT NAME]],'CHART OF ACCOUNTS'!$B$3:$D$156,3,0),"-")</f>
        <v>OPERATIONS EXPENSES</v>
      </c>
      <c r="F1039" s="36" t="s">
        <v>928</v>
      </c>
      <c r="G1039" s="48">
        <v>832</v>
      </c>
      <c r="H1039" s="48"/>
      <c r="I1039" s="35">
        <f>I1038+Table1[[#This Row],[DEBIT]]-Table1[[#This Row],[CREDIT]]</f>
        <v>1917179181.15</v>
      </c>
      <c r="J1039" s="27">
        <f>Table1[[#This Row],[DATE]]</f>
        <v>45047</v>
      </c>
    </row>
    <row r="1040" ht="14.1" hidden="1" customHeight="1" spans="1:10">
      <c r="A1040" s="27">
        <v>45047</v>
      </c>
      <c r="B1040" s="40">
        <f t="shared" si="0"/>
        <v>1035</v>
      </c>
      <c r="C1040" s="12" t="str">
        <f>_xlfn.IFNA(VLOOKUP(Table1[[#This Row],[ACCOUNT NAME]],'CHART OF ACCOUNTS'!$B$3:$D$156,2,0),"-")</f>
        <v>UTILITY</v>
      </c>
      <c r="D1040" t="s">
        <v>141</v>
      </c>
      <c r="E1040" t="str">
        <f>_xlfn.IFNA(VLOOKUP(Table1[[#This Row],[ACCOUNT NAME]],'CHART OF ACCOUNTS'!$B$3:$D$156,3,0),"-")</f>
        <v>OPERATIONS EXPENSES</v>
      </c>
      <c r="F1040" s="36" t="s">
        <v>929</v>
      </c>
      <c r="G1040" s="48">
        <v>143.65</v>
      </c>
      <c r="H1040" s="48"/>
      <c r="I1040" s="35">
        <f>I1039+Table1[[#This Row],[DEBIT]]-Table1[[#This Row],[CREDIT]]</f>
        <v>1917179324.8</v>
      </c>
      <c r="J1040" s="27">
        <f>Table1[[#This Row],[DATE]]</f>
        <v>45047</v>
      </c>
    </row>
    <row r="1041" ht="14.1" hidden="1" customHeight="1" spans="1:10">
      <c r="A1041" s="27">
        <v>45047</v>
      </c>
      <c r="B1041" s="40">
        <f t="shared" si="0"/>
        <v>1036</v>
      </c>
      <c r="C1041" s="12" t="str">
        <f>_xlfn.IFNA(VLOOKUP(Table1[[#This Row],[ACCOUNT NAME]],'CHART OF ACCOUNTS'!$B$3:$D$156,2,0),"-")</f>
        <v>UTILITY</v>
      </c>
      <c r="D1041" t="s">
        <v>141</v>
      </c>
      <c r="E1041" t="str">
        <f>_xlfn.IFNA(VLOOKUP(Table1[[#This Row],[ACCOUNT NAME]],'CHART OF ACCOUNTS'!$B$3:$D$156,3,0),"-")</f>
        <v>OPERATIONS EXPENSES</v>
      </c>
      <c r="F1041" s="36" t="s">
        <v>930</v>
      </c>
      <c r="G1041" s="48">
        <v>1953.9</v>
      </c>
      <c r="H1041" s="48"/>
      <c r="I1041" s="35">
        <f>I1040+Table1[[#This Row],[DEBIT]]-Table1[[#This Row],[CREDIT]]</f>
        <v>1917181278.7</v>
      </c>
      <c r="J1041" s="27">
        <f>Table1[[#This Row],[DATE]]</f>
        <v>45047</v>
      </c>
    </row>
    <row r="1042" ht="14.1" hidden="1" customHeight="1" spans="1:10">
      <c r="A1042" s="27">
        <v>45047</v>
      </c>
      <c r="B1042" s="40">
        <f t="shared" si="0"/>
        <v>1037</v>
      </c>
      <c r="C1042" s="12" t="str">
        <f>_xlfn.IFNA(VLOOKUP(Table1[[#This Row],[ACCOUNT NAME]],'CHART OF ACCOUNTS'!$B$3:$D$156,2,0),"-")</f>
        <v>UTILITY</v>
      </c>
      <c r="D1042" t="s">
        <v>141</v>
      </c>
      <c r="E1042" t="str">
        <f>_xlfn.IFNA(VLOOKUP(Table1[[#This Row],[ACCOUNT NAME]],'CHART OF ACCOUNTS'!$B$3:$D$156,3,0),"-")</f>
        <v>OPERATIONS EXPENSES</v>
      </c>
      <c r="F1042" s="36" t="s">
        <v>931</v>
      </c>
      <c r="G1042" s="48">
        <v>2905.5</v>
      </c>
      <c r="H1042" s="48"/>
      <c r="I1042" s="35">
        <f>I1041+Table1[[#This Row],[DEBIT]]-Table1[[#This Row],[CREDIT]]</f>
        <v>1917184184.2</v>
      </c>
      <c r="J1042" s="27">
        <f>Table1[[#This Row],[DATE]]</f>
        <v>45047</v>
      </c>
    </row>
    <row r="1043" ht="14.1" hidden="1" customHeight="1" spans="1:10">
      <c r="A1043" s="27">
        <v>45047</v>
      </c>
      <c r="B1043" s="40">
        <f t="shared" si="0"/>
        <v>1038</v>
      </c>
      <c r="C1043" s="12" t="str">
        <f>_xlfn.IFNA(VLOOKUP(Table1[[#This Row],[ACCOUNT NAME]],'CHART OF ACCOUNTS'!$B$3:$D$156,2,0),"-")</f>
        <v>UTILITY</v>
      </c>
      <c r="D1043" t="s">
        <v>141</v>
      </c>
      <c r="E1043" t="str">
        <f>_xlfn.IFNA(VLOOKUP(Table1[[#This Row],[ACCOUNT NAME]],'CHART OF ACCOUNTS'!$B$3:$D$156,3,0),"-")</f>
        <v>OPERATIONS EXPENSES</v>
      </c>
      <c r="F1043" s="36" t="s">
        <v>931</v>
      </c>
      <c r="G1043" s="48">
        <v>500.5</v>
      </c>
      <c r="H1043" s="48"/>
      <c r="I1043" s="35">
        <f>I1042+Table1[[#This Row],[DEBIT]]-Table1[[#This Row],[CREDIT]]</f>
        <v>1917184684.7</v>
      </c>
      <c r="J1043" s="27">
        <f>Table1[[#This Row],[DATE]]</f>
        <v>45047</v>
      </c>
    </row>
    <row r="1044" ht="14.1" hidden="1" customHeight="1" spans="1:10">
      <c r="A1044" s="27">
        <v>45047</v>
      </c>
      <c r="B1044" s="40">
        <f t="shared" si="0"/>
        <v>1039</v>
      </c>
      <c r="C1044" s="12" t="str">
        <f>_xlfn.IFNA(VLOOKUP(Table1[[#This Row],[ACCOUNT NAME]],'CHART OF ACCOUNTS'!$B$3:$D$156,2,0),"-")</f>
        <v>GENERAL</v>
      </c>
      <c r="D1044" s="37" t="s">
        <v>32</v>
      </c>
      <c r="E1044" t="str">
        <f>_xlfn.IFNA(VLOOKUP(Table1[[#This Row],[ACCOUNT NAME]],'CHART OF ACCOUNTS'!$B$3:$D$156,3,0),"-")</f>
        <v>OPERATIONS EXPENSES</v>
      </c>
      <c r="F1044" s="36" t="s">
        <v>932</v>
      </c>
      <c r="G1044" s="48">
        <v>177500</v>
      </c>
      <c r="H1044" s="48"/>
      <c r="I1044" s="35">
        <f>I1043+Table1[[#This Row],[DEBIT]]-Table1[[#This Row],[CREDIT]]</f>
        <v>1917362184.7</v>
      </c>
      <c r="J1044" s="27">
        <f>Table1[[#This Row],[DATE]]</f>
        <v>45047</v>
      </c>
    </row>
    <row r="1045" ht="14.1" hidden="1" customHeight="1" spans="1:10">
      <c r="A1045" s="27">
        <v>45050</v>
      </c>
      <c r="B1045" s="40">
        <f t="shared" ref="B1045:B1108" si="1">B1043+2</f>
        <v>1040</v>
      </c>
      <c r="C1045" s="12" t="str">
        <f>_xlfn.IFNA(VLOOKUP(Table1[[#This Row],[ACCOUNT NAME]],'CHART OF ACCOUNTS'!$B$3:$D$156,2,0),"-")</f>
        <v>UTILITY</v>
      </c>
      <c r="D1045" t="s">
        <v>141</v>
      </c>
      <c r="E1045" t="str">
        <f>_xlfn.IFNA(VLOOKUP(Table1[[#This Row],[ACCOUNT NAME]],'CHART OF ACCOUNTS'!$B$3:$D$156,3,0),"-")</f>
        <v>OPERATIONS EXPENSES</v>
      </c>
      <c r="F1045" s="51" t="s">
        <v>933</v>
      </c>
      <c r="G1045" s="38">
        <v>12277.2</v>
      </c>
      <c r="H1045" s="38"/>
      <c r="I1045" s="35">
        <f>I1044+Table1[[#This Row],[DEBIT]]-Table1[[#This Row],[CREDIT]]</f>
        <v>1917374461.9</v>
      </c>
      <c r="J1045" s="27">
        <f>Table1[[#This Row],[DATE]]</f>
        <v>45050</v>
      </c>
    </row>
    <row r="1046" ht="14.1" hidden="1" customHeight="1" spans="1:10">
      <c r="A1046" s="27">
        <v>45050</v>
      </c>
      <c r="B1046" s="40">
        <f t="shared" si="1"/>
        <v>1041</v>
      </c>
      <c r="C1046" s="12" t="str">
        <f>_xlfn.IFNA(VLOOKUP(Table1[[#This Row],[ACCOUNT NAME]],'CHART OF ACCOUNTS'!$B$3:$D$156,2,0),"-")</f>
        <v>TAXES PAID</v>
      </c>
      <c r="D1046" t="s">
        <v>163</v>
      </c>
      <c r="E1046" t="str">
        <f>_xlfn.IFNA(VLOOKUP(Table1[[#This Row],[ACCOUNT NAME]],'CHART OF ACCOUNTS'!$B$3:$D$156,3,0),"-")</f>
        <v>LEGAL EXPENSES</v>
      </c>
      <c r="F1046" s="36" t="s">
        <v>934</v>
      </c>
      <c r="G1046" s="38">
        <v>825</v>
      </c>
      <c r="H1046" s="38"/>
      <c r="I1046" s="35">
        <f>I1045+Table1[[#This Row],[DEBIT]]-Table1[[#This Row],[CREDIT]]</f>
        <v>1917375286.9</v>
      </c>
      <c r="J1046" s="27">
        <f>Table1[[#This Row],[DATE]]</f>
        <v>45050</v>
      </c>
    </row>
    <row r="1047" ht="14.1" hidden="1" customHeight="1" spans="1:10">
      <c r="A1047" s="27">
        <v>45051</v>
      </c>
      <c r="B1047" s="40">
        <f t="shared" si="1"/>
        <v>1042</v>
      </c>
      <c r="C1047" s="12" t="str">
        <f>_xlfn.IFNA(VLOOKUP(Table1[[#This Row],[ACCOUNT NAME]],'CHART OF ACCOUNTS'!$B$3:$D$156,2,0),"-")</f>
        <v>UTILITY</v>
      </c>
      <c r="D1047" t="s">
        <v>141</v>
      </c>
      <c r="E1047" t="str">
        <f>_xlfn.IFNA(VLOOKUP(Table1[[#This Row],[ACCOUNT NAME]],'CHART OF ACCOUNTS'!$B$3:$D$156,3,0),"-")</f>
        <v>OPERATIONS EXPENSES</v>
      </c>
      <c r="F1047" s="36" t="s">
        <v>935</v>
      </c>
      <c r="G1047" s="38">
        <v>212</v>
      </c>
      <c r="H1047" s="38"/>
      <c r="I1047" s="35">
        <f>I1046+Table1[[#This Row],[DEBIT]]-Table1[[#This Row],[CREDIT]]</f>
        <v>1917375498.9</v>
      </c>
      <c r="J1047" s="27">
        <f>Table1[[#This Row],[DATE]]</f>
        <v>45051</v>
      </c>
    </row>
    <row r="1048" ht="14.1" hidden="1" customHeight="1" spans="1:10">
      <c r="A1048" s="52">
        <v>45051</v>
      </c>
      <c r="B1048" s="53">
        <v>1003</v>
      </c>
      <c r="C1048" s="54" t="str">
        <f>_xlfn.IFNA(VLOOKUP(Table1[[#This Row],[ACCOUNT NAME]],'CHART OF ACCOUNTS'!$B$3:$D$156,2,0),"-")</f>
        <v>UTILITY</v>
      </c>
      <c r="D1048" s="55" t="s">
        <v>141</v>
      </c>
      <c r="E1048" s="55" t="str">
        <f>_xlfn.IFNA(VLOOKUP(Table1[[#This Row],[ACCOUNT NAME]],'CHART OF ACCOUNTS'!$B$3:$D$156,3,0),"-")</f>
        <v>OPERATIONS EXPENSES</v>
      </c>
      <c r="F1048" s="56" t="s">
        <v>936</v>
      </c>
      <c r="G1048" s="57">
        <v>-8772</v>
      </c>
      <c r="H1048" s="57"/>
      <c r="I1048" s="35">
        <f>I1047+Table1[[#This Row],[DEBIT]]-Table1[[#This Row],[CREDIT]]</f>
        <v>1917366726.9</v>
      </c>
      <c r="J1048" s="52">
        <f>Table1[[#This Row],[DATE]]</f>
        <v>45051</v>
      </c>
    </row>
    <row r="1049" ht="14.1" hidden="1" customHeight="1" spans="1:10">
      <c r="A1049" s="27">
        <v>45052</v>
      </c>
      <c r="B1049" s="40">
        <v>1043</v>
      </c>
      <c r="C1049" s="12" t="str">
        <f>_xlfn.IFNA(VLOOKUP(Table1[[#This Row],[ACCOUNT NAME]],'CHART OF ACCOUNTS'!$B$3:$D$156,2,0),"-")</f>
        <v>RENTS</v>
      </c>
      <c r="D1049" t="s">
        <v>132</v>
      </c>
      <c r="E1049" t="str">
        <f>_xlfn.IFNA(VLOOKUP(Table1[[#This Row],[ACCOUNT NAME]],'CHART OF ACCOUNTS'!$B$3:$D$156,3,0),"-")</f>
        <v>OPERATIONS EXPENSES</v>
      </c>
      <c r="F1049" s="49" t="s">
        <v>937</v>
      </c>
      <c r="G1049" s="38">
        <v>51712.5</v>
      </c>
      <c r="H1049" s="38"/>
      <c r="I1049" s="35">
        <f>I1048+Table1[[#This Row],[DEBIT]]-Table1[[#This Row],[CREDIT]]</f>
        <v>1917418439.4</v>
      </c>
      <c r="J1049" s="27">
        <f>Table1[[#This Row],[DATE]]</f>
        <v>45052</v>
      </c>
    </row>
    <row r="1050" ht="14.1" hidden="1" customHeight="1" spans="1:10">
      <c r="A1050" s="27">
        <v>45052</v>
      </c>
      <c r="B1050" s="40">
        <f>1043+1</f>
        <v>1044</v>
      </c>
      <c r="C1050" s="12" t="str">
        <f>_xlfn.IFNA(VLOOKUP(Table1[[#This Row],[ACCOUNT NAME]],'CHART OF ACCOUNTS'!$B$3:$D$156,2,0),"-")</f>
        <v>GENERNAL</v>
      </c>
      <c r="D1050" t="s">
        <v>89</v>
      </c>
      <c r="E1050" t="str">
        <f>_xlfn.IFNA(VLOOKUP(Table1[[#This Row],[ACCOUNT NAME]],'CHART OF ACCOUNTS'!$B$3:$D$156,3,0),"-")</f>
        <v>MARKETING EXP</v>
      </c>
      <c r="F1050" s="36" t="s">
        <v>938</v>
      </c>
      <c r="G1050" s="38">
        <v>1338</v>
      </c>
      <c r="H1050" s="38"/>
      <c r="I1050" s="35">
        <f>I1049+Table1[[#This Row],[DEBIT]]-Table1[[#This Row],[CREDIT]]</f>
        <v>1917419777.4</v>
      </c>
      <c r="J1050" s="27">
        <f>Table1[[#This Row],[DATE]]</f>
        <v>45052</v>
      </c>
    </row>
    <row r="1051" ht="14.1" hidden="1" customHeight="1" spans="1:10">
      <c r="A1051" s="27">
        <v>45052</v>
      </c>
      <c r="B1051" s="40">
        <f t="shared" si="1"/>
        <v>1045</v>
      </c>
      <c r="C1051" s="12" t="str">
        <f>_xlfn.IFNA(VLOOKUP(Table1[[#This Row],[ACCOUNT NAME]],'CHART OF ACCOUNTS'!$B$3:$D$156,2,0),"-")</f>
        <v>GENERNAL</v>
      </c>
      <c r="D1051" t="s">
        <v>89</v>
      </c>
      <c r="E1051" t="str">
        <f>_xlfn.IFNA(VLOOKUP(Table1[[#This Row],[ACCOUNT NAME]],'CHART OF ACCOUNTS'!$B$3:$D$156,3,0),"-")</f>
        <v>MARKETING EXP</v>
      </c>
      <c r="F1051" s="36" t="s">
        <v>939</v>
      </c>
      <c r="G1051" s="38">
        <v>4397</v>
      </c>
      <c r="H1051" s="38"/>
      <c r="I1051" s="35">
        <f>I1050+Table1[[#This Row],[DEBIT]]-Table1[[#This Row],[CREDIT]]</f>
        <v>1917424174.4</v>
      </c>
      <c r="J1051" s="27">
        <f>Table1[[#This Row],[DATE]]</f>
        <v>45052</v>
      </c>
    </row>
    <row r="1052" ht="14.1" hidden="1" customHeight="1" spans="1:10">
      <c r="A1052" s="27">
        <v>45052</v>
      </c>
      <c r="B1052" s="40">
        <f t="shared" si="1"/>
        <v>1046</v>
      </c>
      <c r="C1052" s="12" t="str">
        <f>_xlfn.IFNA(VLOOKUP(Table1[[#This Row],[ACCOUNT NAME]],'CHART OF ACCOUNTS'!$B$3:$D$156,2,0),"-")</f>
        <v>GENERNAL</v>
      </c>
      <c r="D1052" t="s">
        <v>89</v>
      </c>
      <c r="E1052" t="str">
        <f>_xlfn.IFNA(VLOOKUP(Table1[[#This Row],[ACCOUNT NAME]],'CHART OF ACCOUNTS'!$B$3:$D$156,3,0),"-")</f>
        <v>MARKETING EXP</v>
      </c>
      <c r="F1052" s="36" t="s">
        <v>940</v>
      </c>
      <c r="G1052" s="38">
        <v>81</v>
      </c>
      <c r="H1052" s="38"/>
      <c r="I1052" s="35">
        <f>I1051+Table1[[#This Row],[DEBIT]]-Table1[[#This Row],[CREDIT]]</f>
        <v>1917424255.4</v>
      </c>
      <c r="J1052" s="27">
        <f>Table1[[#This Row],[DATE]]</f>
        <v>45052</v>
      </c>
    </row>
    <row r="1053" ht="14.1" hidden="1" customHeight="1" spans="1:10">
      <c r="A1053" s="27">
        <v>45052</v>
      </c>
      <c r="B1053" s="40">
        <f t="shared" si="1"/>
        <v>1047</v>
      </c>
      <c r="C1053" s="12" t="str">
        <f>_xlfn.IFNA(VLOOKUP(Table1[[#This Row],[ACCOUNT NAME]],'CHART OF ACCOUNTS'!$B$3:$D$156,2,0),"-")</f>
        <v>GENERNAL</v>
      </c>
      <c r="D1053" t="s">
        <v>89</v>
      </c>
      <c r="E1053" t="str">
        <f>_xlfn.IFNA(VLOOKUP(Table1[[#This Row],[ACCOUNT NAME]],'CHART OF ACCOUNTS'!$B$3:$D$156,3,0),"-")</f>
        <v>MARKETING EXP</v>
      </c>
      <c r="F1053" s="36" t="s">
        <v>941</v>
      </c>
      <c r="G1053" s="38">
        <v>3000</v>
      </c>
      <c r="H1053" s="38"/>
      <c r="I1053" s="35">
        <f>I1052+Table1[[#This Row],[DEBIT]]-Table1[[#This Row],[CREDIT]]</f>
        <v>1917427255.4</v>
      </c>
      <c r="J1053" s="27">
        <f>Table1[[#This Row],[DATE]]</f>
        <v>45052</v>
      </c>
    </row>
    <row r="1054" ht="14.1" hidden="1" customHeight="1" spans="1:10">
      <c r="A1054" s="27">
        <v>45055</v>
      </c>
      <c r="B1054" s="40">
        <f t="shared" si="1"/>
        <v>1048</v>
      </c>
      <c r="C1054" s="12" t="str">
        <f>_xlfn.IFNA(VLOOKUP(Table1[[#This Row],[ACCOUNT NAME]],'CHART OF ACCOUNTS'!$B$3:$D$156,2,0),"-")</f>
        <v>UTILITY</v>
      </c>
      <c r="D1054" t="s">
        <v>141</v>
      </c>
      <c r="E1054" t="str">
        <f>_xlfn.IFNA(VLOOKUP(Table1[[#This Row],[ACCOUNT NAME]],'CHART OF ACCOUNTS'!$B$3:$D$156,3,0),"-")</f>
        <v>OPERATIONS EXPENSES</v>
      </c>
      <c r="F1054" s="36" t="s">
        <v>942</v>
      </c>
      <c r="G1054" s="48">
        <v>28772.25</v>
      </c>
      <c r="H1054" s="48"/>
      <c r="I1054" s="35">
        <f>I1053+Table1[[#This Row],[DEBIT]]-Table1[[#This Row],[CREDIT]]</f>
        <v>1917456027.65</v>
      </c>
      <c r="J1054" s="27">
        <f>Table1[[#This Row],[DATE]]</f>
        <v>45055</v>
      </c>
    </row>
    <row r="1055" ht="14.1" hidden="1" customHeight="1" spans="1:10">
      <c r="A1055" s="27">
        <v>45055</v>
      </c>
      <c r="B1055" s="40">
        <f t="shared" si="1"/>
        <v>1049</v>
      </c>
      <c r="C1055" s="12" t="str">
        <f>_xlfn.IFNA(VLOOKUP(Table1[[#This Row],[ACCOUNT NAME]],'CHART OF ACCOUNTS'!$B$3:$D$156,2,0),"-")</f>
        <v>UTILITY</v>
      </c>
      <c r="D1055" t="s">
        <v>141</v>
      </c>
      <c r="E1055" t="str">
        <f>_xlfn.IFNA(VLOOKUP(Table1[[#This Row],[ACCOUNT NAME]],'CHART OF ACCOUNTS'!$B$3:$D$156,3,0),"-")</f>
        <v>OPERATIONS EXPENSES</v>
      </c>
      <c r="F1055" s="36" t="s">
        <v>943</v>
      </c>
      <c r="G1055" s="48">
        <v>6890</v>
      </c>
      <c r="H1055" s="48"/>
      <c r="I1055" s="35">
        <f>I1054+Table1[[#This Row],[DEBIT]]-Table1[[#This Row],[CREDIT]]</f>
        <v>1917462917.65</v>
      </c>
      <c r="J1055" s="27">
        <f>Table1[[#This Row],[DATE]]</f>
        <v>45055</v>
      </c>
    </row>
    <row r="1056" ht="14.1" hidden="1" customHeight="1" spans="1:10">
      <c r="A1056" s="27">
        <v>45055</v>
      </c>
      <c r="B1056" s="40">
        <f t="shared" si="1"/>
        <v>1050</v>
      </c>
      <c r="C1056" s="12" t="str">
        <f>_xlfn.IFNA(VLOOKUP(Table1[[#This Row],[ACCOUNT NAME]],'CHART OF ACCOUNTS'!$B$3:$D$156,2,0),"-")</f>
        <v>UTILITY</v>
      </c>
      <c r="D1056" t="s">
        <v>141</v>
      </c>
      <c r="E1056" t="str">
        <f>_xlfn.IFNA(VLOOKUP(Table1[[#This Row],[ACCOUNT NAME]],'CHART OF ACCOUNTS'!$B$3:$D$156,3,0),"-")</f>
        <v>OPERATIONS EXPENSES</v>
      </c>
      <c r="F1056" s="46" t="s">
        <v>944</v>
      </c>
      <c r="G1056" s="48">
        <v>383.5</v>
      </c>
      <c r="H1056" s="48"/>
      <c r="I1056" s="35">
        <f>I1055+Table1[[#This Row],[DEBIT]]-Table1[[#This Row],[CREDIT]]</f>
        <v>1917463301.15</v>
      </c>
      <c r="J1056" s="27">
        <f>Table1[[#This Row],[DATE]]</f>
        <v>45055</v>
      </c>
    </row>
    <row r="1057" ht="14.1" hidden="1" customHeight="1" spans="1:10">
      <c r="A1057" s="27">
        <v>45055</v>
      </c>
      <c r="B1057" s="40">
        <f t="shared" si="1"/>
        <v>1051</v>
      </c>
      <c r="C1057" s="12" t="str">
        <f>_xlfn.IFNA(VLOOKUP(Table1[[#This Row],[ACCOUNT NAME]],'CHART OF ACCOUNTS'!$B$3:$D$156,2,0),"-")</f>
        <v>UTILITY</v>
      </c>
      <c r="D1057" t="s">
        <v>141</v>
      </c>
      <c r="E1057" t="str">
        <f>_xlfn.IFNA(VLOOKUP(Table1[[#This Row],[ACCOUNT NAME]],'CHART OF ACCOUNTS'!$B$3:$D$156,3,0),"-")</f>
        <v>OPERATIONS EXPENSES</v>
      </c>
      <c r="F1057" s="46" t="s">
        <v>945</v>
      </c>
      <c r="G1057" s="48">
        <v>1391</v>
      </c>
      <c r="H1057" s="48"/>
      <c r="I1057" s="35">
        <f>I1056+Table1[[#This Row],[DEBIT]]-Table1[[#This Row],[CREDIT]]</f>
        <v>1917464692.15</v>
      </c>
      <c r="J1057" s="27">
        <f>Table1[[#This Row],[DATE]]</f>
        <v>45055</v>
      </c>
    </row>
    <row r="1058" ht="14.1" hidden="1" customHeight="1" spans="1:10">
      <c r="A1058" s="27">
        <v>45055</v>
      </c>
      <c r="B1058" s="40">
        <f t="shared" si="1"/>
        <v>1052</v>
      </c>
      <c r="C1058" s="12" t="str">
        <f>_xlfn.IFNA(VLOOKUP(Table1[[#This Row],[ACCOUNT NAME]],'CHART OF ACCOUNTS'!$B$3:$D$156,2,0),"-")</f>
        <v>UTILITY</v>
      </c>
      <c r="D1058" t="s">
        <v>141</v>
      </c>
      <c r="E1058" t="str">
        <f>_xlfn.IFNA(VLOOKUP(Table1[[#This Row],[ACCOUNT NAME]],'CHART OF ACCOUNTS'!$B$3:$D$156,3,0),"-")</f>
        <v>OPERATIONS EXPENSES</v>
      </c>
      <c r="F1058" s="46" t="s">
        <v>946</v>
      </c>
      <c r="G1058" s="48">
        <v>442</v>
      </c>
      <c r="H1058" s="48"/>
      <c r="I1058" s="35">
        <f>I1057+Table1[[#This Row],[DEBIT]]-Table1[[#This Row],[CREDIT]]</f>
        <v>1917465134.15</v>
      </c>
      <c r="J1058" s="27">
        <f>Table1[[#This Row],[DATE]]</f>
        <v>45055</v>
      </c>
    </row>
    <row r="1059" ht="14.1" hidden="1" customHeight="1" spans="1:10">
      <c r="A1059" s="27">
        <v>45055</v>
      </c>
      <c r="B1059" s="40">
        <f t="shared" si="1"/>
        <v>1053</v>
      </c>
      <c r="C1059" s="12" t="str">
        <f>_xlfn.IFNA(VLOOKUP(Table1[[#This Row],[ACCOUNT NAME]],'CHART OF ACCOUNTS'!$B$3:$D$156,2,0),"-")</f>
        <v>UTILITY</v>
      </c>
      <c r="D1059" t="s">
        <v>141</v>
      </c>
      <c r="E1059" t="str">
        <f>_xlfn.IFNA(VLOOKUP(Table1[[#This Row],[ACCOUNT NAME]],'CHART OF ACCOUNTS'!$B$3:$D$156,3,0),"-")</f>
        <v>OPERATIONS EXPENSES</v>
      </c>
      <c r="F1059" s="46" t="s">
        <v>947</v>
      </c>
      <c r="G1059" s="48">
        <v>435.5</v>
      </c>
      <c r="H1059" s="48"/>
      <c r="I1059" s="35">
        <f>I1058+Table1[[#This Row],[DEBIT]]-Table1[[#This Row],[CREDIT]]</f>
        <v>1917465569.65</v>
      </c>
      <c r="J1059" s="27">
        <f>Table1[[#This Row],[DATE]]</f>
        <v>45055</v>
      </c>
    </row>
    <row r="1060" ht="14.1" hidden="1" customHeight="1" spans="1:10">
      <c r="A1060" s="27">
        <v>45055</v>
      </c>
      <c r="B1060" s="40">
        <f t="shared" si="1"/>
        <v>1054</v>
      </c>
      <c r="C1060" s="12" t="str">
        <f>_xlfn.IFNA(VLOOKUP(Table1[[#This Row],[ACCOUNT NAME]],'CHART OF ACCOUNTS'!$B$3:$D$156,2,0),"-")</f>
        <v>UTILITY</v>
      </c>
      <c r="D1060" t="s">
        <v>141</v>
      </c>
      <c r="E1060" t="str">
        <f>_xlfn.IFNA(VLOOKUP(Table1[[#This Row],[ACCOUNT NAME]],'CHART OF ACCOUNTS'!$B$3:$D$156,3,0),"-")</f>
        <v>OPERATIONS EXPENSES</v>
      </c>
      <c r="F1060" s="46" t="s">
        <v>948</v>
      </c>
      <c r="G1060" s="48">
        <v>364</v>
      </c>
      <c r="H1060" s="48"/>
      <c r="I1060" s="35">
        <f>I1059+Table1[[#This Row],[DEBIT]]-Table1[[#This Row],[CREDIT]]</f>
        <v>1917465933.65</v>
      </c>
      <c r="J1060" s="27">
        <f>Table1[[#This Row],[DATE]]</f>
        <v>45055</v>
      </c>
    </row>
    <row r="1061" ht="14.1" hidden="1" customHeight="1" spans="1:10">
      <c r="A1061" s="27">
        <v>45055</v>
      </c>
      <c r="B1061" s="40">
        <f t="shared" si="1"/>
        <v>1055</v>
      </c>
      <c r="C1061" s="12" t="str">
        <f>_xlfn.IFNA(VLOOKUP(Table1[[#This Row],[ACCOUNT NAME]],'CHART OF ACCOUNTS'!$B$3:$D$156,2,0),"-")</f>
        <v>UTILITY</v>
      </c>
      <c r="D1061" t="s">
        <v>141</v>
      </c>
      <c r="E1061" t="str">
        <f>_xlfn.IFNA(VLOOKUP(Table1[[#This Row],[ACCOUNT NAME]],'CHART OF ACCOUNTS'!$B$3:$D$156,3,0),"-")</f>
        <v>OPERATIONS EXPENSES</v>
      </c>
      <c r="F1061" s="46" t="s">
        <v>949</v>
      </c>
      <c r="G1061" s="48">
        <v>7702.5</v>
      </c>
      <c r="H1061" s="48"/>
      <c r="I1061" s="35">
        <f>I1060+Table1[[#This Row],[DEBIT]]-Table1[[#This Row],[CREDIT]]</f>
        <v>1917473636.15</v>
      </c>
      <c r="J1061" s="27">
        <f>Table1[[#This Row],[DATE]]</f>
        <v>45055</v>
      </c>
    </row>
    <row r="1062" ht="14.1" hidden="1" customHeight="1" spans="1:10">
      <c r="A1062" s="27">
        <v>45055</v>
      </c>
      <c r="B1062" s="40">
        <f t="shared" si="1"/>
        <v>1056</v>
      </c>
      <c r="C1062" s="12" t="str">
        <f>_xlfn.IFNA(VLOOKUP(Table1[[#This Row],[ACCOUNT NAME]],'CHART OF ACCOUNTS'!$B$3:$D$156,2,0),"-")</f>
        <v>UTILITY</v>
      </c>
      <c r="D1062" t="s">
        <v>141</v>
      </c>
      <c r="E1062" t="str">
        <f>_xlfn.IFNA(VLOOKUP(Table1[[#This Row],[ACCOUNT NAME]],'CHART OF ACCOUNTS'!$B$3:$D$156,3,0),"-")</f>
        <v>OPERATIONS EXPENSES</v>
      </c>
      <c r="F1062" s="46" t="s">
        <v>950</v>
      </c>
      <c r="G1062" s="48">
        <v>5388.5</v>
      </c>
      <c r="H1062" s="48"/>
      <c r="I1062" s="35">
        <f>I1061+Table1[[#This Row],[DEBIT]]-Table1[[#This Row],[CREDIT]]</f>
        <v>1917479024.65</v>
      </c>
      <c r="J1062" s="27">
        <f>Table1[[#This Row],[DATE]]</f>
        <v>45055</v>
      </c>
    </row>
    <row r="1063" ht="14.1" hidden="1" customHeight="1" spans="1:10">
      <c r="A1063" s="27">
        <v>45055</v>
      </c>
      <c r="B1063" s="40">
        <f t="shared" si="1"/>
        <v>1057</v>
      </c>
      <c r="C1063" s="12" t="str">
        <f>_xlfn.IFNA(VLOOKUP(Table1[[#This Row],[ACCOUNT NAME]],'CHART OF ACCOUNTS'!$B$3:$D$156,2,0),"-")</f>
        <v>UTILITY</v>
      </c>
      <c r="D1063" t="s">
        <v>141</v>
      </c>
      <c r="E1063" t="str">
        <f>_xlfn.IFNA(VLOOKUP(Table1[[#This Row],[ACCOUNT NAME]],'CHART OF ACCOUNTS'!$B$3:$D$156,3,0),"-")</f>
        <v>OPERATIONS EXPENSES</v>
      </c>
      <c r="F1063" s="46" t="s">
        <v>951</v>
      </c>
      <c r="G1063" s="48">
        <v>364</v>
      </c>
      <c r="H1063" s="48"/>
      <c r="I1063" s="35">
        <f>I1062+Table1[[#This Row],[DEBIT]]-Table1[[#This Row],[CREDIT]]</f>
        <v>1917479388.65</v>
      </c>
      <c r="J1063" s="27">
        <f>Table1[[#This Row],[DATE]]</f>
        <v>45055</v>
      </c>
    </row>
    <row r="1064" ht="14.1" hidden="1" customHeight="1" spans="1:10">
      <c r="A1064" s="27">
        <v>45055</v>
      </c>
      <c r="B1064" s="40">
        <f t="shared" si="1"/>
        <v>1058</v>
      </c>
      <c r="C1064" s="12" t="str">
        <f>_xlfn.IFNA(VLOOKUP(Table1[[#This Row],[ACCOUNT NAME]],'CHART OF ACCOUNTS'!$B$3:$D$156,2,0),"-")</f>
        <v>UTILITY</v>
      </c>
      <c r="D1064" t="s">
        <v>141</v>
      </c>
      <c r="E1064" t="str">
        <f>_xlfn.IFNA(VLOOKUP(Table1[[#This Row],[ACCOUNT NAME]],'CHART OF ACCOUNTS'!$B$3:$D$156,3,0),"-")</f>
        <v>OPERATIONS EXPENSES</v>
      </c>
      <c r="F1064" s="36" t="s">
        <v>952</v>
      </c>
      <c r="G1064" s="48">
        <v>3365.7</v>
      </c>
      <c r="H1064" s="48"/>
      <c r="I1064" s="35">
        <f>I1063+Table1[[#This Row],[DEBIT]]-Table1[[#This Row],[CREDIT]]</f>
        <v>1917482754.35</v>
      </c>
      <c r="J1064" s="27">
        <f>Table1[[#This Row],[DATE]]</f>
        <v>45055</v>
      </c>
    </row>
    <row r="1065" ht="14.1" hidden="1" customHeight="1" spans="1:10">
      <c r="A1065" s="27">
        <v>45055</v>
      </c>
      <c r="B1065" s="40">
        <f t="shared" si="1"/>
        <v>1059</v>
      </c>
      <c r="C1065" s="12" t="str">
        <f>_xlfn.IFNA(VLOOKUP(Table1[[#This Row],[ACCOUNT NAME]],'CHART OF ACCOUNTS'!$B$3:$D$156,2,0),"-")</f>
        <v>UTILITY</v>
      </c>
      <c r="D1065" t="s">
        <v>141</v>
      </c>
      <c r="E1065" t="str">
        <f>_xlfn.IFNA(VLOOKUP(Table1[[#This Row],[ACCOUNT NAME]],'CHART OF ACCOUNTS'!$B$3:$D$156,3,0),"-")</f>
        <v>OPERATIONS EXPENSES</v>
      </c>
      <c r="F1065" s="36" t="s">
        <v>953</v>
      </c>
      <c r="G1065" s="48">
        <v>3061.5</v>
      </c>
      <c r="H1065" s="48"/>
      <c r="I1065" s="35">
        <f>I1064+Table1[[#This Row],[DEBIT]]-Table1[[#This Row],[CREDIT]]</f>
        <v>1917485815.85</v>
      </c>
      <c r="J1065" s="27">
        <f>Table1[[#This Row],[DATE]]</f>
        <v>45055</v>
      </c>
    </row>
    <row r="1066" ht="14.1" hidden="1" customHeight="1" spans="1:10">
      <c r="A1066" s="27">
        <v>45055</v>
      </c>
      <c r="B1066" s="40">
        <f t="shared" si="1"/>
        <v>1060</v>
      </c>
      <c r="C1066" s="12" t="str">
        <f>_xlfn.IFNA(VLOOKUP(Table1[[#This Row],[ACCOUNT NAME]],'CHART OF ACCOUNTS'!$B$3:$D$156,2,0),"-")</f>
        <v>UTILITY</v>
      </c>
      <c r="D1066" t="s">
        <v>141</v>
      </c>
      <c r="E1066" t="str">
        <f>_xlfn.IFNA(VLOOKUP(Table1[[#This Row],[ACCOUNT NAME]],'CHART OF ACCOUNTS'!$B$3:$D$156,3,0),"-")</f>
        <v>OPERATIONS EXPENSES</v>
      </c>
      <c r="F1066" s="36" t="s">
        <v>954</v>
      </c>
      <c r="G1066" s="48">
        <v>507</v>
      </c>
      <c r="H1066" s="48"/>
      <c r="I1066" s="35">
        <f>I1065+Table1[[#This Row],[DEBIT]]-Table1[[#This Row],[CREDIT]]</f>
        <v>1917486322.85</v>
      </c>
      <c r="J1066" s="27">
        <f>Table1[[#This Row],[DATE]]</f>
        <v>45055</v>
      </c>
    </row>
    <row r="1067" ht="14.1" hidden="1" customHeight="1" spans="1:10">
      <c r="A1067" s="27">
        <v>45055</v>
      </c>
      <c r="B1067" s="40">
        <f t="shared" si="1"/>
        <v>1061</v>
      </c>
      <c r="C1067" s="12" t="str">
        <f>_xlfn.IFNA(VLOOKUP(Table1[[#This Row],[ACCOUNT NAME]],'CHART OF ACCOUNTS'!$B$3:$D$156,2,0),"-")</f>
        <v>UTILITY</v>
      </c>
      <c r="D1067" t="s">
        <v>141</v>
      </c>
      <c r="E1067" t="str">
        <f>_xlfn.IFNA(VLOOKUP(Table1[[#This Row],[ACCOUNT NAME]],'CHART OF ACCOUNTS'!$B$3:$D$156,3,0),"-")</f>
        <v>OPERATIONS EXPENSES</v>
      </c>
      <c r="F1067" s="36" t="s">
        <v>955</v>
      </c>
      <c r="G1067" s="48">
        <v>513.5</v>
      </c>
      <c r="H1067" s="48"/>
      <c r="I1067" s="35">
        <f>I1066+Table1[[#This Row],[DEBIT]]-Table1[[#This Row],[CREDIT]]</f>
        <v>1917486836.35</v>
      </c>
      <c r="J1067" s="27">
        <f>Table1[[#This Row],[DATE]]</f>
        <v>45055</v>
      </c>
    </row>
    <row r="1068" ht="14.1" hidden="1" customHeight="1" spans="1:10">
      <c r="A1068" s="27">
        <v>45056</v>
      </c>
      <c r="B1068" s="40">
        <f t="shared" si="1"/>
        <v>1062</v>
      </c>
      <c r="C1068" s="12" t="str">
        <f>_xlfn.IFNA(VLOOKUP(Table1[[#This Row],[ACCOUNT NAME]],'CHART OF ACCOUNTS'!$B$3:$D$156,2,0),"-")</f>
        <v>SALARIES</v>
      </c>
      <c r="D1068" t="s">
        <v>137</v>
      </c>
      <c r="E1068" t="str">
        <f>_xlfn.IFNA(VLOOKUP(Table1[[#This Row],[ACCOUNT NAME]],'CHART OF ACCOUNTS'!$B$3:$D$156,3,0),"-")</f>
        <v>OPERATIONS EXPENSES</v>
      </c>
      <c r="F1068" s="46" t="s">
        <v>956</v>
      </c>
      <c r="G1068" s="48">
        <v>576522.7</v>
      </c>
      <c r="H1068" s="48"/>
      <c r="I1068" s="35">
        <f>I1067+Table1[[#This Row],[DEBIT]]-Table1[[#This Row],[CREDIT]]</f>
        <v>1918063359.05</v>
      </c>
      <c r="J1068" s="27">
        <f>Table1[[#This Row],[DATE]]</f>
        <v>45056</v>
      </c>
    </row>
    <row r="1069" ht="14.1" hidden="1" customHeight="1" spans="1:10">
      <c r="A1069" s="27">
        <v>45056</v>
      </c>
      <c r="B1069" s="40">
        <f t="shared" si="1"/>
        <v>1063</v>
      </c>
      <c r="C1069" s="12" t="str">
        <f>_xlfn.IFNA(VLOOKUP(Table1[[#This Row],[ACCOUNT NAME]],'CHART OF ACCOUNTS'!$B$3:$D$156,2,0),"-")</f>
        <v>SALARIES</v>
      </c>
      <c r="D1069" t="s">
        <v>137</v>
      </c>
      <c r="E1069" t="str">
        <f>_xlfn.IFNA(VLOOKUP(Table1[[#This Row],[ACCOUNT NAME]],'CHART OF ACCOUNTS'!$B$3:$D$156,3,0),"-")</f>
        <v>OPERATIONS EXPENSES</v>
      </c>
      <c r="F1069" s="36" t="s">
        <v>957</v>
      </c>
      <c r="G1069" s="38">
        <v>722781.8</v>
      </c>
      <c r="H1069" s="38"/>
      <c r="I1069" s="35">
        <f>I1068+Table1[[#This Row],[DEBIT]]-Table1[[#This Row],[CREDIT]]</f>
        <v>1918786140.85</v>
      </c>
      <c r="J1069" s="27">
        <f>Table1[[#This Row],[DATE]]</f>
        <v>45056</v>
      </c>
    </row>
    <row r="1070" ht="14.1" hidden="1" customHeight="1" spans="1:10">
      <c r="A1070" s="27">
        <v>45056</v>
      </c>
      <c r="B1070" s="40">
        <f t="shared" si="1"/>
        <v>1064</v>
      </c>
      <c r="C1070" s="12" t="str">
        <f>_xlfn.IFNA(VLOOKUP(Table1[[#This Row],[ACCOUNT NAME]],'CHART OF ACCOUNTS'!$B$3:$D$156,2,0),"-")</f>
        <v>SALARIES</v>
      </c>
      <c r="D1070" t="s">
        <v>137</v>
      </c>
      <c r="E1070" t="str">
        <f>_xlfn.IFNA(VLOOKUP(Table1[[#This Row],[ACCOUNT NAME]],'CHART OF ACCOUNTS'!$B$3:$D$156,3,0),"-")</f>
        <v>OPERATIONS EXPENSES</v>
      </c>
      <c r="F1070" s="36" t="s">
        <v>958</v>
      </c>
      <c r="G1070" s="38">
        <v>487733</v>
      </c>
      <c r="H1070" s="38"/>
      <c r="I1070" s="35">
        <f>I1069+Table1[[#This Row],[DEBIT]]-Table1[[#This Row],[CREDIT]]</f>
        <v>1919273873.85</v>
      </c>
      <c r="J1070" s="27">
        <f>Table1[[#This Row],[DATE]]</f>
        <v>45056</v>
      </c>
    </row>
    <row r="1071" ht="14.1" hidden="1" customHeight="1" spans="1:10">
      <c r="A1071" s="27">
        <v>45056</v>
      </c>
      <c r="B1071" s="40">
        <f t="shared" si="1"/>
        <v>1065</v>
      </c>
      <c r="C1071" s="12" t="str">
        <f>_xlfn.IFNA(VLOOKUP(Table1[[#This Row],[ACCOUNT NAME]],'CHART OF ACCOUNTS'!$B$3:$D$156,2,0),"-")</f>
        <v>SALARIES</v>
      </c>
      <c r="D1071" t="s">
        <v>137</v>
      </c>
      <c r="E1071" t="str">
        <f>_xlfn.IFNA(VLOOKUP(Table1[[#This Row],[ACCOUNT NAME]],'CHART OF ACCOUNTS'!$B$3:$D$156,3,0),"-")</f>
        <v>OPERATIONS EXPENSES</v>
      </c>
      <c r="F1071" s="36" t="s">
        <v>959</v>
      </c>
      <c r="G1071" s="38">
        <v>236328.95</v>
      </c>
      <c r="H1071" s="38"/>
      <c r="I1071" s="35">
        <f>I1070+Table1[[#This Row],[DEBIT]]-Table1[[#This Row],[CREDIT]]</f>
        <v>1919510202.8</v>
      </c>
      <c r="J1071" s="27">
        <f>Table1[[#This Row],[DATE]]</f>
        <v>45056</v>
      </c>
    </row>
    <row r="1072" ht="14.1" hidden="1" customHeight="1" spans="1:10">
      <c r="A1072" s="27">
        <v>45056</v>
      </c>
      <c r="B1072" s="40">
        <f t="shared" si="1"/>
        <v>1066</v>
      </c>
      <c r="C1072" s="12" t="str">
        <f>_xlfn.IFNA(VLOOKUP(Table1[[#This Row],[ACCOUNT NAME]],'CHART OF ACCOUNTS'!$B$3:$D$156,2,0),"-")</f>
        <v>SALARIES</v>
      </c>
      <c r="D1072" t="s">
        <v>137</v>
      </c>
      <c r="E1072" t="str">
        <f>_xlfn.IFNA(VLOOKUP(Table1[[#This Row],[ACCOUNT NAME]],'CHART OF ACCOUNTS'!$B$3:$D$156,3,0),"-")</f>
        <v>OPERATIONS EXPENSES</v>
      </c>
      <c r="F1072" s="49" t="s">
        <v>960</v>
      </c>
      <c r="G1072" s="38">
        <v>93507.7</v>
      </c>
      <c r="H1072" s="38"/>
      <c r="I1072" s="35">
        <f>I1071+Table1[[#This Row],[DEBIT]]-Table1[[#This Row],[CREDIT]]</f>
        <v>1919603710.5</v>
      </c>
      <c r="J1072" s="27">
        <f>Table1[[#This Row],[DATE]]</f>
        <v>45056</v>
      </c>
    </row>
    <row r="1073" ht="14.1" hidden="1" customHeight="1" spans="1:10">
      <c r="A1073" s="27">
        <v>45056</v>
      </c>
      <c r="B1073" s="40">
        <f t="shared" si="1"/>
        <v>1067</v>
      </c>
      <c r="C1073" s="12" t="str">
        <f>_xlfn.IFNA(VLOOKUP(Table1[[#This Row],[ACCOUNT NAME]],'CHART OF ACCOUNTS'!$B$3:$D$156,2,0),"-")</f>
        <v>UTILITY</v>
      </c>
      <c r="D1073" t="s">
        <v>141</v>
      </c>
      <c r="E1073" t="str">
        <f>_xlfn.IFNA(VLOOKUP(Table1[[#This Row],[ACCOUNT NAME]],'CHART OF ACCOUNTS'!$B$3:$D$156,3,0),"-")</f>
        <v>OPERATIONS EXPENSES</v>
      </c>
      <c r="F1073" s="36" t="s">
        <v>961</v>
      </c>
      <c r="G1073" s="38">
        <v>10188.1</v>
      </c>
      <c r="H1073" s="38"/>
      <c r="I1073" s="35">
        <f>I1072+Table1[[#This Row],[DEBIT]]-Table1[[#This Row],[CREDIT]]</f>
        <v>1919613898.6</v>
      </c>
      <c r="J1073" s="27">
        <f>Table1[[#This Row],[DATE]]</f>
        <v>45056</v>
      </c>
    </row>
    <row r="1074" ht="14.1" hidden="1" customHeight="1" spans="1:10">
      <c r="A1074" s="58">
        <v>45057</v>
      </c>
      <c r="B1074" s="40">
        <f t="shared" si="1"/>
        <v>1068</v>
      </c>
      <c r="C1074" s="12" t="str">
        <f>_xlfn.IFNA(VLOOKUP(Table1[[#This Row],[ACCOUNT NAME]],'CHART OF ACCOUNTS'!$B$3:$D$156,2,0),"-")</f>
        <v>RENTS</v>
      </c>
      <c r="D1074" t="s">
        <v>134</v>
      </c>
      <c r="E1074" t="str">
        <f>_xlfn.IFNA(VLOOKUP(Table1[[#This Row],[ACCOUNT NAME]],'CHART OF ACCOUNTS'!$B$3:$D$156,3,0),"-")</f>
        <v>OPERATIONS EXPENSES</v>
      </c>
      <c r="F1074" s="49" t="s">
        <v>962</v>
      </c>
      <c r="G1074" s="38">
        <v>178500</v>
      </c>
      <c r="H1074" s="38"/>
      <c r="I1074" s="35">
        <f>I1073+Table1[[#This Row],[DEBIT]]-Table1[[#This Row],[CREDIT]]</f>
        <v>1919792398.6</v>
      </c>
      <c r="J1074" s="27">
        <f>Table1[[#This Row],[DATE]]</f>
        <v>45057</v>
      </c>
    </row>
    <row r="1075" ht="14.1" hidden="1" customHeight="1" spans="1:10">
      <c r="A1075" s="58">
        <v>45057</v>
      </c>
      <c r="B1075" s="40">
        <f t="shared" si="1"/>
        <v>1069</v>
      </c>
      <c r="C1075" s="12" t="str">
        <f>_xlfn.IFNA(VLOOKUP(Table1[[#This Row],[ACCOUNT NAME]],'CHART OF ACCOUNTS'!$B$3:$D$156,2,0),"-")</f>
        <v>EVENT</v>
      </c>
      <c r="D1075" t="s">
        <v>106</v>
      </c>
      <c r="E1075" t="str">
        <f>_xlfn.IFNA(VLOOKUP(Table1[[#This Row],[ACCOUNT NAME]],'CHART OF ACCOUNTS'!$B$3:$D$156,3,0),"-")</f>
        <v>MARKETING EXP</v>
      </c>
      <c r="F1075" s="36" t="s">
        <v>963</v>
      </c>
      <c r="G1075" s="38">
        <v>3647549</v>
      </c>
      <c r="H1075" s="38"/>
      <c r="I1075" s="35">
        <f>I1074+Table1[[#This Row],[DEBIT]]-Table1[[#This Row],[CREDIT]]</f>
        <v>1923439947.6</v>
      </c>
      <c r="J1075" s="27">
        <f>Table1[[#This Row],[DATE]]</f>
        <v>45057</v>
      </c>
    </row>
    <row r="1076" ht="14.1" hidden="1" customHeight="1" spans="1:10">
      <c r="A1076" s="58">
        <v>45057</v>
      </c>
      <c r="B1076" s="40">
        <f t="shared" si="1"/>
        <v>1070</v>
      </c>
      <c r="C1076" s="12" t="str">
        <f>_xlfn.IFNA(VLOOKUP(Table1[[#This Row],[ACCOUNT NAME]],'CHART OF ACCOUNTS'!$B$3:$D$156,2,0),"-")</f>
        <v>COMMISSIONS</v>
      </c>
      <c r="D1076" t="s">
        <v>67</v>
      </c>
      <c r="E1076" t="str">
        <f>_xlfn.IFNA(VLOOKUP(Table1[[#This Row],[ACCOUNT NAME]],'CHART OF ACCOUNTS'!$B$3:$D$156,3,0),"-")</f>
        <v>MARKETING EXP</v>
      </c>
      <c r="F1076" s="36" t="s">
        <v>964</v>
      </c>
      <c r="G1076" s="38">
        <v>350000</v>
      </c>
      <c r="H1076" s="38"/>
      <c r="I1076" s="35">
        <f>I1075+Table1[[#This Row],[DEBIT]]-Table1[[#This Row],[CREDIT]]</f>
        <v>1923789947.6</v>
      </c>
      <c r="J1076" s="27">
        <f>Table1[[#This Row],[DATE]]</f>
        <v>45057</v>
      </c>
    </row>
    <row r="1077" ht="14.1" hidden="1" customHeight="1" spans="1:10">
      <c r="A1077" s="58">
        <v>45058</v>
      </c>
      <c r="B1077" s="40">
        <f t="shared" si="1"/>
        <v>1071</v>
      </c>
      <c r="C1077" s="12" t="str">
        <f>_xlfn.IFNA(VLOOKUP(Table1[[#This Row],[ACCOUNT NAME]],'CHART OF ACCOUNTS'!$B$3:$D$156,2,0),"-")</f>
        <v>UTILITY</v>
      </c>
      <c r="D1077" t="s">
        <v>141</v>
      </c>
      <c r="E1077" t="str">
        <f>_xlfn.IFNA(VLOOKUP(Table1[[#This Row],[ACCOUNT NAME]],'CHART OF ACCOUNTS'!$B$3:$D$156,3,0),"-")</f>
        <v>OPERATIONS EXPENSES</v>
      </c>
      <c r="F1077" s="46" t="s">
        <v>965</v>
      </c>
      <c r="G1077" s="48">
        <v>897</v>
      </c>
      <c r="H1077" s="48"/>
      <c r="I1077" s="35">
        <f>I1076+Table1[[#This Row],[DEBIT]]-Table1[[#This Row],[CREDIT]]</f>
        <v>1923790844.6</v>
      </c>
      <c r="J1077" s="27">
        <f>Table1[[#This Row],[DATE]]</f>
        <v>45058</v>
      </c>
    </row>
    <row r="1078" ht="14.1" hidden="1" customHeight="1" spans="1:10">
      <c r="A1078" s="58">
        <v>45058</v>
      </c>
      <c r="B1078" s="40">
        <f t="shared" si="1"/>
        <v>1072</v>
      </c>
      <c r="C1078" s="12" t="str">
        <f>_xlfn.IFNA(VLOOKUP(Table1[[#This Row],[ACCOUNT NAME]],'CHART OF ACCOUNTS'!$B$3:$D$156,2,0),"-")</f>
        <v>UTILITY</v>
      </c>
      <c r="D1078" t="s">
        <v>141</v>
      </c>
      <c r="E1078" t="str">
        <f>_xlfn.IFNA(VLOOKUP(Table1[[#This Row],[ACCOUNT NAME]],'CHART OF ACCOUNTS'!$B$3:$D$156,3,0),"-")</f>
        <v>OPERATIONS EXPENSES</v>
      </c>
      <c r="F1078" s="46" t="s">
        <v>966</v>
      </c>
      <c r="G1078" s="48">
        <v>1950</v>
      </c>
      <c r="H1078" s="48"/>
      <c r="I1078" s="35">
        <f>I1077+Table1[[#This Row],[DEBIT]]-Table1[[#This Row],[CREDIT]]</f>
        <v>1923792794.6</v>
      </c>
      <c r="J1078" s="27">
        <f>Table1[[#This Row],[DATE]]</f>
        <v>45058</v>
      </c>
    </row>
    <row r="1079" ht="14.1" hidden="1" customHeight="1" spans="1:10">
      <c r="A1079" s="58">
        <v>45058</v>
      </c>
      <c r="B1079" s="40">
        <f t="shared" si="1"/>
        <v>1073</v>
      </c>
      <c r="C1079" s="12" t="str">
        <f>_xlfn.IFNA(VLOOKUP(Table1[[#This Row],[ACCOUNT NAME]],'CHART OF ACCOUNTS'!$B$3:$D$156,2,0),"-")</f>
        <v>UTILITY</v>
      </c>
      <c r="D1079" t="s">
        <v>141</v>
      </c>
      <c r="E1079" t="str">
        <f>_xlfn.IFNA(VLOOKUP(Table1[[#This Row],[ACCOUNT NAME]],'CHART OF ACCOUNTS'!$B$3:$D$156,3,0),"-")</f>
        <v>OPERATIONS EXPENSES</v>
      </c>
      <c r="F1079" s="46" t="s">
        <v>966</v>
      </c>
      <c r="G1079" s="48">
        <v>1950</v>
      </c>
      <c r="H1079" s="48"/>
      <c r="I1079" s="35">
        <f>I1078+Table1[[#This Row],[DEBIT]]-Table1[[#This Row],[CREDIT]]</f>
        <v>1923794744.6</v>
      </c>
      <c r="J1079" s="27">
        <f>Table1[[#This Row],[DATE]]</f>
        <v>45058</v>
      </c>
    </row>
    <row r="1080" ht="14.1" hidden="1" customHeight="1" spans="1:10">
      <c r="A1080" s="58">
        <v>45058</v>
      </c>
      <c r="B1080" s="40">
        <f t="shared" si="1"/>
        <v>1074</v>
      </c>
      <c r="C1080" s="12" t="str">
        <f>_xlfn.IFNA(VLOOKUP(Table1[[#This Row],[ACCOUNT NAME]],'CHART OF ACCOUNTS'!$B$3:$D$156,2,0),"-")</f>
        <v>UTILITY</v>
      </c>
      <c r="D1080" t="s">
        <v>141</v>
      </c>
      <c r="E1080" t="str">
        <f>_xlfn.IFNA(VLOOKUP(Table1[[#This Row],[ACCOUNT NAME]],'CHART OF ACCOUNTS'!$B$3:$D$156,3,0),"-")</f>
        <v>OPERATIONS EXPENSES</v>
      </c>
      <c r="F1080" s="46" t="s">
        <v>966</v>
      </c>
      <c r="G1080" s="48">
        <v>1950</v>
      </c>
      <c r="H1080" s="48"/>
      <c r="I1080" s="35">
        <f>I1079+Table1[[#This Row],[DEBIT]]-Table1[[#This Row],[CREDIT]]</f>
        <v>1923796694.6</v>
      </c>
      <c r="J1080" s="27">
        <f>Table1[[#This Row],[DATE]]</f>
        <v>45058</v>
      </c>
    </row>
    <row r="1081" ht="14.1" hidden="1" customHeight="1" spans="1:10">
      <c r="A1081" s="58">
        <v>45058</v>
      </c>
      <c r="B1081" s="40">
        <f t="shared" si="1"/>
        <v>1075</v>
      </c>
      <c r="C1081" s="12" t="str">
        <f>_xlfn.IFNA(VLOOKUP(Table1[[#This Row],[ACCOUNT NAME]],'CHART OF ACCOUNTS'!$B$3:$D$156,2,0),"-")</f>
        <v>UTILITY</v>
      </c>
      <c r="D1081" t="s">
        <v>141</v>
      </c>
      <c r="E1081" t="str">
        <f>_xlfn.IFNA(VLOOKUP(Table1[[#This Row],[ACCOUNT NAME]],'CHART OF ACCOUNTS'!$B$3:$D$156,3,0),"-")</f>
        <v>OPERATIONS EXPENSES</v>
      </c>
      <c r="F1081" s="36" t="s">
        <v>967</v>
      </c>
      <c r="G1081" s="48">
        <v>60294</v>
      </c>
      <c r="H1081" s="48"/>
      <c r="I1081" s="35">
        <f>I1080+Table1[[#This Row],[DEBIT]]-Table1[[#This Row],[CREDIT]]</f>
        <v>1923856988.6</v>
      </c>
      <c r="J1081" s="27">
        <f>Table1[[#This Row],[DATE]]</f>
        <v>45058</v>
      </c>
    </row>
    <row r="1082" ht="14.1" hidden="1" customHeight="1" spans="1:10">
      <c r="A1082" s="58">
        <v>45061</v>
      </c>
      <c r="B1082" s="40">
        <f t="shared" si="1"/>
        <v>1076</v>
      </c>
      <c r="C1082" s="12" t="str">
        <f>_xlfn.IFNA(VLOOKUP(Table1[[#This Row],[ACCOUNT NAME]],'CHART OF ACCOUNTS'!$B$3:$D$156,2,0),"-")</f>
        <v>SALARIES</v>
      </c>
      <c r="D1082" t="s">
        <v>138</v>
      </c>
      <c r="E1082" t="str">
        <f>_xlfn.IFNA(VLOOKUP(Table1[[#This Row],[ACCOUNT NAME]],'CHART OF ACCOUNTS'!$B$3:$D$156,3,0),"-")</f>
        <v>OPERATIONS EXPENSES</v>
      </c>
      <c r="F1082" s="49" t="s">
        <v>968</v>
      </c>
      <c r="G1082" s="38">
        <v>58520</v>
      </c>
      <c r="H1082" s="38"/>
      <c r="I1082" s="35">
        <f>I1081+Table1[[#This Row],[DEBIT]]-Table1[[#This Row],[CREDIT]]</f>
        <v>1923915508.6</v>
      </c>
      <c r="J1082" s="27">
        <f>Table1[[#This Row],[DATE]]</f>
        <v>45061</v>
      </c>
    </row>
    <row r="1083" ht="14.1" hidden="1" customHeight="1" spans="1:10">
      <c r="A1083" s="58">
        <v>45061</v>
      </c>
      <c r="B1083" s="40">
        <f t="shared" si="1"/>
        <v>1077</v>
      </c>
      <c r="C1083" s="12" t="str">
        <f>_xlfn.IFNA(VLOOKUP(Table1[[#This Row],[ACCOUNT NAME]],'CHART OF ACCOUNTS'!$B$3:$D$156,2,0),"-")</f>
        <v>SALARIES</v>
      </c>
      <c r="D1083" t="s">
        <v>138</v>
      </c>
      <c r="E1083" t="str">
        <f>_xlfn.IFNA(VLOOKUP(Table1[[#This Row],[ACCOUNT NAME]],'CHART OF ACCOUNTS'!$B$3:$D$156,3,0),"-")</f>
        <v>OPERATIONS EXPENSES</v>
      </c>
      <c r="F1083" s="46" t="s">
        <v>969</v>
      </c>
      <c r="G1083" s="48">
        <v>12000</v>
      </c>
      <c r="H1083" s="48"/>
      <c r="I1083" s="35">
        <f>I1082+Table1[[#This Row],[DEBIT]]-Table1[[#This Row],[CREDIT]]</f>
        <v>1923927508.6</v>
      </c>
      <c r="J1083" s="27">
        <f>Table1[[#This Row],[DATE]]</f>
        <v>45061</v>
      </c>
    </row>
    <row r="1084" ht="14.1" hidden="1" customHeight="1" spans="1:10">
      <c r="A1084" s="58">
        <v>45061</v>
      </c>
      <c r="B1084" s="40">
        <f t="shared" si="1"/>
        <v>1078</v>
      </c>
      <c r="C1084" s="12" t="str">
        <f>_xlfn.IFNA(VLOOKUP(Table1[[#This Row],[ACCOUNT NAME]],'CHART OF ACCOUNTS'!$B$3:$D$156,2,0),"-")</f>
        <v>EVENT</v>
      </c>
      <c r="D1084" t="s">
        <v>106</v>
      </c>
      <c r="E1084" t="str">
        <f>_xlfn.IFNA(VLOOKUP(Table1[[#This Row],[ACCOUNT NAME]],'CHART OF ACCOUNTS'!$B$3:$D$156,3,0),"-")</f>
        <v>MARKETING EXP</v>
      </c>
      <c r="F1084" s="36" t="s">
        <v>970</v>
      </c>
      <c r="G1084" s="48">
        <v>71000</v>
      </c>
      <c r="H1084" s="48"/>
      <c r="I1084" s="35">
        <f>I1083+Table1[[#This Row],[DEBIT]]-Table1[[#This Row],[CREDIT]]</f>
        <v>1923998508.6</v>
      </c>
      <c r="J1084" s="27">
        <f>Table1[[#This Row],[DATE]]</f>
        <v>45061</v>
      </c>
    </row>
    <row r="1085" ht="14.1" hidden="1" customHeight="1" spans="1:10">
      <c r="A1085" s="58">
        <v>45061</v>
      </c>
      <c r="B1085" s="40">
        <f t="shared" si="1"/>
        <v>1079</v>
      </c>
      <c r="C1085" s="12" t="str">
        <f>_xlfn.IFNA(VLOOKUP(Table1[[#This Row],[ACCOUNT NAME]],'CHART OF ACCOUNTS'!$B$3:$D$156,2,0),"-")</f>
        <v>MISCELLANOUS</v>
      </c>
      <c r="D1085" t="s">
        <v>140</v>
      </c>
      <c r="E1085" t="str">
        <f>_xlfn.IFNA(VLOOKUP(Table1[[#This Row],[ACCOUNT NAME]],'CHART OF ACCOUNTS'!$B$3:$D$156,3,0),"-")</f>
        <v>OPERATIONS EXPENSES</v>
      </c>
      <c r="F1085" s="36" t="s">
        <v>971</v>
      </c>
      <c r="G1085" s="48">
        <v>10000</v>
      </c>
      <c r="H1085" s="48"/>
      <c r="I1085" s="35">
        <f>I1084+Table1[[#This Row],[DEBIT]]-Table1[[#This Row],[CREDIT]]</f>
        <v>1924008508.6</v>
      </c>
      <c r="J1085" s="27">
        <f>Table1[[#This Row],[DATE]]</f>
        <v>45061</v>
      </c>
    </row>
    <row r="1086" ht="14.1" hidden="1" customHeight="1" spans="1:10">
      <c r="A1086" s="58">
        <v>45061</v>
      </c>
      <c r="B1086" s="40">
        <f t="shared" si="1"/>
        <v>1080</v>
      </c>
      <c r="C1086" s="12" t="str">
        <f>_xlfn.IFNA(VLOOKUP(Table1[[#This Row],[ACCOUNT NAME]],'CHART OF ACCOUNTS'!$B$3:$D$156,2,0),"-")</f>
        <v>PRINTINGS</v>
      </c>
      <c r="D1086" t="s">
        <v>73</v>
      </c>
      <c r="E1086" t="str">
        <f>_xlfn.IFNA(VLOOKUP(Table1[[#This Row],[ACCOUNT NAME]],'CHART OF ACCOUNTS'!$B$3:$D$156,3,0),"-")</f>
        <v>MARKETING EXP</v>
      </c>
      <c r="F1086" s="36" t="s">
        <v>972</v>
      </c>
      <c r="G1086" s="48">
        <v>455600</v>
      </c>
      <c r="H1086" s="48"/>
      <c r="I1086" s="35">
        <f>I1085+Table1[[#This Row],[DEBIT]]-Table1[[#This Row],[CREDIT]]</f>
        <v>1924464108.6</v>
      </c>
      <c r="J1086" s="27">
        <f>Table1[[#This Row],[DATE]]</f>
        <v>45061</v>
      </c>
    </row>
    <row r="1087" ht="14.1" hidden="1" customHeight="1" spans="1:10">
      <c r="A1087" s="58">
        <v>45061</v>
      </c>
      <c r="B1087" s="40">
        <f t="shared" si="1"/>
        <v>1081</v>
      </c>
      <c r="C1087" s="12" t="str">
        <f>_xlfn.IFNA(VLOOKUP(Table1[[#This Row],[ACCOUNT NAME]],'CHART OF ACCOUNTS'!$B$3:$D$156,2,0),"-")</f>
        <v>BOUNDRY WALL</v>
      </c>
      <c r="D1087" t="s">
        <v>10</v>
      </c>
      <c r="E1087" t="str">
        <f>_xlfn.IFNA(VLOOKUP(Table1[[#This Row],[ACCOUNT NAME]],'CHART OF ACCOUNTS'!$B$3:$D$156,3,0),"-")</f>
        <v>CONSTRUCTION EXP</v>
      </c>
      <c r="F1087" s="36" t="s">
        <v>973</v>
      </c>
      <c r="G1087" s="48">
        <v>40800</v>
      </c>
      <c r="H1087" s="48"/>
      <c r="I1087" s="35">
        <f>I1086+Table1[[#This Row],[DEBIT]]-Table1[[#This Row],[CREDIT]]</f>
        <v>1924504908.6</v>
      </c>
      <c r="J1087" s="27">
        <f>Table1[[#This Row],[DATE]]</f>
        <v>45061</v>
      </c>
    </row>
    <row r="1088" ht="14.1" hidden="1" customHeight="1" spans="1:10">
      <c r="A1088" s="58">
        <v>45061</v>
      </c>
      <c r="B1088" s="40">
        <f t="shared" si="1"/>
        <v>1082</v>
      </c>
      <c r="C1088" s="12" t="str">
        <f>_xlfn.IFNA(VLOOKUP(Table1[[#This Row],[ACCOUNT NAME]],'CHART OF ACCOUNTS'!$B$3:$D$156,2,0),"-")</f>
        <v>MACHINERY RENT</v>
      </c>
      <c r="D1088" t="s">
        <v>37</v>
      </c>
      <c r="E1088" t="str">
        <f>_xlfn.IFNA(VLOOKUP(Table1[[#This Row],[ACCOUNT NAME]],'CHART OF ACCOUNTS'!$B$3:$D$156,3,0),"-")</f>
        <v>CONSTRUCTION EXP</v>
      </c>
      <c r="F1088" s="36" t="s">
        <v>974</v>
      </c>
      <c r="G1088" s="48">
        <v>811091</v>
      </c>
      <c r="H1088" s="48"/>
      <c r="I1088" s="35">
        <f>I1087+Table1[[#This Row],[DEBIT]]-Table1[[#This Row],[CREDIT]]</f>
        <v>1925315999.6</v>
      </c>
      <c r="J1088" s="27">
        <f>Table1[[#This Row],[DATE]]</f>
        <v>45061</v>
      </c>
    </row>
    <row r="1089" ht="14.1" hidden="1" customHeight="1" spans="1:10">
      <c r="A1089" s="58">
        <v>45061</v>
      </c>
      <c r="B1089" s="40">
        <f t="shared" si="1"/>
        <v>1083</v>
      </c>
      <c r="C1089" s="12" t="str">
        <f>_xlfn.IFNA(VLOOKUP(Table1[[#This Row],[ACCOUNT NAME]],'CHART OF ACCOUNTS'!$B$3:$D$156,2,0),"-")</f>
        <v>IRON</v>
      </c>
      <c r="D1089" t="s">
        <v>39</v>
      </c>
      <c r="E1089" t="str">
        <f>_xlfn.IFNA(VLOOKUP(Table1[[#This Row],[ACCOUNT NAME]],'CHART OF ACCOUNTS'!$B$3:$D$156,3,0),"-")</f>
        <v>CONSTRUCTION EXP</v>
      </c>
      <c r="F1089" s="36" t="s">
        <v>975</v>
      </c>
      <c r="G1089" s="48">
        <v>341000</v>
      </c>
      <c r="H1089" s="48"/>
      <c r="I1089" s="35">
        <f>I1088+Table1[[#This Row],[DEBIT]]-Table1[[#This Row],[CREDIT]]</f>
        <v>1925656999.6</v>
      </c>
      <c r="J1089" s="27">
        <f>Table1[[#This Row],[DATE]]</f>
        <v>45061</v>
      </c>
    </row>
    <row r="1090" ht="14.1" hidden="1" customHeight="1" spans="1:10">
      <c r="A1090" s="58">
        <v>45061</v>
      </c>
      <c r="B1090" s="40">
        <f t="shared" si="1"/>
        <v>1084</v>
      </c>
      <c r="C1090" s="12" t="str">
        <f>_xlfn.IFNA(VLOOKUP(Table1[[#This Row],[ACCOUNT NAME]],'CHART OF ACCOUNTS'!$B$3:$D$156,2,0),"-")</f>
        <v>PRINTINGS</v>
      </c>
      <c r="D1090" t="s">
        <v>71</v>
      </c>
      <c r="E1090" t="str">
        <f>_xlfn.IFNA(VLOOKUP(Table1[[#This Row],[ACCOUNT NAME]],'CHART OF ACCOUNTS'!$B$3:$D$156,3,0),"-")</f>
        <v>MARKETING EXP</v>
      </c>
      <c r="F1090" s="36" t="s">
        <v>976</v>
      </c>
      <c r="G1090" s="48">
        <v>280200</v>
      </c>
      <c r="H1090" s="48"/>
      <c r="I1090" s="35">
        <f>I1089+Table1[[#This Row],[DEBIT]]-Table1[[#This Row],[CREDIT]]</f>
        <v>1925937199.6</v>
      </c>
      <c r="J1090" s="27">
        <f>Table1[[#This Row],[DATE]]</f>
        <v>45061</v>
      </c>
    </row>
    <row r="1091" ht="14.1" hidden="1" customHeight="1" spans="1:10">
      <c r="A1091" s="58">
        <v>45061</v>
      </c>
      <c r="B1091" s="40">
        <f t="shared" si="1"/>
        <v>1085</v>
      </c>
      <c r="C1091" s="12" t="str">
        <f>_xlfn.IFNA(VLOOKUP(Table1[[#This Row],[ACCOUNT NAME]],'CHART OF ACCOUNTS'!$B$3:$D$156,2,0),"-")</f>
        <v>RENTS</v>
      </c>
      <c r="D1091" t="s">
        <v>132</v>
      </c>
      <c r="E1091" t="str">
        <f>_xlfn.IFNA(VLOOKUP(Table1[[#This Row],[ACCOUNT NAME]],'CHART OF ACCOUNTS'!$B$3:$D$156,3,0),"-")</f>
        <v>OPERATIONS EXPENSES</v>
      </c>
      <c r="F1091" s="36" t="s">
        <v>977</v>
      </c>
      <c r="G1091" s="48">
        <v>430788</v>
      </c>
      <c r="H1091" s="48"/>
      <c r="I1091" s="35">
        <f>I1090+Table1[[#This Row],[DEBIT]]-Table1[[#This Row],[CREDIT]]</f>
        <v>1926367987.6</v>
      </c>
      <c r="J1091" s="27">
        <f>Table1[[#This Row],[DATE]]</f>
        <v>45061</v>
      </c>
    </row>
    <row r="1092" ht="14.1" hidden="1" customHeight="1" spans="1:10">
      <c r="A1092" s="58">
        <v>45062</v>
      </c>
      <c r="B1092" s="40">
        <f t="shared" si="1"/>
        <v>1086</v>
      </c>
      <c r="C1092" s="12" t="str">
        <f>_xlfn.IFNA(VLOOKUP(Table1[[#This Row],[ACCOUNT NAME]],'CHART OF ACCOUNTS'!$B$3:$D$156,2,0),"-")</f>
        <v>TAXES PAID</v>
      </c>
      <c r="D1092" t="s">
        <v>163</v>
      </c>
      <c r="E1092" t="str">
        <f>_xlfn.IFNA(VLOOKUP(Table1[[#This Row],[ACCOUNT NAME]],'CHART OF ACCOUNTS'!$B$3:$D$156,3,0),"-")</f>
        <v>LEGAL EXPENSES</v>
      </c>
      <c r="F1092" s="36" t="s">
        <v>978</v>
      </c>
      <c r="G1092" s="48">
        <v>26875</v>
      </c>
      <c r="H1092" s="48"/>
      <c r="I1092" s="35">
        <f>I1091+Table1[[#This Row],[DEBIT]]-Table1[[#This Row],[CREDIT]]</f>
        <v>1926394862.6</v>
      </c>
      <c r="J1092" s="27">
        <f>Table1[[#This Row],[DATE]]</f>
        <v>45062</v>
      </c>
    </row>
    <row r="1093" ht="14.1" hidden="1" customHeight="1" spans="1:10">
      <c r="A1093" s="58">
        <v>45062</v>
      </c>
      <c r="B1093" s="40">
        <f t="shared" si="1"/>
        <v>1087</v>
      </c>
      <c r="C1093" s="12" t="str">
        <f>_xlfn.IFNA(VLOOKUP(Table1[[#This Row],[ACCOUNT NAME]],'CHART OF ACCOUNTS'!$B$3:$D$156,2,0),"-")</f>
        <v>TAXES PAID</v>
      </c>
      <c r="D1093" t="s">
        <v>163</v>
      </c>
      <c r="E1093" t="str">
        <f>_xlfn.IFNA(VLOOKUP(Table1[[#This Row],[ACCOUNT NAME]],'CHART OF ACCOUNTS'!$B$3:$D$156,3,0),"-")</f>
        <v>LEGAL EXPENSES</v>
      </c>
      <c r="F1093" s="36" t="s">
        <v>979</v>
      </c>
      <c r="G1093" s="48">
        <v>825</v>
      </c>
      <c r="H1093" s="48"/>
      <c r="I1093" s="35">
        <f>I1092+Table1[[#This Row],[DEBIT]]-Table1[[#This Row],[CREDIT]]</f>
        <v>1926395687.6</v>
      </c>
      <c r="J1093" s="27">
        <f>Table1[[#This Row],[DATE]]</f>
        <v>45062</v>
      </c>
    </row>
    <row r="1094" ht="14.1" hidden="1" customHeight="1" spans="1:10">
      <c r="A1094" s="58">
        <v>45062</v>
      </c>
      <c r="B1094" s="40">
        <f t="shared" si="1"/>
        <v>1088</v>
      </c>
      <c r="C1094" s="12" t="str">
        <f>_xlfn.IFNA(VLOOKUP(Table1[[#This Row],[ACCOUNT NAME]],'CHART OF ACCOUNTS'!$B$3:$D$156,2,0),"-")</f>
        <v>TAXES PAID</v>
      </c>
      <c r="D1094" t="s">
        <v>163</v>
      </c>
      <c r="E1094" t="str">
        <f>_xlfn.IFNA(VLOOKUP(Table1[[#This Row],[ACCOUNT NAME]],'CHART OF ACCOUNTS'!$B$3:$D$156,3,0),"-")</f>
        <v>LEGAL EXPENSES</v>
      </c>
      <c r="F1094" s="36" t="s">
        <v>980</v>
      </c>
      <c r="G1094" s="48">
        <v>12250</v>
      </c>
      <c r="H1094" s="48"/>
      <c r="I1094" s="35">
        <f>I1093+Table1[[#This Row],[DEBIT]]-Table1[[#This Row],[CREDIT]]</f>
        <v>1926407937.6</v>
      </c>
      <c r="J1094" s="27">
        <f>Table1[[#This Row],[DATE]]</f>
        <v>45062</v>
      </c>
    </row>
    <row r="1095" ht="14.1" hidden="1" customHeight="1" spans="1:10">
      <c r="A1095" s="58">
        <v>45062</v>
      </c>
      <c r="B1095" s="40">
        <f t="shared" si="1"/>
        <v>1089</v>
      </c>
      <c r="C1095" s="12" t="str">
        <f>_xlfn.IFNA(VLOOKUP(Table1[[#This Row],[ACCOUNT NAME]],'CHART OF ACCOUNTS'!$B$3:$D$156,2,0),"-")</f>
        <v>UTILITY</v>
      </c>
      <c r="D1095" t="s">
        <v>141</v>
      </c>
      <c r="E1095" t="str">
        <f>_xlfn.IFNA(VLOOKUP(Table1[[#This Row],[ACCOUNT NAME]],'CHART OF ACCOUNTS'!$B$3:$D$156,3,0),"-")</f>
        <v>OPERATIONS EXPENSES</v>
      </c>
      <c r="F1095" s="36" t="s">
        <v>981</v>
      </c>
      <c r="G1095" s="48">
        <v>32122</v>
      </c>
      <c r="H1095" s="48"/>
      <c r="I1095" s="35">
        <f>I1094+Table1[[#This Row],[DEBIT]]-Table1[[#This Row],[CREDIT]]</f>
        <v>1926440059.6</v>
      </c>
      <c r="J1095" s="27">
        <f>Table1[[#This Row],[DATE]]</f>
        <v>45062</v>
      </c>
    </row>
    <row r="1096" ht="14.1" hidden="1" customHeight="1" spans="1:10">
      <c r="A1096" s="58">
        <v>45062</v>
      </c>
      <c r="B1096" s="40">
        <f t="shared" si="1"/>
        <v>1090</v>
      </c>
      <c r="C1096" s="12" t="str">
        <f>_xlfn.IFNA(VLOOKUP(Table1[[#This Row],[ACCOUNT NAME]],'CHART OF ACCOUNTS'!$B$3:$D$156,2,0),"-")</f>
        <v>UTILITY</v>
      </c>
      <c r="D1096" t="s">
        <v>141</v>
      </c>
      <c r="E1096" t="str">
        <f>_xlfn.IFNA(VLOOKUP(Table1[[#This Row],[ACCOUNT NAME]],'CHART OF ACCOUNTS'!$B$3:$D$156,3,0),"-")</f>
        <v>OPERATIONS EXPENSES</v>
      </c>
      <c r="F1096" s="36" t="s">
        <v>982</v>
      </c>
      <c r="G1096" s="38">
        <v>124</v>
      </c>
      <c r="H1096" s="38"/>
      <c r="I1096" s="35">
        <f>I1095+Table1[[#This Row],[DEBIT]]-Table1[[#This Row],[CREDIT]]</f>
        <v>1926440183.6</v>
      </c>
      <c r="J1096" s="27">
        <f>Table1[[#This Row],[DATE]]</f>
        <v>45062</v>
      </c>
    </row>
    <row r="1097" ht="14.1" hidden="1" customHeight="1" spans="1:10">
      <c r="A1097" s="58">
        <v>45065</v>
      </c>
      <c r="B1097" s="40">
        <f t="shared" si="1"/>
        <v>1091</v>
      </c>
      <c r="C1097" s="12" t="str">
        <f>_xlfn.IFNA(VLOOKUP(Table1[[#This Row],[ACCOUNT NAME]],'CHART OF ACCOUNTS'!$B$3:$D$156,2,0),"-")</f>
        <v>RE PURCHASED</v>
      </c>
      <c r="D1097" t="s">
        <v>173</v>
      </c>
      <c r="E1097" t="str">
        <f>_xlfn.IFNA(VLOOKUP(Table1[[#This Row],[ACCOUNT NAME]],'CHART OF ACCOUNTS'!$B$3:$D$156,3,0),"-")</f>
        <v>BUY BACK</v>
      </c>
      <c r="F1097" s="36" t="s">
        <v>983</v>
      </c>
      <c r="G1097" s="38">
        <v>1300000</v>
      </c>
      <c r="H1097" s="38"/>
      <c r="I1097" s="35">
        <f>I1096+Table1[[#This Row],[DEBIT]]-Table1[[#This Row],[CREDIT]]</f>
        <v>1927740183.6</v>
      </c>
      <c r="J1097" s="27">
        <f>Table1[[#This Row],[DATE]]</f>
        <v>45065</v>
      </c>
    </row>
    <row r="1098" ht="14.1" hidden="1" customHeight="1" spans="1:10">
      <c r="A1098" s="58">
        <v>45066</v>
      </c>
      <c r="B1098" s="40">
        <f t="shared" si="1"/>
        <v>1092</v>
      </c>
      <c r="C1098" s="12" t="str">
        <f>_xlfn.IFNA(VLOOKUP(Table1[[#This Row],[ACCOUNT NAME]],'CHART OF ACCOUNTS'!$B$3:$D$156,2,0),"-")</f>
        <v>PRINTINGS</v>
      </c>
      <c r="D1098" t="s">
        <v>73</v>
      </c>
      <c r="E1098" t="str">
        <f>_xlfn.IFNA(VLOOKUP(Table1[[#This Row],[ACCOUNT NAME]],'CHART OF ACCOUNTS'!$B$3:$D$156,3,0),"-")</f>
        <v>MARKETING EXP</v>
      </c>
      <c r="F1098" s="36" t="s">
        <v>984</v>
      </c>
      <c r="G1098" s="38">
        <v>7000</v>
      </c>
      <c r="H1098" s="38"/>
      <c r="I1098" s="35">
        <f>I1097+Table1[[#This Row],[DEBIT]]-Table1[[#This Row],[CREDIT]]</f>
        <v>1927747183.6</v>
      </c>
      <c r="J1098" s="27">
        <f>Table1[[#This Row],[DATE]]</f>
        <v>45066</v>
      </c>
    </row>
    <row r="1099" ht="14.1" hidden="1" customHeight="1" spans="1:10">
      <c r="A1099" s="58">
        <v>45066</v>
      </c>
      <c r="B1099" s="40">
        <f t="shared" si="1"/>
        <v>1093</v>
      </c>
      <c r="C1099" s="12" t="str">
        <f>_xlfn.IFNA(VLOOKUP(Table1[[#This Row],[ACCOUNT NAME]],'CHART OF ACCOUNTS'!$B$3:$D$156,2,0),"-")</f>
        <v>EVENT</v>
      </c>
      <c r="D1099" t="s">
        <v>106</v>
      </c>
      <c r="E1099" t="str">
        <f>_xlfn.IFNA(VLOOKUP(Table1[[#This Row],[ACCOUNT NAME]],'CHART OF ACCOUNTS'!$B$3:$D$156,3,0),"-")</f>
        <v>MARKETING EXP</v>
      </c>
      <c r="F1099" s="36" t="s">
        <v>985</v>
      </c>
      <c r="G1099" s="38">
        <v>90000</v>
      </c>
      <c r="H1099" s="38"/>
      <c r="I1099" s="35">
        <f>I1098+Table1[[#This Row],[DEBIT]]-Table1[[#This Row],[CREDIT]]</f>
        <v>1927837183.6</v>
      </c>
      <c r="J1099" s="27">
        <f>Table1[[#This Row],[DATE]]</f>
        <v>45066</v>
      </c>
    </row>
    <row r="1100" ht="14.1" hidden="1" customHeight="1" spans="1:10">
      <c r="A1100" s="58">
        <v>45066</v>
      </c>
      <c r="B1100" s="40">
        <f t="shared" si="1"/>
        <v>1094</v>
      </c>
      <c r="C1100" s="12" t="str">
        <f>_xlfn.IFNA(VLOOKUP(Table1[[#This Row],[ACCOUNT NAME]],'CHART OF ACCOUNTS'!$B$3:$D$156,2,0),"-")</f>
        <v>PRINTINGS</v>
      </c>
      <c r="D1100" t="s">
        <v>73</v>
      </c>
      <c r="E1100" t="str">
        <f>_xlfn.IFNA(VLOOKUP(Table1[[#This Row],[ACCOUNT NAME]],'CHART OF ACCOUNTS'!$B$3:$D$156,3,0),"-")</f>
        <v>MARKETING EXP</v>
      </c>
      <c r="F1100" s="36" t="s">
        <v>986</v>
      </c>
      <c r="G1100" s="38">
        <v>55500</v>
      </c>
      <c r="H1100" s="38"/>
      <c r="I1100" s="35">
        <f>I1099+Table1[[#This Row],[DEBIT]]-Table1[[#This Row],[CREDIT]]</f>
        <v>1927892683.6</v>
      </c>
      <c r="J1100" s="27">
        <f>Table1[[#This Row],[DATE]]</f>
        <v>45066</v>
      </c>
    </row>
    <row r="1101" ht="14.1" hidden="1" customHeight="1" spans="1:10">
      <c r="A1101" s="58">
        <v>45068</v>
      </c>
      <c r="B1101" s="40">
        <f t="shared" si="1"/>
        <v>1095</v>
      </c>
      <c r="C1101" s="12" t="str">
        <f>_xlfn.IFNA(VLOOKUP(Table1[[#This Row],[ACCOUNT NAME]],'CHART OF ACCOUNTS'!$B$3:$D$156,2,0),"-")</f>
        <v>UTILITY</v>
      </c>
      <c r="D1101" t="s">
        <v>141</v>
      </c>
      <c r="E1101" t="str">
        <f>_xlfn.IFNA(VLOOKUP(Table1[[#This Row],[ACCOUNT NAME]],'CHART OF ACCOUNTS'!$B$3:$D$156,3,0),"-")</f>
        <v>OPERATIONS EXPENSES</v>
      </c>
      <c r="F1101" s="36" t="s">
        <v>987</v>
      </c>
      <c r="G1101" s="38">
        <v>2899</v>
      </c>
      <c r="H1101" s="38"/>
      <c r="I1101" s="35">
        <f>I1100+Table1[[#This Row],[DEBIT]]-Table1[[#This Row],[CREDIT]]</f>
        <v>1927895582.6</v>
      </c>
      <c r="J1101" s="27">
        <f>Table1[[#This Row],[DATE]]</f>
        <v>45068</v>
      </c>
    </row>
    <row r="1102" ht="14.1" hidden="1" customHeight="1" spans="1:10">
      <c r="A1102" s="58">
        <v>45068</v>
      </c>
      <c r="B1102" s="40">
        <f t="shared" si="1"/>
        <v>1096</v>
      </c>
      <c r="C1102" s="12" t="str">
        <f>_xlfn.IFNA(VLOOKUP(Table1[[#This Row],[ACCOUNT NAME]],'CHART OF ACCOUNTS'!$B$3:$D$156,2,0),"-")</f>
        <v>UTILITY</v>
      </c>
      <c r="D1102" t="s">
        <v>141</v>
      </c>
      <c r="E1102" t="str">
        <f>_xlfn.IFNA(VLOOKUP(Table1[[#This Row],[ACCOUNT NAME]],'CHART OF ACCOUNTS'!$B$3:$D$156,3,0),"-")</f>
        <v>OPERATIONS EXPENSES</v>
      </c>
      <c r="F1102" s="36" t="s">
        <v>988</v>
      </c>
      <c r="G1102" s="38">
        <v>507</v>
      </c>
      <c r="H1102" s="38"/>
      <c r="I1102" s="35">
        <f>I1101+Table1[[#This Row],[DEBIT]]-Table1[[#This Row],[CREDIT]]</f>
        <v>1927896089.6</v>
      </c>
      <c r="J1102" s="27">
        <f>Table1[[#This Row],[DATE]]</f>
        <v>45068</v>
      </c>
    </row>
    <row r="1103" ht="14.1" customHeight="1" spans="1:10">
      <c r="A1103" s="58">
        <v>45068</v>
      </c>
      <c r="B1103" s="40">
        <f t="shared" si="1"/>
        <v>1097</v>
      </c>
      <c r="C1103" s="12" t="str">
        <f>_xlfn.IFNA(VLOOKUP(Table1[[#This Row],[ACCOUNT NAME]],'CHART OF ACCOUNTS'!$B$3:$D$156,2,0),"-")</f>
        <v>ADS/ ADVERTISEMENT </v>
      </c>
      <c r="D1103" t="s">
        <v>88</v>
      </c>
      <c r="E1103" t="str">
        <f>_xlfn.IFNA(VLOOKUP(Table1[[#This Row],[ACCOUNT NAME]],'CHART OF ACCOUNTS'!$B$3:$D$156,3,0),"-")</f>
        <v>MARKETING EXP</v>
      </c>
      <c r="F1103" s="36" t="s">
        <v>989</v>
      </c>
      <c r="G1103" s="38">
        <v>500000</v>
      </c>
      <c r="H1103" s="38"/>
      <c r="I1103" s="35">
        <f>I1102+Table1[[#This Row],[DEBIT]]-Table1[[#This Row],[CREDIT]]</f>
        <v>1928396089.6</v>
      </c>
      <c r="J1103" s="27">
        <f>Table1[[#This Row],[DATE]]</f>
        <v>45068</v>
      </c>
    </row>
    <row r="1104" ht="14.1" hidden="1" customHeight="1" spans="1:10">
      <c r="A1104" s="58">
        <v>45069</v>
      </c>
      <c r="B1104" s="40">
        <f t="shared" si="1"/>
        <v>1098</v>
      </c>
      <c r="C1104" t="str">
        <f>_xlfn.IFNA(VLOOKUP(Table1[[#This Row],[ACCOUNT NAME]],'CHART OF ACCOUNTS'!$B$3:$D$156,2,0),"-")</f>
        <v>COMMISSIONS</v>
      </c>
      <c r="D1104" t="s">
        <v>67</v>
      </c>
      <c r="E1104" t="str">
        <f>_xlfn.IFNA(VLOOKUP(Table1[[#This Row],[ACCOUNT NAME]],'CHART OF ACCOUNTS'!$B$3:$D$156,3,0),"-")</f>
        <v>MARKETING EXP</v>
      </c>
      <c r="F1104" s="36" t="s">
        <v>990</v>
      </c>
      <c r="G1104" s="38">
        <v>200000</v>
      </c>
      <c r="H1104" s="38"/>
      <c r="I1104" s="35">
        <f>I1103+Table1[[#This Row],[DEBIT]]-Table1[[#This Row],[CREDIT]]</f>
        <v>1928596089.6</v>
      </c>
      <c r="J1104" s="27">
        <f>Table1[[#This Row],[DATE]]</f>
        <v>45069</v>
      </c>
    </row>
    <row r="1105" ht="14.1" hidden="1" customHeight="1" spans="1:10">
      <c r="A1105" s="58">
        <v>45070</v>
      </c>
      <c r="B1105" s="40">
        <f t="shared" si="1"/>
        <v>1099</v>
      </c>
      <c r="C1105" t="str">
        <f>_xlfn.IFNA(VLOOKUP(Table1[[#This Row],[ACCOUNT NAME]],'CHART OF ACCOUNTS'!$B$3:$D$156,2,0),"-")</f>
        <v>MACHINERY RENT</v>
      </c>
      <c r="D1105" t="s">
        <v>37</v>
      </c>
      <c r="E1105" t="str">
        <f>_xlfn.IFNA(VLOOKUP(Table1[[#This Row],[ACCOUNT NAME]],'CHART OF ACCOUNTS'!$B$3:$D$156,3,0),"-")</f>
        <v>CONSTRUCTION EXP</v>
      </c>
      <c r="F1105" s="36" t="s">
        <v>991</v>
      </c>
      <c r="G1105" s="38">
        <v>150757</v>
      </c>
      <c r="H1105" s="38"/>
      <c r="I1105" s="35">
        <f>I1104+Table1[[#This Row],[DEBIT]]-Table1[[#This Row],[CREDIT]]</f>
        <v>1928746846.6</v>
      </c>
      <c r="J1105" s="27">
        <f>Table1[[#This Row],[DATE]]</f>
        <v>45070</v>
      </c>
    </row>
    <row r="1106" ht="14.1" hidden="1" customHeight="1" spans="1:10">
      <c r="A1106" s="58">
        <v>45071</v>
      </c>
      <c r="B1106" s="40">
        <f t="shared" si="1"/>
        <v>1100</v>
      </c>
      <c r="C1106" s="12" t="str">
        <f>_xlfn.IFNA(VLOOKUP(Table1[[#This Row],[ACCOUNT NAME]],'CHART OF ACCOUNTS'!$B$3:$D$156,2,0),"-")</f>
        <v>UTILITY</v>
      </c>
      <c r="D1106" t="s">
        <v>141</v>
      </c>
      <c r="E1106" t="str">
        <f>_xlfn.IFNA(VLOOKUP(Table1[[#This Row],[ACCOUNT NAME]],'CHART OF ACCOUNTS'!$B$3:$D$156,3,0),"-")</f>
        <v>OPERATIONS EXPENSES</v>
      </c>
      <c r="F1106" s="36" t="s">
        <v>992</v>
      </c>
      <c r="G1106" s="38">
        <v>2756</v>
      </c>
      <c r="H1106" s="38"/>
      <c r="I1106" s="35">
        <f>I1105+Table1[[#This Row],[DEBIT]]-Table1[[#This Row],[CREDIT]]</f>
        <v>1928749602.6</v>
      </c>
      <c r="J1106" s="27">
        <f>Table1[[#This Row],[DATE]]</f>
        <v>45071</v>
      </c>
    </row>
    <row r="1107" ht="14.1" hidden="1" customHeight="1" spans="1:10">
      <c r="A1107" s="58">
        <v>45071</v>
      </c>
      <c r="B1107" s="40">
        <f t="shared" si="1"/>
        <v>1101</v>
      </c>
      <c r="C1107" s="12" t="str">
        <f>_xlfn.IFNA(VLOOKUP(Table1[[#This Row],[ACCOUNT NAME]],'CHART OF ACCOUNTS'!$B$3:$D$156,2,0),"-")</f>
        <v>UTILITY</v>
      </c>
      <c r="D1107" t="s">
        <v>141</v>
      </c>
      <c r="E1107" t="str">
        <f>_xlfn.IFNA(VLOOKUP(Table1[[#This Row],[ACCOUNT NAME]],'CHART OF ACCOUNTS'!$B$3:$D$156,3,0),"-")</f>
        <v>OPERATIONS EXPENSES</v>
      </c>
      <c r="F1107" s="36" t="s">
        <v>993</v>
      </c>
      <c r="G1107" s="38">
        <v>2762</v>
      </c>
      <c r="H1107" s="38"/>
      <c r="I1107" s="35">
        <f>I1106+Table1[[#This Row],[DEBIT]]-Table1[[#This Row],[CREDIT]]</f>
        <v>1928752364.6</v>
      </c>
      <c r="J1107" s="27">
        <f>Table1[[#This Row],[DATE]]</f>
        <v>45071</v>
      </c>
    </row>
    <row r="1108" ht="14.1" hidden="1" customHeight="1" spans="1:10">
      <c r="A1108" s="58">
        <v>45071</v>
      </c>
      <c r="B1108" s="40">
        <f t="shared" si="1"/>
        <v>1102</v>
      </c>
      <c r="C1108" s="12" t="str">
        <f>_xlfn.IFNA(VLOOKUP(Table1[[#This Row],[ACCOUNT NAME]],'CHART OF ACCOUNTS'!$B$3:$D$156,2,0),"-")</f>
        <v>UTILITY</v>
      </c>
      <c r="D1108" t="s">
        <v>141</v>
      </c>
      <c r="E1108" t="str">
        <f>_xlfn.IFNA(VLOOKUP(Table1[[#This Row],[ACCOUNT NAME]],'CHART OF ACCOUNTS'!$B$3:$D$156,3,0),"-")</f>
        <v>OPERATIONS EXPENSES</v>
      </c>
      <c r="F1108" s="36" t="s">
        <v>994</v>
      </c>
      <c r="G1108" s="38">
        <v>2262</v>
      </c>
      <c r="H1108" s="38"/>
      <c r="I1108" s="35">
        <f>I1107+Table1[[#This Row],[DEBIT]]-Table1[[#This Row],[CREDIT]]</f>
        <v>1928754626.6</v>
      </c>
      <c r="J1108" s="27">
        <f>Table1[[#This Row],[DATE]]</f>
        <v>45071</v>
      </c>
    </row>
    <row r="1109" ht="14.1" hidden="1" customHeight="1" spans="1:10">
      <c r="A1109" s="58">
        <v>45071</v>
      </c>
      <c r="B1109" s="40">
        <f t="shared" ref="B1109:B1172" si="2">B1107+2</f>
        <v>1103</v>
      </c>
      <c r="C1109" s="12" t="str">
        <f>_xlfn.IFNA(VLOOKUP(Table1[[#This Row],[ACCOUNT NAME]],'CHART OF ACCOUNTS'!$B$3:$D$156,2,0),"-")</f>
        <v>UTILITY</v>
      </c>
      <c r="D1109" t="s">
        <v>141</v>
      </c>
      <c r="E1109" t="str">
        <f>_xlfn.IFNA(VLOOKUP(Table1[[#This Row],[ACCOUNT NAME]],'CHART OF ACCOUNTS'!$B$3:$D$156,3,0),"-")</f>
        <v>OPERATIONS EXPENSES</v>
      </c>
      <c r="F1109" s="36" t="s">
        <v>995</v>
      </c>
      <c r="G1109" s="38">
        <v>143</v>
      </c>
      <c r="H1109" s="38"/>
      <c r="I1109" s="35">
        <f>I1108+Table1[[#This Row],[DEBIT]]-Table1[[#This Row],[CREDIT]]</f>
        <v>1928754769.6</v>
      </c>
      <c r="J1109" s="27">
        <f>Table1[[#This Row],[DATE]]</f>
        <v>45071</v>
      </c>
    </row>
    <row r="1110" ht="14.1" customHeight="1" spans="1:10">
      <c r="A1110" s="58">
        <v>45071</v>
      </c>
      <c r="B1110" s="40">
        <f t="shared" si="2"/>
        <v>1104</v>
      </c>
      <c r="C1110" s="12" t="str">
        <f>_xlfn.IFNA(VLOOKUP(Table1[[#This Row],[ACCOUNT NAME]],'CHART OF ACCOUNTS'!$B$3:$D$156,2,0),"-")</f>
        <v>ADS/ ADVERTISEMENT </v>
      </c>
      <c r="D1110" t="s">
        <v>83</v>
      </c>
      <c r="E1110" t="str">
        <f>_xlfn.IFNA(VLOOKUP(Table1[[#This Row],[ACCOUNT NAME]],'CHART OF ACCOUNTS'!$B$3:$D$156,3,0),"-")</f>
        <v>MARKETING EXP</v>
      </c>
      <c r="F1110" s="36" t="s">
        <v>996</v>
      </c>
      <c r="G1110" s="38">
        <v>58000</v>
      </c>
      <c r="H1110" s="38"/>
      <c r="I1110" s="35">
        <f>I1109+Table1[[#This Row],[DEBIT]]-Table1[[#This Row],[CREDIT]]</f>
        <v>1928812769.6</v>
      </c>
      <c r="J1110" s="27">
        <f>Table1[[#This Row],[DATE]]</f>
        <v>45071</v>
      </c>
    </row>
    <row r="1111" ht="14.1" hidden="1" customHeight="1" spans="1:10">
      <c r="A1111" s="58">
        <v>45071</v>
      </c>
      <c r="B1111" s="40">
        <f t="shared" si="2"/>
        <v>1105</v>
      </c>
      <c r="C1111" s="12" t="str">
        <f>_xlfn.IFNA(VLOOKUP(Table1[[#This Row],[ACCOUNT NAME]],'CHART OF ACCOUNTS'!$B$3:$D$156,2,0),"-")</f>
        <v>EVENT</v>
      </c>
      <c r="D1111" t="s">
        <v>106</v>
      </c>
      <c r="E1111" t="str">
        <f>_xlfn.IFNA(VLOOKUP(Table1[[#This Row],[ACCOUNT NAME]],'CHART OF ACCOUNTS'!$B$3:$D$156,3,0),"-")</f>
        <v>MARKETING EXP</v>
      </c>
      <c r="F1111" s="36" t="s">
        <v>997</v>
      </c>
      <c r="G1111" s="38">
        <v>300000</v>
      </c>
      <c r="H1111" s="38"/>
      <c r="I1111" s="35">
        <f>I1110+Table1[[#This Row],[DEBIT]]-Table1[[#This Row],[CREDIT]]</f>
        <v>1929112769.6</v>
      </c>
      <c r="J1111" s="27">
        <f>Table1[[#This Row],[DATE]]</f>
        <v>45071</v>
      </c>
    </row>
    <row r="1112" ht="14.1" customHeight="1" spans="1:10">
      <c r="A1112" s="58">
        <v>45071</v>
      </c>
      <c r="B1112" s="40">
        <f t="shared" si="2"/>
        <v>1106</v>
      </c>
      <c r="C1112" s="12" t="str">
        <f>_xlfn.IFNA(VLOOKUP(Table1[[#This Row],[ACCOUNT NAME]],'CHART OF ACCOUNTS'!$B$3:$D$156,2,0),"-")</f>
        <v>ADS/ ADVERTISEMENT </v>
      </c>
      <c r="D1112" t="s">
        <v>83</v>
      </c>
      <c r="E1112" t="str">
        <f>_xlfn.IFNA(VLOOKUP(Table1[[#This Row],[ACCOUNT NAME]],'CHART OF ACCOUNTS'!$B$3:$D$156,3,0),"-")</f>
        <v>MARKETING EXP</v>
      </c>
      <c r="F1112" s="36" t="s">
        <v>998</v>
      </c>
      <c r="G1112" s="38">
        <v>150000</v>
      </c>
      <c r="H1112" s="38"/>
      <c r="I1112" s="35">
        <f>I1111+Table1[[#This Row],[DEBIT]]-Table1[[#This Row],[CREDIT]]</f>
        <v>1929262769.6</v>
      </c>
      <c r="J1112" s="27">
        <f>Table1[[#This Row],[DATE]]</f>
        <v>45071</v>
      </c>
    </row>
    <row r="1113" ht="14.1" hidden="1" customHeight="1" spans="1:10">
      <c r="A1113" s="58">
        <v>45075</v>
      </c>
      <c r="B1113" s="40">
        <f t="shared" si="2"/>
        <v>1107</v>
      </c>
      <c r="C1113" s="12" t="str">
        <f>_xlfn.IFNA(VLOOKUP(Table1[[#This Row],[ACCOUNT NAME]],'CHART OF ACCOUNTS'!$B$3:$D$156,2,0),"-")</f>
        <v>PRINTINGS</v>
      </c>
      <c r="D1113" t="s">
        <v>71</v>
      </c>
      <c r="E1113" t="str">
        <f>_xlfn.IFNA(VLOOKUP(Table1[[#This Row],[ACCOUNT NAME]],'CHART OF ACCOUNTS'!$B$3:$D$156,3,0),"-")</f>
        <v>MARKETING EXP</v>
      </c>
      <c r="F1113" s="36" t="s">
        <v>999</v>
      </c>
      <c r="G1113" s="38">
        <v>46800</v>
      </c>
      <c r="H1113" s="38"/>
      <c r="I1113" s="35">
        <f>I1112+Table1[[#This Row],[DEBIT]]-Table1[[#This Row],[CREDIT]]</f>
        <v>1929309569.6</v>
      </c>
      <c r="J1113" s="27">
        <f>Table1[[#This Row],[DATE]]</f>
        <v>45075</v>
      </c>
    </row>
    <row r="1114" ht="14.1" hidden="1" customHeight="1" spans="1:11">
      <c r="A1114" s="58">
        <v>45078</v>
      </c>
      <c r="B1114" s="40">
        <f t="shared" si="2"/>
        <v>1108</v>
      </c>
      <c r="C1114" s="12" t="str">
        <f>_xlfn.IFNA(VLOOKUP(Table1[[#This Row],[ACCOUNT NAME]],'CHART OF ACCOUNTS'!$B$3:$D$156,2,0),"-")</f>
        <v>SALARIES</v>
      </c>
      <c r="D1114" t="s">
        <v>137</v>
      </c>
      <c r="E1114" t="str">
        <f>_xlfn.IFNA(VLOOKUP(Table1[[#This Row],[ACCOUNT NAME]],'CHART OF ACCOUNTS'!$B$3:$D$156,3,0),"-")</f>
        <v>OPERATIONS EXPENSES</v>
      </c>
      <c r="F1114" s="36" t="s">
        <v>1000</v>
      </c>
      <c r="G1114" s="48">
        <v>732896</v>
      </c>
      <c r="H1114" s="48"/>
      <c r="I1114" s="35">
        <f>I1113+Table1[[#This Row],[DEBIT]]-Table1[[#This Row],[CREDIT]]</f>
        <v>1930042465.6</v>
      </c>
      <c r="J1114" s="27">
        <f>Table1[[#This Row],[DATE]]</f>
        <v>45078</v>
      </c>
      <c r="K1114" s="65"/>
    </row>
    <row r="1115" ht="14.1" hidden="1" customHeight="1" spans="1:11">
      <c r="A1115" s="58">
        <v>45078</v>
      </c>
      <c r="B1115" s="40">
        <f t="shared" si="2"/>
        <v>1109</v>
      </c>
      <c r="C1115" s="12" t="str">
        <f>_xlfn.IFNA(VLOOKUP(Table1[[#This Row],[ACCOUNT NAME]],'CHART OF ACCOUNTS'!$B$3:$D$156,2,0),"-")</f>
        <v>SALARIES</v>
      </c>
      <c r="D1115" t="s">
        <v>137</v>
      </c>
      <c r="E1115" t="str">
        <f>_xlfn.IFNA(VLOOKUP(Table1[[#This Row],[ACCOUNT NAME]],'CHART OF ACCOUNTS'!$B$3:$D$156,3,0),"-")</f>
        <v>OPERATIONS EXPENSES</v>
      </c>
      <c r="F1115" s="36" t="s">
        <v>1001</v>
      </c>
      <c r="G1115" s="48">
        <v>94466</v>
      </c>
      <c r="H1115" s="48"/>
      <c r="I1115" s="35">
        <f>I1114+Table1[[#This Row],[DEBIT]]-Table1[[#This Row],[CREDIT]]</f>
        <v>1930136931.6</v>
      </c>
      <c r="J1115" s="27">
        <f>Table1[[#This Row],[DATE]]</f>
        <v>45078</v>
      </c>
      <c r="K1115" s="65"/>
    </row>
    <row r="1116" ht="14.1" hidden="1" customHeight="1" spans="1:11">
      <c r="A1116" s="58">
        <v>45078</v>
      </c>
      <c r="B1116" s="40">
        <f t="shared" si="2"/>
        <v>1110</v>
      </c>
      <c r="C1116" s="12" t="str">
        <f>_xlfn.IFNA(VLOOKUP(Table1[[#This Row],[ACCOUNT NAME]],'CHART OF ACCOUNTS'!$B$3:$D$156,2,0),"-")</f>
        <v>SALARIES</v>
      </c>
      <c r="D1116" t="s">
        <v>137</v>
      </c>
      <c r="E1116" t="str">
        <f>_xlfn.IFNA(VLOOKUP(Table1[[#This Row],[ACCOUNT NAME]],'CHART OF ACCOUNTS'!$B$3:$D$156,3,0),"-")</f>
        <v>OPERATIONS EXPENSES</v>
      </c>
      <c r="F1116" s="36" t="s">
        <v>1002</v>
      </c>
      <c r="G1116" s="48">
        <v>235083</v>
      </c>
      <c r="H1116" s="48"/>
      <c r="I1116" s="35">
        <f>I1115+Table1[[#This Row],[DEBIT]]-Table1[[#This Row],[CREDIT]]</f>
        <v>1930372014.6</v>
      </c>
      <c r="J1116" s="27">
        <f>Table1[[#This Row],[DATE]]</f>
        <v>45078</v>
      </c>
      <c r="K1116" s="65"/>
    </row>
    <row r="1117" ht="14.1" hidden="1" customHeight="1" spans="1:11">
      <c r="A1117" s="58">
        <v>45078</v>
      </c>
      <c r="B1117" s="40">
        <f t="shared" si="2"/>
        <v>1111</v>
      </c>
      <c r="C1117" s="12" t="str">
        <f>_xlfn.IFNA(VLOOKUP(Table1[[#This Row],[ACCOUNT NAME]],'CHART OF ACCOUNTS'!$B$3:$D$156,2,0),"-")</f>
        <v>SALARIES</v>
      </c>
      <c r="D1117" t="s">
        <v>137</v>
      </c>
      <c r="E1117" t="str">
        <f>_xlfn.IFNA(VLOOKUP(Table1[[#This Row],[ACCOUNT NAME]],'CHART OF ACCOUNTS'!$B$3:$D$156,3,0),"-")</f>
        <v>OPERATIONS EXPENSES</v>
      </c>
      <c r="F1117" s="36" t="s">
        <v>1003</v>
      </c>
      <c r="G1117" s="48">
        <v>549959</v>
      </c>
      <c r="H1117" s="48"/>
      <c r="I1117" s="35">
        <f>I1116+Table1[[#This Row],[DEBIT]]-Table1[[#This Row],[CREDIT]]</f>
        <v>1930921973.6</v>
      </c>
      <c r="J1117" s="27">
        <f>Table1[[#This Row],[DATE]]</f>
        <v>45078</v>
      </c>
      <c r="K1117" s="65"/>
    </row>
    <row r="1118" ht="14.1" hidden="1" customHeight="1" spans="1:11">
      <c r="A1118" s="58">
        <v>45078</v>
      </c>
      <c r="B1118" s="40">
        <f t="shared" si="2"/>
        <v>1112</v>
      </c>
      <c r="C1118" s="12" t="str">
        <f>_xlfn.IFNA(VLOOKUP(Table1[[#This Row],[ACCOUNT NAME]],'CHART OF ACCOUNTS'!$B$3:$D$156,2,0),"-")</f>
        <v>SALARIES</v>
      </c>
      <c r="D1118" t="s">
        <v>137</v>
      </c>
      <c r="E1118" t="str">
        <f>_xlfn.IFNA(VLOOKUP(Table1[[#This Row],[ACCOUNT NAME]],'CHART OF ACCOUNTS'!$B$3:$D$156,3,0),"-")</f>
        <v>OPERATIONS EXPENSES</v>
      </c>
      <c r="F1118" s="36" t="s">
        <v>1004</v>
      </c>
      <c r="G1118" s="48">
        <v>446200</v>
      </c>
      <c r="H1118" s="48"/>
      <c r="I1118" s="35">
        <f>I1117+Table1[[#This Row],[DEBIT]]-Table1[[#This Row],[CREDIT]]</f>
        <v>1931368173.6</v>
      </c>
      <c r="J1118" s="27">
        <f>Table1[[#This Row],[DATE]]</f>
        <v>45078</v>
      </c>
      <c r="K1118" s="65"/>
    </row>
    <row r="1119" ht="14.1" hidden="1" customHeight="1" spans="1:11">
      <c r="A1119" s="58">
        <v>45078</v>
      </c>
      <c r="B1119" s="40">
        <f t="shared" si="2"/>
        <v>1113</v>
      </c>
      <c r="C1119" s="12" t="str">
        <f>_xlfn.IFNA(VLOOKUP(Table1[[#This Row],[ACCOUNT NAME]],'CHART OF ACCOUNTS'!$B$3:$D$156,2,0),"-")</f>
        <v>HI TEA</v>
      </c>
      <c r="D1119" t="s">
        <v>108</v>
      </c>
      <c r="E1119" t="str">
        <f>_xlfn.IFNA(VLOOKUP(Table1[[#This Row],[ACCOUNT NAME]],'CHART OF ACCOUNTS'!$B$3:$D$156,3,0),"-")</f>
        <v>MARKETING EXP</v>
      </c>
      <c r="F1119" s="36" t="s">
        <v>1005</v>
      </c>
      <c r="G1119" s="48">
        <v>88000</v>
      </c>
      <c r="H1119" s="48"/>
      <c r="I1119" s="35">
        <f>I1118+Table1[[#This Row],[DEBIT]]-Table1[[#This Row],[CREDIT]]</f>
        <v>1931456173.6</v>
      </c>
      <c r="J1119" s="27">
        <f>Table1[[#This Row],[DATE]]</f>
        <v>45078</v>
      </c>
      <c r="K1119" s="65"/>
    </row>
    <row r="1120" ht="14.1" hidden="1" customHeight="1" spans="1:11">
      <c r="A1120" s="58">
        <v>45078</v>
      </c>
      <c r="B1120" s="40">
        <f t="shared" si="2"/>
        <v>1114</v>
      </c>
      <c r="C1120" s="12" t="str">
        <f>_xlfn.IFNA(VLOOKUP(Table1[[#This Row],[ACCOUNT NAME]],'CHART OF ACCOUNTS'!$B$3:$D$156,2,0),"-")</f>
        <v>MISCELLANOUS</v>
      </c>
      <c r="D1120" t="s">
        <v>140</v>
      </c>
      <c r="E1120" t="str">
        <f>_xlfn.IFNA(VLOOKUP(Table1[[#This Row],[ACCOUNT NAME]],'CHART OF ACCOUNTS'!$B$3:$D$156,3,0),"-")</f>
        <v>OPERATIONS EXPENSES</v>
      </c>
      <c r="F1120" s="36" t="s">
        <v>1006</v>
      </c>
      <c r="G1120" s="48">
        <v>18697</v>
      </c>
      <c r="H1120" s="48"/>
      <c r="I1120" s="35">
        <f>I1119+Table1[[#This Row],[DEBIT]]-Table1[[#This Row],[CREDIT]]</f>
        <v>1931474870.6</v>
      </c>
      <c r="J1120" s="27">
        <f>Table1[[#This Row],[DATE]]</f>
        <v>45078</v>
      </c>
      <c r="K1120" s="65"/>
    </row>
    <row r="1121" ht="14.1" hidden="1" customHeight="1" spans="1:11">
      <c r="A1121" s="58">
        <v>45078</v>
      </c>
      <c r="B1121" s="40">
        <f t="shared" si="2"/>
        <v>1115</v>
      </c>
      <c r="C1121" s="12" t="str">
        <f>_xlfn.IFNA(VLOOKUP(Table1[[#This Row],[ACCOUNT NAME]],'CHART OF ACCOUNTS'!$B$3:$D$156,2,0),"-")</f>
        <v>GENERAL</v>
      </c>
      <c r="D1121" t="s">
        <v>32</v>
      </c>
      <c r="E1121" t="str">
        <f>_xlfn.IFNA(VLOOKUP(Table1[[#This Row],[ACCOUNT NAME]],'CHART OF ACCOUNTS'!$B$3:$D$156,3,0),"-")</f>
        <v>OPERATIONS EXPENSES</v>
      </c>
      <c r="F1121" s="36" t="s">
        <v>1007</v>
      </c>
      <c r="G1121" s="48">
        <v>500000</v>
      </c>
      <c r="H1121" s="48"/>
      <c r="I1121" s="35">
        <f>I1120+Table1[[#This Row],[DEBIT]]-Table1[[#This Row],[CREDIT]]</f>
        <v>1931974870.6</v>
      </c>
      <c r="J1121" s="27">
        <f>Table1[[#This Row],[DATE]]</f>
        <v>45078</v>
      </c>
      <c r="K1121" s="65"/>
    </row>
    <row r="1122" ht="14.1" hidden="1" customHeight="1" spans="1:11">
      <c r="A1122" s="58">
        <v>45078</v>
      </c>
      <c r="B1122" s="40">
        <f t="shared" si="2"/>
        <v>1116</v>
      </c>
      <c r="C1122" t="str">
        <f>_xlfn.IFNA(VLOOKUP(Table1[[#This Row],[ACCOUNT NAME]],'CHART OF ACCOUNTS'!$B$3:$D$156,2,0),"-")</f>
        <v>ARCHITECTURE</v>
      </c>
      <c r="D1122" t="s">
        <v>16</v>
      </c>
      <c r="E1122" t="str">
        <f>_xlfn.IFNA(VLOOKUP(Table1[[#This Row],[ACCOUNT NAME]],'CHART OF ACCOUNTS'!$B$3:$D$156,3,0),"-")</f>
        <v>CONSTRUCTION EXP</v>
      </c>
      <c r="F1122" s="36" t="s">
        <v>1008</v>
      </c>
      <c r="G1122" s="48">
        <v>300000</v>
      </c>
      <c r="H1122" s="48"/>
      <c r="I1122" s="35">
        <f>I1121+Table1[[#This Row],[DEBIT]]-Table1[[#This Row],[CREDIT]]</f>
        <v>1932274870.6</v>
      </c>
      <c r="J1122" s="27">
        <f>Table1[[#This Row],[DATE]]</f>
        <v>45078</v>
      </c>
      <c r="K1122" s="65"/>
    </row>
    <row r="1123" ht="14.1" hidden="1" customHeight="1" spans="1:11">
      <c r="A1123" s="58">
        <v>45078</v>
      </c>
      <c r="B1123" s="40">
        <f t="shared" si="2"/>
        <v>1117</v>
      </c>
      <c r="C1123" s="12" t="str">
        <f>_xlfn.IFNA(VLOOKUP(Table1[[#This Row],[ACCOUNT NAME]],'CHART OF ACCOUNTS'!$B$3:$D$156,2,0),"-")</f>
        <v>SALARIES</v>
      </c>
      <c r="D1123" t="s">
        <v>137</v>
      </c>
      <c r="E1123" t="str">
        <f>_xlfn.IFNA(VLOOKUP(Table1[[#This Row],[ACCOUNT NAME]],'CHART OF ACCOUNTS'!$B$3:$D$156,3,0),"-")</f>
        <v>OPERATIONS EXPENSES</v>
      </c>
      <c r="F1123" s="36" t="s">
        <v>1009</v>
      </c>
      <c r="G1123" s="48">
        <v>90675</v>
      </c>
      <c r="H1123" s="48"/>
      <c r="I1123" s="35">
        <f>I1122+Table1[[#This Row],[DEBIT]]-Table1[[#This Row],[CREDIT]]</f>
        <v>1932365545.6</v>
      </c>
      <c r="J1123" s="27">
        <f>Table1[[#This Row],[DATE]]</f>
        <v>45078</v>
      </c>
      <c r="K1123" s="65"/>
    </row>
    <row r="1124" ht="14.1" hidden="1" customHeight="1" spans="1:11">
      <c r="A1124" s="58">
        <v>45078</v>
      </c>
      <c r="B1124" s="40">
        <f t="shared" si="2"/>
        <v>1118</v>
      </c>
      <c r="C1124" s="12" t="str">
        <f>_xlfn.IFNA(VLOOKUP(Table1[[#This Row],[ACCOUNT NAME]],'CHART OF ACCOUNTS'!$B$3:$D$156,2,0),"-")</f>
        <v>UTILITY</v>
      </c>
      <c r="D1124" t="s">
        <v>141</v>
      </c>
      <c r="E1124" t="str">
        <f>_xlfn.IFNA(VLOOKUP(Table1[[#This Row],[ACCOUNT NAME]],'CHART OF ACCOUNTS'!$B$3:$D$156,3,0),"-")</f>
        <v>OPERATIONS EXPENSES</v>
      </c>
      <c r="F1124" s="36" t="s">
        <v>1010</v>
      </c>
      <c r="G1124" s="48">
        <v>40890</v>
      </c>
      <c r="H1124" s="48"/>
      <c r="I1124" s="35">
        <f>I1123+Table1[[#This Row],[DEBIT]]-Table1[[#This Row],[CREDIT]]</f>
        <v>1932406435.6</v>
      </c>
      <c r="J1124" s="27">
        <f>Table1[[#This Row],[DATE]]</f>
        <v>45078</v>
      </c>
      <c r="K1124" s="65"/>
    </row>
    <row r="1125" ht="14.1" hidden="1" customHeight="1" spans="1:11">
      <c r="A1125" s="58">
        <v>45078</v>
      </c>
      <c r="B1125" s="40">
        <f t="shared" si="2"/>
        <v>1119</v>
      </c>
      <c r="C1125" s="12" t="str">
        <f>_xlfn.IFNA(VLOOKUP(Table1[[#This Row],[ACCOUNT NAME]],'CHART OF ACCOUNTS'!$B$3:$D$156,2,0),"-")</f>
        <v>UTILITY</v>
      </c>
      <c r="D1125" t="s">
        <v>141</v>
      </c>
      <c r="E1125" t="str">
        <f>_xlfn.IFNA(VLOOKUP(Table1[[#This Row],[ACCOUNT NAME]],'CHART OF ACCOUNTS'!$B$3:$D$156,3,0),"-")</f>
        <v>OPERATIONS EXPENSES</v>
      </c>
      <c r="F1125" s="36" t="s">
        <v>1011</v>
      </c>
      <c r="G1125" s="48">
        <v>41866</v>
      </c>
      <c r="H1125" s="48"/>
      <c r="I1125" s="35">
        <f>I1124+Table1[[#This Row],[DEBIT]]-Table1[[#This Row],[CREDIT]]</f>
        <v>1932448301.6</v>
      </c>
      <c r="J1125" s="27">
        <f>Table1[[#This Row],[DATE]]</f>
        <v>45078</v>
      </c>
      <c r="K1125" s="65"/>
    </row>
    <row r="1126" ht="14.1" hidden="1" customHeight="1" spans="1:11">
      <c r="A1126" s="58">
        <v>45082</v>
      </c>
      <c r="B1126" s="40">
        <f t="shared" si="2"/>
        <v>1120</v>
      </c>
      <c r="C1126" s="12" t="str">
        <f>_xlfn.IFNA(VLOOKUP(Table1[[#This Row],[ACCOUNT NAME]],'CHART OF ACCOUNTS'!$B$3:$D$156,2,0),"-")</f>
        <v>UTILITY</v>
      </c>
      <c r="D1126" t="s">
        <v>141</v>
      </c>
      <c r="E1126" t="str">
        <f>_xlfn.IFNA(VLOOKUP(Table1[[#This Row],[ACCOUNT NAME]],'CHART OF ACCOUNTS'!$B$3:$D$156,3,0),"-")</f>
        <v>OPERATIONS EXPENSES</v>
      </c>
      <c r="F1126" s="49" t="s">
        <v>1012</v>
      </c>
      <c r="G1126" s="48">
        <v>48406</v>
      </c>
      <c r="H1126" s="48"/>
      <c r="I1126" s="35">
        <f>I1125+Table1[[#This Row],[DEBIT]]-Table1[[#This Row],[CREDIT]]</f>
        <v>1932496707.6</v>
      </c>
      <c r="J1126" s="27">
        <f>Table1[[#This Row],[DATE]]</f>
        <v>45082</v>
      </c>
      <c r="K1126" s="65"/>
    </row>
    <row r="1127" ht="14.1" hidden="1" customHeight="1" spans="1:11">
      <c r="A1127" s="58">
        <v>45082</v>
      </c>
      <c r="B1127" s="40">
        <f t="shared" si="2"/>
        <v>1121</v>
      </c>
      <c r="C1127" s="12" t="str">
        <f>_xlfn.IFNA(VLOOKUP(Table1[[#This Row],[ACCOUNT NAME]],'CHART OF ACCOUNTS'!$B$3:$D$156,2,0),"-")</f>
        <v>UTILITY</v>
      </c>
      <c r="D1127" t="s">
        <v>141</v>
      </c>
      <c r="E1127" t="str">
        <f>_xlfn.IFNA(VLOOKUP(Table1[[#This Row],[ACCOUNT NAME]],'CHART OF ACCOUNTS'!$B$3:$D$156,3,0),"-")</f>
        <v>OPERATIONS EXPENSES</v>
      </c>
      <c r="F1127" s="49" t="s">
        <v>1013</v>
      </c>
      <c r="G1127" s="48">
        <v>6890</v>
      </c>
      <c r="H1127" s="48"/>
      <c r="I1127" s="35">
        <f>I1126+Table1[[#This Row],[DEBIT]]-Table1[[#This Row],[CREDIT]]</f>
        <v>1932503597.6</v>
      </c>
      <c r="J1127" s="27">
        <f>Table1[[#This Row],[DATE]]</f>
        <v>45082</v>
      </c>
      <c r="K1127" s="65"/>
    </row>
    <row r="1128" ht="14.1" hidden="1" customHeight="1" spans="1:10">
      <c r="A1128" s="58">
        <v>45082</v>
      </c>
      <c r="B1128" s="40">
        <f t="shared" si="2"/>
        <v>1122</v>
      </c>
      <c r="C1128" s="12" t="str">
        <f>_xlfn.IFNA(VLOOKUP(Table1[[#This Row],[ACCOUNT NAME]],'CHART OF ACCOUNTS'!$B$3:$D$156,2,0),"-")</f>
        <v>UTILITY</v>
      </c>
      <c r="D1128" t="s">
        <v>141</v>
      </c>
      <c r="E1128" t="str">
        <f>_xlfn.IFNA(VLOOKUP(Table1[[#This Row],[ACCOUNT NAME]],'CHART OF ACCOUNTS'!$B$3:$D$156,3,0),"-")</f>
        <v>OPERATIONS EXPENSES</v>
      </c>
      <c r="F1128" s="49" t="s">
        <v>1014</v>
      </c>
      <c r="G1128" s="38">
        <v>10188</v>
      </c>
      <c r="H1128" s="38"/>
      <c r="I1128" s="35">
        <f>I1127+Table1[[#This Row],[DEBIT]]-Table1[[#This Row],[CREDIT]]</f>
        <v>1932513785.6</v>
      </c>
      <c r="J1128" s="27">
        <f>Table1[[#This Row],[DATE]]</f>
        <v>45082</v>
      </c>
    </row>
    <row r="1129" ht="14.1" hidden="1" customHeight="1" spans="1:10">
      <c r="A1129" s="58">
        <v>45083</v>
      </c>
      <c r="B1129" s="40">
        <f t="shared" si="2"/>
        <v>1123</v>
      </c>
      <c r="C1129" t="str">
        <f>_xlfn.IFNA(VLOOKUP(Table1[[#This Row],[ACCOUNT NAME]],'CHART OF ACCOUNTS'!$B$3:$D$156,2,0),"-")</f>
        <v>ARCHITECTURE</v>
      </c>
      <c r="D1129" t="s">
        <v>18</v>
      </c>
      <c r="E1129" t="str">
        <f>_xlfn.IFNA(VLOOKUP(Table1[[#This Row],[ACCOUNT NAME]],'CHART OF ACCOUNTS'!$B$3:$D$156,3,0),"-")</f>
        <v>CONSTRUCTION EXP</v>
      </c>
      <c r="F1129" s="36" t="s">
        <v>1015</v>
      </c>
      <c r="G1129" s="38">
        <v>1450000</v>
      </c>
      <c r="H1129" s="38"/>
      <c r="I1129" s="35">
        <f>I1128+Table1[[#This Row],[DEBIT]]-Table1[[#This Row],[CREDIT]]</f>
        <v>1933963785.6</v>
      </c>
      <c r="J1129" s="27">
        <f>Table1[[#This Row],[DATE]]</f>
        <v>45083</v>
      </c>
    </row>
    <row r="1130" ht="14.1" hidden="1" customHeight="1" spans="1:10">
      <c r="A1130" s="58">
        <v>45083</v>
      </c>
      <c r="B1130" s="40">
        <f t="shared" si="2"/>
        <v>1124</v>
      </c>
      <c r="C1130" s="12" t="str">
        <f>_xlfn.IFNA(VLOOKUP(Table1[[#This Row],[ACCOUNT NAME]],'CHART OF ACCOUNTS'!$B$3:$D$156,2,0),"-")</f>
        <v>ARCHITECTURE</v>
      </c>
      <c r="D1130" t="s">
        <v>18</v>
      </c>
      <c r="E1130" t="str">
        <f>_xlfn.IFNA(VLOOKUP(Table1[[#This Row],[ACCOUNT NAME]],'CHART OF ACCOUNTS'!$B$3:$D$156,3,0),"-")</f>
        <v>CONSTRUCTION EXP</v>
      </c>
      <c r="F1130" s="36" t="s">
        <v>1016</v>
      </c>
      <c r="G1130" s="38">
        <v>2766500</v>
      </c>
      <c r="H1130" s="38"/>
      <c r="I1130" s="35">
        <f>I1129+Table1[[#This Row],[DEBIT]]-Table1[[#This Row],[CREDIT]]</f>
        <v>1936730285.6</v>
      </c>
      <c r="J1130" s="27">
        <f>Table1[[#This Row],[DATE]]</f>
        <v>45083</v>
      </c>
    </row>
    <row r="1131" ht="14.1" hidden="1" customHeight="1" spans="1:10">
      <c r="A1131" s="58">
        <v>45083</v>
      </c>
      <c r="B1131" s="40">
        <f t="shared" si="2"/>
        <v>1125</v>
      </c>
      <c r="C1131" s="12" t="str">
        <f>_xlfn.IFNA(VLOOKUP(Table1[[#This Row],[ACCOUNT NAME]],'CHART OF ACCOUNTS'!$B$3:$D$156,2,0),"-")</f>
        <v>RENTS</v>
      </c>
      <c r="D1131" t="s">
        <v>134</v>
      </c>
      <c r="E1131" t="str">
        <f>_xlfn.IFNA(VLOOKUP(Table1[[#This Row],[ACCOUNT NAME]],'CHART OF ACCOUNTS'!$B$3:$D$156,3,0),"-")</f>
        <v>OPERATIONS EXPENSES</v>
      </c>
      <c r="F1131" s="36" t="s">
        <v>1017</v>
      </c>
      <c r="G1131" s="38">
        <v>178500</v>
      </c>
      <c r="H1131" s="38"/>
      <c r="I1131" s="35">
        <f>I1130+Table1[[#This Row],[DEBIT]]-Table1[[#This Row],[CREDIT]]</f>
        <v>1936908785.6</v>
      </c>
      <c r="J1131" s="27">
        <f>Table1[[#This Row],[DATE]]</f>
        <v>45083</v>
      </c>
    </row>
    <row r="1132" ht="14.1" hidden="1" customHeight="1" spans="1:10">
      <c r="A1132" s="58">
        <v>45083</v>
      </c>
      <c r="B1132" s="40">
        <f t="shared" si="2"/>
        <v>1126</v>
      </c>
      <c r="C1132" s="12" t="str">
        <f>_xlfn.IFNA(VLOOKUP(Table1[[#This Row],[ACCOUNT NAME]],'CHART OF ACCOUNTS'!$B$3:$D$156,2,0),"-")</f>
        <v>TAXES PAID</v>
      </c>
      <c r="D1132" t="s">
        <v>163</v>
      </c>
      <c r="E1132" t="str">
        <f>_xlfn.IFNA(VLOOKUP(Table1[[#This Row],[ACCOUNT NAME]],'CHART OF ACCOUNTS'!$B$3:$D$156,3,0),"-")</f>
        <v>LEGAL EXPENSES</v>
      </c>
      <c r="F1132" s="36" t="s">
        <v>1018</v>
      </c>
      <c r="G1132" s="38">
        <v>1004</v>
      </c>
      <c r="H1132" s="38"/>
      <c r="I1132" s="35">
        <f>I1131+Table1[[#This Row],[DEBIT]]-Table1[[#This Row],[CREDIT]]</f>
        <v>1936909789.6</v>
      </c>
      <c r="J1132" s="27">
        <f>Table1[[#This Row],[DATE]]</f>
        <v>45083</v>
      </c>
    </row>
    <row r="1133" ht="14.1" hidden="1" customHeight="1" spans="1:10">
      <c r="A1133" s="58">
        <v>45083</v>
      </c>
      <c r="B1133" s="40">
        <f t="shared" si="2"/>
        <v>1127</v>
      </c>
      <c r="C1133" s="12" t="str">
        <f>_xlfn.IFNA(VLOOKUP(Table1[[#This Row],[ACCOUNT NAME]],'CHART OF ACCOUNTS'!$B$3:$D$156,2,0),"-")</f>
        <v>TAXES PAID</v>
      </c>
      <c r="D1133" t="s">
        <v>163</v>
      </c>
      <c r="E1133" t="str">
        <f>_xlfn.IFNA(VLOOKUP(Table1[[#This Row],[ACCOUNT NAME]],'CHART OF ACCOUNTS'!$B$3:$D$156,3,0),"-")</f>
        <v>LEGAL EXPENSES</v>
      </c>
      <c r="F1133" s="36" t="s">
        <v>1019</v>
      </c>
      <c r="G1133" s="38">
        <v>860</v>
      </c>
      <c r="H1133" s="38"/>
      <c r="I1133" s="35">
        <f>I1132+Table1[[#This Row],[DEBIT]]-Table1[[#This Row],[CREDIT]]</f>
        <v>1936910649.6</v>
      </c>
      <c r="J1133" s="27">
        <f>Table1[[#This Row],[DATE]]</f>
        <v>45083</v>
      </c>
    </row>
    <row r="1134" ht="14.1" hidden="1" customHeight="1" spans="1:10">
      <c r="A1134" s="58">
        <v>45084</v>
      </c>
      <c r="B1134" s="40">
        <f t="shared" si="2"/>
        <v>1128</v>
      </c>
      <c r="C1134" s="12" t="str">
        <f>_xlfn.IFNA(VLOOKUP(Table1[[#This Row],[ACCOUNT NAME]],'CHART OF ACCOUNTS'!$B$3:$D$156,2,0),"-")</f>
        <v>MACHINERY RENT</v>
      </c>
      <c r="D1134" t="s">
        <v>37</v>
      </c>
      <c r="E1134" t="str">
        <f>_xlfn.IFNA(VLOOKUP(Table1[[#This Row],[ACCOUNT NAME]],'CHART OF ACCOUNTS'!$B$3:$D$156,3,0),"-")</f>
        <v>CONSTRUCTION EXP</v>
      </c>
      <c r="F1134" s="36" t="s">
        <v>1020</v>
      </c>
      <c r="G1134" s="38">
        <v>1030029</v>
      </c>
      <c r="H1134" s="38"/>
      <c r="I1134" s="35">
        <f>I1133+Table1[[#This Row],[DEBIT]]-Table1[[#This Row],[CREDIT]]</f>
        <v>1937940678.6</v>
      </c>
      <c r="J1134" s="27">
        <f>Table1[[#This Row],[DATE]]</f>
        <v>45084</v>
      </c>
    </row>
    <row r="1135" ht="14.1" hidden="1" customHeight="1" spans="1:10">
      <c r="A1135" s="58">
        <v>45087</v>
      </c>
      <c r="B1135" s="40">
        <f t="shared" si="2"/>
        <v>1129</v>
      </c>
      <c r="C1135" s="12" t="str">
        <f>_xlfn.IFNA(VLOOKUP(Table1[[#This Row],[ACCOUNT NAME]],'CHART OF ACCOUNTS'!$B$3:$D$156,2,0),"-")</f>
        <v>HI TEA</v>
      </c>
      <c r="D1135" t="s">
        <v>108</v>
      </c>
      <c r="E1135" t="str">
        <f>_xlfn.IFNA(VLOOKUP(Table1[[#This Row],[ACCOUNT NAME]],'CHART OF ACCOUNTS'!$B$3:$D$156,3,0),"-")</f>
        <v>MARKETING EXP</v>
      </c>
      <c r="F1135" s="36" t="s">
        <v>1021</v>
      </c>
      <c r="G1135" s="48">
        <v>77200</v>
      </c>
      <c r="H1135" s="48"/>
      <c r="I1135" s="35">
        <f>I1134+Table1[[#This Row],[DEBIT]]-Table1[[#This Row],[CREDIT]]</f>
        <v>1938017878.6</v>
      </c>
      <c r="J1135" s="27">
        <f>Table1[[#This Row],[DATE]]</f>
        <v>45087</v>
      </c>
    </row>
    <row r="1136" ht="14.1" hidden="1" customHeight="1" spans="1:10">
      <c r="A1136" s="58">
        <v>45087</v>
      </c>
      <c r="B1136" s="40">
        <f t="shared" si="2"/>
        <v>1130</v>
      </c>
      <c r="C1136" s="12" t="str">
        <f>_xlfn.IFNA(VLOOKUP(Table1[[#This Row],[ACCOUNT NAME]],'CHART OF ACCOUNTS'!$B$3:$D$156,2,0),"-")</f>
        <v>SALARIES</v>
      </c>
      <c r="D1136" t="s">
        <v>138</v>
      </c>
      <c r="E1136" t="str">
        <f>_xlfn.IFNA(VLOOKUP(Table1[[#This Row],[ACCOUNT NAME]],'CHART OF ACCOUNTS'!$B$3:$D$156,3,0),"-")</f>
        <v>OPERATIONS EXPENSES</v>
      </c>
      <c r="F1136" s="46" t="s">
        <v>1022</v>
      </c>
      <c r="G1136" s="48">
        <v>50960</v>
      </c>
      <c r="H1136" s="48"/>
      <c r="I1136" s="35">
        <f>I1135+Table1[[#This Row],[DEBIT]]-Table1[[#This Row],[CREDIT]]</f>
        <v>1938068838.6</v>
      </c>
      <c r="J1136" s="27">
        <f>Table1[[#This Row],[DATE]]</f>
        <v>45087</v>
      </c>
    </row>
    <row r="1137" ht="14.1" hidden="1" customHeight="1" spans="1:10">
      <c r="A1137" s="58">
        <v>45089</v>
      </c>
      <c r="B1137" s="40">
        <f t="shared" si="2"/>
        <v>1131</v>
      </c>
      <c r="C1137" s="12" t="str">
        <f>_xlfn.IFNA(VLOOKUP(Table1[[#This Row],[ACCOUNT NAME]],'CHART OF ACCOUNTS'!$B$3:$D$156,2,0),"-")</f>
        <v>REVOLUTION MEDIA</v>
      </c>
      <c r="D1137" t="s">
        <v>102</v>
      </c>
      <c r="E1137" t="str">
        <f>_xlfn.IFNA(VLOOKUP(Table1[[#This Row],[ACCOUNT NAME]],'CHART OF ACCOUNTS'!$B$3:$D$156,3,0),"-")</f>
        <v>MARKETING EXP</v>
      </c>
      <c r="F1137" s="36" t="s">
        <v>1023</v>
      </c>
      <c r="G1137" s="48">
        <v>10800</v>
      </c>
      <c r="H1137" s="48"/>
      <c r="I1137" s="35">
        <f>I1136+Table1[[#This Row],[DEBIT]]-Table1[[#This Row],[CREDIT]]</f>
        <v>1938079638.6</v>
      </c>
      <c r="J1137" s="27">
        <f>Table1[[#This Row],[DATE]]</f>
        <v>45089</v>
      </c>
    </row>
    <row r="1138" ht="14.1" hidden="1" customHeight="1" spans="1:10">
      <c r="A1138" s="58">
        <v>45089</v>
      </c>
      <c r="B1138" s="40">
        <f t="shared" si="2"/>
        <v>1132</v>
      </c>
      <c r="C1138" s="12" t="str">
        <f>_xlfn.IFNA(VLOOKUP(Table1[[#This Row],[ACCOUNT NAME]],'CHART OF ACCOUNTS'!$B$3:$D$156,2,0),"-")</f>
        <v>REVOLUTION MEDIA</v>
      </c>
      <c r="D1138" t="s">
        <v>102</v>
      </c>
      <c r="E1138" t="str">
        <f>_xlfn.IFNA(VLOOKUP(Table1[[#This Row],[ACCOUNT NAME]],'CHART OF ACCOUNTS'!$B$3:$D$156,3,0),"-")</f>
        <v>MARKETING EXP</v>
      </c>
      <c r="F1138" s="36" t="s">
        <v>1024</v>
      </c>
      <c r="G1138" s="48">
        <v>108536</v>
      </c>
      <c r="H1138" s="48"/>
      <c r="I1138" s="35">
        <f>I1137+Table1[[#This Row],[DEBIT]]-Table1[[#This Row],[CREDIT]]</f>
        <v>1938188174.6</v>
      </c>
      <c r="J1138" s="27">
        <f>Table1[[#This Row],[DATE]]</f>
        <v>45089</v>
      </c>
    </row>
    <row r="1139" ht="14.1" hidden="1" customHeight="1" spans="1:10">
      <c r="A1139" s="58">
        <v>45089</v>
      </c>
      <c r="B1139" s="40">
        <f t="shared" si="2"/>
        <v>1133</v>
      </c>
      <c r="C1139" s="12" t="str">
        <f>_xlfn.IFNA(VLOOKUP(Table1[[#This Row],[ACCOUNT NAME]],'CHART OF ACCOUNTS'!$B$3:$D$156,2,0),"-")</f>
        <v>REVOLUTION MEDIA</v>
      </c>
      <c r="D1139" t="s">
        <v>102</v>
      </c>
      <c r="E1139" t="str">
        <f>_xlfn.IFNA(VLOOKUP(Table1[[#This Row],[ACCOUNT NAME]],'CHART OF ACCOUNTS'!$B$3:$D$156,3,0),"-")</f>
        <v>MARKETING EXP</v>
      </c>
      <c r="F1139" s="36" t="s">
        <v>1025</v>
      </c>
      <c r="G1139" s="48">
        <v>5800</v>
      </c>
      <c r="H1139" s="48"/>
      <c r="I1139" s="35">
        <f>I1138+Table1[[#This Row],[DEBIT]]-Table1[[#This Row],[CREDIT]]</f>
        <v>1938193974.6</v>
      </c>
      <c r="J1139" s="27">
        <f>Table1[[#This Row],[DATE]]</f>
        <v>45089</v>
      </c>
    </row>
    <row r="1140" ht="14.1" hidden="1" customHeight="1" spans="1:10">
      <c r="A1140" s="58">
        <v>45089</v>
      </c>
      <c r="B1140" s="40">
        <f t="shared" si="2"/>
        <v>1134</v>
      </c>
      <c r="C1140" t="str">
        <f>_xlfn.IFNA(VLOOKUP(Table1[[#This Row],[ACCOUNT NAME]],'CHART OF ACCOUNTS'!$B$3:$D$156,2,0),"-")</f>
        <v>BRICK WALL</v>
      </c>
      <c r="D1140" t="s">
        <v>50</v>
      </c>
      <c r="E1140" t="str">
        <f>_xlfn.IFNA(VLOOKUP(Table1[[#This Row],[ACCOUNT NAME]],'CHART OF ACCOUNTS'!$B$3:$D$156,3,0),"-")</f>
        <v>CONSTRUCTION EXP</v>
      </c>
      <c r="F1140" s="36" t="s">
        <v>1026</v>
      </c>
      <c r="G1140" s="48">
        <v>41020</v>
      </c>
      <c r="H1140" s="48"/>
      <c r="I1140" s="35">
        <f>I1139+Table1[[#This Row],[DEBIT]]-Table1[[#This Row],[CREDIT]]</f>
        <v>1938234994.6</v>
      </c>
      <c r="J1140" s="27">
        <f>Table1[[#This Row],[DATE]]</f>
        <v>45089</v>
      </c>
    </row>
    <row r="1141" ht="14.1" hidden="1" customHeight="1" spans="1:10">
      <c r="A1141" s="58">
        <v>45089</v>
      </c>
      <c r="B1141" s="40">
        <f t="shared" si="2"/>
        <v>1135</v>
      </c>
      <c r="C1141" t="str">
        <f>_xlfn.IFNA(VLOOKUP(Table1[[#This Row],[ACCOUNT NAME]],'CHART OF ACCOUNTS'!$B$3:$D$156,2,0),"-")</f>
        <v>STEEL</v>
      </c>
      <c r="D1141" t="s">
        <v>41</v>
      </c>
      <c r="E1141" t="str">
        <f>_xlfn.IFNA(VLOOKUP(Table1[[#This Row],[ACCOUNT NAME]],'CHART OF ACCOUNTS'!$B$3:$D$156,3,0),"-")</f>
        <v>CONSTRUCTION EXP</v>
      </c>
      <c r="F1141" s="36" t="s">
        <v>1027</v>
      </c>
      <c r="G1141" s="48">
        <v>3986330</v>
      </c>
      <c r="H1141" s="48"/>
      <c r="I1141" s="35">
        <f>I1140+Table1[[#This Row],[DEBIT]]-Table1[[#This Row],[CREDIT]]</f>
        <v>1942221324.6</v>
      </c>
      <c r="J1141" s="27">
        <f>Table1[[#This Row],[DATE]]</f>
        <v>45089</v>
      </c>
    </row>
    <row r="1142" ht="14.1" hidden="1" customHeight="1" spans="1:10">
      <c r="A1142" s="58">
        <v>45089</v>
      </c>
      <c r="B1142" s="40">
        <f t="shared" si="2"/>
        <v>1136</v>
      </c>
      <c r="C1142" s="12" t="str">
        <f>_xlfn.IFNA(VLOOKUP(Table1[[#This Row],[ACCOUNT NAME]],'CHART OF ACCOUNTS'!$B$3:$D$156,2,0),"-")</f>
        <v>SAND</v>
      </c>
      <c r="D1142" t="s">
        <v>43</v>
      </c>
      <c r="E1142" t="str">
        <f>_xlfn.IFNA(VLOOKUP(Table1[[#This Row],[ACCOUNT NAME]],'CHART OF ACCOUNTS'!$B$3:$D$156,3,0),"-")</f>
        <v>CONSTRUCTION EXP</v>
      </c>
      <c r="F1142" s="36" t="s">
        <v>1028</v>
      </c>
      <c r="G1142" s="48">
        <v>99750</v>
      </c>
      <c r="H1142" s="48"/>
      <c r="I1142" s="35">
        <f>I1141+Table1[[#This Row],[DEBIT]]-Table1[[#This Row],[CREDIT]]</f>
        <v>1942321074.6</v>
      </c>
      <c r="J1142" s="27">
        <f>Table1[[#This Row],[DATE]]</f>
        <v>45089</v>
      </c>
    </row>
    <row r="1143" ht="14.1" hidden="1" customHeight="1" spans="1:10">
      <c r="A1143" s="58">
        <v>45089</v>
      </c>
      <c r="B1143" s="40">
        <f t="shared" si="2"/>
        <v>1137</v>
      </c>
      <c r="C1143" s="12" t="str">
        <f>_xlfn.IFNA(VLOOKUP(Table1[[#This Row],[ACCOUNT NAME]],'CHART OF ACCOUNTS'!$B$3:$D$156,2,0),"-")</f>
        <v>SAND</v>
      </c>
      <c r="D1143" t="s">
        <v>43</v>
      </c>
      <c r="E1143" t="str">
        <f>_xlfn.IFNA(VLOOKUP(Table1[[#This Row],[ACCOUNT NAME]],'CHART OF ACCOUNTS'!$B$3:$D$156,3,0),"-")</f>
        <v>CONSTRUCTION EXP</v>
      </c>
      <c r="F1143" s="36" t="s">
        <v>1029</v>
      </c>
      <c r="G1143" s="48">
        <v>56500</v>
      </c>
      <c r="H1143" s="48"/>
      <c r="I1143" s="35">
        <f>I1142+Table1[[#This Row],[DEBIT]]-Table1[[#This Row],[CREDIT]]</f>
        <v>1942377574.6</v>
      </c>
      <c r="J1143" s="27">
        <f>Table1[[#This Row],[DATE]]</f>
        <v>45089</v>
      </c>
    </row>
    <row r="1144" ht="14.1" hidden="1" customHeight="1" spans="1:10">
      <c r="A1144" s="58">
        <v>45089</v>
      </c>
      <c r="B1144" s="40">
        <f t="shared" si="2"/>
        <v>1138</v>
      </c>
      <c r="C1144" s="12" t="str">
        <f>_xlfn.IFNA(VLOOKUP(Table1[[#This Row],[ACCOUNT NAME]],'CHART OF ACCOUNTS'!$B$3:$D$156,2,0),"-")</f>
        <v>SAND</v>
      </c>
      <c r="D1144" t="s">
        <v>43</v>
      </c>
      <c r="E1144" t="str">
        <f>_xlfn.IFNA(VLOOKUP(Table1[[#This Row],[ACCOUNT NAME]],'CHART OF ACCOUNTS'!$B$3:$D$156,3,0),"-")</f>
        <v>CONSTRUCTION EXP</v>
      </c>
      <c r="F1144" s="36" t="s">
        <v>1030</v>
      </c>
      <c r="G1144" s="48">
        <v>111600</v>
      </c>
      <c r="H1144" s="48"/>
      <c r="I1144" s="35">
        <f>I1143+Table1[[#This Row],[DEBIT]]-Table1[[#This Row],[CREDIT]]</f>
        <v>1942489174.6</v>
      </c>
      <c r="J1144" s="27">
        <f>Table1[[#This Row],[DATE]]</f>
        <v>45089</v>
      </c>
    </row>
    <row r="1145" ht="14.1" hidden="1" customHeight="1" spans="1:10">
      <c r="A1145" s="58">
        <v>45089</v>
      </c>
      <c r="B1145" s="40">
        <f t="shared" si="2"/>
        <v>1139</v>
      </c>
      <c r="C1145" s="12" t="str">
        <f>_xlfn.IFNA(VLOOKUP(Table1[[#This Row],[ACCOUNT NAME]],'CHART OF ACCOUNTS'!$B$3:$D$156,2,0),"-")</f>
        <v>ARCHITECTURE</v>
      </c>
      <c r="D1145" t="s">
        <v>18</v>
      </c>
      <c r="E1145" t="str">
        <f>_xlfn.IFNA(VLOOKUP(Table1[[#This Row],[ACCOUNT NAME]],'CHART OF ACCOUNTS'!$B$3:$D$156,3,0),"-")</f>
        <v>CONSTRUCTION EXP</v>
      </c>
      <c r="F1145" s="36" t="s">
        <v>1031</v>
      </c>
      <c r="G1145" s="48">
        <v>4000000</v>
      </c>
      <c r="H1145" s="48"/>
      <c r="I1145" s="35">
        <f>I1144+Table1[[#This Row],[DEBIT]]-Table1[[#This Row],[CREDIT]]</f>
        <v>1946489174.6</v>
      </c>
      <c r="J1145" s="27">
        <f>Table1[[#This Row],[DATE]]</f>
        <v>45089</v>
      </c>
    </row>
    <row r="1146" ht="14.1" hidden="1" customHeight="1" spans="1:10">
      <c r="A1146" s="58">
        <v>45089</v>
      </c>
      <c r="B1146" s="40">
        <f t="shared" si="2"/>
        <v>1140</v>
      </c>
      <c r="C1146" s="12" t="str">
        <f>_xlfn.IFNA(VLOOKUP(Table1[[#This Row],[ACCOUNT NAME]],'CHART OF ACCOUNTS'!$B$3:$D$156,2,0),"-")</f>
        <v>ARCHITECTURE</v>
      </c>
      <c r="D1146" t="s">
        <v>18</v>
      </c>
      <c r="E1146" t="str">
        <f>_xlfn.IFNA(VLOOKUP(Table1[[#This Row],[ACCOUNT NAME]],'CHART OF ACCOUNTS'!$B$3:$D$156,3,0),"-")</f>
        <v>CONSTRUCTION EXP</v>
      </c>
      <c r="F1146" s="36" t="s">
        <v>1032</v>
      </c>
      <c r="G1146" s="48">
        <v>3000000</v>
      </c>
      <c r="H1146" s="48"/>
      <c r="I1146" s="35">
        <f>I1145+Table1[[#This Row],[DEBIT]]-Table1[[#This Row],[CREDIT]]</f>
        <v>1949489174.6</v>
      </c>
      <c r="J1146" s="27">
        <f>Table1[[#This Row],[DATE]]</f>
        <v>45089</v>
      </c>
    </row>
    <row r="1147" ht="14.1" hidden="1" customHeight="1" spans="1:10">
      <c r="A1147" s="58">
        <v>45089</v>
      </c>
      <c r="B1147" s="40">
        <f t="shared" si="2"/>
        <v>1141</v>
      </c>
      <c r="C1147" s="12" t="str">
        <f>_xlfn.IFNA(VLOOKUP(Table1[[#This Row],[ACCOUNT NAME]],'CHART OF ACCOUNTS'!$B$3:$D$156,2,0),"-")</f>
        <v>SAND</v>
      </c>
      <c r="D1147" t="s">
        <v>43</v>
      </c>
      <c r="E1147" t="str">
        <f>_xlfn.IFNA(VLOOKUP(Table1[[#This Row],[ACCOUNT NAME]],'CHART OF ACCOUNTS'!$B$3:$D$156,3,0),"-")</f>
        <v>CONSTRUCTION EXP</v>
      </c>
      <c r="F1147" s="36" t="s">
        <v>1033</v>
      </c>
      <c r="G1147" s="48">
        <v>340200</v>
      </c>
      <c r="H1147" s="48"/>
      <c r="I1147" s="35">
        <f>I1146+Table1[[#This Row],[DEBIT]]-Table1[[#This Row],[CREDIT]]</f>
        <v>1949829374.6</v>
      </c>
      <c r="J1147" s="27">
        <f>Table1[[#This Row],[DATE]]</f>
        <v>45089</v>
      </c>
    </row>
    <row r="1148" ht="14.1" hidden="1" customHeight="1" spans="1:10">
      <c r="A1148" s="58">
        <v>45089</v>
      </c>
      <c r="B1148" s="40">
        <f t="shared" si="2"/>
        <v>1142</v>
      </c>
      <c r="C1148" s="12" t="str">
        <f>_xlfn.IFNA(VLOOKUP(Table1[[#This Row],[ACCOUNT NAME]],'CHART OF ACCOUNTS'!$B$3:$D$156,2,0),"-")</f>
        <v>CONTRACTOR</v>
      </c>
      <c r="D1148" t="s">
        <v>52</v>
      </c>
      <c r="E1148" t="str">
        <f>_xlfn.IFNA(VLOOKUP(Table1[[#This Row],[ACCOUNT NAME]],'CHART OF ACCOUNTS'!$B$3:$D$156,3,0),"-")</f>
        <v>CONSTRUCTION EXP</v>
      </c>
      <c r="F1148" s="36" t="s">
        <v>1034</v>
      </c>
      <c r="G1148" s="48">
        <v>500000</v>
      </c>
      <c r="H1148" s="48"/>
      <c r="I1148" s="35">
        <f>I1147+Table1[[#This Row],[DEBIT]]-Table1[[#This Row],[CREDIT]]</f>
        <v>1950329374.6</v>
      </c>
      <c r="J1148" s="27">
        <f>Table1[[#This Row],[DATE]]</f>
        <v>45089</v>
      </c>
    </row>
    <row r="1149" ht="14.1" hidden="1" customHeight="1" spans="1:10">
      <c r="A1149" s="59">
        <v>45089</v>
      </c>
      <c r="B1149" s="60">
        <f t="shared" si="2"/>
        <v>1143</v>
      </c>
      <c r="C1149" s="61" t="str">
        <f>_xlfn.IFNA(VLOOKUP(Table1[[#This Row],[ACCOUNT NAME]],'CHART OF ACCOUNTS'!$B$3:$D$156,2,0),"-")</f>
        <v>REVOLUTION MEDIA</v>
      </c>
      <c r="D1149" s="62" t="s">
        <v>102</v>
      </c>
      <c r="E1149" s="62" t="str">
        <f>_xlfn.IFNA(VLOOKUP(Table1[[#This Row],[ACCOUNT NAME]],'CHART OF ACCOUNTS'!$B$3:$D$156,3,0),"-")</f>
        <v>MARKETING EXP</v>
      </c>
      <c r="F1149" s="63" t="s">
        <v>1035</v>
      </c>
      <c r="G1149" s="64">
        <v>227500</v>
      </c>
      <c r="H1149" s="64"/>
      <c r="I1149" s="35">
        <f>I1148+Table1[[#This Row],[DEBIT]]-Table1[[#This Row],[CREDIT]]</f>
        <v>1950556874.6</v>
      </c>
      <c r="J1149" s="66">
        <f>Table1[[#This Row],[DATE]]</f>
        <v>45089</v>
      </c>
    </row>
    <row r="1150" ht="14.1" hidden="1" customHeight="1" spans="1:10">
      <c r="A1150" s="59">
        <v>45089</v>
      </c>
      <c r="B1150" s="60">
        <f t="shared" si="2"/>
        <v>1144</v>
      </c>
      <c r="C1150" s="61" t="str">
        <f>_xlfn.IFNA(VLOOKUP(Table1[[#This Row],[ACCOUNT NAME]],'CHART OF ACCOUNTS'!$B$3:$D$156,2,0),"-")</f>
        <v>REVOLUTION MEDIA</v>
      </c>
      <c r="D1150" s="62" t="s">
        <v>102</v>
      </c>
      <c r="E1150" s="62" t="str">
        <f>_xlfn.IFNA(VLOOKUP(Table1[[#This Row],[ACCOUNT NAME]],'CHART OF ACCOUNTS'!$B$3:$D$156,3,0),"-")</f>
        <v>MARKETING EXP</v>
      </c>
      <c r="F1150" s="63" t="s">
        <v>1036</v>
      </c>
      <c r="G1150" s="64">
        <v>227500</v>
      </c>
      <c r="H1150" s="64"/>
      <c r="I1150" s="35">
        <f>I1149+Table1[[#This Row],[DEBIT]]-Table1[[#This Row],[CREDIT]]</f>
        <v>1950784374.6</v>
      </c>
      <c r="J1150" s="66">
        <f>Table1[[#This Row],[DATE]]</f>
        <v>45089</v>
      </c>
    </row>
    <row r="1151" ht="14.1" hidden="1" customHeight="1" spans="1:10">
      <c r="A1151" s="58">
        <v>45089</v>
      </c>
      <c r="B1151" s="40">
        <f t="shared" si="2"/>
        <v>1145</v>
      </c>
      <c r="C1151" s="12" t="str">
        <f>_xlfn.IFNA(VLOOKUP(Table1[[#This Row],[ACCOUNT NAME]],'CHART OF ACCOUNTS'!$B$3:$D$156,2,0),"-")</f>
        <v>UTILITY</v>
      </c>
      <c r="D1151" t="s">
        <v>141</v>
      </c>
      <c r="E1151" t="str">
        <f>_xlfn.IFNA(VLOOKUP(Table1[[#This Row],[ACCOUNT NAME]],'CHART OF ACCOUNTS'!$B$3:$D$156,3,0),"-")</f>
        <v>OPERATIONS EXPENSES</v>
      </c>
      <c r="F1151" s="36" t="s">
        <v>1037</v>
      </c>
      <c r="G1151" s="48">
        <v>507</v>
      </c>
      <c r="H1151" s="48"/>
      <c r="I1151" s="35">
        <f>I1150+Table1[[#This Row],[DEBIT]]-Table1[[#This Row],[CREDIT]]</f>
        <v>1950784881.6</v>
      </c>
      <c r="J1151" s="27">
        <f>Table1[[#This Row],[DATE]]</f>
        <v>45089</v>
      </c>
    </row>
    <row r="1152" ht="14.1" hidden="1" customHeight="1" spans="1:10">
      <c r="A1152" s="58">
        <v>45089</v>
      </c>
      <c r="B1152" s="40">
        <f t="shared" si="2"/>
        <v>1146</v>
      </c>
      <c r="C1152" s="12" t="str">
        <f>_xlfn.IFNA(VLOOKUP(Table1[[#This Row],[ACCOUNT NAME]],'CHART OF ACCOUNTS'!$B$3:$D$156,2,0),"-")</f>
        <v>UTILITY</v>
      </c>
      <c r="D1152" t="s">
        <v>141</v>
      </c>
      <c r="E1152" t="str">
        <f>_xlfn.IFNA(VLOOKUP(Table1[[#This Row],[ACCOUNT NAME]],'CHART OF ACCOUNTS'!$B$3:$D$156,3,0),"-")</f>
        <v>OPERATIONS EXPENSES</v>
      </c>
      <c r="F1152" s="36" t="s">
        <v>1038</v>
      </c>
      <c r="G1152" s="48">
        <v>3068</v>
      </c>
      <c r="H1152" s="48"/>
      <c r="I1152" s="35">
        <f>I1151+Table1[[#This Row],[DEBIT]]-Table1[[#This Row],[CREDIT]]</f>
        <v>1950787949.6</v>
      </c>
      <c r="J1152" s="27">
        <f>Table1[[#This Row],[DATE]]</f>
        <v>45089</v>
      </c>
    </row>
    <row r="1153" ht="14.1" hidden="1" customHeight="1" spans="1:10">
      <c r="A1153" s="58">
        <v>45089</v>
      </c>
      <c r="B1153" s="40">
        <f t="shared" si="2"/>
        <v>1147</v>
      </c>
      <c r="C1153" s="12" t="str">
        <f>_xlfn.IFNA(VLOOKUP(Table1[[#This Row],[ACCOUNT NAME]],'CHART OF ACCOUNTS'!$B$3:$D$156,2,0),"-")</f>
        <v>UTILITY</v>
      </c>
      <c r="D1153" t="s">
        <v>141</v>
      </c>
      <c r="E1153" t="str">
        <f>_xlfn.IFNA(VLOOKUP(Table1[[#This Row],[ACCOUNT NAME]],'CHART OF ACCOUNTS'!$B$3:$D$156,3,0),"-")</f>
        <v>OPERATIONS EXPENSES</v>
      </c>
      <c r="F1153" s="36" t="s">
        <v>1039</v>
      </c>
      <c r="G1153" s="48">
        <v>514</v>
      </c>
      <c r="H1153" s="48"/>
      <c r="I1153" s="35">
        <f>I1152+Table1[[#This Row],[DEBIT]]-Table1[[#This Row],[CREDIT]]</f>
        <v>1950788463.6</v>
      </c>
      <c r="J1153" s="27">
        <f>Table1[[#This Row],[DATE]]</f>
        <v>45089</v>
      </c>
    </row>
    <row r="1154" ht="14.1" hidden="1" customHeight="1" spans="1:10">
      <c r="A1154" s="58">
        <v>45089</v>
      </c>
      <c r="B1154" s="40">
        <f t="shared" si="2"/>
        <v>1148</v>
      </c>
      <c r="C1154" s="12" t="str">
        <f>_xlfn.IFNA(VLOOKUP(Table1[[#This Row],[ACCOUNT NAME]],'CHART OF ACCOUNTS'!$B$3:$D$156,2,0),"-")</f>
        <v>UTILITY</v>
      </c>
      <c r="D1154" t="s">
        <v>141</v>
      </c>
      <c r="E1154" t="str">
        <f>_xlfn.IFNA(VLOOKUP(Table1[[#This Row],[ACCOUNT NAME]],'CHART OF ACCOUNTS'!$B$3:$D$156,3,0),"-")</f>
        <v>OPERATIONS EXPENSES</v>
      </c>
      <c r="F1154" s="36" t="s">
        <v>1040</v>
      </c>
      <c r="G1154" s="48">
        <v>371</v>
      </c>
      <c r="H1154" s="48"/>
      <c r="I1154" s="35">
        <f>I1153+Table1[[#This Row],[DEBIT]]-Table1[[#This Row],[CREDIT]]</f>
        <v>1950788834.6</v>
      </c>
      <c r="J1154" s="27">
        <f>Table1[[#This Row],[DATE]]</f>
        <v>45089</v>
      </c>
    </row>
    <row r="1155" ht="14.1" hidden="1" customHeight="1" spans="1:10">
      <c r="A1155" s="58">
        <v>45089</v>
      </c>
      <c r="B1155" s="40">
        <f t="shared" si="2"/>
        <v>1149</v>
      </c>
      <c r="C1155" s="12" t="str">
        <f>_xlfn.IFNA(VLOOKUP(Table1[[#This Row],[ACCOUNT NAME]],'CHART OF ACCOUNTS'!$B$3:$D$156,2,0),"-")</f>
        <v>UTILITY</v>
      </c>
      <c r="D1155" t="s">
        <v>141</v>
      </c>
      <c r="E1155" t="str">
        <f>_xlfn.IFNA(VLOOKUP(Table1[[#This Row],[ACCOUNT NAME]],'CHART OF ACCOUNTS'!$B$3:$D$156,3,0),"-")</f>
        <v>OPERATIONS EXPENSES</v>
      </c>
      <c r="F1155" s="36" t="s">
        <v>1041</v>
      </c>
      <c r="G1155" s="48">
        <v>1386</v>
      </c>
      <c r="H1155" s="48"/>
      <c r="I1155" s="35">
        <f>I1154+Table1[[#This Row],[DEBIT]]-Table1[[#This Row],[CREDIT]]</f>
        <v>1950790220.6</v>
      </c>
      <c r="J1155" s="27">
        <f>Table1[[#This Row],[DATE]]</f>
        <v>45089</v>
      </c>
    </row>
    <row r="1156" ht="14.1" hidden="1" customHeight="1" spans="1:10">
      <c r="A1156" s="58">
        <v>45089</v>
      </c>
      <c r="B1156" s="40">
        <f t="shared" si="2"/>
        <v>1150</v>
      </c>
      <c r="C1156" s="12" t="str">
        <f>_xlfn.IFNA(VLOOKUP(Table1[[#This Row],[ACCOUNT NAME]],'CHART OF ACCOUNTS'!$B$3:$D$156,2,0),"-")</f>
        <v>UTILITY</v>
      </c>
      <c r="D1156" t="s">
        <v>141</v>
      </c>
      <c r="E1156" t="str">
        <f>_xlfn.IFNA(VLOOKUP(Table1[[#This Row],[ACCOUNT NAME]],'CHART OF ACCOUNTS'!$B$3:$D$156,3,0),"-")</f>
        <v>OPERATIONS EXPENSES</v>
      </c>
      <c r="F1156" s="36" t="s">
        <v>1042</v>
      </c>
      <c r="G1156" s="48">
        <v>377</v>
      </c>
      <c r="H1156" s="48"/>
      <c r="I1156" s="35">
        <f>I1155+Table1[[#This Row],[DEBIT]]-Table1[[#This Row],[CREDIT]]</f>
        <v>1950790597.6</v>
      </c>
      <c r="J1156" s="27">
        <f>Table1[[#This Row],[DATE]]</f>
        <v>45089</v>
      </c>
    </row>
    <row r="1157" ht="14.1" hidden="1" customHeight="1" spans="1:10">
      <c r="A1157" s="58">
        <v>45089</v>
      </c>
      <c r="B1157" s="40">
        <f t="shared" si="2"/>
        <v>1151</v>
      </c>
      <c r="C1157" s="12" t="str">
        <f>_xlfn.IFNA(VLOOKUP(Table1[[#This Row],[ACCOUNT NAME]],'CHART OF ACCOUNTS'!$B$3:$D$156,2,0),"-")</f>
        <v>UTILITY</v>
      </c>
      <c r="D1157" t="s">
        <v>141</v>
      </c>
      <c r="E1157" t="str">
        <f>_xlfn.IFNA(VLOOKUP(Table1[[#This Row],[ACCOUNT NAME]],'CHART OF ACCOUNTS'!$B$3:$D$156,3,0),"-")</f>
        <v>OPERATIONS EXPENSES</v>
      </c>
      <c r="F1157" s="36" t="s">
        <v>1043</v>
      </c>
      <c r="G1157" s="48">
        <v>429</v>
      </c>
      <c r="H1157" s="48"/>
      <c r="I1157" s="35">
        <f>I1156+Table1[[#This Row],[DEBIT]]-Table1[[#This Row],[CREDIT]]</f>
        <v>1950791026.6</v>
      </c>
      <c r="J1157" s="27">
        <f>Table1[[#This Row],[DATE]]</f>
        <v>45089</v>
      </c>
    </row>
    <row r="1158" ht="14.1" hidden="1" customHeight="1" spans="1:10">
      <c r="A1158" s="58">
        <v>45089</v>
      </c>
      <c r="B1158" s="40">
        <f t="shared" si="2"/>
        <v>1152</v>
      </c>
      <c r="C1158" s="12" t="str">
        <f>_xlfn.IFNA(VLOOKUP(Table1[[#This Row],[ACCOUNT NAME]],'CHART OF ACCOUNTS'!$B$3:$D$156,2,0),"-")</f>
        <v>UTILITY</v>
      </c>
      <c r="D1158" t="s">
        <v>141</v>
      </c>
      <c r="E1158" t="str">
        <f>_xlfn.IFNA(VLOOKUP(Table1[[#This Row],[ACCOUNT NAME]],'CHART OF ACCOUNTS'!$B$3:$D$156,3,0),"-")</f>
        <v>OPERATIONS EXPENSES</v>
      </c>
      <c r="F1158" s="36" t="s">
        <v>1044</v>
      </c>
      <c r="G1158" s="48">
        <v>390</v>
      </c>
      <c r="H1158" s="48"/>
      <c r="I1158" s="35">
        <f>I1157+Table1[[#This Row],[DEBIT]]-Table1[[#This Row],[CREDIT]]</f>
        <v>1950791416.6</v>
      </c>
      <c r="J1158" s="27">
        <f>Table1[[#This Row],[DATE]]</f>
        <v>45089</v>
      </c>
    </row>
    <row r="1159" ht="14.1" hidden="1" customHeight="1" spans="1:10">
      <c r="A1159" s="58">
        <v>45089</v>
      </c>
      <c r="B1159" s="40">
        <f t="shared" si="2"/>
        <v>1153</v>
      </c>
      <c r="C1159" s="12" t="str">
        <f>_xlfn.IFNA(VLOOKUP(Table1[[#This Row],[ACCOUNT NAME]],'CHART OF ACCOUNTS'!$B$3:$D$156,2,0),"-")</f>
        <v>UTILITY</v>
      </c>
      <c r="D1159" t="s">
        <v>141</v>
      </c>
      <c r="E1159" t="str">
        <f>_xlfn.IFNA(VLOOKUP(Table1[[#This Row],[ACCOUNT NAME]],'CHART OF ACCOUNTS'!$B$3:$D$156,3,0),"-")</f>
        <v>OPERATIONS EXPENSES</v>
      </c>
      <c r="F1159" s="36" t="s">
        <v>1045</v>
      </c>
      <c r="G1159" s="48">
        <v>358</v>
      </c>
      <c r="H1159" s="48"/>
      <c r="I1159" s="35">
        <f>I1158+Table1[[#This Row],[DEBIT]]-Table1[[#This Row],[CREDIT]]</f>
        <v>1950791774.6</v>
      </c>
      <c r="J1159" s="27">
        <f>Table1[[#This Row],[DATE]]</f>
        <v>45089</v>
      </c>
    </row>
    <row r="1160" ht="14.1" hidden="1" customHeight="1" spans="1:10">
      <c r="A1160" s="58">
        <v>45089</v>
      </c>
      <c r="B1160" s="40">
        <f t="shared" si="2"/>
        <v>1154</v>
      </c>
      <c r="C1160" s="12" t="str">
        <f>_xlfn.IFNA(VLOOKUP(Table1[[#This Row],[ACCOUNT NAME]],'CHART OF ACCOUNTS'!$B$3:$D$156,2,0),"-")</f>
        <v>UTILITY</v>
      </c>
      <c r="D1160" t="s">
        <v>141</v>
      </c>
      <c r="E1160" t="str">
        <f>_xlfn.IFNA(VLOOKUP(Table1[[#This Row],[ACCOUNT NAME]],'CHART OF ACCOUNTS'!$B$3:$D$156,3,0),"-")</f>
        <v>OPERATIONS EXPENSES</v>
      </c>
      <c r="F1160" s="36" t="s">
        <v>1046</v>
      </c>
      <c r="G1160" s="48">
        <v>7703</v>
      </c>
      <c r="H1160" s="48"/>
      <c r="I1160" s="35">
        <f>I1159+Table1[[#This Row],[DEBIT]]-Table1[[#This Row],[CREDIT]]</f>
        <v>1950799477.6</v>
      </c>
      <c r="J1160" s="27">
        <f>Table1[[#This Row],[DATE]]</f>
        <v>45089</v>
      </c>
    </row>
    <row r="1161" ht="14.1" hidden="1" customHeight="1" spans="1:10">
      <c r="A1161" s="58">
        <v>45089</v>
      </c>
      <c r="B1161" s="40">
        <f t="shared" si="2"/>
        <v>1155</v>
      </c>
      <c r="C1161" s="12" t="str">
        <f>_xlfn.IFNA(VLOOKUP(Table1[[#This Row],[ACCOUNT NAME]],'CHART OF ACCOUNTS'!$B$3:$D$156,2,0),"-")</f>
        <v>UTILITY</v>
      </c>
      <c r="D1161" t="s">
        <v>141</v>
      </c>
      <c r="E1161" t="str">
        <f>_xlfn.IFNA(VLOOKUP(Table1[[#This Row],[ACCOUNT NAME]],'CHART OF ACCOUNTS'!$B$3:$D$156,3,0),"-")</f>
        <v>OPERATIONS EXPENSES</v>
      </c>
      <c r="F1161" s="36" t="s">
        <v>1047</v>
      </c>
      <c r="G1161" s="48">
        <v>5382</v>
      </c>
      <c r="H1161" s="48"/>
      <c r="I1161" s="35">
        <f>I1160+Table1[[#This Row],[DEBIT]]-Table1[[#This Row],[CREDIT]]</f>
        <v>1950804859.6</v>
      </c>
      <c r="J1161" s="27">
        <f>Table1[[#This Row],[DATE]]</f>
        <v>45089</v>
      </c>
    </row>
    <row r="1162" ht="14.1" hidden="1" customHeight="1" spans="1:10">
      <c r="A1162" s="58">
        <v>45089</v>
      </c>
      <c r="B1162" s="40">
        <f t="shared" si="2"/>
        <v>1156</v>
      </c>
      <c r="C1162" s="12" t="str">
        <f>_xlfn.IFNA(VLOOKUP(Table1[[#This Row],[ACCOUNT NAME]],'CHART OF ACCOUNTS'!$B$3:$D$156,2,0),"-")</f>
        <v>UTILITY</v>
      </c>
      <c r="D1162" t="s">
        <v>141</v>
      </c>
      <c r="E1162" t="str">
        <f>_xlfn.IFNA(VLOOKUP(Table1[[#This Row],[ACCOUNT NAME]],'CHART OF ACCOUNTS'!$B$3:$D$156,3,0),"-")</f>
        <v>OPERATIONS EXPENSES</v>
      </c>
      <c r="F1162" s="36" t="s">
        <v>1048</v>
      </c>
      <c r="G1162" s="48">
        <v>3250</v>
      </c>
      <c r="H1162" s="48"/>
      <c r="I1162" s="35">
        <f>I1161+Table1[[#This Row],[DEBIT]]-Table1[[#This Row],[CREDIT]]</f>
        <v>1950808109.6</v>
      </c>
      <c r="J1162" s="27">
        <f>Table1[[#This Row],[DATE]]</f>
        <v>45089</v>
      </c>
    </row>
    <row r="1163" ht="14.1" hidden="1" customHeight="1" spans="1:10">
      <c r="A1163" s="58">
        <v>45089</v>
      </c>
      <c r="B1163" s="40">
        <f t="shared" si="2"/>
        <v>1157</v>
      </c>
      <c r="C1163" s="12" t="str">
        <f>_xlfn.IFNA(VLOOKUP(Table1[[#This Row],[ACCOUNT NAME]],'CHART OF ACCOUNTS'!$B$3:$D$156,2,0),"-")</f>
        <v>UTILITY</v>
      </c>
      <c r="D1163" t="s">
        <v>141</v>
      </c>
      <c r="E1163" t="str">
        <f>_xlfn.IFNA(VLOOKUP(Table1[[#This Row],[ACCOUNT NAME]],'CHART OF ACCOUNTS'!$B$3:$D$156,3,0),"-")</f>
        <v>OPERATIONS EXPENSES</v>
      </c>
      <c r="F1163" s="36" t="s">
        <v>1049</v>
      </c>
      <c r="G1163" s="48">
        <v>5980</v>
      </c>
      <c r="H1163" s="48"/>
      <c r="I1163" s="35">
        <f>I1162+Table1[[#This Row],[DEBIT]]-Table1[[#This Row],[CREDIT]]</f>
        <v>1950814089.6</v>
      </c>
      <c r="J1163" s="27">
        <f>Table1[[#This Row],[DATE]]</f>
        <v>45089</v>
      </c>
    </row>
    <row r="1164" ht="14.1" hidden="1" customHeight="1" spans="1:10">
      <c r="A1164" s="58">
        <v>45089</v>
      </c>
      <c r="B1164" s="40">
        <f t="shared" si="2"/>
        <v>1158</v>
      </c>
      <c r="C1164" s="12" t="str">
        <f>_xlfn.IFNA(VLOOKUP(Table1[[#This Row],[ACCOUNT NAME]],'CHART OF ACCOUNTS'!$B$3:$D$156,2,0),"-")</f>
        <v>UTILITY</v>
      </c>
      <c r="D1164" t="s">
        <v>141</v>
      </c>
      <c r="E1164" t="str">
        <f>_xlfn.IFNA(VLOOKUP(Table1[[#This Row],[ACCOUNT NAME]],'CHART OF ACCOUNTS'!$B$3:$D$156,3,0),"-")</f>
        <v>OPERATIONS EXPENSES</v>
      </c>
      <c r="F1164" s="36" t="s">
        <v>1050</v>
      </c>
      <c r="G1164" s="48">
        <v>108689</v>
      </c>
      <c r="H1164" s="48"/>
      <c r="I1164" s="35">
        <f>I1163+Table1[[#This Row],[DEBIT]]-Table1[[#This Row],[CREDIT]]</f>
        <v>1950922778.6</v>
      </c>
      <c r="J1164" s="27">
        <f>Table1[[#This Row],[DATE]]</f>
        <v>45089</v>
      </c>
    </row>
    <row r="1165" ht="14.1" hidden="1" customHeight="1" spans="1:10">
      <c r="A1165" s="58">
        <v>45089</v>
      </c>
      <c r="B1165" s="40">
        <f t="shared" si="2"/>
        <v>1159</v>
      </c>
      <c r="C1165" s="12" t="str">
        <f>_xlfn.IFNA(VLOOKUP(Table1[[#This Row],[ACCOUNT NAME]],'CHART OF ACCOUNTS'!$B$3:$D$156,2,0),"-")</f>
        <v>RENTS</v>
      </c>
      <c r="D1165" t="s">
        <v>132</v>
      </c>
      <c r="E1165" t="str">
        <f>_xlfn.IFNA(VLOOKUP(Table1[[#This Row],[ACCOUNT NAME]],'CHART OF ACCOUNTS'!$B$3:$D$156,3,0),"-")</f>
        <v>OPERATIONS EXPENSES</v>
      </c>
      <c r="F1165" s="36" t="s">
        <v>1051</v>
      </c>
      <c r="G1165" s="48">
        <v>430788</v>
      </c>
      <c r="H1165" s="48"/>
      <c r="I1165" s="35">
        <f>I1164+Table1[[#This Row],[DEBIT]]-Table1[[#This Row],[CREDIT]]</f>
        <v>1951353566.6</v>
      </c>
      <c r="J1165" s="27">
        <f>Table1[[#This Row],[DATE]]</f>
        <v>45089</v>
      </c>
    </row>
    <row r="1166" ht="14.1" hidden="1" customHeight="1" spans="1:10">
      <c r="A1166" s="58">
        <v>45089</v>
      </c>
      <c r="B1166" s="40">
        <f t="shared" si="2"/>
        <v>1160</v>
      </c>
      <c r="C1166" t="str">
        <f>_xlfn.IFNA(VLOOKUP(Table1[[#This Row],[ACCOUNT NAME]],'CHART OF ACCOUNTS'!$B$3:$D$156,2,0),"-")</f>
        <v>BOLAN</v>
      </c>
      <c r="D1166" t="s">
        <v>130</v>
      </c>
      <c r="E1166" t="str">
        <f>_xlfn.IFNA(VLOOKUP(Table1[[#This Row],[ACCOUNT NAME]],'CHART OF ACCOUNTS'!$B$3:$D$156,3,0),"-")</f>
        <v>OPERATIONS EXPENSES</v>
      </c>
      <c r="F1166" s="46" t="s">
        <v>1052</v>
      </c>
      <c r="G1166" s="67">
        <v>3765</v>
      </c>
      <c r="H1166" s="48"/>
      <c r="I1166" s="35">
        <f>I1165+Table1[[#This Row],[DEBIT]]-Table1[[#This Row],[CREDIT]]</f>
        <v>1951357331.6</v>
      </c>
      <c r="J1166" s="27">
        <f>Table1[[#This Row],[DATE]]</f>
        <v>45089</v>
      </c>
    </row>
    <row r="1167" ht="14.1" hidden="1" customHeight="1" spans="1:10">
      <c r="A1167" s="58">
        <v>45089</v>
      </c>
      <c r="B1167" s="40">
        <f t="shared" si="2"/>
        <v>1161</v>
      </c>
      <c r="C1167" t="str">
        <f>_xlfn.IFNA(VLOOKUP(Table1[[#This Row],[ACCOUNT NAME]],'CHART OF ACCOUNTS'!$B$3:$D$156,2,0),"-")</f>
        <v>BOLAN</v>
      </c>
      <c r="D1167" t="s">
        <v>130</v>
      </c>
      <c r="E1167" t="str">
        <f>_xlfn.IFNA(VLOOKUP(Table1[[#This Row],[ACCOUNT NAME]],'CHART OF ACCOUNTS'!$B$3:$D$156,3,0),"-")</f>
        <v>OPERATIONS EXPENSES</v>
      </c>
      <c r="F1167" s="46" t="s">
        <v>1053</v>
      </c>
      <c r="G1167" s="67">
        <v>3806</v>
      </c>
      <c r="H1167" s="48"/>
      <c r="I1167" s="35">
        <f>I1166+Table1[[#This Row],[DEBIT]]-Table1[[#This Row],[CREDIT]]</f>
        <v>1951361137.6</v>
      </c>
      <c r="J1167" s="27">
        <f>Table1[[#This Row],[DATE]]</f>
        <v>45089</v>
      </c>
    </row>
    <row r="1168" ht="14.1" hidden="1" customHeight="1" spans="1:10">
      <c r="A1168" s="58">
        <v>45089</v>
      </c>
      <c r="B1168" s="40">
        <f t="shared" si="2"/>
        <v>1162</v>
      </c>
      <c r="C1168" t="str">
        <f>_xlfn.IFNA(VLOOKUP(Table1[[#This Row],[ACCOUNT NAME]],'CHART OF ACCOUNTS'!$B$3:$D$156,2,0),"-")</f>
        <v>BOLAN</v>
      </c>
      <c r="D1168" t="s">
        <v>130</v>
      </c>
      <c r="E1168" t="str">
        <f>_xlfn.IFNA(VLOOKUP(Table1[[#This Row],[ACCOUNT NAME]],'CHART OF ACCOUNTS'!$B$3:$D$156,3,0),"-")</f>
        <v>OPERATIONS EXPENSES</v>
      </c>
      <c r="F1168" s="46" t="s">
        <v>1054</v>
      </c>
      <c r="G1168" s="67">
        <v>150</v>
      </c>
      <c r="H1168" s="48"/>
      <c r="I1168" s="35">
        <f>I1167+Table1[[#This Row],[DEBIT]]-Table1[[#This Row],[CREDIT]]</f>
        <v>1951361287.6</v>
      </c>
      <c r="J1168" s="27">
        <f>Table1[[#This Row],[DATE]]</f>
        <v>45089</v>
      </c>
    </row>
    <row r="1169" ht="14.1" hidden="1" customHeight="1" spans="1:10">
      <c r="A1169" s="58">
        <v>45089</v>
      </c>
      <c r="B1169" s="40">
        <f t="shared" si="2"/>
        <v>1163</v>
      </c>
      <c r="C1169" t="str">
        <f>_xlfn.IFNA(VLOOKUP(Table1[[#This Row],[ACCOUNT NAME]],'CHART OF ACCOUNTS'!$B$3:$D$156,2,0),"-")</f>
        <v>BOLAN</v>
      </c>
      <c r="D1169" t="s">
        <v>130</v>
      </c>
      <c r="E1169" t="str">
        <f>_xlfn.IFNA(VLOOKUP(Table1[[#This Row],[ACCOUNT NAME]],'CHART OF ACCOUNTS'!$B$3:$D$156,3,0),"-")</f>
        <v>OPERATIONS EXPENSES</v>
      </c>
      <c r="F1169" s="49" t="s">
        <v>1055</v>
      </c>
      <c r="G1169" s="68">
        <v>1500</v>
      </c>
      <c r="H1169" s="38"/>
      <c r="I1169" s="35">
        <f>I1168+Table1[[#This Row],[DEBIT]]-Table1[[#This Row],[CREDIT]]</f>
        <v>1951362787.6</v>
      </c>
      <c r="J1169" s="27">
        <f>Table1[[#This Row],[DATE]]</f>
        <v>45089</v>
      </c>
    </row>
    <row r="1170" ht="14.1" hidden="1" customHeight="1" spans="1:10">
      <c r="A1170" s="58">
        <v>45089</v>
      </c>
      <c r="B1170" s="40">
        <f t="shared" si="2"/>
        <v>1164</v>
      </c>
      <c r="C1170" t="str">
        <f>_xlfn.IFNA(VLOOKUP(Table1[[#This Row],[ACCOUNT NAME]],'CHART OF ACCOUNTS'!$B$3:$D$156,2,0),"-")</f>
        <v>BOLAN</v>
      </c>
      <c r="D1170" t="s">
        <v>130</v>
      </c>
      <c r="E1170" t="str">
        <f>_xlfn.IFNA(VLOOKUP(Table1[[#This Row],[ACCOUNT NAME]],'CHART OF ACCOUNTS'!$B$3:$D$156,3,0),"-")</f>
        <v>OPERATIONS EXPENSES</v>
      </c>
      <c r="F1170" s="49" t="s">
        <v>1056</v>
      </c>
      <c r="G1170" s="68">
        <v>2900</v>
      </c>
      <c r="H1170" s="38"/>
      <c r="I1170" s="35">
        <f>I1169+Table1[[#This Row],[DEBIT]]-Table1[[#This Row],[CREDIT]]</f>
        <v>1951365687.6</v>
      </c>
      <c r="J1170" s="27">
        <f>Table1[[#This Row],[DATE]]</f>
        <v>45089</v>
      </c>
    </row>
    <row r="1171" ht="14.1" hidden="1" customHeight="1" spans="1:10">
      <c r="A1171" s="58">
        <v>45089</v>
      </c>
      <c r="B1171" s="40">
        <f t="shared" si="2"/>
        <v>1165</v>
      </c>
      <c r="C1171" t="str">
        <f>_xlfn.IFNA(VLOOKUP(Table1[[#This Row],[ACCOUNT NAME]],'CHART OF ACCOUNTS'!$B$3:$D$156,2,0),"-")</f>
        <v>BOLAN</v>
      </c>
      <c r="D1171" t="s">
        <v>130</v>
      </c>
      <c r="E1171" t="str">
        <f>_xlfn.IFNA(VLOOKUP(Table1[[#This Row],[ACCOUNT NAME]],'CHART OF ACCOUNTS'!$B$3:$D$156,3,0),"-")</f>
        <v>OPERATIONS EXPENSES</v>
      </c>
      <c r="F1171" s="49" t="s">
        <v>1057</v>
      </c>
      <c r="G1171" s="68">
        <v>3825</v>
      </c>
      <c r="H1171" s="38"/>
      <c r="I1171" s="35">
        <f>I1170+Table1[[#This Row],[DEBIT]]-Table1[[#This Row],[CREDIT]]</f>
        <v>1951369512.6</v>
      </c>
      <c r="J1171" s="27">
        <f>Table1[[#This Row],[DATE]]</f>
        <v>45089</v>
      </c>
    </row>
    <row r="1172" ht="14.1" hidden="1" customHeight="1" spans="1:10">
      <c r="A1172" s="58">
        <v>45089</v>
      </c>
      <c r="B1172" s="40">
        <f t="shared" si="2"/>
        <v>1166</v>
      </c>
      <c r="C1172" t="str">
        <f>_xlfn.IFNA(VLOOKUP(Table1[[#This Row],[ACCOUNT NAME]],'CHART OF ACCOUNTS'!$B$3:$D$156,2,0),"-")</f>
        <v>BOLAN</v>
      </c>
      <c r="D1172" t="s">
        <v>130</v>
      </c>
      <c r="E1172" t="str">
        <f>_xlfn.IFNA(VLOOKUP(Table1[[#This Row],[ACCOUNT NAME]],'CHART OF ACCOUNTS'!$B$3:$D$156,3,0),"-")</f>
        <v>OPERATIONS EXPENSES</v>
      </c>
      <c r="F1172" s="49" t="s">
        <v>1058</v>
      </c>
      <c r="G1172" s="68">
        <v>3728</v>
      </c>
      <c r="H1172" s="38"/>
      <c r="I1172" s="35">
        <f>I1171+Table1[[#This Row],[DEBIT]]-Table1[[#This Row],[CREDIT]]</f>
        <v>1951373240.6</v>
      </c>
      <c r="J1172" s="27">
        <f>Table1[[#This Row],[DATE]]</f>
        <v>45089</v>
      </c>
    </row>
    <row r="1173" ht="14.1" hidden="1" customHeight="1" spans="1:10">
      <c r="A1173" s="58">
        <v>45089</v>
      </c>
      <c r="B1173" s="40">
        <f t="shared" ref="B1173:B1236" si="3">B1171+2</f>
        <v>1167</v>
      </c>
      <c r="C1173" t="str">
        <f>_xlfn.IFNA(VLOOKUP(Table1[[#This Row],[ACCOUNT NAME]],'CHART OF ACCOUNTS'!$B$3:$D$156,2,0),"-")</f>
        <v>BOLAN</v>
      </c>
      <c r="D1173" t="s">
        <v>130</v>
      </c>
      <c r="E1173" t="str">
        <f>_xlfn.IFNA(VLOOKUP(Table1[[#This Row],[ACCOUNT NAME]],'CHART OF ACCOUNTS'!$B$3:$D$156,3,0),"-")</f>
        <v>OPERATIONS EXPENSES</v>
      </c>
      <c r="F1173" s="49" t="s">
        <v>1059</v>
      </c>
      <c r="G1173" s="68">
        <v>3850</v>
      </c>
      <c r="H1173" s="38"/>
      <c r="I1173" s="35">
        <f>I1172+Table1[[#This Row],[DEBIT]]-Table1[[#This Row],[CREDIT]]</f>
        <v>1951377090.6</v>
      </c>
      <c r="J1173" s="27">
        <f>Table1[[#This Row],[DATE]]</f>
        <v>45089</v>
      </c>
    </row>
    <row r="1174" ht="14.1" hidden="1" customHeight="1" spans="1:10">
      <c r="A1174" s="58">
        <v>45089</v>
      </c>
      <c r="B1174" s="40">
        <f t="shared" si="3"/>
        <v>1168</v>
      </c>
      <c r="C1174" t="str">
        <f>_xlfn.IFNA(VLOOKUP(Table1[[#This Row],[ACCOUNT NAME]],'CHART OF ACCOUNTS'!$B$3:$D$156,2,0),"-")</f>
        <v>BOLAN</v>
      </c>
      <c r="D1174" t="s">
        <v>130</v>
      </c>
      <c r="E1174" t="str">
        <f>_xlfn.IFNA(VLOOKUP(Table1[[#This Row],[ACCOUNT NAME]],'CHART OF ACCOUNTS'!$B$3:$D$156,3,0),"-")</f>
        <v>OPERATIONS EXPENSES</v>
      </c>
      <c r="F1174" s="49" t="s">
        <v>1060</v>
      </c>
      <c r="G1174" s="68">
        <v>3950</v>
      </c>
      <c r="H1174" s="38"/>
      <c r="I1174" s="35">
        <f>I1173+Table1[[#This Row],[DEBIT]]-Table1[[#This Row],[CREDIT]]</f>
        <v>1951381040.6</v>
      </c>
      <c r="J1174" s="27">
        <f>Table1[[#This Row],[DATE]]</f>
        <v>45089</v>
      </c>
    </row>
    <row r="1175" ht="14.1" hidden="1" customHeight="1" spans="1:10">
      <c r="A1175" s="58">
        <v>45089</v>
      </c>
      <c r="B1175" s="40">
        <f t="shared" si="3"/>
        <v>1169</v>
      </c>
      <c r="C1175" t="str">
        <f>_xlfn.IFNA(VLOOKUP(Table1[[#This Row],[ACCOUNT NAME]],'CHART OF ACCOUNTS'!$B$3:$D$156,2,0),"-")</f>
        <v>BOLAN</v>
      </c>
      <c r="D1175" t="s">
        <v>130</v>
      </c>
      <c r="E1175" t="str">
        <f>_xlfn.IFNA(VLOOKUP(Table1[[#This Row],[ACCOUNT NAME]],'CHART OF ACCOUNTS'!$B$3:$D$156,3,0),"-")</f>
        <v>OPERATIONS EXPENSES</v>
      </c>
      <c r="F1175" s="49" t="s">
        <v>1061</v>
      </c>
      <c r="G1175" s="68">
        <v>3600</v>
      </c>
      <c r="H1175" s="38"/>
      <c r="I1175" s="35">
        <f>I1174+Table1[[#This Row],[DEBIT]]-Table1[[#This Row],[CREDIT]]</f>
        <v>1951384640.6</v>
      </c>
      <c r="J1175" s="27">
        <f>Table1[[#This Row],[DATE]]</f>
        <v>45089</v>
      </c>
    </row>
    <row r="1176" ht="14.1" hidden="1" customHeight="1" spans="1:10">
      <c r="A1176" s="58">
        <v>45089</v>
      </c>
      <c r="B1176" s="40">
        <f t="shared" si="3"/>
        <v>1170</v>
      </c>
      <c r="C1176" t="str">
        <f>_xlfn.IFNA(VLOOKUP(Table1[[#This Row],[ACCOUNT NAME]],'CHART OF ACCOUNTS'!$B$3:$D$156,2,0),"-")</f>
        <v>BOLAN</v>
      </c>
      <c r="D1176" t="s">
        <v>130</v>
      </c>
      <c r="E1176" t="str">
        <f>_xlfn.IFNA(VLOOKUP(Table1[[#This Row],[ACCOUNT NAME]],'CHART OF ACCOUNTS'!$B$3:$D$156,3,0),"-")</f>
        <v>OPERATIONS EXPENSES</v>
      </c>
      <c r="F1176" s="49" t="s">
        <v>1062</v>
      </c>
      <c r="G1176" s="68">
        <v>3810</v>
      </c>
      <c r="H1176" s="38"/>
      <c r="I1176" s="35">
        <f>I1175+Table1[[#This Row],[DEBIT]]-Table1[[#This Row],[CREDIT]]</f>
        <v>1951388450.6</v>
      </c>
      <c r="J1176" s="27">
        <f>Table1[[#This Row],[DATE]]</f>
        <v>45089</v>
      </c>
    </row>
    <row r="1177" ht="14.1" hidden="1" customHeight="1" spans="1:10">
      <c r="A1177" s="58">
        <v>45089</v>
      </c>
      <c r="B1177" s="40">
        <f t="shared" si="3"/>
        <v>1171</v>
      </c>
      <c r="C1177" t="str">
        <f>_xlfn.IFNA(VLOOKUP(Table1[[#This Row],[ACCOUNT NAME]],'CHART OF ACCOUNTS'!$B$3:$D$156,2,0),"-")</f>
        <v>BOLAN</v>
      </c>
      <c r="D1177" t="s">
        <v>130</v>
      </c>
      <c r="E1177" t="str">
        <f>_xlfn.IFNA(VLOOKUP(Table1[[#This Row],[ACCOUNT NAME]],'CHART OF ACCOUNTS'!$B$3:$D$156,3,0),"-")</f>
        <v>OPERATIONS EXPENSES</v>
      </c>
      <c r="F1177" s="49" t="s">
        <v>1063</v>
      </c>
      <c r="G1177" s="68">
        <v>3100</v>
      </c>
      <c r="H1177" s="38"/>
      <c r="I1177" s="35">
        <f>I1176+Table1[[#This Row],[DEBIT]]-Table1[[#This Row],[CREDIT]]</f>
        <v>1951391550.6</v>
      </c>
      <c r="J1177" s="27">
        <f>Table1[[#This Row],[DATE]]</f>
        <v>45089</v>
      </c>
    </row>
    <row r="1178" ht="14.1" hidden="1" customHeight="1" spans="1:10">
      <c r="A1178" s="58">
        <v>45089</v>
      </c>
      <c r="B1178" s="40">
        <f t="shared" si="3"/>
        <v>1172</v>
      </c>
      <c r="C1178" s="12" t="str">
        <f>_xlfn.IFNA(VLOOKUP(Table1[[#This Row],[ACCOUNT NAME]],'CHART OF ACCOUNTS'!$B$3:$D$156,2,0),"-")</f>
        <v>HONDA CITY</v>
      </c>
      <c r="D1178" t="s">
        <v>148</v>
      </c>
      <c r="E1178" t="str">
        <f>_xlfn.IFNA(VLOOKUP(Table1[[#This Row],[ACCOUNT NAME]],'CHART OF ACCOUNTS'!$B$3:$D$156,3,0),"-")</f>
        <v>OPERATIONS EXPENSES</v>
      </c>
      <c r="F1178" s="49" t="s">
        <v>1064</v>
      </c>
      <c r="G1178" s="68">
        <v>3500</v>
      </c>
      <c r="H1178" s="38"/>
      <c r="I1178" s="35">
        <f>I1177+Table1[[#This Row],[DEBIT]]-Table1[[#This Row],[CREDIT]]</f>
        <v>1951395050.6</v>
      </c>
      <c r="J1178" s="27">
        <f>Table1[[#This Row],[DATE]]</f>
        <v>45089</v>
      </c>
    </row>
    <row r="1179" ht="14.1" hidden="1" customHeight="1" spans="1:10">
      <c r="A1179" s="58">
        <v>45089</v>
      </c>
      <c r="B1179" s="40">
        <f t="shared" si="3"/>
        <v>1173</v>
      </c>
      <c r="C1179" s="12" t="str">
        <f>_xlfn.IFNA(VLOOKUP(Table1[[#This Row],[ACCOUNT NAME]],'CHART OF ACCOUNTS'!$B$3:$D$156,2,0),"-")</f>
        <v>HONDA CITY</v>
      </c>
      <c r="D1179" t="s">
        <v>148</v>
      </c>
      <c r="E1179" t="str">
        <f>_xlfn.IFNA(VLOOKUP(Table1[[#This Row],[ACCOUNT NAME]],'CHART OF ACCOUNTS'!$B$3:$D$156,3,0),"-")</f>
        <v>OPERATIONS EXPENSES</v>
      </c>
      <c r="F1179" s="49" t="s">
        <v>1065</v>
      </c>
      <c r="G1179" s="68">
        <v>5000</v>
      </c>
      <c r="H1179" s="38"/>
      <c r="I1179" s="35">
        <f>I1178+Table1[[#This Row],[DEBIT]]-Table1[[#This Row],[CREDIT]]</f>
        <v>1951400050.6</v>
      </c>
      <c r="J1179" s="27">
        <f>Table1[[#This Row],[DATE]]</f>
        <v>45089</v>
      </c>
    </row>
    <row r="1180" ht="14.1" hidden="1" customHeight="1" spans="1:10">
      <c r="A1180" s="58">
        <v>45089</v>
      </c>
      <c r="B1180" s="40">
        <f t="shared" si="3"/>
        <v>1174</v>
      </c>
      <c r="C1180" s="12" t="str">
        <f>_xlfn.IFNA(VLOOKUP(Table1[[#This Row],[ACCOUNT NAME]],'CHART OF ACCOUNTS'!$B$3:$D$156,2,0),"-")</f>
        <v>HONDA CITY</v>
      </c>
      <c r="D1180" t="s">
        <v>148</v>
      </c>
      <c r="E1180" t="str">
        <f>_xlfn.IFNA(VLOOKUP(Table1[[#This Row],[ACCOUNT NAME]],'CHART OF ACCOUNTS'!$B$3:$D$156,3,0),"-")</f>
        <v>OPERATIONS EXPENSES</v>
      </c>
      <c r="F1180" s="49" t="s">
        <v>1066</v>
      </c>
      <c r="G1180" s="68">
        <v>4500</v>
      </c>
      <c r="H1180" s="38"/>
      <c r="I1180" s="35">
        <f>I1179+Table1[[#This Row],[DEBIT]]-Table1[[#This Row],[CREDIT]]</f>
        <v>1951404550.6</v>
      </c>
      <c r="J1180" s="27">
        <f>Table1[[#This Row],[DATE]]</f>
        <v>45089</v>
      </c>
    </row>
    <row r="1181" ht="14.1" hidden="1" customHeight="1" spans="1:10">
      <c r="A1181" s="58">
        <v>45089</v>
      </c>
      <c r="B1181" s="40">
        <f t="shared" si="3"/>
        <v>1175</v>
      </c>
      <c r="C1181" s="12" t="str">
        <f>_xlfn.IFNA(VLOOKUP(Table1[[#This Row],[ACCOUNT NAME]],'CHART OF ACCOUNTS'!$B$3:$D$156,2,0),"-")</f>
        <v>HONDA CITY</v>
      </c>
      <c r="D1181" t="s">
        <v>148</v>
      </c>
      <c r="E1181" t="str">
        <f>_xlfn.IFNA(VLOOKUP(Table1[[#This Row],[ACCOUNT NAME]],'CHART OF ACCOUNTS'!$B$3:$D$156,3,0),"-")</f>
        <v>OPERATIONS EXPENSES</v>
      </c>
      <c r="F1181" s="49" t="s">
        <v>1065</v>
      </c>
      <c r="G1181" s="68">
        <v>5000</v>
      </c>
      <c r="H1181" s="38"/>
      <c r="I1181" s="35">
        <f>I1180+Table1[[#This Row],[DEBIT]]-Table1[[#This Row],[CREDIT]]</f>
        <v>1951409550.6</v>
      </c>
      <c r="J1181" s="27">
        <f>Table1[[#This Row],[DATE]]</f>
        <v>45089</v>
      </c>
    </row>
    <row r="1182" ht="14.1" hidden="1" customHeight="1" spans="1:10">
      <c r="A1182" s="58">
        <v>45089</v>
      </c>
      <c r="B1182" s="40">
        <f t="shared" si="3"/>
        <v>1176</v>
      </c>
      <c r="C1182" s="12" t="str">
        <f>_xlfn.IFNA(VLOOKUP(Table1[[#This Row],[ACCOUNT NAME]],'CHART OF ACCOUNTS'!$B$3:$D$156,2,0),"-")</f>
        <v>HONDA CITY</v>
      </c>
      <c r="D1182" t="s">
        <v>148</v>
      </c>
      <c r="E1182" t="str">
        <f>_xlfn.IFNA(VLOOKUP(Table1[[#This Row],[ACCOUNT NAME]],'CHART OF ACCOUNTS'!$B$3:$D$156,3,0),"-")</f>
        <v>OPERATIONS EXPENSES</v>
      </c>
      <c r="F1182" s="49" t="s">
        <v>1067</v>
      </c>
      <c r="G1182" s="68">
        <v>4750</v>
      </c>
      <c r="H1182" s="38"/>
      <c r="I1182" s="35">
        <f>I1181+Table1[[#This Row],[DEBIT]]-Table1[[#This Row],[CREDIT]]</f>
        <v>1951414300.6</v>
      </c>
      <c r="J1182" s="27">
        <f>Table1[[#This Row],[DATE]]</f>
        <v>45089</v>
      </c>
    </row>
    <row r="1183" ht="14.1" hidden="1" customHeight="1" spans="1:10">
      <c r="A1183" s="58">
        <v>45089</v>
      </c>
      <c r="B1183" s="40">
        <f t="shared" si="3"/>
        <v>1177</v>
      </c>
      <c r="C1183" s="12" t="str">
        <f>_xlfn.IFNA(VLOOKUP(Table1[[#This Row],[ACCOUNT NAME]],'CHART OF ACCOUNTS'!$B$3:$D$156,2,0),"-")</f>
        <v>HONDA CITY</v>
      </c>
      <c r="D1183" t="s">
        <v>148</v>
      </c>
      <c r="E1183" t="str">
        <f>_xlfn.IFNA(VLOOKUP(Table1[[#This Row],[ACCOUNT NAME]],'CHART OF ACCOUNTS'!$B$3:$D$156,3,0),"-")</f>
        <v>OPERATIONS EXPENSES</v>
      </c>
      <c r="F1183" s="49" t="s">
        <v>1066</v>
      </c>
      <c r="G1183" s="68">
        <v>4500</v>
      </c>
      <c r="H1183" s="38"/>
      <c r="I1183" s="35">
        <f>I1182+Table1[[#This Row],[DEBIT]]-Table1[[#This Row],[CREDIT]]</f>
        <v>1951418800.6</v>
      </c>
      <c r="J1183" s="27">
        <f>Table1[[#This Row],[DATE]]</f>
        <v>45089</v>
      </c>
    </row>
    <row r="1184" ht="14.1" hidden="1" customHeight="1" spans="1:10">
      <c r="A1184" s="58">
        <v>45089</v>
      </c>
      <c r="B1184" s="40">
        <f t="shared" si="3"/>
        <v>1178</v>
      </c>
      <c r="C1184" s="12" t="str">
        <f>_xlfn.IFNA(VLOOKUP(Table1[[#This Row],[ACCOUNT NAME]],'CHART OF ACCOUNTS'!$B$3:$D$156,2,0),"-")</f>
        <v>HONDA CITY</v>
      </c>
      <c r="D1184" t="s">
        <v>148</v>
      </c>
      <c r="E1184" t="str">
        <f>_xlfn.IFNA(VLOOKUP(Table1[[#This Row],[ACCOUNT NAME]],'CHART OF ACCOUNTS'!$B$3:$D$156,3,0),"-")</f>
        <v>OPERATIONS EXPENSES</v>
      </c>
      <c r="F1184" s="49" t="s">
        <v>1068</v>
      </c>
      <c r="G1184" s="68">
        <v>5000</v>
      </c>
      <c r="H1184" s="38"/>
      <c r="I1184" s="35">
        <f>I1183+Table1[[#This Row],[DEBIT]]-Table1[[#This Row],[CREDIT]]</f>
        <v>1951423800.6</v>
      </c>
      <c r="J1184" s="27">
        <f>Table1[[#This Row],[DATE]]</f>
        <v>45089</v>
      </c>
    </row>
    <row r="1185" ht="14.1" hidden="1" customHeight="1" spans="1:10">
      <c r="A1185" s="58">
        <v>45089</v>
      </c>
      <c r="B1185" s="40">
        <f t="shared" si="3"/>
        <v>1179</v>
      </c>
      <c r="C1185" s="12" t="str">
        <f>_xlfn.IFNA(VLOOKUP(Table1[[#This Row],[ACCOUNT NAME]],'CHART OF ACCOUNTS'!$B$3:$D$156,2,0),"-")</f>
        <v>HONDA CITY</v>
      </c>
      <c r="D1185" t="s">
        <v>148</v>
      </c>
      <c r="E1185" t="str">
        <f>_xlfn.IFNA(VLOOKUP(Table1[[#This Row],[ACCOUNT NAME]],'CHART OF ACCOUNTS'!$B$3:$D$156,3,0),"-")</f>
        <v>OPERATIONS EXPENSES</v>
      </c>
      <c r="F1185" s="49" t="s">
        <v>1069</v>
      </c>
      <c r="G1185" s="68">
        <v>4026</v>
      </c>
      <c r="H1185" s="38"/>
      <c r="I1185" s="35">
        <f>I1184+Table1[[#This Row],[DEBIT]]-Table1[[#This Row],[CREDIT]]</f>
        <v>1951427826.6</v>
      </c>
      <c r="J1185" s="27">
        <f>Table1[[#This Row],[DATE]]</f>
        <v>45089</v>
      </c>
    </row>
    <row r="1186" ht="14.1" hidden="1" customHeight="1" spans="1:10">
      <c r="A1186" s="58">
        <v>45089</v>
      </c>
      <c r="B1186" s="40">
        <f t="shared" si="3"/>
        <v>1180</v>
      </c>
      <c r="C1186" s="12" t="str">
        <f>_xlfn.IFNA(VLOOKUP(Table1[[#This Row],[ACCOUNT NAME]],'CHART OF ACCOUNTS'!$B$3:$D$156,2,0),"-")</f>
        <v>HONDA CITY</v>
      </c>
      <c r="D1186" t="s">
        <v>148</v>
      </c>
      <c r="E1186" t="str">
        <f>_xlfn.IFNA(VLOOKUP(Table1[[#This Row],[ACCOUNT NAME]],'CHART OF ACCOUNTS'!$B$3:$D$156,3,0),"-")</f>
        <v>OPERATIONS EXPENSES</v>
      </c>
      <c r="F1186" s="49" t="s">
        <v>1070</v>
      </c>
      <c r="G1186" s="68">
        <v>4501</v>
      </c>
      <c r="H1186" s="38"/>
      <c r="I1186" s="35">
        <f>I1185+Table1[[#This Row],[DEBIT]]-Table1[[#This Row],[CREDIT]]</f>
        <v>1951432327.6</v>
      </c>
      <c r="J1186" s="27">
        <f>Table1[[#This Row],[DATE]]</f>
        <v>45089</v>
      </c>
    </row>
    <row r="1187" ht="14.1" hidden="1" customHeight="1" spans="1:10">
      <c r="A1187" s="58">
        <v>45089</v>
      </c>
      <c r="B1187" s="40">
        <f t="shared" si="3"/>
        <v>1181</v>
      </c>
      <c r="C1187" s="12" t="str">
        <f>_xlfn.IFNA(VLOOKUP(Table1[[#This Row],[ACCOUNT NAME]],'CHART OF ACCOUNTS'!$B$3:$D$156,2,0),"-")</f>
        <v>HONDA CITY</v>
      </c>
      <c r="D1187" t="s">
        <v>148</v>
      </c>
      <c r="E1187" t="str">
        <f>_xlfn.IFNA(VLOOKUP(Table1[[#This Row],[ACCOUNT NAME]],'CHART OF ACCOUNTS'!$B$3:$D$156,3,0),"-")</f>
        <v>OPERATIONS EXPENSES</v>
      </c>
      <c r="F1187" s="49" t="s">
        <v>1071</v>
      </c>
      <c r="G1187" s="68">
        <v>3500</v>
      </c>
      <c r="H1187" s="38"/>
      <c r="I1187" s="35">
        <f>I1186+Table1[[#This Row],[DEBIT]]-Table1[[#This Row],[CREDIT]]</f>
        <v>1951435827.6</v>
      </c>
      <c r="J1187" s="27">
        <f>Table1[[#This Row],[DATE]]</f>
        <v>45089</v>
      </c>
    </row>
    <row r="1188" ht="14.1" hidden="1" customHeight="1" spans="1:10">
      <c r="A1188" s="58">
        <v>45089</v>
      </c>
      <c r="B1188" s="40">
        <f t="shared" si="3"/>
        <v>1182</v>
      </c>
      <c r="C1188" s="12" t="str">
        <f>_xlfn.IFNA(VLOOKUP(Table1[[#This Row],[ACCOUNT NAME]],'CHART OF ACCOUNTS'!$B$3:$D$156,2,0),"-")</f>
        <v>HONDA CITY</v>
      </c>
      <c r="D1188" t="s">
        <v>148</v>
      </c>
      <c r="E1188" t="str">
        <f>_xlfn.IFNA(VLOOKUP(Table1[[#This Row],[ACCOUNT NAME]],'CHART OF ACCOUNTS'!$B$3:$D$156,3,0),"-")</f>
        <v>OPERATIONS EXPENSES</v>
      </c>
      <c r="F1188" s="49" t="s">
        <v>1072</v>
      </c>
      <c r="G1188" s="69">
        <v>4850</v>
      </c>
      <c r="H1188" s="38"/>
      <c r="I1188" s="35">
        <f>I1187+Table1[[#This Row],[DEBIT]]-Table1[[#This Row],[CREDIT]]</f>
        <v>1951440677.6</v>
      </c>
      <c r="J1188" s="27">
        <f>Table1[[#This Row],[DATE]]</f>
        <v>45089</v>
      </c>
    </row>
    <row r="1189" ht="14.1" hidden="1" customHeight="1" spans="1:10">
      <c r="A1189" s="58">
        <v>45089</v>
      </c>
      <c r="B1189" s="40">
        <f t="shared" si="3"/>
        <v>1183</v>
      </c>
      <c r="C1189" s="12" t="str">
        <f>_xlfn.IFNA(VLOOKUP(Table1[[#This Row],[ACCOUNT NAME]],'CHART OF ACCOUNTS'!$B$3:$D$156,2,0),"-")</f>
        <v>HONDA CITY</v>
      </c>
      <c r="D1189" t="s">
        <v>148</v>
      </c>
      <c r="E1189" t="str">
        <f>_xlfn.IFNA(VLOOKUP(Table1[[#This Row],[ACCOUNT NAME]],'CHART OF ACCOUNTS'!$B$3:$D$156,3,0),"-")</f>
        <v>OPERATIONS EXPENSES</v>
      </c>
      <c r="F1189" s="49" t="s">
        <v>1066</v>
      </c>
      <c r="G1189" s="69">
        <v>4500</v>
      </c>
      <c r="H1189" s="38"/>
      <c r="I1189" s="35">
        <f>I1188+Table1[[#This Row],[DEBIT]]-Table1[[#This Row],[CREDIT]]</f>
        <v>1951445177.6</v>
      </c>
      <c r="J1189" s="27">
        <f>Table1[[#This Row],[DATE]]</f>
        <v>45089</v>
      </c>
    </row>
    <row r="1190" ht="14.1" hidden="1" customHeight="1" spans="1:10">
      <c r="A1190" s="58">
        <v>45089</v>
      </c>
      <c r="B1190" s="40">
        <f t="shared" si="3"/>
        <v>1184</v>
      </c>
      <c r="C1190" s="12" t="str">
        <f>_xlfn.IFNA(VLOOKUP(Table1[[#This Row],[ACCOUNT NAME]],'CHART OF ACCOUNTS'!$B$3:$D$156,2,0),"-")</f>
        <v>HONDA CITY</v>
      </c>
      <c r="D1190" t="s">
        <v>148</v>
      </c>
      <c r="E1190" t="str">
        <f>_xlfn.IFNA(VLOOKUP(Table1[[#This Row],[ACCOUNT NAME]],'CHART OF ACCOUNTS'!$B$3:$D$156,3,0),"-")</f>
        <v>OPERATIONS EXPENSES</v>
      </c>
      <c r="F1190" s="49" t="s">
        <v>1066</v>
      </c>
      <c r="G1190" s="69">
        <v>4500</v>
      </c>
      <c r="H1190" s="38"/>
      <c r="I1190" s="35">
        <f>I1189+Table1[[#This Row],[DEBIT]]-Table1[[#This Row],[CREDIT]]</f>
        <v>1951449677.6</v>
      </c>
      <c r="J1190" s="27">
        <f>Table1[[#This Row],[DATE]]</f>
        <v>45089</v>
      </c>
    </row>
    <row r="1191" ht="14.1" hidden="1" customHeight="1" spans="1:10">
      <c r="A1191" s="58">
        <v>45089</v>
      </c>
      <c r="B1191" s="40">
        <f t="shared" si="3"/>
        <v>1185</v>
      </c>
      <c r="C1191" s="12" t="str">
        <f>_xlfn.IFNA(VLOOKUP(Table1[[#This Row],[ACCOUNT NAME]],'CHART OF ACCOUNTS'!$B$3:$D$156,2,0),"-")</f>
        <v>HONDA CITY</v>
      </c>
      <c r="D1191" t="s">
        <v>148</v>
      </c>
      <c r="E1191" t="str">
        <f>_xlfn.IFNA(VLOOKUP(Table1[[#This Row],[ACCOUNT NAME]],'CHART OF ACCOUNTS'!$B$3:$D$156,3,0),"-")</f>
        <v>OPERATIONS EXPENSES</v>
      </c>
      <c r="F1191" s="49" t="s">
        <v>1068</v>
      </c>
      <c r="G1191" s="69">
        <v>5000</v>
      </c>
      <c r="H1191" s="38"/>
      <c r="I1191" s="35">
        <f>I1190+Table1[[#This Row],[DEBIT]]-Table1[[#This Row],[CREDIT]]</f>
        <v>1951454677.6</v>
      </c>
      <c r="J1191" s="27">
        <f>Table1[[#This Row],[DATE]]</f>
        <v>45089</v>
      </c>
    </row>
    <row r="1192" ht="14.1" hidden="1" customHeight="1" spans="1:10">
      <c r="A1192" s="58">
        <v>45089</v>
      </c>
      <c r="B1192" s="40">
        <f t="shared" si="3"/>
        <v>1186</v>
      </c>
      <c r="C1192" s="12" t="str">
        <f>_xlfn.IFNA(VLOOKUP(Table1[[#This Row],[ACCOUNT NAME]],'CHART OF ACCOUNTS'!$B$3:$D$156,2,0),"-")</f>
        <v>HONDA CITY</v>
      </c>
      <c r="D1192" t="s">
        <v>148</v>
      </c>
      <c r="E1192" t="str">
        <f>_xlfn.IFNA(VLOOKUP(Table1[[#This Row],[ACCOUNT NAME]],'CHART OF ACCOUNTS'!$B$3:$D$156,3,0),"-")</f>
        <v>OPERATIONS EXPENSES</v>
      </c>
      <c r="F1192" s="49" t="s">
        <v>1073</v>
      </c>
      <c r="G1192" s="69">
        <v>4250</v>
      </c>
      <c r="H1192" s="38"/>
      <c r="I1192" s="35">
        <f>I1191+Table1[[#This Row],[DEBIT]]-Table1[[#This Row],[CREDIT]]</f>
        <v>1951458927.6</v>
      </c>
      <c r="J1192" s="27">
        <f>Table1[[#This Row],[DATE]]</f>
        <v>45089</v>
      </c>
    </row>
    <row r="1193" ht="14.1" hidden="1" customHeight="1" spans="1:10">
      <c r="A1193" s="58">
        <v>45089</v>
      </c>
      <c r="B1193" s="40">
        <f t="shared" si="3"/>
        <v>1187</v>
      </c>
      <c r="C1193" s="12" t="str">
        <f>_xlfn.IFNA(VLOOKUP(Table1[[#This Row],[ACCOUNT NAME]],'CHART OF ACCOUNTS'!$B$3:$D$156,2,0),"-")</f>
        <v>HONDA CITY</v>
      </c>
      <c r="D1193" t="s">
        <v>148</v>
      </c>
      <c r="E1193" t="str">
        <f>_xlfn.IFNA(VLOOKUP(Table1[[#This Row],[ACCOUNT NAME]],'CHART OF ACCOUNTS'!$B$3:$D$156,3,0),"-")</f>
        <v>OPERATIONS EXPENSES</v>
      </c>
      <c r="F1193" s="49" t="s">
        <v>1067</v>
      </c>
      <c r="G1193" s="69">
        <v>4750</v>
      </c>
      <c r="H1193" s="38"/>
      <c r="I1193" s="35">
        <f>I1192+Table1[[#This Row],[DEBIT]]-Table1[[#This Row],[CREDIT]]</f>
        <v>1951463677.6</v>
      </c>
      <c r="J1193" s="27">
        <f>Table1[[#This Row],[DATE]]</f>
        <v>45089</v>
      </c>
    </row>
    <row r="1194" ht="14.1" hidden="1" customHeight="1" spans="1:10">
      <c r="A1194" s="58">
        <v>45089</v>
      </c>
      <c r="B1194" s="40">
        <f t="shared" si="3"/>
        <v>1188</v>
      </c>
      <c r="C1194" s="12" t="str">
        <f>_xlfn.IFNA(VLOOKUP(Table1[[#This Row],[ACCOUNT NAME]],'CHART OF ACCOUNTS'!$B$3:$D$156,2,0),"-")</f>
        <v>HONDA CITY</v>
      </c>
      <c r="D1194" t="s">
        <v>148</v>
      </c>
      <c r="E1194" t="str">
        <f>_xlfn.IFNA(VLOOKUP(Table1[[#This Row],[ACCOUNT NAME]],'CHART OF ACCOUNTS'!$B$3:$D$156,3,0),"-")</f>
        <v>OPERATIONS EXPENSES</v>
      </c>
      <c r="F1194" s="49" t="s">
        <v>1074</v>
      </c>
      <c r="G1194" s="69">
        <v>4000</v>
      </c>
      <c r="H1194" s="38"/>
      <c r="I1194" s="35">
        <f>I1193+Table1[[#This Row],[DEBIT]]-Table1[[#This Row],[CREDIT]]</f>
        <v>1951467677.6</v>
      </c>
      <c r="J1194" s="27">
        <f>Table1[[#This Row],[DATE]]</f>
        <v>45089</v>
      </c>
    </row>
    <row r="1195" ht="14.1" hidden="1" customHeight="1" spans="1:10">
      <c r="A1195" s="58">
        <v>45089</v>
      </c>
      <c r="B1195" s="40">
        <f t="shared" si="3"/>
        <v>1189</v>
      </c>
      <c r="C1195" s="12" t="str">
        <f>_xlfn.IFNA(VLOOKUP(Table1[[#This Row],[ACCOUNT NAME]],'CHART OF ACCOUNTS'!$B$3:$D$156,2,0),"-")</f>
        <v>BOLAN</v>
      </c>
      <c r="D1195" t="s">
        <v>130</v>
      </c>
      <c r="E1195" t="str">
        <f>_xlfn.IFNA(VLOOKUP(Table1[[#This Row],[ACCOUNT NAME]],'CHART OF ACCOUNTS'!$B$3:$D$156,3,0),"-")</f>
        <v>OPERATIONS EXPENSES</v>
      </c>
      <c r="F1195" s="49" t="s">
        <v>1075</v>
      </c>
      <c r="G1195" s="69">
        <v>3818</v>
      </c>
      <c r="H1195" s="38"/>
      <c r="I1195" s="35">
        <f>I1194+Table1[[#This Row],[DEBIT]]-Table1[[#This Row],[CREDIT]]</f>
        <v>1951471495.6</v>
      </c>
      <c r="J1195" s="27">
        <f>Table1[[#This Row],[DATE]]</f>
        <v>45089</v>
      </c>
    </row>
    <row r="1196" ht="14.1" hidden="1" customHeight="1" spans="1:10">
      <c r="A1196" s="58">
        <v>45089</v>
      </c>
      <c r="B1196" s="40">
        <f t="shared" si="3"/>
        <v>1190</v>
      </c>
      <c r="C1196" s="12" t="str">
        <f>_xlfn.IFNA(VLOOKUP(Table1[[#This Row],[ACCOUNT NAME]],'CHART OF ACCOUNTS'!$B$3:$D$156,2,0),"-")</f>
        <v>BOLAN</v>
      </c>
      <c r="D1196" t="s">
        <v>130</v>
      </c>
      <c r="E1196" t="str">
        <f>_xlfn.IFNA(VLOOKUP(Table1[[#This Row],[ACCOUNT NAME]],'CHART OF ACCOUNTS'!$B$3:$D$156,3,0),"-")</f>
        <v>OPERATIONS EXPENSES</v>
      </c>
      <c r="F1196" s="49" t="s">
        <v>1076</v>
      </c>
      <c r="G1196" s="69">
        <v>3724</v>
      </c>
      <c r="H1196" s="38"/>
      <c r="I1196" s="35">
        <f>I1195+Table1[[#This Row],[DEBIT]]-Table1[[#This Row],[CREDIT]]</f>
        <v>1951475219.6</v>
      </c>
      <c r="J1196" s="27">
        <f>Table1[[#This Row],[DATE]]</f>
        <v>45089</v>
      </c>
    </row>
    <row r="1197" ht="14.1" hidden="1" customHeight="1" spans="1:10">
      <c r="A1197" s="58">
        <v>45089</v>
      </c>
      <c r="B1197" s="40">
        <f t="shared" si="3"/>
        <v>1191</v>
      </c>
      <c r="C1197" s="12" t="str">
        <f>_xlfn.IFNA(VLOOKUP(Table1[[#This Row],[ACCOUNT NAME]],'CHART OF ACCOUNTS'!$B$3:$D$156,2,0),"-")</f>
        <v>SALARIES</v>
      </c>
      <c r="D1197" t="s">
        <v>137</v>
      </c>
      <c r="E1197" t="str">
        <f>_xlfn.IFNA(VLOOKUP(Table1[[#This Row],[ACCOUNT NAME]],'CHART OF ACCOUNTS'!$B$3:$D$156,3,0),"-")</f>
        <v>OPERATIONS EXPENSES</v>
      </c>
      <c r="F1197" s="49" t="s">
        <v>1077</v>
      </c>
      <c r="G1197" s="68">
        <v>63750</v>
      </c>
      <c r="H1197" s="38"/>
      <c r="I1197" s="35">
        <f>I1196+Table1[[#This Row],[DEBIT]]-Table1[[#This Row],[CREDIT]]</f>
        <v>1951538969.6</v>
      </c>
      <c r="J1197" s="27">
        <f>Table1[[#This Row],[DATE]]</f>
        <v>45089</v>
      </c>
    </row>
    <row r="1198" ht="14.1" hidden="1" customHeight="1" spans="1:10">
      <c r="A1198" s="58">
        <v>45089</v>
      </c>
      <c r="B1198" s="40">
        <f t="shared" si="3"/>
        <v>1192</v>
      </c>
      <c r="C1198" s="12" t="str">
        <f>_xlfn.IFNA(VLOOKUP(Table1[[#This Row],[ACCOUNT NAME]],'CHART OF ACCOUNTS'!$B$3:$D$156,2,0),"-")</f>
        <v>SALARIES</v>
      </c>
      <c r="D1198" t="s">
        <v>137</v>
      </c>
      <c r="E1198" t="str">
        <f>_xlfn.IFNA(VLOOKUP(Table1[[#This Row],[ACCOUNT NAME]],'CHART OF ACCOUNTS'!$B$3:$D$156,3,0),"-")</f>
        <v>OPERATIONS EXPENSES</v>
      </c>
      <c r="F1198" s="49" t="s">
        <v>1078</v>
      </c>
      <c r="G1198" s="68">
        <v>88667</v>
      </c>
      <c r="H1198" s="38"/>
      <c r="I1198" s="35">
        <f>I1197+Table1[[#This Row],[DEBIT]]-Table1[[#This Row],[CREDIT]]</f>
        <v>1951627636.6</v>
      </c>
      <c r="J1198" s="27">
        <f>Table1[[#This Row],[DATE]]</f>
        <v>45089</v>
      </c>
    </row>
    <row r="1199" ht="14.1" hidden="1" customHeight="1" spans="1:10">
      <c r="A1199" s="58">
        <v>45089</v>
      </c>
      <c r="B1199" s="40">
        <f t="shared" si="3"/>
        <v>1193</v>
      </c>
      <c r="C1199" s="12" t="str">
        <f>_xlfn.IFNA(VLOOKUP(Table1[[#This Row],[ACCOUNT NAME]],'CHART OF ACCOUNTS'!$B$3:$D$156,2,0),"-")</f>
        <v>SALARIES</v>
      </c>
      <c r="D1199" t="s">
        <v>137</v>
      </c>
      <c r="E1199" t="str">
        <f>_xlfn.IFNA(VLOOKUP(Table1[[#This Row],[ACCOUNT NAME]],'CHART OF ACCOUNTS'!$B$3:$D$156,3,0),"-")</f>
        <v>OPERATIONS EXPENSES</v>
      </c>
      <c r="F1199" s="49" t="s">
        <v>1077</v>
      </c>
      <c r="G1199" s="68">
        <v>83324</v>
      </c>
      <c r="H1199" s="38"/>
      <c r="I1199" s="35">
        <f>I1198+Table1[[#This Row],[DEBIT]]-Table1[[#This Row],[CREDIT]]</f>
        <v>1951710960.6</v>
      </c>
      <c r="J1199" s="27">
        <f>Table1[[#This Row],[DATE]]</f>
        <v>45089</v>
      </c>
    </row>
    <row r="1200" ht="14.1" hidden="1" customHeight="1" spans="1:10">
      <c r="A1200" s="58">
        <v>45089</v>
      </c>
      <c r="B1200" s="40">
        <f t="shared" si="3"/>
        <v>1194</v>
      </c>
      <c r="C1200" s="12" t="str">
        <f>_xlfn.IFNA(VLOOKUP(Table1[[#This Row],[ACCOUNT NAME]],'CHART OF ACCOUNTS'!$B$3:$D$156,2,0),"-")</f>
        <v>GENERAL</v>
      </c>
      <c r="D1200" t="s">
        <v>32</v>
      </c>
      <c r="E1200" t="str">
        <f>_xlfn.IFNA(VLOOKUP(Table1[[#This Row],[ACCOUNT NAME]],'CHART OF ACCOUNTS'!$B$3:$D$156,3,0),"-")</f>
        <v>OPERATIONS EXPENSES</v>
      </c>
      <c r="F1200" s="36" t="s">
        <v>1079</v>
      </c>
      <c r="G1200" s="38">
        <v>660</v>
      </c>
      <c r="H1200" s="38"/>
      <c r="I1200" s="35">
        <f>I1199+Table1[[#This Row],[DEBIT]]-Table1[[#This Row],[CREDIT]]</f>
        <v>1951711620.6</v>
      </c>
      <c r="J1200" s="27">
        <f>Table1[[#This Row],[DATE]]</f>
        <v>45089</v>
      </c>
    </row>
    <row r="1201" ht="14.1" hidden="1" customHeight="1" spans="1:10">
      <c r="A1201" s="58">
        <v>45089</v>
      </c>
      <c r="B1201" s="40">
        <f t="shared" si="3"/>
        <v>1195</v>
      </c>
      <c r="C1201" s="12" t="str">
        <f>_xlfn.IFNA(VLOOKUP(Table1[[#This Row],[ACCOUNT NAME]],'CHART OF ACCOUNTS'!$B$3:$D$156,2,0),"-")</f>
        <v>GENERAL</v>
      </c>
      <c r="D1201" t="s">
        <v>32</v>
      </c>
      <c r="E1201" t="str">
        <f>_xlfn.IFNA(VLOOKUP(Table1[[#This Row],[ACCOUNT NAME]],'CHART OF ACCOUNTS'!$B$3:$D$156,3,0),"-")</f>
        <v>OPERATIONS EXPENSES</v>
      </c>
      <c r="F1201" s="36" t="s">
        <v>1080</v>
      </c>
      <c r="G1201" s="38">
        <v>5342</v>
      </c>
      <c r="H1201" s="38"/>
      <c r="I1201" s="35">
        <f>I1200+Table1[[#This Row],[DEBIT]]-Table1[[#This Row],[CREDIT]]</f>
        <v>1951716962.6</v>
      </c>
      <c r="J1201" s="27">
        <f>Table1[[#This Row],[DATE]]</f>
        <v>45089</v>
      </c>
    </row>
    <row r="1202" ht="14.1" hidden="1" customHeight="1" spans="1:10">
      <c r="A1202" s="58">
        <v>45089</v>
      </c>
      <c r="B1202" s="40">
        <f t="shared" si="3"/>
        <v>1196</v>
      </c>
      <c r="C1202" s="12" t="str">
        <f>_xlfn.IFNA(VLOOKUP(Table1[[#This Row],[ACCOUNT NAME]],'CHART OF ACCOUNTS'!$B$3:$D$156,2,0),"-")</f>
        <v>GENERAL</v>
      </c>
      <c r="D1202" t="s">
        <v>32</v>
      </c>
      <c r="E1202" t="str">
        <f>_xlfn.IFNA(VLOOKUP(Table1[[#This Row],[ACCOUNT NAME]],'CHART OF ACCOUNTS'!$B$3:$D$156,3,0),"-")</f>
        <v>OPERATIONS EXPENSES</v>
      </c>
      <c r="F1202" s="36" t="s">
        <v>1081</v>
      </c>
      <c r="G1202" s="38">
        <v>70</v>
      </c>
      <c r="H1202" s="38"/>
      <c r="I1202" s="35">
        <f>I1201+Table1[[#This Row],[DEBIT]]-Table1[[#This Row],[CREDIT]]</f>
        <v>1951717032.6</v>
      </c>
      <c r="J1202" s="27">
        <f>Table1[[#This Row],[DATE]]</f>
        <v>45089</v>
      </c>
    </row>
    <row r="1203" ht="14.1" hidden="1" customHeight="1" spans="1:10">
      <c r="A1203" s="58">
        <v>45089</v>
      </c>
      <c r="B1203" s="40">
        <f t="shared" si="3"/>
        <v>1197</v>
      </c>
      <c r="C1203" s="12" t="str">
        <f>_xlfn.IFNA(VLOOKUP(Table1[[#This Row],[ACCOUNT NAME]],'CHART OF ACCOUNTS'!$B$3:$D$156,2,0),"-")</f>
        <v>GENERAL</v>
      </c>
      <c r="D1203" t="s">
        <v>32</v>
      </c>
      <c r="E1203" t="str">
        <f>_xlfn.IFNA(VLOOKUP(Table1[[#This Row],[ACCOUNT NAME]],'CHART OF ACCOUNTS'!$B$3:$D$156,3,0),"-")</f>
        <v>OPERATIONS EXPENSES</v>
      </c>
      <c r="F1203" s="36" t="s">
        <v>1082</v>
      </c>
      <c r="G1203" s="38">
        <v>360</v>
      </c>
      <c r="H1203" s="38"/>
      <c r="I1203" s="35">
        <f>I1202+Table1[[#This Row],[DEBIT]]-Table1[[#This Row],[CREDIT]]</f>
        <v>1951717392.6</v>
      </c>
      <c r="J1203" s="27">
        <f>Table1[[#This Row],[DATE]]</f>
        <v>45089</v>
      </c>
    </row>
    <row r="1204" ht="14.1" hidden="1" customHeight="1" spans="1:10">
      <c r="A1204" s="58">
        <v>45089</v>
      </c>
      <c r="B1204" s="40">
        <f t="shared" si="3"/>
        <v>1198</v>
      </c>
      <c r="C1204" s="12" t="str">
        <f>_xlfn.IFNA(VLOOKUP(Table1[[#This Row],[ACCOUNT NAME]],'CHART OF ACCOUNTS'!$B$3:$D$156,2,0),"-")</f>
        <v>GENERAL</v>
      </c>
      <c r="D1204" t="s">
        <v>32</v>
      </c>
      <c r="E1204" t="str">
        <f>_xlfn.IFNA(VLOOKUP(Table1[[#This Row],[ACCOUNT NAME]],'CHART OF ACCOUNTS'!$B$3:$D$156,3,0),"-")</f>
        <v>OPERATIONS EXPENSES</v>
      </c>
      <c r="F1204" s="36" t="s">
        <v>1083</v>
      </c>
      <c r="G1204" s="38">
        <v>3000</v>
      </c>
      <c r="H1204" s="38"/>
      <c r="I1204" s="35">
        <f>I1203+Table1[[#This Row],[DEBIT]]-Table1[[#This Row],[CREDIT]]</f>
        <v>1951720392.6</v>
      </c>
      <c r="J1204" s="27">
        <f>Table1[[#This Row],[DATE]]</f>
        <v>45089</v>
      </c>
    </row>
    <row r="1205" ht="14.1" hidden="1" customHeight="1" spans="1:10">
      <c r="A1205" s="58">
        <v>45089</v>
      </c>
      <c r="B1205" s="40">
        <f t="shared" si="3"/>
        <v>1199</v>
      </c>
      <c r="C1205" s="12" t="str">
        <f>_xlfn.IFNA(VLOOKUP(Table1[[#This Row],[ACCOUNT NAME]],'CHART OF ACCOUNTS'!$B$3:$D$156,2,0),"-")</f>
        <v>GENERAL</v>
      </c>
      <c r="D1205" t="s">
        <v>32</v>
      </c>
      <c r="E1205" t="str">
        <f>_xlfn.IFNA(VLOOKUP(Table1[[#This Row],[ACCOUNT NAME]],'CHART OF ACCOUNTS'!$B$3:$D$156,3,0),"-")</f>
        <v>OPERATIONS EXPENSES</v>
      </c>
      <c r="F1205" s="36" t="s">
        <v>1084</v>
      </c>
      <c r="G1205" s="38">
        <v>280</v>
      </c>
      <c r="H1205" s="38"/>
      <c r="I1205" s="35">
        <f>I1204+Table1[[#This Row],[DEBIT]]-Table1[[#This Row],[CREDIT]]</f>
        <v>1951720672.6</v>
      </c>
      <c r="J1205" s="27">
        <f>Table1[[#This Row],[DATE]]</f>
        <v>45089</v>
      </c>
    </row>
    <row r="1206" ht="14.1" hidden="1" customHeight="1" spans="1:10">
      <c r="A1206" s="58">
        <v>45089</v>
      </c>
      <c r="B1206" s="40">
        <f t="shared" si="3"/>
        <v>1200</v>
      </c>
      <c r="C1206" s="12" t="str">
        <f>_xlfn.IFNA(VLOOKUP(Table1[[#This Row],[ACCOUNT NAME]],'CHART OF ACCOUNTS'!$B$3:$D$156,2,0),"-")</f>
        <v>GENERAL</v>
      </c>
      <c r="D1206" t="s">
        <v>32</v>
      </c>
      <c r="E1206" t="str">
        <f>_xlfn.IFNA(VLOOKUP(Table1[[#This Row],[ACCOUNT NAME]],'CHART OF ACCOUNTS'!$B$3:$D$156,3,0),"-")</f>
        <v>OPERATIONS EXPENSES</v>
      </c>
      <c r="F1206" s="36" t="s">
        <v>1085</v>
      </c>
      <c r="G1206" s="38">
        <v>3000</v>
      </c>
      <c r="H1206" s="38"/>
      <c r="I1206" s="35">
        <f>I1205+Table1[[#This Row],[DEBIT]]-Table1[[#This Row],[CREDIT]]</f>
        <v>1951723672.6</v>
      </c>
      <c r="J1206" s="27">
        <f>Table1[[#This Row],[DATE]]</f>
        <v>45089</v>
      </c>
    </row>
    <row r="1207" ht="14.1" hidden="1" customHeight="1" spans="1:10">
      <c r="A1207" s="58">
        <v>45089</v>
      </c>
      <c r="B1207" s="40">
        <f t="shared" si="3"/>
        <v>1201</v>
      </c>
      <c r="C1207" s="12" t="str">
        <f>_xlfn.IFNA(VLOOKUP(Table1[[#This Row],[ACCOUNT NAME]],'CHART OF ACCOUNTS'!$B$3:$D$156,2,0),"-")</f>
        <v>GENERAL</v>
      </c>
      <c r="D1207" t="s">
        <v>32</v>
      </c>
      <c r="E1207" t="str">
        <f>_xlfn.IFNA(VLOOKUP(Table1[[#This Row],[ACCOUNT NAME]],'CHART OF ACCOUNTS'!$B$3:$D$156,3,0),"-")</f>
        <v>OPERATIONS EXPENSES</v>
      </c>
      <c r="F1207" s="36" t="s">
        <v>1086</v>
      </c>
      <c r="G1207" s="38">
        <v>1140</v>
      </c>
      <c r="H1207" s="38"/>
      <c r="I1207" s="35">
        <f>I1206+Table1[[#This Row],[DEBIT]]-Table1[[#This Row],[CREDIT]]</f>
        <v>1951724812.6</v>
      </c>
      <c r="J1207" s="27">
        <f>Table1[[#This Row],[DATE]]</f>
        <v>45089</v>
      </c>
    </row>
    <row r="1208" ht="14.1" hidden="1" customHeight="1" spans="1:10">
      <c r="A1208" s="58">
        <v>45089</v>
      </c>
      <c r="B1208" s="40">
        <f t="shared" si="3"/>
        <v>1202</v>
      </c>
      <c r="C1208" s="12" t="str">
        <f>_xlfn.IFNA(VLOOKUP(Table1[[#This Row],[ACCOUNT NAME]],'CHART OF ACCOUNTS'!$B$3:$D$156,2,0),"-")</f>
        <v>GENERAL</v>
      </c>
      <c r="D1208" t="s">
        <v>32</v>
      </c>
      <c r="E1208" t="str">
        <f>_xlfn.IFNA(VLOOKUP(Table1[[#This Row],[ACCOUNT NAME]],'CHART OF ACCOUNTS'!$B$3:$D$156,3,0),"-")</f>
        <v>OPERATIONS EXPENSES</v>
      </c>
      <c r="F1208" s="36" t="s">
        <v>1087</v>
      </c>
      <c r="G1208" s="38">
        <v>45000</v>
      </c>
      <c r="H1208" s="38"/>
      <c r="I1208" s="35">
        <f>I1207+Table1[[#This Row],[DEBIT]]-Table1[[#This Row],[CREDIT]]</f>
        <v>1951769812.6</v>
      </c>
      <c r="J1208" s="27">
        <f>Table1[[#This Row],[DATE]]</f>
        <v>45089</v>
      </c>
    </row>
    <row r="1209" ht="14.1" hidden="1" customHeight="1" spans="1:10">
      <c r="A1209" s="58">
        <v>45089</v>
      </c>
      <c r="B1209" s="40">
        <f t="shared" si="3"/>
        <v>1203</v>
      </c>
      <c r="C1209" s="12" t="str">
        <f>_xlfn.IFNA(VLOOKUP(Table1[[#This Row],[ACCOUNT NAME]],'CHART OF ACCOUNTS'!$B$3:$D$156,2,0),"-")</f>
        <v>FURNITURE AND FITTINGS</v>
      </c>
      <c r="D1209" t="s">
        <v>166</v>
      </c>
      <c r="E1209" t="str">
        <f>_xlfn.IFNA(VLOOKUP(Table1[[#This Row],[ACCOUNT NAME]],'CHART OF ACCOUNTS'!$B$3:$D$156,3,0),"-")</f>
        <v>ASSETS PURCHASED</v>
      </c>
      <c r="F1209" s="49" t="s">
        <v>1088</v>
      </c>
      <c r="G1209" s="38">
        <v>23400</v>
      </c>
      <c r="H1209" s="38"/>
      <c r="I1209" s="35">
        <f>I1208+Table1[[#This Row],[DEBIT]]-Table1[[#This Row],[CREDIT]]</f>
        <v>1951793212.6</v>
      </c>
      <c r="J1209" s="27">
        <f>Table1[[#This Row],[DATE]]</f>
        <v>45089</v>
      </c>
    </row>
    <row r="1210" ht="14.1" hidden="1" customHeight="1" spans="1:10">
      <c r="A1210" s="58">
        <v>45091</v>
      </c>
      <c r="B1210" s="40">
        <f t="shared" si="3"/>
        <v>1204</v>
      </c>
      <c r="C1210" s="12" t="str">
        <f>_xlfn.IFNA(VLOOKUP(Table1[[#This Row],[ACCOUNT NAME]],'CHART OF ACCOUNTS'!$B$3:$D$156,2,0),"-")</f>
        <v>GENERAL</v>
      </c>
      <c r="D1210" t="s">
        <v>31</v>
      </c>
      <c r="E1210" t="str">
        <f>_xlfn.IFNA(VLOOKUP(Table1[[#This Row],[ACCOUNT NAME]],'CHART OF ACCOUNTS'!$B$3:$D$156,3,0),"-")</f>
        <v>CONSTRUCTION EXP</v>
      </c>
      <c r="F1210" s="36" t="s">
        <v>1089</v>
      </c>
      <c r="G1210" s="38">
        <v>15000</v>
      </c>
      <c r="H1210" s="38"/>
      <c r="I1210" s="35">
        <f>I1209+Table1[[#This Row],[DEBIT]]-Table1[[#This Row],[CREDIT]]</f>
        <v>1951808212.6</v>
      </c>
      <c r="J1210" s="27">
        <f>Table1[[#This Row],[DATE]]</f>
        <v>45091</v>
      </c>
    </row>
    <row r="1211" ht="14.1" hidden="1" customHeight="1" spans="1:10">
      <c r="A1211" s="58">
        <v>45091</v>
      </c>
      <c r="B1211" s="40">
        <f t="shared" si="3"/>
        <v>1205</v>
      </c>
      <c r="C1211" s="12" t="str">
        <f>_xlfn.IFNA(VLOOKUP(Table1[[#This Row],[ACCOUNT NAME]],'CHART OF ACCOUNTS'!$B$3:$D$156,2,0),"-")</f>
        <v>DEVELOPMENT</v>
      </c>
      <c r="D1211" t="s">
        <v>23</v>
      </c>
      <c r="E1211" t="str">
        <f>_xlfn.IFNA(VLOOKUP(Table1[[#This Row],[ACCOUNT NAME]],'CHART OF ACCOUNTS'!$B$3:$D$156,3,0),"-")</f>
        <v>CONSTRUCTION EXP</v>
      </c>
      <c r="F1211" s="36" t="s">
        <v>1090</v>
      </c>
      <c r="G1211" s="38">
        <v>90</v>
      </c>
      <c r="H1211" s="38"/>
      <c r="I1211" s="35">
        <f>I1210+Table1[[#This Row],[DEBIT]]-Table1[[#This Row],[CREDIT]]</f>
        <v>1951808302.6</v>
      </c>
      <c r="J1211" s="27">
        <f>Table1[[#This Row],[DATE]]</f>
        <v>45091</v>
      </c>
    </row>
    <row r="1212" ht="14.1" hidden="1" customHeight="1" spans="1:10">
      <c r="A1212" s="58">
        <v>45091</v>
      </c>
      <c r="B1212" s="40">
        <f t="shared" si="3"/>
        <v>1206</v>
      </c>
      <c r="C1212" s="12" t="str">
        <f>_xlfn.IFNA(VLOOKUP(Table1[[#This Row],[ACCOUNT NAME]],'CHART OF ACCOUNTS'!$B$3:$D$156,2,0),"-")</f>
        <v>DEVELOPMENT</v>
      </c>
      <c r="D1212" t="s">
        <v>23</v>
      </c>
      <c r="E1212" t="str">
        <f>_xlfn.IFNA(VLOOKUP(Table1[[#This Row],[ACCOUNT NAME]],'CHART OF ACCOUNTS'!$B$3:$D$156,3,0),"-")</f>
        <v>CONSTRUCTION EXP</v>
      </c>
      <c r="F1212" s="36" t="s">
        <v>1091</v>
      </c>
      <c r="G1212" s="38">
        <v>9320</v>
      </c>
      <c r="H1212" s="38"/>
      <c r="I1212" s="35">
        <f>I1211+Table1[[#This Row],[DEBIT]]-Table1[[#This Row],[CREDIT]]</f>
        <v>1951817622.6</v>
      </c>
      <c r="J1212" s="27">
        <f>Table1[[#This Row],[DATE]]</f>
        <v>45091</v>
      </c>
    </row>
    <row r="1213" ht="14.1" hidden="1" customHeight="1" spans="1:10">
      <c r="A1213" s="58">
        <v>45091</v>
      </c>
      <c r="B1213" s="40">
        <f t="shared" si="3"/>
        <v>1207</v>
      </c>
      <c r="C1213" s="12" t="str">
        <f>_xlfn.IFNA(VLOOKUP(Table1[[#This Row],[ACCOUNT NAME]],'CHART OF ACCOUNTS'!$B$3:$D$156,2,0),"-")</f>
        <v>DEVELOPMENT</v>
      </c>
      <c r="D1213" t="s">
        <v>23</v>
      </c>
      <c r="E1213" t="str">
        <f>_xlfn.IFNA(VLOOKUP(Table1[[#This Row],[ACCOUNT NAME]],'CHART OF ACCOUNTS'!$B$3:$D$156,3,0),"-")</f>
        <v>CONSTRUCTION EXP</v>
      </c>
      <c r="F1213" s="36" t="s">
        <v>1092</v>
      </c>
      <c r="G1213" s="38">
        <v>848</v>
      </c>
      <c r="H1213" s="38"/>
      <c r="I1213" s="35">
        <f>I1212+Table1[[#This Row],[DEBIT]]-Table1[[#This Row],[CREDIT]]</f>
        <v>1951818470.6</v>
      </c>
      <c r="J1213" s="27">
        <f>Table1[[#This Row],[DATE]]</f>
        <v>45091</v>
      </c>
    </row>
    <row r="1214" ht="14.1" hidden="1" customHeight="1" spans="1:10">
      <c r="A1214" s="58">
        <v>45091</v>
      </c>
      <c r="B1214" s="40">
        <f t="shared" si="3"/>
        <v>1208</v>
      </c>
      <c r="C1214" s="12" t="str">
        <f>_xlfn.IFNA(VLOOKUP(Table1[[#This Row],[ACCOUNT NAME]],'CHART OF ACCOUNTS'!$B$3:$D$156,2,0),"-")</f>
        <v>DEVELOPMENT</v>
      </c>
      <c r="D1214" t="s">
        <v>23</v>
      </c>
      <c r="E1214" t="str">
        <f>_xlfn.IFNA(VLOOKUP(Table1[[#This Row],[ACCOUNT NAME]],'CHART OF ACCOUNTS'!$B$3:$D$156,3,0),"-")</f>
        <v>CONSTRUCTION EXP</v>
      </c>
      <c r="F1214" s="36" t="s">
        <v>1093</v>
      </c>
      <c r="G1214" s="38">
        <v>1000</v>
      </c>
      <c r="H1214" s="38"/>
      <c r="I1214" s="35">
        <f>I1213+Table1[[#This Row],[DEBIT]]-Table1[[#This Row],[CREDIT]]</f>
        <v>1951819470.6</v>
      </c>
      <c r="J1214" s="27">
        <f>Table1[[#This Row],[DATE]]</f>
        <v>45091</v>
      </c>
    </row>
    <row r="1215" ht="14.1" hidden="1" customHeight="1" spans="1:10">
      <c r="A1215" s="58">
        <v>45091</v>
      </c>
      <c r="B1215" s="40">
        <f t="shared" si="3"/>
        <v>1209</v>
      </c>
      <c r="C1215" s="12" t="str">
        <f>_xlfn.IFNA(VLOOKUP(Table1[[#This Row],[ACCOUNT NAME]],'CHART OF ACCOUNTS'!$B$3:$D$156,2,0),"-")</f>
        <v>DEVELOPMENT</v>
      </c>
      <c r="D1215" t="s">
        <v>23</v>
      </c>
      <c r="E1215" t="str">
        <f>_xlfn.IFNA(VLOOKUP(Table1[[#This Row],[ACCOUNT NAME]],'CHART OF ACCOUNTS'!$B$3:$D$156,3,0),"-")</f>
        <v>CONSTRUCTION EXP</v>
      </c>
      <c r="F1215" s="36" t="s">
        <v>1094</v>
      </c>
      <c r="G1215" s="38">
        <v>38000</v>
      </c>
      <c r="H1215" s="38"/>
      <c r="I1215" s="35">
        <f>I1214+Table1[[#This Row],[DEBIT]]-Table1[[#This Row],[CREDIT]]</f>
        <v>1951857470.6</v>
      </c>
      <c r="J1215" s="27">
        <f>Table1[[#This Row],[DATE]]</f>
        <v>45091</v>
      </c>
    </row>
    <row r="1216" ht="14.1" hidden="1" customHeight="1" spans="1:10">
      <c r="A1216" s="58">
        <v>45091</v>
      </c>
      <c r="B1216" s="40">
        <f t="shared" si="3"/>
        <v>1210</v>
      </c>
      <c r="C1216" s="12" t="str">
        <f>_xlfn.IFNA(VLOOKUP(Table1[[#This Row],[ACCOUNT NAME]],'CHART OF ACCOUNTS'!$B$3:$D$156,2,0),"-")</f>
        <v>DEVELOPMENT</v>
      </c>
      <c r="D1216" t="s">
        <v>23</v>
      </c>
      <c r="E1216" t="str">
        <f>_xlfn.IFNA(VLOOKUP(Table1[[#This Row],[ACCOUNT NAME]],'CHART OF ACCOUNTS'!$B$3:$D$156,3,0),"-")</f>
        <v>CONSTRUCTION EXP</v>
      </c>
      <c r="F1216" s="36" t="s">
        <v>1095</v>
      </c>
      <c r="G1216" s="38">
        <v>3200</v>
      </c>
      <c r="H1216" s="38"/>
      <c r="I1216" s="35">
        <f>I1215+Table1[[#This Row],[DEBIT]]-Table1[[#This Row],[CREDIT]]</f>
        <v>1951860670.6</v>
      </c>
      <c r="J1216" s="27">
        <f>Table1[[#This Row],[DATE]]</f>
        <v>45091</v>
      </c>
    </row>
    <row r="1217" ht="14.1" hidden="1" customHeight="1" spans="1:10">
      <c r="A1217" s="58">
        <v>45091</v>
      </c>
      <c r="B1217" s="40">
        <f t="shared" si="3"/>
        <v>1211</v>
      </c>
      <c r="C1217" s="12" t="str">
        <f>_xlfn.IFNA(VLOOKUP(Table1[[#This Row],[ACCOUNT NAME]],'CHART OF ACCOUNTS'!$B$3:$D$156,2,0),"-")</f>
        <v>DEVELOPMENT</v>
      </c>
      <c r="D1217" t="s">
        <v>23</v>
      </c>
      <c r="E1217" t="str">
        <f>_xlfn.IFNA(VLOOKUP(Table1[[#This Row],[ACCOUNT NAME]],'CHART OF ACCOUNTS'!$B$3:$D$156,3,0),"-")</f>
        <v>CONSTRUCTION EXP</v>
      </c>
      <c r="F1217" s="36" t="s">
        <v>1096</v>
      </c>
      <c r="G1217" s="38">
        <v>1600</v>
      </c>
      <c r="H1217" s="38"/>
      <c r="I1217" s="35">
        <f>I1216+Table1[[#This Row],[DEBIT]]-Table1[[#This Row],[CREDIT]]</f>
        <v>1951862270.6</v>
      </c>
      <c r="J1217" s="27">
        <f>Table1[[#This Row],[DATE]]</f>
        <v>45091</v>
      </c>
    </row>
    <row r="1218" ht="14.1" hidden="1" customHeight="1" spans="1:10">
      <c r="A1218" s="58">
        <v>45091</v>
      </c>
      <c r="B1218" s="40">
        <f t="shared" si="3"/>
        <v>1212</v>
      </c>
      <c r="C1218" s="12" t="str">
        <f>_xlfn.IFNA(VLOOKUP(Table1[[#This Row],[ACCOUNT NAME]],'CHART OF ACCOUNTS'!$B$3:$D$156,2,0),"-")</f>
        <v>DEVELOPMENT</v>
      </c>
      <c r="D1218" t="s">
        <v>23</v>
      </c>
      <c r="E1218" t="str">
        <f>_xlfn.IFNA(VLOOKUP(Table1[[#This Row],[ACCOUNT NAME]],'CHART OF ACCOUNTS'!$B$3:$D$156,3,0),"-")</f>
        <v>CONSTRUCTION EXP</v>
      </c>
      <c r="F1218" s="36" t="s">
        <v>1097</v>
      </c>
      <c r="G1218" s="38">
        <v>1220</v>
      </c>
      <c r="H1218" s="38"/>
      <c r="I1218" s="35">
        <f>I1217+Table1[[#This Row],[DEBIT]]-Table1[[#This Row],[CREDIT]]</f>
        <v>1951863490.6</v>
      </c>
      <c r="J1218" s="27">
        <f>Table1[[#This Row],[DATE]]</f>
        <v>45091</v>
      </c>
    </row>
    <row r="1219" ht="14.1" hidden="1" customHeight="1" spans="1:10">
      <c r="A1219" s="58">
        <v>45091</v>
      </c>
      <c r="B1219" s="40">
        <f t="shared" si="3"/>
        <v>1213</v>
      </c>
      <c r="C1219" s="12" t="str">
        <f>_xlfn.IFNA(VLOOKUP(Table1[[#This Row],[ACCOUNT NAME]],'CHART OF ACCOUNTS'!$B$3:$D$156,2,0),"-")</f>
        <v>DEVELOPMENT</v>
      </c>
      <c r="D1219" t="s">
        <v>23</v>
      </c>
      <c r="E1219" t="str">
        <f>_xlfn.IFNA(VLOOKUP(Table1[[#This Row],[ACCOUNT NAME]],'CHART OF ACCOUNTS'!$B$3:$D$156,3,0),"-")</f>
        <v>CONSTRUCTION EXP</v>
      </c>
      <c r="F1219" s="36" t="s">
        <v>1097</v>
      </c>
      <c r="G1219" s="38">
        <v>1500</v>
      </c>
      <c r="H1219" s="38"/>
      <c r="I1219" s="35">
        <f>I1218+Table1[[#This Row],[DEBIT]]-Table1[[#This Row],[CREDIT]]</f>
        <v>1951864990.6</v>
      </c>
      <c r="J1219" s="27">
        <f>Table1[[#This Row],[DATE]]</f>
        <v>45091</v>
      </c>
    </row>
    <row r="1220" ht="14.1" hidden="1" customHeight="1" spans="1:10">
      <c r="A1220" s="58">
        <v>45091</v>
      </c>
      <c r="B1220" s="40">
        <f t="shared" si="3"/>
        <v>1214</v>
      </c>
      <c r="C1220" s="12" t="str">
        <f>_xlfn.IFNA(VLOOKUP(Table1[[#This Row],[ACCOUNT NAME]],'CHART OF ACCOUNTS'!$B$3:$D$156,2,0),"-")</f>
        <v>DEVELOPMENT</v>
      </c>
      <c r="D1220" t="s">
        <v>23</v>
      </c>
      <c r="E1220" t="str">
        <f>_xlfn.IFNA(VLOOKUP(Table1[[#This Row],[ACCOUNT NAME]],'CHART OF ACCOUNTS'!$B$3:$D$156,3,0),"-")</f>
        <v>CONSTRUCTION EXP</v>
      </c>
      <c r="F1220" s="36" t="s">
        <v>1098</v>
      </c>
      <c r="G1220" s="38">
        <v>109</v>
      </c>
      <c r="H1220" s="38"/>
      <c r="I1220" s="35">
        <f>I1219+Table1[[#This Row],[DEBIT]]-Table1[[#This Row],[CREDIT]]</f>
        <v>1951865099.6</v>
      </c>
      <c r="J1220" s="27">
        <f>Table1[[#This Row],[DATE]]</f>
        <v>45091</v>
      </c>
    </row>
    <row r="1221" ht="14.1" hidden="1" customHeight="1" spans="1:10">
      <c r="A1221" s="58">
        <v>45091</v>
      </c>
      <c r="B1221" s="40">
        <f t="shared" si="3"/>
        <v>1215</v>
      </c>
      <c r="C1221" s="12" t="str">
        <f>_xlfn.IFNA(VLOOKUP(Table1[[#This Row],[ACCOUNT NAME]],'CHART OF ACCOUNTS'!$B$3:$D$156,2,0),"-")</f>
        <v>DEVELOPMENT</v>
      </c>
      <c r="D1221" t="s">
        <v>23</v>
      </c>
      <c r="E1221" t="str">
        <f>_xlfn.IFNA(VLOOKUP(Table1[[#This Row],[ACCOUNT NAME]],'CHART OF ACCOUNTS'!$B$3:$D$156,3,0),"-")</f>
        <v>CONSTRUCTION EXP</v>
      </c>
      <c r="F1221" t="s">
        <v>54</v>
      </c>
      <c r="G1221" s="38">
        <v>38000</v>
      </c>
      <c r="H1221" s="38"/>
      <c r="I1221" s="35">
        <f>I1220+Table1[[#This Row],[DEBIT]]-Table1[[#This Row],[CREDIT]]</f>
        <v>1951903099.6</v>
      </c>
      <c r="J1221" s="27">
        <f>Table1[[#This Row],[DATE]]</f>
        <v>45091</v>
      </c>
    </row>
    <row r="1222" ht="14.1" hidden="1" customHeight="1" spans="1:10">
      <c r="A1222" s="58">
        <v>45091</v>
      </c>
      <c r="B1222" s="40">
        <f t="shared" si="3"/>
        <v>1216</v>
      </c>
      <c r="C1222" s="12" t="str">
        <f>_xlfn.IFNA(VLOOKUP(Table1[[#This Row],[ACCOUNT NAME]],'CHART OF ACCOUNTS'!$B$3:$D$156,2,0),"-")</f>
        <v>DEVELOPMENT</v>
      </c>
      <c r="D1222" t="s">
        <v>23</v>
      </c>
      <c r="E1222" t="str">
        <f>_xlfn.IFNA(VLOOKUP(Table1[[#This Row],[ACCOUNT NAME]],'CHART OF ACCOUNTS'!$B$3:$D$156,3,0),"-")</f>
        <v>CONSTRUCTION EXP</v>
      </c>
      <c r="F1222" s="36" t="s">
        <v>1099</v>
      </c>
      <c r="G1222" s="38">
        <v>31640</v>
      </c>
      <c r="H1222" s="38"/>
      <c r="I1222" s="35">
        <f>I1221+Table1[[#This Row],[DEBIT]]-Table1[[#This Row],[CREDIT]]</f>
        <v>1951934739.6</v>
      </c>
      <c r="J1222" s="27">
        <f>Table1[[#This Row],[DATE]]</f>
        <v>45091</v>
      </c>
    </row>
    <row r="1223" ht="14.1" hidden="1" customHeight="1" spans="1:10">
      <c r="A1223" s="58">
        <v>45091</v>
      </c>
      <c r="B1223" s="40">
        <f t="shared" si="3"/>
        <v>1217</v>
      </c>
      <c r="C1223" s="12" t="str">
        <f>_xlfn.IFNA(VLOOKUP(Table1[[#This Row],[ACCOUNT NAME]],'CHART OF ACCOUNTS'!$B$3:$D$156,2,0),"-")</f>
        <v>DEVELOPMENT</v>
      </c>
      <c r="D1223" t="s">
        <v>23</v>
      </c>
      <c r="E1223" t="str">
        <f>_xlfn.IFNA(VLOOKUP(Table1[[#This Row],[ACCOUNT NAME]],'CHART OF ACCOUNTS'!$B$3:$D$156,3,0),"-")</f>
        <v>CONSTRUCTION EXP</v>
      </c>
      <c r="F1223" s="36" t="s">
        <v>1100</v>
      </c>
      <c r="G1223" s="38">
        <v>111000</v>
      </c>
      <c r="H1223" s="38"/>
      <c r="I1223" s="35">
        <f>I1222+Table1[[#This Row],[DEBIT]]-Table1[[#This Row],[CREDIT]]</f>
        <v>1952045739.6</v>
      </c>
      <c r="J1223" s="27">
        <f>Table1[[#This Row],[DATE]]</f>
        <v>45091</v>
      </c>
    </row>
    <row r="1224" ht="14.1" hidden="1" customHeight="1" spans="1:10">
      <c r="A1224" s="58">
        <v>45091</v>
      </c>
      <c r="B1224" s="40">
        <f t="shared" si="3"/>
        <v>1218</v>
      </c>
      <c r="C1224" s="12" t="str">
        <f>_xlfn.IFNA(VLOOKUP(Table1[[#This Row],[ACCOUNT NAME]],'CHART OF ACCOUNTS'!$B$3:$D$156,2,0),"-")</f>
        <v>FUEL</v>
      </c>
      <c r="D1224" t="s">
        <v>35</v>
      </c>
      <c r="E1224" t="str">
        <f>_xlfn.IFNA(VLOOKUP(Table1[[#This Row],[ACCOUNT NAME]],'CHART OF ACCOUNTS'!$B$3:$D$156,3,0),"-")</f>
        <v>CONSTRUCTION EXP</v>
      </c>
      <c r="F1224" s="36" t="s">
        <v>1101</v>
      </c>
      <c r="G1224" s="38">
        <v>58192</v>
      </c>
      <c r="H1224" s="38"/>
      <c r="I1224" s="35">
        <f>I1223+Table1[[#This Row],[DEBIT]]-Table1[[#This Row],[CREDIT]]</f>
        <v>1952103931.6</v>
      </c>
      <c r="J1224" s="27">
        <f>Table1[[#This Row],[DATE]]</f>
        <v>45091</v>
      </c>
    </row>
    <row r="1225" ht="14.1" hidden="1" customHeight="1" spans="1:10">
      <c r="A1225" s="58">
        <v>45091</v>
      </c>
      <c r="B1225" s="40">
        <f t="shared" si="3"/>
        <v>1219</v>
      </c>
      <c r="C1225" s="12" t="str">
        <f>_xlfn.IFNA(VLOOKUP(Table1[[#This Row],[ACCOUNT NAME]],'CHART OF ACCOUNTS'!$B$3:$D$156,2,0),"-")</f>
        <v>FUEL</v>
      </c>
      <c r="D1225" t="s">
        <v>35</v>
      </c>
      <c r="E1225" t="str">
        <f>_xlfn.IFNA(VLOOKUP(Table1[[#This Row],[ACCOUNT NAME]],'CHART OF ACCOUNTS'!$B$3:$D$156,3,0),"-")</f>
        <v>CONSTRUCTION EXP</v>
      </c>
      <c r="F1225" s="36" t="s">
        <v>1102</v>
      </c>
      <c r="G1225" s="38">
        <v>61131</v>
      </c>
      <c r="H1225" s="38"/>
      <c r="I1225" s="35">
        <f>I1224+Table1[[#This Row],[DEBIT]]-Table1[[#This Row],[CREDIT]]</f>
        <v>1952165062.6</v>
      </c>
      <c r="J1225" s="27">
        <f>Table1[[#This Row],[DATE]]</f>
        <v>45091</v>
      </c>
    </row>
    <row r="1226" ht="14.1" hidden="1" customHeight="1" spans="1:10">
      <c r="A1226" s="58">
        <v>45091</v>
      </c>
      <c r="B1226" s="40">
        <f t="shared" si="3"/>
        <v>1220</v>
      </c>
      <c r="C1226" s="12" t="str">
        <f>_xlfn.IFNA(VLOOKUP(Table1[[#This Row],[ACCOUNT NAME]],'CHART OF ACCOUNTS'!$B$3:$D$156,2,0),"-")</f>
        <v>FUEL</v>
      </c>
      <c r="D1226" t="s">
        <v>35</v>
      </c>
      <c r="E1226" t="str">
        <f>_xlfn.IFNA(VLOOKUP(Table1[[#This Row],[ACCOUNT NAME]],'CHART OF ACCOUNTS'!$B$3:$D$156,3,0),"-")</f>
        <v>CONSTRUCTION EXP</v>
      </c>
      <c r="F1226" s="36" t="s">
        <v>1103</v>
      </c>
      <c r="G1226" s="38">
        <v>31303</v>
      </c>
      <c r="H1226" s="38"/>
      <c r="I1226" s="35">
        <f>I1225+Table1[[#This Row],[DEBIT]]-Table1[[#This Row],[CREDIT]]</f>
        <v>1952196365.6</v>
      </c>
      <c r="J1226" s="27">
        <f>Table1[[#This Row],[DATE]]</f>
        <v>45091</v>
      </c>
    </row>
    <row r="1227" ht="14.1" hidden="1" customHeight="1" spans="1:10">
      <c r="A1227" s="58">
        <v>45091</v>
      </c>
      <c r="B1227" s="40">
        <f t="shared" si="3"/>
        <v>1221</v>
      </c>
      <c r="C1227" s="12" t="str">
        <f>_xlfn.IFNA(VLOOKUP(Table1[[#This Row],[ACCOUNT NAME]],'CHART OF ACCOUNTS'!$B$3:$D$156,2,0),"-")</f>
        <v>FUEL</v>
      </c>
      <c r="D1227" t="s">
        <v>35</v>
      </c>
      <c r="E1227" t="str">
        <f>_xlfn.IFNA(VLOOKUP(Table1[[#This Row],[ACCOUNT NAME]],'CHART OF ACCOUNTS'!$B$3:$D$156,3,0),"-")</f>
        <v>CONSTRUCTION EXP</v>
      </c>
      <c r="F1227" s="36" t="s">
        <v>1104</v>
      </c>
      <c r="G1227" s="38">
        <v>44085</v>
      </c>
      <c r="H1227" s="38"/>
      <c r="I1227" s="35">
        <f>I1226+Table1[[#This Row],[DEBIT]]-Table1[[#This Row],[CREDIT]]</f>
        <v>1952240450.6</v>
      </c>
      <c r="J1227" s="27">
        <f>Table1[[#This Row],[DATE]]</f>
        <v>45091</v>
      </c>
    </row>
    <row r="1228" ht="14.1" hidden="1" customHeight="1" spans="1:10">
      <c r="A1228" s="58">
        <v>45091</v>
      </c>
      <c r="B1228" s="40">
        <f t="shared" si="3"/>
        <v>1222</v>
      </c>
      <c r="C1228" s="12" t="str">
        <f>_xlfn.IFNA(VLOOKUP(Table1[[#This Row],[ACCOUNT NAME]],'CHART OF ACCOUNTS'!$B$3:$D$156,2,0),"-")</f>
        <v>FUEL</v>
      </c>
      <c r="D1228" t="s">
        <v>35</v>
      </c>
      <c r="E1228" t="str">
        <f>_xlfn.IFNA(VLOOKUP(Table1[[#This Row],[ACCOUNT NAME]],'CHART OF ACCOUNTS'!$B$3:$D$156,3,0),"-")</f>
        <v>CONSTRUCTION EXP</v>
      </c>
      <c r="F1228" s="36" t="s">
        <v>1105</v>
      </c>
      <c r="G1228" s="38">
        <v>107126</v>
      </c>
      <c r="H1228" s="38"/>
      <c r="I1228" s="35">
        <f>I1227+Table1[[#This Row],[DEBIT]]-Table1[[#This Row],[CREDIT]]</f>
        <v>1952347576.6</v>
      </c>
      <c r="J1228" s="27">
        <f>Table1[[#This Row],[DATE]]</f>
        <v>45091</v>
      </c>
    </row>
    <row r="1229" ht="14.1" hidden="1" customHeight="1" spans="1:10">
      <c r="A1229" s="58">
        <v>45091</v>
      </c>
      <c r="B1229" s="40">
        <f t="shared" si="3"/>
        <v>1223</v>
      </c>
      <c r="C1229" s="12" t="str">
        <f>_xlfn.IFNA(VLOOKUP(Table1[[#This Row],[ACCOUNT NAME]],'CHART OF ACCOUNTS'!$B$3:$D$156,2,0),"-")</f>
        <v>FUEL</v>
      </c>
      <c r="D1229" t="s">
        <v>35</v>
      </c>
      <c r="E1229" t="str">
        <f>_xlfn.IFNA(VLOOKUP(Table1[[#This Row],[ACCOUNT NAME]],'CHART OF ACCOUNTS'!$B$3:$D$156,3,0),"-")</f>
        <v>CONSTRUCTION EXP</v>
      </c>
      <c r="F1229" s="36" t="s">
        <v>1106</v>
      </c>
      <c r="G1229" s="38">
        <v>100791</v>
      </c>
      <c r="H1229" s="38"/>
      <c r="I1229" s="35">
        <f>I1228+Table1[[#This Row],[DEBIT]]-Table1[[#This Row],[CREDIT]]</f>
        <v>1952448367.6</v>
      </c>
      <c r="J1229" s="27">
        <f>Table1[[#This Row],[DATE]]</f>
        <v>45091</v>
      </c>
    </row>
    <row r="1230" ht="14.1" hidden="1" customHeight="1" spans="1:10">
      <c r="A1230" s="58">
        <v>45091</v>
      </c>
      <c r="B1230" s="40">
        <f t="shared" si="3"/>
        <v>1224</v>
      </c>
      <c r="C1230" s="12" t="str">
        <f>_xlfn.IFNA(VLOOKUP(Table1[[#This Row],[ACCOUNT NAME]],'CHART OF ACCOUNTS'!$B$3:$D$156,2,0),"-")</f>
        <v>FUEL</v>
      </c>
      <c r="D1230" t="s">
        <v>35</v>
      </c>
      <c r="E1230" t="str">
        <f>_xlfn.IFNA(VLOOKUP(Table1[[#This Row],[ACCOUNT NAME]],'CHART OF ACCOUNTS'!$B$3:$D$156,3,0),"-")</f>
        <v>CONSTRUCTION EXP</v>
      </c>
      <c r="F1230" s="36" t="s">
        <v>1106</v>
      </c>
      <c r="G1230" s="38">
        <v>2888</v>
      </c>
      <c r="H1230" s="38"/>
      <c r="I1230" s="35">
        <f>I1229+Table1[[#This Row],[DEBIT]]-Table1[[#This Row],[CREDIT]]</f>
        <v>1952451255.6</v>
      </c>
      <c r="J1230" s="27">
        <f>Table1[[#This Row],[DATE]]</f>
        <v>45091</v>
      </c>
    </row>
    <row r="1231" ht="14.1" hidden="1" customHeight="1" spans="1:10">
      <c r="A1231" s="58">
        <v>45091</v>
      </c>
      <c r="B1231" s="40">
        <f t="shared" si="3"/>
        <v>1225</v>
      </c>
      <c r="C1231" s="12" t="str">
        <f>_xlfn.IFNA(VLOOKUP(Table1[[#This Row],[ACCOUNT NAME]],'CHART OF ACCOUNTS'!$B$3:$D$156,2,0),"-")</f>
        <v>FUEL</v>
      </c>
      <c r="D1231" t="s">
        <v>35</v>
      </c>
      <c r="E1231" t="str">
        <f>_xlfn.IFNA(VLOOKUP(Table1[[#This Row],[ACCOUNT NAME]],'CHART OF ACCOUNTS'!$B$3:$D$156,3,0),"-")</f>
        <v>CONSTRUCTION EXP</v>
      </c>
      <c r="F1231" s="36" t="s">
        <v>1106</v>
      </c>
      <c r="G1231" s="38">
        <v>70265</v>
      </c>
      <c r="H1231" s="38"/>
      <c r="I1231" s="35">
        <f>I1230+Table1[[#This Row],[DEBIT]]-Table1[[#This Row],[CREDIT]]</f>
        <v>1952521520.6</v>
      </c>
      <c r="J1231" s="27">
        <f>Table1[[#This Row],[DATE]]</f>
        <v>45091</v>
      </c>
    </row>
    <row r="1232" ht="14.1" hidden="1" customHeight="1" spans="1:10">
      <c r="A1232" s="58">
        <v>45091</v>
      </c>
      <c r="B1232" s="40">
        <f t="shared" si="3"/>
        <v>1226</v>
      </c>
      <c r="C1232" s="12" t="str">
        <f>_xlfn.IFNA(VLOOKUP(Table1[[#This Row],[ACCOUNT NAME]],'CHART OF ACCOUNTS'!$B$3:$D$156,2,0),"-")</f>
        <v>FUEL</v>
      </c>
      <c r="D1232" t="s">
        <v>35</v>
      </c>
      <c r="E1232" t="str">
        <f>_xlfn.IFNA(VLOOKUP(Table1[[#This Row],[ACCOUNT NAME]],'CHART OF ACCOUNTS'!$B$3:$D$156,3,0),"-")</f>
        <v>CONSTRUCTION EXP</v>
      </c>
      <c r="F1232" s="36" t="s">
        <v>1106</v>
      </c>
      <c r="G1232" s="38">
        <v>19866</v>
      </c>
      <c r="H1232" s="38"/>
      <c r="I1232" s="35">
        <f>I1231+Table1[[#This Row],[DEBIT]]-Table1[[#This Row],[CREDIT]]</f>
        <v>1952541386.6</v>
      </c>
      <c r="J1232" s="27">
        <f>Table1[[#This Row],[DATE]]</f>
        <v>45091</v>
      </c>
    </row>
    <row r="1233" ht="14.1" hidden="1" customHeight="1" spans="1:10">
      <c r="A1233" s="58">
        <v>45091</v>
      </c>
      <c r="B1233" s="40">
        <f t="shared" si="3"/>
        <v>1227</v>
      </c>
      <c r="C1233" s="12" t="str">
        <f>_xlfn.IFNA(VLOOKUP(Table1[[#This Row],[ACCOUNT NAME]],'CHART OF ACCOUNTS'!$B$3:$D$156,2,0),"-")</f>
        <v>FUEL</v>
      </c>
      <c r="D1233" t="s">
        <v>35</v>
      </c>
      <c r="E1233" t="str">
        <f>_xlfn.IFNA(VLOOKUP(Table1[[#This Row],[ACCOUNT NAME]],'CHART OF ACCOUNTS'!$B$3:$D$156,3,0),"-")</f>
        <v>CONSTRUCTION EXP</v>
      </c>
      <c r="F1233" s="36" t="s">
        <v>1106</v>
      </c>
      <c r="G1233" s="38">
        <v>30087</v>
      </c>
      <c r="H1233" s="38"/>
      <c r="I1233" s="35">
        <f>I1232+Table1[[#This Row],[DEBIT]]-Table1[[#This Row],[CREDIT]]</f>
        <v>1952571473.6</v>
      </c>
      <c r="J1233" s="27">
        <f>Table1[[#This Row],[DATE]]</f>
        <v>45091</v>
      </c>
    </row>
    <row r="1234" ht="14.1" hidden="1" customHeight="1" spans="1:10">
      <c r="A1234" s="58">
        <v>45091</v>
      </c>
      <c r="B1234" s="40">
        <f t="shared" si="3"/>
        <v>1228</v>
      </c>
      <c r="C1234" s="12" t="str">
        <f>_xlfn.IFNA(VLOOKUP(Table1[[#This Row],[ACCOUNT NAME]],'CHART OF ACCOUNTS'!$B$3:$D$156,2,0),"-")</f>
        <v>FUEL</v>
      </c>
      <c r="D1234" t="s">
        <v>35</v>
      </c>
      <c r="E1234" t="str">
        <f>_xlfn.IFNA(VLOOKUP(Table1[[#This Row],[ACCOUNT NAME]],'CHART OF ACCOUNTS'!$B$3:$D$156,3,0),"-")</f>
        <v>CONSTRUCTION EXP</v>
      </c>
      <c r="F1234" s="36" t="s">
        <v>1107</v>
      </c>
      <c r="G1234" s="38">
        <v>26500</v>
      </c>
      <c r="H1234" s="38"/>
      <c r="I1234" s="35">
        <f>I1233+Table1[[#This Row],[DEBIT]]-Table1[[#This Row],[CREDIT]]</f>
        <v>1952597973.6</v>
      </c>
      <c r="J1234" s="27">
        <f>Table1[[#This Row],[DATE]]</f>
        <v>45091</v>
      </c>
    </row>
    <row r="1235" ht="14.1" hidden="1" customHeight="1" spans="1:10">
      <c r="A1235" s="58">
        <v>45091</v>
      </c>
      <c r="B1235" s="40">
        <f t="shared" si="3"/>
        <v>1229</v>
      </c>
      <c r="C1235" s="12" t="str">
        <f>_xlfn.IFNA(VLOOKUP(Table1[[#This Row],[ACCOUNT NAME]],'CHART OF ACCOUNTS'!$B$3:$D$156,2,0),"-")</f>
        <v>FUEL</v>
      </c>
      <c r="D1235" t="s">
        <v>35</v>
      </c>
      <c r="E1235" t="str">
        <f>_xlfn.IFNA(VLOOKUP(Table1[[#This Row],[ACCOUNT NAME]],'CHART OF ACCOUNTS'!$B$3:$D$156,3,0),"-")</f>
        <v>CONSTRUCTION EXP</v>
      </c>
      <c r="F1235" s="36" t="s">
        <v>1108</v>
      </c>
      <c r="G1235" s="38">
        <v>84919</v>
      </c>
      <c r="H1235" s="38"/>
      <c r="I1235" s="35">
        <f>I1234+Table1[[#This Row],[DEBIT]]-Table1[[#This Row],[CREDIT]]</f>
        <v>1952682892.6</v>
      </c>
      <c r="J1235" s="27">
        <f>Table1[[#This Row],[DATE]]</f>
        <v>45091</v>
      </c>
    </row>
    <row r="1236" ht="14.1" hidden="1" customHeight="1" spans="1:10">
      <c r="A1236" s="58">
        <v>45091</v>
      </c>
      <c r="B1236" s="40">
        <f t="shared" si="3"/>
        <v>1230</v>
      </c>
      <c r="C1236" s="12" t="str">
        <f>_xlfn.IFNA(VLOOKUP(Table1[[#This Row],[ACCOUNT NAME]],'CHART OF ACCOUNTS'!$B$3:$D$156,2,0),"-")</f>
        <v>FUEL</v>
      </c>
      <c r="D1236" t="s">
        <v>35</v>
      </c>
      <c r="E1236" t="str">
        <f>_xlfn.IFNA(VLOOKUP(Table1[[#This Row],[ACCOUNT NAME]],'CHART OF ACCOUNTS'!$B$3:$D$156,3,0),"-")</f>
        <v>CONSTRUCTION EXP</v>
      </c>
      <c r="F1236" s="36" t="s">
        <v>1109</v>
      </c>
      <c r="G1236" s="38">
        <v>2848</v>
      </c>
      <c r="H1236" s="38"/>
      <c r="I1236" s="35">
        <f>I1235+Table1[[#This Row],[DEBIT]]-Table1[[#This Row],[CREDIT]]</f>
        <v>1952685740.6</v>
      </c>
      <c r="J1236" s="27">
        <f>Table1[[#This Row],[DATE]]</f>
        <v>45091</v>
      </c>
    </row>
    <row r="1237" ht="14.1" hidden="1" customHeight="1" spans="1:10">
      <c r="A1237" s="58">
        <v>45091</v>
      </c>
      <c r="B1237" s="40">
        <f t="shared" ref="B1237:B1300" si="4">B1235+2</f>
        <v>1231</v>
      </c>
      <c r="C1237" s="12" t="str">
        <f>_xlfn.IFNA(VLOOKUP(Table1[[#This Row],[ACCOUNT NAME]],'CHART OF ACCOUNTS'!$B$3:$D$156,2,0),"-")</f>
        <v>FUEL</v>
      </c>
      <c r="D1237" t="s">
        <v>35</v>
      </c>
      <c r="E1237" t="str">
        <f>_xlfn.IFNA(VLOOKUP(Table1[[#This Row],[ACCOUNT NAME]],'CHART OF ACCOUNTS'!$B$3:$D$156,3,0),"-")</f>
        <v>CONSTRUCTION EXP</v>
      </c>
      <c r="F1237" s="36" t="s">
        <v>1110</v>
      </c>
      <c r="G1237" s="38">
        <v>61100</v>
      </c>
      <c r="H1237" s="38"/>
      <c r="I1237" s="35">
        <f>I1236+Table1[[#This Row],[DEBIT]]-Table1[[#This Row],[CREDIT]]</f>
        <v>1952746840.6</v>
      </c>
      <c r="J1237" s="27">
        <f>Table1[[#This Row],[DATE]]</f>
        <v>45091</v>
      </c>
    </row>
    <row r="1238" ht="14.1" hidden="1" customHeight="1" spans="1:10">
      <c r="A1238" s="58">
        <v>45091</v>
      </c>
      <c r="B1238" s="40">
        <f t="shared" si="4"/>
        <v>1232</v>
      </c>
      <c r="C1238" s="12" t="str">
        <f>_xlfn.IFNA(VLOOKUP(Table1[[#This Row],[ACCOUNT NAME]],'CHART OF ACCOUNTS'!$B$3:$D$156,2,0),"-")</f>
        <v>FUEL</v>
      </c>
      <c r="D1238" t="s">
        <v>35</v>
      </c>
      <c r="E1238" t="str">
        <f>_xlfn.IFNA(VLOOKUP(Table1[[#This Row],[ACCOUNT NAME]],'CHART OF ACCOUNTS'!$B$3:$D$156,3,0),"-")</f>
        <v>CONSTRUCTION EXP</v>
      </c>
      <c r="F1238" s="36" t="s">
        <v>1111</v>
      </c>
      <c r="G1238" s="38">
        <v>27702</v>
      </c>
      <c r="H1238" s="38"/>
      <c r="I1238" s="35">
        <f>I1237+Table1[[#This Row],[DEBIT]]-Table1[[#This Row],[CREDIT]]</f>
        <v>1952774542.6</v>
      </c>
      <c r="J1238" s="27">
        <f>Table1[[#This Row],[DATE]]</f>
        <v>45091</v>
      </c>
    </row>
    <row r="1239" ht="14.1" hidden="1" customHeight="1" spans="1:10">
      <c r="A1239" s="58">
        <v>45091</v>
      </c>
      <c r="B1239" s="40">
        <f t="shared" si="4"/>
        <v>1233</v>
      </c>
      <c r="C1239" s="12" t="str">
        <f>_xlfn.IFNA(VLOOKUP(Table1[[#This Row],[ACCOUNT NAME]],'CHART OF ACCOUNTS'!$B$3:$D$156,2,0),"-")</f>
        <v>FUEL</v>
      </c>
      <c r="D1239" t="s">
        <v>35</v>
      </c>
      <c r="E1239" t="str">
        <f>_xlfn.IFNA(VLOOKUP(Table1[[#This Row],[ACCOUNT NAME]],'CHART OF ACCOUNTS'!$B$3:$D$156,3,0),"-")</f>
        <v>CONSTRUCTION EXP</v>
      </c>
      <c r="F1239" s="36" t="s">
        <v>1112</v>
      </c>
      <c r="G1239" s="38">
        <v>31586</v>
      </c>
      <c r="H1239" s="38"/>
      <c r="I1239" s="35">
        <f>I1238+Table1[[#This Row],[DEBIT]]-Table1[[#This Row],[CREDIT]]</f>
        <v>1952806128.6</v>
      </c>
      <c r="J1239" s="27">
        <f>Table1[[#This Row],[DATE]]</f>
        <v>45091</v>
      </c>
    </row>
    <row r="1240" ht="14.1" hidden="1" customHeight="1" spans="1:10">
      <c r="A1240" s="58">
        <v>45091</v>
      </c>
      <c r="B1240" s="40">
        <f t="shared" si="4"/>
        <v>1234</v>
      </c>
      <c r="C1240" s="12" t="str">
        <f>_xlfn.IFNA(VLOOKUP(Table1[[#This Row],[ACCOUNT NAME]],'CHART OF ACCOUNTS'!$B$3:$D$156,2,0),"-")</f>
        <v>FUEL</v>
      </c>
      <c r="D1240" t="s">
        <v>35</v>
      </c>
      <c r="E1240" t="str">
        <f>_xlfn.IFNA(VLOOKUP(Table1[[#This Row],[ACCOUNT NAME]],'CHART OF ACCOUNTS'!$B$3:$D$156,3,0),"-")</f>
        <v>CONSTRUCTION EXP</v>
      </c>
      <c r="F1240" s="36" t="s">
        <v>1113</v>
      </c>
      <c r="G1240" s="38">
        <v>10874</v>
      </c>
      <c r="H1240" s="38"/>
      <c r="I1240" s="35">
        <f>I1239+Table1[[#This Row],[DEBIT]]-Table1[[#This Row],[CREDIT]]</f>
        <v>1952817002.6</v>
      </c>
      <c r="J1240" s="27">
        <f>Table1[[#This Row],[DATE]]</f>
        <v>45091</v>
      </c>
    </row>
    <row r="1241" ht="14.1" hidden="1" customHeight="1" spans="1:10">
      <c r="A1241" s="58">
        <v>45091</v>
      </c>
      <c r="B1241" s="40">
        <f t="shared" si="4"/>
        <v>1235</v>
      </c>
      <c r="C1241" s="12" t="str">
        <f>_xlfn.IFNA(VLOOKUP(Table1[[#This Row],[ACCOUNT NAME]],'CHART OF ACCOUNTS'!$B$3:$D$156,2,0),"-")</f>
        <v>FUEL</v>
      </c>
      <c r="D1241" t="s">
        <v>35</v>
      </c>
      <c r="E1241" t="str">
        <f>_xlfn.IFNA(VLOOKUP(Table1[[#This Row],[ACCOUNT NAME]],'CHART OF ACCOUNTS'!$B$3:$D$156,3,0),"-")</f>
        <v>CONSTRUCTION EXP</v>
      </c>
      <c r="F1241" s="36" t="s">
        <v>1114</v>
      </c>
      <c r="G1241" s="38">
        <v>8544</v>
      </c>
      <c r="H1241" s="38"/>
      <c r="I1241" s="35">
        <f>I1240+Table1[[#This Row],[DEBIT]]-Table1[[#This Row],[CREDIT]]</f>
        <v>1952825546.6</v>
      </c>
      <c r="J1241" s="27">
        <f>Table1[[#This Row],[DATE]]</f>
        <v>45091</v>
      </c>
    </row>
    <row r="1242" ht="14.1" hidden="1" customHeight="1" spans="1:10">
      <c r="A1242" s="58">
        <v>45091</v>
      </c>
      <c r="B1242" s="40">
        <f t="shared" si="4"/>
        <v>1236</v>
      </c>
      <c r="C1242" s="12" t="str">
        <f>_xlfn.IFNA(VLOOKUP(Table1[[#This Row],[ACCOUNT NAME]],'CHART OF ACCOUNTS'!$B$3:$D$156,2,0),"-")</f>
        <v>FUEL</v>
      </c>
      <c r="D1242" t="s">
        <v>35</v>
      </c>
      <c r="E1242" t="str">
        <f>_xlfn.IFNA(VLOOKUP(Table1[[#This Row],[ACCOUNT NAME]],'CHART OF ACCOUNTS'!$B$3:$D$156,3,0),"-")</f>
        <v>CONSTRUCTION EXP</v>
      </c>
      <c r="F1242" s="36" t="s">
        <v>1115</v>
      </c>
      <c r="G1242" s="38">
        <v>53230</v>
      </c>
      <c r="H1242" s="38"/>
      <c r="I1242" s="35">
        <f>I1241+Table1[[#This Row],[DEBIT]]-Table1[[#This Row],[CREDIT]]</f>
        <v>1952878776.6</v>
      </c>
      <c r="J1242" s="27">
        <f>Table1[[#This Row],[DATE]]</f>
        <v>45091</v>
      </c>
    </row>
    <row r="1243" ht="14.1" hidden="1" customHeight="1" spans="1:10">
      <c r="A1243" s="58">
        <v>45091</v>
      </c>
      <c r="B1243" s="40">
        <f t="shared" si="4"/>
        <v>1237</v>
      </c>
      <c r="C1243" s="12" t="str">
        <f>_xlfn.IFNA(VLOOKUP(Table1[[#This Row],[ACCOUNT NAME]],'CHART OF ACCOUNTS'!$B$3:$D$156,2,0),"-")</f>
        <v>FUEL</v>
      </c>
      <c r="D1243" t="s">
        <v>35</v>
      </c>
      <c r="E1243" t="str">
        <f>_xlfn.IFNA(VLOOKUP(Table1[[#This Row],[ACCOUNT NAME]],'CHART OF ACCOUNTS'!$B$3:$D$156,3,0),"-")</f>
        <v>CONSTRUCTION EXP</v>
      </c>
      <c r="F1243" s="36" t="s">
        <v>1116</v>
      </c>
      <c r="G1243" s="38">
        <v>98058</v>
      </c>
      <c r="H1243" s="38"/>
      <c r="I1243" s="35">
        <f>I1242+Table1[[#This Row],[DEBIT]]-Table1[[#This Row],[CREDIT]]</f>
        <v>1952976834.6</v>
      </c>
      <c r="J1243" s="27">
        <f>Table1[[#This Row],[DATE]]</f>
        <v>45091</v>
      </c>
    </row>
    <row r="1244" ht="14.1" hidden="1" customHeight="1" spans="1:10">
      <c r="A1244" s="58">
        <v>45091</v>
      </c>
      <c r="B1244" s="40">
        <f t="shared" si="4"/>
        <v>1238</v>
      </c>
      <c r="C1244" s="12" t="str">
        <f>_xlfn.IFNA(VLOOKUP(Table1[[#This Row],[ACCOUNT NAME]],'CHART OF ACCOUNTS'!$B$3:$D$156,2,0),"-")</f>
        <v>FUEL</v>
      </c>
      <c r="D1244" t="s">
        <v>35</v>
      </c>
      <c r="E1244" t="str">
        <f>_xlfn.IFNA(VLOOKUP(Table1[[#This Row],[ACCOUNT NAME]],'CHART OF ACCOUNTS'!$B$3:$D$156,3,0),"-")</f>
        <v>CONSTRUCTION EXP</v>
      </c>
      <c r="F1244" s="36" t="s">
        <v>1117</v>
      </c>
      <c r="G1244" s="38">
        <v>152026</v>
      </c>
      <c r="H1244" s="38"/>
      <c r="I1244" s="35">
        <f>I1243+Table1[[#This Row],[DEBIT]]-Table1[[#This Row],[CREDIT]]</f>
        <v>1953128860.6</v>
      </c>
      <c r="J1244" s="27">
        <f>Table1[[#This Row],[DATE]]</f>
        <v>45091</v>
      </c>
    </row>
    <row r="1245" ht="14.1" hidden="1" customHeight="1" spans="1:10">
      <c r="A1245" s="58">
        <v>45091</v>
      </c>
      <c r="B1245" s="40">
        <f t="shared" si="4"/>
        <v>1239</v>
      </c>
      <c r="C1245" s="12" t="str">
        <f>_xlfn.IFNA(VLOOKUP(Table1[[#This Row],[ACCOUNT NAME]],'CHART OF ACCOUNTS'!$B$3:$D$156,2,0),"-")</f>
        <v>FUEL</v>
      </c>
      <c r="D1245" t="s">
        <v>35</v>
      </c>
      <c r="E1245" t="str">
        <f>_xlfn.IFNA(VLOOKUP(Table1[[#This Row],[ACCOUNT NAME]],'CHART OF ACCOUNTS'!$B$3:$D$156,3,0),"-")</f>
        <v>CONSTRUCTION EXP</v>
      </c>
      <c r="F1245" s="36" t="s">
        <v>1118</v>
      </c>
      <c r="G1245" s="38">
        <v>60912</v>
      </c>
      <c r="H1245" s="38"/>
      <c r="I1245" s="35">
        <f>I1244+Table1[[#This Row],[DEBIT]]-Table1[[#This Row],[CREDIT]]</f>
        <v>1953189772.6</v>
      </c>
      <c r="J1245" s="27">
        <f>Table1[[#This Row],[DATE]]</f>
        <v>45091</v>
      </c>
    </row>
    <row r="1246" ht="14.1" hidden="1" customHeight="1" spans="1:10">
      <c r="A1246" s="58">
        <v>45091</v>
      </c>
      <c r="B1246" s="40">
        <f t="shared" si="4"/>
        <v>1240</v>
      </c>
      <c r="C1246" s="12" t="str">
        <f>_xlfn.IFNA(VLOOKUP(Table1[[#This Row],[ACCOUNT NAME]],'CHART OF ACCOUNTS'!$B$3:$D$156,2,0),"-")</f>
        <v>FUEL</v>
      </c>
      <c r="D1246" t="s">
        <v>35</v>
      </c>
      <c r="E1246" t="str">
        <f>_xlfn.IFNA(VLOOKUP(Table1[[#This Row],[ACCOUNT NAME]],'CHART OF ACCOUNTS'!$B$3:$D$156,3,0),"-")</f>
        <v>CONSTRUCTION EXP</v>
      </c>
      <c r="F1246" s="36" t="s">
        <v>1118</v>
      </c>
      <c r="G1246" s="38">
        <v>46192</v>
      </c>
      <c r="H1246" s="38"/>
      <c r="I1246" s="35">
        <f>I1245+Table1[[#This Row],[DEBIT]]-Table1[[#This Row],[CREDIT]]</f>
        <v>1953235964.6</v>
      </c>
      <c r="J1246" s="27">
        <f>Table1[[#This Row],[DATE]]</f>
        <v>45091</v>
      </c>
    </row>
    <row r="1247" ht="14.1" hidden="1" customHeight="1" spans="1:10">
      <c r="A1247" s="58">
        <v>45091</v>
      </c>
      <c r="B1247" s="40">
        <f t="shared" si="4"/>
        <v>1241</v>
      </c>
      <c r="C1247" s="12" t="str">
        <f>_xlfn.IFNA(VLOOKUP(Table1[[#This Row],[ACCOUNT NAME]],'CHART OF ACCOUNTS'!$B$3:$D$156,2,0),"-")</f>
        <v>FUEL</v>
      </c>
      <c r="D1247" t="s">
        <v>35</v>
      </c>
      <c r="E1247" t="str">
        <f>_xlfn.IFNA(VLOOKUP(Table1[[#This Row],[ACCOUNT NAME]],'CHART OF ACCOUNTS'!$B$3:$D$156,3,0),"-")</f>
        <v>CONSTRUCTION EXP</v>
      </c>
      <c r="F1247" s="36" t="s">
        <v>1118</v>
      </c>
      <c r="G1247" s="38">
        <v>12436</v>
      </c>
      <c r="H1247" s="38"/>
      <c r="I1247" s="35">
        <f>I1246+Table1[[#This Row],[DEBIT]]-Table1[[#This Row],[CREDIT]]</f>
        <v>1953248400.6</v>
      </c>
      <c r="J1247" s="27">
        <f>Table1[[#This Row],[DATE]]</f>
        <v>45091</v>
      </c>
    </row>
    <row r="1248" ht="14.1" hidden="1" customHeight="1" spans="1:10">
      <c r="A1248" s="58">
        <v>45091</v>
      </c>
      <c r="B1248" s="40">
        <f t="shared" si="4"/>
        <v>1242</v>
      </c>
      <c r="C1248" s="12" t="str">
        <f>_xlfn.IFNA(VLOOKUP(Table1[[#This Row],[ACCOUNT NAME]],'CHART OF ACCOUNTS'!$B$3:$D$156,2,0),"-")</f>
        <v>FUEL</v>
      </c>
      <c r="D1248" t="s">
        <v>35</v>
      </c>
      <c r="E1248" t="str">
        <f>_xlfn.IFNA(VLOOKUP(Table1[[#This Row],[ACCOUNT NAME]],'CHART OF ACCOUNTS'!$B$3:$D$156,3,0),"-")</f>
        <v>CONSTRUCTION EXP</v>
      </c>
      <c r="F1248" s="36" t="s">
        <v>1118</v>
      </c>
      <c r="G1248" s="38">
        <v>17512</v>
      </c>
      <c r="H1248" s="38"/>
      <c r="I1248" s="35">
        <f>I1247+Table1[[#This Row],[DEBIT]]-Table1[[#This Row],[CREDIT]]</f>
        <v>1953265912.6</v>
      </c>
      <c r="J1248" s="27">
        <f>Table1[[#This Row],[DATE]]</f>
        <v>45091</v>
      </c>
    </row>
    <row r="1249" ht="14.1" hidden="1" customHeight="1" spans="1:10">
      <c r="A1249" s="58">
        <v>45091</v>
      </c>
      <c r="B1249" s="40">
        <f t="shared" si="4"/>
        <v>1243</v>
      </c>
      <c r="C1249" s="12" t="str">
        <f>_xlfn.IFNA(VLOOKUP(Table1[[#This Row],[ACCOUNT NAME]],'CHART OF ACCOUNTS'!$B$3:$D$156,2,0),"-")</f>
        <v>FUEL</v>
      </c>
      <c r="D1249" t="s">
        <v>35</v>
      </c>
      <c r="E1249" t="str">
        <f>_xlfn.IFNA(VLOOKUP(Table1[[#This Row],[ACCOUNT NAME]],'CHART OF ACCOUNTS'!$B$3:$D$156,3,0),"-")</f>
        <v>CONSTRUCTION EXP</v>
      </c>
      <c r="F1249" s="36" t="s">
        <v>1118</v>
      </c>
      <c r="G1249" s="38">
        <v>14974</v>
      </c>
      <c r="H1249" s="38"/>
      <c r="I1249" s="35">
        <f>I1248+Table1[[#This Row],[DEBIT]]-Table1[[#This Row],[CREDIT]]</f>
        <v>1953280886.6</v>
      </c>
      <c r="J1249" s="27">
        <f>Table1[[#This Row],[DATE]]</f>
        <v>45091</v>
      </c>
    </row>
    <row r="1250" ht="14.1" hidden="1" customHeight="1" spans="1:10">
      <c r="A1250" s="58">
        <v>45091</v>
      </c>
      <c r="B1250" s="40">
        <f t="shared" si="4"/>
        <v>1244</v>
      </c>
      <c r="C1250" s="12" t="str">
        <f>_xlfn.IFNA(VLOOKUP(Table1[[#This Row],[ACCOUNT NAME]],'CHART OF ACCOUNTS'!$B$3:$D$156,2,0),"-")</f>
        <v>FUEL</v>
      </c>
      <c r="D1250" t="s">
        <v>35</v>
      </c>
      <c r="E1250" t="str">
        <f>_xlfn.IFNA(VLOOKUP(Table1[[#This Row],[ACCOUNT NAME]],'CHART OF ACCOUNTS'!$B$3:$D$156,3,0),"-")</f>
        <v>CONSTRUCTION EXP</v>
      </c>
      <c r="F1250" s="36" t="s">
        <v>1119</v>
      </c>
      <c r="G1250" s="38">
        <v>102242</v>
      </c>
      <c r="H1250" s="38"/>
      <c r="I1250" s="35">
        <f>I1249+Table1[[#This Row],[DEBIT]]-Table1[[#This Row],[CREDIT]]</f>
        <v>1953383128.6</v>
      </c>
      <c r="J1250" s="27">
        <f>Table1[[#This Row],[DATE]]</f>
        <v>45091</v>
      </c>
    </row>
    <row r="1251" ht="14.1" hidden="1" customHeight="1" spans="1:10">
      <c r="A1251" s="58">
        <v>45091</v>
      </c>
      <c r="B1251" s="40">
        <f t="shared" si="4"/>
        <v>1245</v>
      </c>
      <c r="C1251" s="12" t="str">
        <f>_xlfn.IFNA(VLOOKUP(Table1[[#This Row],[ACCOUNT NAME]],'CHART OF ACCOUNTS'!$B$3:$D$156,2,0),"-")</f>
        <v>FUEL</v>
      </c>
      <c r="D1251" t="s">
        <v>35</v>
      </c>
      <c r="E1251" t="str">
        <f>_xlfn.IFNA(VLOOKUP(Table1[[#This Row],[ACCOUNT NAME]],'CHART OF ACCOUNTS'!$B$3:$D$156,3,0),"-")</f>
        <v>CONSTRUCTION EXP</v>
      </c>
      <c r="F1251" s="36" t="s">
        <v>1120</v>
      </c>
      <c r="G1251" s="38">
        <v>23210</v>
      </c>
      <c r="H1251" s="38"/>
      <c r="I1251" s="35">
        <f>I1250+Table1[[#This Row],[DEBIT]]-Table1[[#This Row],[CREDIT]]</f>
        <v>1953406338.6</v>
      </c>
      <c r="J1251" s="27">
        <f>Table1[[#This Row],[DATE]]</f>
        <v>45091</v>
      </c>
    </row>
    <row r="1252" ht="14.1" hidden="1" customHeight="1" spans="1:10">
      <c r="A1252" s="58">
        <v>45091</v>
      </c>
      <c r="B1252" s="40">
        <f t="shared" si="4"/>
        <v>1246</v>
      </c>
      <c r="C1252" s="12" t="str">
        <f>_xlfn.IFNA(VLOOKUP(Table1[[#This Row],[ACCOUNT NAME]],'CHART OF ACCOUNTS'!$B$3:$D$156,2,0),"-")</f>
        <v>FUEL</v>
      </c>
      <c r="D1252" t="s">
        <v>35</v>
      </c>
      <c r="E1252" t="str">
        <f>_xlfn.IFNA(VLOOKUP(Table1[[#This Row],[ACCOUNT NAME]],'CHART OF ACCOUNTS'!$B$3:$D$156,3,0),"-")</f>
        <v>CONSTRUCTION EXP</v>
      </c>
      <c r="F1252" s="36" t="s">
        <v>1121</v>
      </c>
      <c r="G1252" s="38">
        <v>69337</v>
      </c>
      <c r="H1252" s="38"/>
      <c r="I1252" s="35">
        <f>I1251+Table1[[#This Row],[DEBIT]]-Table1[[#This Row],[CREDIT]]</f>
        <v>1953475675.6</v>
      </c>
      <c r="J1252" s="27">
        <f>Table1[[#This Row],[DATE]]</f>
        <v>45091</v>
      </c>
    </row>
    <row r="1253" ht="14.1" hidden="1" customHeight="1" spans="1:10">
      <c r="A1253" s="58">
        <v>45091</v>
      </c>
      <c r="B1253" s="40">
        <f t="shared" si="4"/>
        <v>1247</v>
      </c>
      <c r="C1253" s="12" t="str">
        <f>_xlfn.IFNA(VLOOKUP(Table1[[#This Row],[ACCOUNT NAME]],'CHART OF ACCOUNTS'!$B$3:$D$156,2,0),"-")</f>
        <v>FUEL</v>
      </c>
      <c r="D1253" t="s">
        <v>35</v>
      </c>
      <c r="E1253" t="str">
        <f>_xlfn.IFNA(VLOOKUP(Table1[[#This Row],[ACCOUNT NAME]],'CHART OF ACCOUNTS'!$B$3:$D$156,3,0),"-")</f>
        <v>CONSTRUCTION EXP</v>
      </c>
      <c r="F1253" s="36" t="s">
        <v>1120</v>
      </c>
      <c r="G1253" s="38">
        <v>19390</v>
      </c>
      <c r="H1253" s="38"/>
      <c r="I1253" s="35">
        <f>I1252+Table1[[#This Row],[DEBIT]]-Table1[[#This Row],[CREDIT]]</f>
        <v>1953495065.6</v>
      </c>
      <c r="J1253" s="27">
        <f>Table1[[#This Row],[DATE]]</f>
        <v>45091</v>
      </c>
    </row>
    <row r="1254" ht="14.1" hidden="1" customHeight="1" spans="1:10">
      <c r="A1254" s="58">
        <v>45091</v>
      </c>
      <c r="B1254" s="40">
        <f t="shared" si="4"/>
        <v>1248</v>
      </c>
      <c r="C1254" s="12" t="str">
        <f>_xlfn.IFNA(VLOOKUP(Table1[[#This Row],[ACCOUNT NAME]],'CHART OF ACCOUNTS'!$B$3:$D$156,2,0),"-")</f>
        <v>FUEL</v>
      </c>
      <c r="D1254" t="s">
        <v>35</v>
      </c>
      <c r="E1254" t="str">
        <f>_xlfn.IFNA(VLOOKUP(Table1[[#This Row],[ACCOUNT NAME]],'CHART OF ACCOUNTS'!$B$3:$D$156,3,0),"-")</f>
        <v>CONSTRUCTION EXP</v>
      </c>
      <c r="F1254" s="36" t="s">
        <v>1122</v>
      </c>
      <c r="G1254" s="38">
        <v>27030</v>
      </c>
      <c r="H1254" s="38"/>
      <c r="I1254" s="35">
        <f>I1253+Table1[[#This Row],[DEBIT]]-Table1[[#This Row],[CREDIT]]</f>
        <v>1953522095.6</v>
      </c>
      <c r="J1254" s="27">
        <f>Table1[[#This Row],[DATE]]</f>
        <v>45091</v>
      </c>
    </row>
    <row r="1255" ht="14.1" hidden="1" customHeight="1" spans="1:10">
      <c r="A1255" s="58">
        <v>45091</v>
      </c>
      <c r="B1255" s="40">
        <f t="shared" si="4"/>
        <v>1249</v>
      </c>
      <c r="C1255" s="12" t="str">
        <f>_xlfn.IFNA(VLOOKUP(Table1[[#This Row],[ACCOUNT NAME]],'CHART OF ACCOUNTS'!$B$3:$D$156,2,0),"-")</f>
        <v>FUEL</v>
      </c>
      <c r="D1255" t="s">
        <v>35</v>
      </c>
      <c r="E1255" t="str">
        <f>_xlfn.IFNA(VLOOKUP(Table1[[#This Row],[ACCOUNT NAME]],'CHART OF ACCOUNTS'!$B$3:$D$156,3,0),"-")</f>
        <v>CONSTRUCTION EXP</v>
      </c>
      <c r="F1255" s="36" t="s">
        <v>1123</v>
      </c>
      <c r="G1255" s="38">
        <v>58882</v>
      </c>
      <c r="H1255" s="38"/>
      <c r="I1255" s="35">
        <f>I1254+Table1[[#This Row],[DEBIT]]-Table1[[#This Row],[CREDIT]]</f>
        <v>1953580977.6</v>
      </c>
      <c r="J1255" s="27">
        <f>Table1[[#This Row],[DATE]]</f>
        <v>45091</v>
      </c>
    </row>
    <row r="1256" ht="14.1" hidden="1" customHeight="1" spans="1:10">
      <c r="A1256" s="58">
        <v>45091</v>
      </c>
      <c r="B1256" s="40">
        <f t="shared" si="4"/>
        <v>1250</v>
      </c>
      <c r="C1256" s="12" t="str">
        <f>_xlfn.IFNA(VLOOKUP(Table1[[#This Row],[ACCOUNT NAME]],'CHART OF ACCOUNTS'!$B$3:$D$156,2,0),"-")</f>
        <v>FUEL</v>
      </c>
      <c r="D1256" t="s">
        <v>35</v>
      </c>
      <c r="E1256" t="str">
        <f>_xlfn.IFNA(VLOOKUP(Table1[[#This Row],[ACCOUNT NAME]],'CHART OF ACCOUNTS'!$B$3:$D$156,3,0),"-")</f>
        <v>CONSTRUCTION EXP</v>
      </c>
      <c r="F1256" s="36" t="s">
        <v>1123</v>
      </c>
      <c r="G1256" s="38">
        <v>59643</v>
      </c>
      <c r="H1256" s="38"/>
      <c r="I1256" s="35">
        <f>I1255+Table1[[#This Row],[DEBIT]]-Table1[[#This Row],[CREDIT]]</f>
        <v>1953640620.6</v>
      </c>
      <c r="J1256" s="27">
        <f>Table1[[#This Row],[DATE]]</f>
        <v>45091</v>
      </c>
    </row>
    <row r="1257" ht="14.1" hidden="1" customHeight="1" spans="1:10">
      <c r="A1257" s="58">
        <v>45091</v>
      </c>
      <c r="B1257" s="40">
        <f t="shared" si="4"/>
        <v>1251</v>
      </c>
      <c r="C1257" s="12" t="str">
        <f>_xlfn.IFNA(VLOOKUP(Table1[[#This Row],[ACCOUNT NAME]],'CHART OF ACCOUNTS'!$B$3:$D$156,2,0),"-")</f>
        <v>FUEL</v>
      </c>
      <c r="D1257" t="s">
        <v>35</v>
      </c>
      <c r="E1257" t="str">
        <f>_xlfn.IFNA(VLOOKUP(Table1[[#This Row],[ACCOUNT NAME]],'CHART OF ACCOUNTS'!$B$3:$D$156,3,0),"-")</f>
        <v>CONSTRUCTION EXP</v>
      </c>
      <c r="F1257" s="36" t="s">
        <v>1123</v>
      </c>
      <c r="G1257" s="38">
        <v>15482</v>
      </c>
      <c r="H1257" s="38"/>
      <c r="I1257" s="35">
        <f>I1256+Table1[[#This Row],[DEBIT]]-Table1[[#This Row],[CREDIT]]</f>
        <v>1953656102.6</v>
      </c>
      <c r="J1257" s="27">
        <f>Table1[[#This Row],[DATE]]</f>
        <v>45091</v>
      </c>
    </row>
    <row r="1258" ht="14.1" hidden="1" customHeight="1" spans="1:10">
      <c r="A1258" s="58">
        <v>45091</v>
      </c>
      <c r="B1258" s="40">
        <f t="shared" si="4"/>
        <v>1252</v>
      </c>
      <c r="C1258" s="12" t="str">
        <f>_xlfn.IFNA(VLOOKUP(Table1[[#This Row],[ACCOUNT NAME]],'CHART OF ACCOUNTS'!$B$3:$D$156,2,0),"-")</f>
        <v>FUEL</v>
      </c>
      <c r="D1258" t="s">
        <v>35</v>
      </c>
      <c r="E1258" t="str">
        <f>_xlfn.IFNA(VLOOKUP(Table1[[#This Row],[ACCOUNT NAME]],'CHART OF ACCOUNTS'!$B$3:$D$156,3,0),"-")</f>
        <v>CONSTRUCTION EXP</v>
      </c>
      <c r="F1258" s="36" t="s">
        <v>1123</v>
      </c>
      <c r="G1258" s="38">
        <v>17004</v>
      </c>
      <c r="H1258" s="38"/>
      <c r="I1258" s="35">
        <f>I1257+Table1[[#This Row],[DEBIT]]-Table1[[#This Row],[CREDIT]]</f>
        <v>1953673106.6</v>
      </c>
      <c r="J1258" s="27">
        <f>Table1[[#This Row],[DATE]]</f>
        <v>45091</v>
      </c>
    </row>
    <row r="1259" ht="14.1" hidden="1" customHeight="1" spans="1:10">
      <c r="A1259" s="58">
        <v>45091</v>
      </c>
      <c r="B1259" s="40">
        <f t="shared" si="4"/>
        <v>1253</v>
      </c>
      <c r="C1259" s="12" t="str">
        <f>_xlfn.IFNA(VLOOKUP(Table1[[#This Row],[ACCOUNT NAME]],'CHART OF ACCOUNTS'!$B$3:$D$156,2,0),"-")</f>
        <v>FUEL</v>
      </c>
      <c r="D1259" t="s">
        <v>35</v>
      </c>
      <c r="E1259" t="str">
        <f>_xlfn.IFNA(VLOOKUP(Table1[[#This Row],[ACCOUNT NAME]],'CHART OF ACCOUNTS'!$B$3:$D$156,3,0),"-")</f>
        <v>CONSTRUCTION EXP</v>
      </c>
      <c r="F1259" s="36" t="s">
        <v>1123</v>
      </c>
      <c r="G1259" s="38">
        <v>7360</v>
      </c>
      <c r="H1259" s="38"/>
      <c r="I1259" s="35">
        <f>I1258+Table1[[#This Row],[DEBIT]]-Table1[[#This Row],[CREDIT]]</f>
        <v>1953680466.6</v>
      </c>
      <c r="J1259" s="27">
        <f>Table1[[#This Row],[DATE]]</f>
        <v>45091</v>
      </c>
    </row>
    <row r="1260" ht="14.1" hidden="1" customHeight="1" spans="1:10">
      <c r="A1260" s="58">
        <v>45091</v>
      </c>
      <c r="B1260" s="40">
        <f t="shared" si="4"/>
        <v>1254</v>
      </c>
      <c r="C1260" s="12" t="str">
        <f>_xlfn.IFNA(VLOOKUP(Table1[[#This Row],[ACCOUNT NAME]],'CHART OF ACCOUNTS'!$B$3:$D$156,2,0),"-")</f>
        <v>FUEL</v>
      </c>
      <c r="D1260" t="s">
        <v>35</v>
      </c>
      <c r="E1260" t="str">
        <f>_xlfn.IFNA(VLOOKUP(Table1[[#This Row],[ACCOUNT NAME]],'CHART OF ACCOUNTS'!$B$3:$D$156,3,0),"-")</f>
        <v>CONSTRUCTION EXP</v>
      </c>
      <c r="F1260" s="36" t="s">
        <v>1123</v>
      </c>
      <c r="G1260" s="38">
        <v>15228</v>
      </c>
      <c r="H1260" s="38"/>
      <c r="I1260" s="35">
        <f>I1259+Table1[[#This Row],[DEBIT]]-Table1[[#This Row],[CREDIT]]</f>
        <v>1953695694.6</v>
      </c>
      <c r="J1260" s="27">
        <f>Table1[[#This Row],[DATE]]</f>
        <v>45091</v>
      </c>
    </row>
    <row r="1261" ht="14.1" hidden="1" customHeight="1" spans="1:10">
      <c r="A1261" s="58">
        <v>45091</v>
      </c>
      <c r="B1261" s="40">
        <f t="shared" si="4"/>
        <v>1255</v>
      </c>
      <c r="C1261" s="12" t="str">
        <f>_xlfn.IFNA(VLOOKUP(Table1[[#This Row],[ACCOUNT NAME]],'CHART OF ACCOUNTS'!$B$3:$D$156,2,0),"-")</f>
        <v>FUEL</v>
      </c>
      <c r="D1261" t="s">
        <v>35</v>
      </c>
      <c r="E1261" t="str">
        <f>_xlfn.IFNA(VLOOKUP(Table1[[#This Row],[ACCOUNT NAME]],'CHART OF ACCOUNTS'!$B$3:$D$156,3,0),"-")</f>
        <v>CONSTRUCTION EXP</v>
      </c>
      <c r="F1261" s="36" t="s">
        <v>1124</v>
      </c>
      <c r="G1261" s="38">
        <v>25370</v>
      </c>
      <c r="H1261" s="38"/>
      <c r="I1261" s="35">
        <f>I1260+Table1[[#This Row],[DEBIT]]-Table1[[#This Row],[CREDIT]]</f>
        <v>1953721064.6</v>
      </c>
      <c r="J1261" s="27">
        <f>Table1[[#This Row],[DATE]]</f>
        <v>45091</v>
      </c>
    </row>
    <row r="1262" ht="14.1" hidden="1" customHeight="1" spans="1:10">
      <c r="A1262" s="70">
        <v>45091</v>
      </c>
      <c r="B1262" s="71">
        <f t="shared" si="4"/>
        <v>1256</v>
      </c>
      <c r="C1262" s="72" t="str">
        <f>_xlfn.IFNA(VLOOKUP(Table1[[#This Row],[ACCOUNT NAME]],'CHART OF ACCOUNTS'!$B$3:$D$156,2,0),"-")</f>
        <v>CONTRACTOR</v>
      </c>
      <c r="D1262" s="73" t="s">
        <v>52</v>
      </c>
      <c r="E1262" s="73" t="str">
        <f>_xlfn.IFNA(VLOOKUP(Table1[[#This Row],[ACCOUNT NAME]],'CHART OF ACCOUNTS'!$B$3:$D$156,3,0),"-")</f>
        <v>CONSTRUCTION EXP</v>
      </c>
      <c r="F1262" s="51" t="s">
        <v>1125</v>
      </c>
      <c r="G1262" s="74">
        <v>500000</v>
      </c>
      <c r="H1262" s="74"/>
      <c r="I1262" s="35">
        <f>I1261+Table1[[#This Row],[DEBIT]]-Table1[[#This Row],[CREDIT]]</f>
        <v>1954221064.6</v>
      </c>
      <c r="J1262" s="75">
        <f>Table1[[#This Row],[DATE]]</f>
        <v>45091</v>
      </c>
    </row>
    <row r="1263" ht="14.1" hidden="1" customHeight="1" spans="1:10">
      <c r="A1263" s="70">
        <v>45091</v>
      </c>
      <c r="B1263" s="71">
        <f t="shared" si="4"/>
        <v>1257</v>
      </c>
      <c r="C1263" s="72" t="str">
        <f>_xlfn.IFNA(VLOOKUP(Table1[[#This Row],[ACCOUNT NAME]],'CHART OF ACCOUNTS'!$B$3:$D$156,2,0),"-")</f>
        <v>SANITARY</v>
      </c>
      <c r="D1263" s="73" t="s">
        <v>26</v>
      </c>
      <c r="E1263" s="73" t="str">
        <f>_xlfn.IFNA(VLOOKUP(Table1[[#This Row],[ACCOUNT NAME]],'CHART OF ACCOUNTS'!$B$3:$D$156,3,0),"-")</f>
        <v>CONSTRUCTION EXP</v>
      </c>
      <c r="F1263" s="51" t="s">
        <v>1126</v>
      </c>
      <c r="G1263" s="74">
        <v>78500</v>
      </c>
      <c r="H1263" s="74"/>
      <c r="I1263" s="35">
        <f>I1262+Table1[[#This Row],[DEBIT]]-Table1[[#This Row],[CREDIT]]</f>
        <v>1954299564.6</v>
      </c>
      <c r="J1263" s="75">
        <f>Table1[[#This Row],[DATE]]</f>
        <v>45091</v>
      </c>
    </row>
    <row r="1264" ht="14.1" hidden="1" customHeight="1" spans="1:10">
      <c r="A1264" s="70">
        <v>45091</v>
      </c>
      <c r="B1264" s="71">
        <f t="shared" si="4"/>
        <v>1258</v>
      </c>
      <c r="C1264" s="72" t="str">
        <f>_xlfn.IFNA(VLOOKUP(Table1[[#This Row],[ACCOUNT NAME]],'CHART OF ACCOUNTS'!$B$3:$D$156,2,0),"-")</f>
        <v>HORTICULTURE</v>
      </c>
      <c r="D1264" s="73" t="s">
        <v>54</v>
      </c>
      <c r="E1264" s="73" t="str">
        <f>_xlfn.IFNA(VLOOKUP(Table1[[#This Row],[ACCOUNT NAME]],'CHART OF ACCOUNTS'!$B$3:$D$156,3,0),"-")</f>
        <v>CONSTRUCTION EXP</v>
      </c>
      <c r="F1264" s="51" t="s">
        <v>1127</v>
      </c>
      <c r="G1264" s="74">
        <v>306880</v>
      </c>
      <c r="H1264" s="74"/>
      <c r="I1264" s="35">
        <f>I1263+Table1[[#This Row],[DEBIT]]-Table1[[#This Row],[CREDIT]]</f>
        <v>1954606444.6</v>
      </c>
      <c r="J1264" s="75">
        <f>Table1[[#This Row],[DATE]]</f>
        <v>45091</v>
      </c>
    </row>
    <row r="1265" ht="14.1" hidden="1" customHeight="1" spans="1:10">
      <c r="A1265" s="70">
        <v>45091</v>
      </c>
      <c r="B1265" s="71">
        <f t="shared" si="4"/>
        <v>1259</v>
      </c>
      <c r="C1265" s="72" t="str">
        <f>_xlfn.IFNA(VLOOKUP(Table1[[#This Row],[ACCOUNT NAME]],'CHART OF ACCOUNTS'!$B$3:$D$156,2,0),"-")</f>
        <v>HORTICULTURE</v>
      </c>
      <c r="D1265" s="73" t="s">
        <v>54</v>
      </c>
      <c r="E1265" s="73" t="str">
        <f>_xlfn.IFNA(VLOOKUP(Table1[[#This Row],[ACCOUNT NAME]],'CHART OF ACCOUNTS'!$B$3:$D$156,3,0),"-")</f>
        <v>CONSTRUCTION EXP</v>
      </c>
      <c r="F1265" s="51" t="s">
        <v>1127</v>
      </c>
      <c r="G1265" s="74">
        <v>17000</v>
      </c>
      <c r="H1265" s="74"/>
      <c r="I1265" s="35">
        <f>I1264+Table1[[#This Row],[DEBIT]]-Table1[[#This Row],[CREDIT]]</f>
        <v>1954623444.6</v>
      </c>
      <c r="J1265" s="75">
        <f>Table1[[#This Row],[DATE]]</f>
        <v>45091</v>
      </c>
    </row>
    <row r="1266" ht="14.1" hidden="1" customHeight="1" spans="1:10">
      <c r="A1266" s="70">
        <v>45091</v>
      </c>
      <c r="B1266" s="71">
        <f t="shared" si="4"/>
        <v>1260</v>
      </c>
      <c r="C1266" s="72" t="str">
        <f>_xlfn.IFNA(VLOOKUP(Table1[[#This Row],[ACCOUNT NAME]],'CHART OF ACCOUNTS'!$B$3:$D$156,2,0),"-")</f>
        <v>PRINTINGS</v>
      </c>
      <c r="D1266" s="73" t="s">
        <v>73</v>
      </c>
      <c r="E1266" s="73" t="str">
        <f>_xlfn.IFNA(VLOOKUP(Table1[[#This Row],[ACCOUNT NAME]],'CHART OF ACCOUNTS'!$B$3:$D$156,3,0),"-")</f>
        <v>MARKETING EXP</v>
      </c>
      <c r="F1266" s="51" t="s">
        <v>1128</v>
      </c>
      <c r="G1266" s="74">
        <v>392800</v>
      </c>
      <c r="H1266" s="74"/>
      <c r="I1266" s="35">
        <f>I1265+Table1[[#This Row],[DEBIT]]-Table1[[#This Row],[CREDIT]]</f>
        <v>1955016244.6</v>
      </c>
      <c r="J1266" s="75">
        <f>Table1[[#This Row],[DATE]]</f>
        <v>45091</v>
      </c>
    </row>
    <row r="1267" ht="14.1" hidden="1" customHeight="1" spans="1:10">
      <c r="A1267" s="70">
        <v>45091</v>
      </c>
      <c r="B1267" s="71">
        <f t="shared" si="4"/>
        <v>1261</v>
      </c>
      <c r="C1267" s="72" t="str">
        <f>_xlfn.IFNA(VLOOKUP(Table1[[#This Row],[ACCOUNT NAME]],'CHART OF ACCOUNTS'!$B$3:$D$156,2,0),"-")</f>
        <v>IRRIGATION</v>
      </c>
      <c r="D1267" s="73" t="s">
        <v>126</v>
      </c>
      <c r="E1267" s="73" t="str">
        <f>_xlfn.IFNA(VLOOKUP(Table1[[#This Row],[ACCOUNT NAME]],'CHART OF ACCOUNTS'!$B$3:$D$156,3,0),"-")</f>
        <v>DMA CONSULTANTS</v>
      </c>
      <c r="F1267" s="51" t="s">
        <v>1129</v>
      </c>
      <c r="G1267" s="74">
        <v>5000</v>
      </c>
      <c r="H1267" s="74"/>
      <c r="I1267" s="35">
        <f>I1266+Table1[[#This Row],[DEBIT]]-Table1[[#This Row],[CREDIT]]</f>
        <v>1955021244.6</v>
      </c>
      <c r="J1267" s="75">
        <f>Table1[[#This Row],[DATE]]</f>
        <v>45091</v>
      </c>
    </row>
    <row r="1268" ht="14.1" hidden="1" customHeight="1" spans="1:10">
      <c r="A1268" s="70">
        <v>45091</v>
      </c>
      <c r="B1268" s="71">
        <f t="shared" si="4"/>
        <v>1262</v>
      </c>
      <c r="C1268" s="72" t="str">
        <f>_xlfn.IFNA(VLOOKUP(Table1[[#This Row],[ACCOUNT NAME]],'CHART OF ACCOUNTS'!$B$3:$D$156,2,0),"-")</f>
        <v>REVENUE DEPT</v>
      </c>
      <c r="D1268" s="73" t="s">
        <v>119</v>
      </c>
      <c r="E1268" s="73" t="str">
        <f>_xlfn.IFNA(VLOOKUP(Table1[[#This Row],[ACCOUNT NAME]],'CHART OF ACCOUNTS'!$B$3:$D$156,3,0),"-")</f>
        <v>DMA CONSULTANTS</v>
      </c>
      <c r="F1268" s="51" t="s">
        <v>1130</v>
      </c>
      <c r="G1268" s="74">
        <v>40000</v>
      </c>
      <c r="H1268" s="74"/>
      <c r="I1268" s="35">
        <f>I1267+Table1[[#This Row],[DEBIT]]-Table1[[#This Row],[CREDIT]]</f>
        <v>1955061244.6</v>
      </c>
      <c r="J1268" s="75">
        <f>Table1[[#This Row],[DATE]]</f>
        <v>45091</v>
      </c>
    </row>
    <row r="1269" ht="14.1" hidden="1" customHeight="1" spans="1:10">
      <c r="A1269" s="70">
        <v>45091</v>
      </c>
      <c r="B1269" s="71">
        <f t="shared" si="4"/>
        <v>1263</v>
      </c>
      <c r="C1269" s="72" t="str">
        <f>_xlfn.IFNA(VLOOKUP(Table1[[#This Row],[ACCOUNT NAME]],'CHART OF ACCOUNTS'!$B$3:$D$156,2,0),"-")</f>
        <v>GENERNAL</v>
      </c>
      <c r="D1269" s="73" t="s">
        <v>89</v>
      </c>
      <c r="E1269" s="73" t="str">
        <f>_xlfn.IFNA(VLOOKUP(Table1[[#This Row],[ACCOUNT NAME]],'CHART OF ACCOUNTS'!$B$3:$D$156,3,0),"-")</f>
        <v>MARKETING EXP</v>
      </c>
      <c r="F1269" s="51" t="s">
        <v>1131</v>
      </c>
      <c r="G1269" s="74">
        <v>6000</v>
      </c>
      <c r="H1269" s="74"/>
      <c r="I1269" s="35">
        <f>I1268+Table1[[#This Row],[DEBIT]]-Table1[[#This Row],[CREDIT]]</f>
        <v>1955067244.6</v>
      </c>
      <c r="J1269" s="75">
        <f>Table1[[#This Row],[DATE]]</f>
        <v>45091</v>
      </c>
    </row>
    <row r="1270" ht="14.1" hidden="1" customHeight="1" spans="1:10">
      <c r="A1270" s="70">
        <v>45091</v>
      </c>
      <c r="B1270" s="71">
        <f t="shared" si="4"/>
        <v>1264</v>
      </c>
      <c r="C1270" s="72" t="str">
        <f>_xlfn.IFNA(VLOOKUP(Table1[[#This Row],[ACCOUNT NAME]],'CHART OF ACCOUNTS'!$B$3:$D$156,2,0),"-")</f>
        <v>SANITARY</v>
      </c>
      <c r="D1270" s="73" t="s">
        <v>26</v>
      </c>
      <c r="E1270" s="73" t="str">
        <f>_xlfn.IFNA(VLOOKUP(Table1[[#This Row],[ACCOUNT NAME]],'CHART OF ACCOUNTS'!$B$3:$D$156,3,0),"-")</f>
        <v>CONSTRUCTION EXP</v>
      </c>
      <c r="F1270" s="49" t="s">
        <v>1132</v>
      </c>
      <c r="G1270" s="74">
        <v>74624</v>
      </c>
      <c r="H1270" s="74"/>
      <c r="I1270" s="35">
        <f>I1269+Table1[[#This Row],[DEBIT]]-Table1[[#This Row],[CREDIT]]</f>
        <v>1955141868.6</v>
      </c>
      <c r="J1270" s="75">
        <f>Table1[[#This Row],[DATE]]</f>
        <v>45091</v>
      </c>
    </row>
    <row r="1271" ht="14.1" hidden="1" customHeight="1" spans="1:10">
      <c r="A1271" s="27">
        <v>45093</v>
      </c>
      <c r="B1271" s="40">
        <f t="shared" si="4"/>
        <v>1265</v>
      </c>
      <c r="C1271" s="12" t="str">
        <f>_xlfn.IFNA(VLOOKUP(Table1[[#This Row],[ACCOUNT NAME]],'CHART OF ACCOUNTS'!$B$3:$D$156,2,0),"-")</f>
        <v>UTILITY</v>
      </c>
      <c r="D1271" t="s">
        <v>141</v>
      </c>
      <c r="E1271" t="str">
        <f>_xlfn.IFNA(VLOOKUP(Table1[[#This Row],[ACCOUNT NAME]],'CHART OF ACCOUNTS'!$B$3:$D$156,3,0),"-")</f>
        <v>OPERATIONS EXPENSES</v>
      </c>
      <c r="F1271" s="49" t="s">
        <v>1133</v>
      </c>
      <c r="G1271" s="38">
        <v>3250</v>
      </c>
      <c r="H1271" s="38"/>
      <c r="I1271" s="35">
        <f>I1270+Table1[[#This Row],[DEBIT]]-Table1[[#This Row],[CREDIT]]</f>
        <v>1955145118.6</v>
      </c>
      <c r="J1271" s="27">
        <f>Table1[[#This Row],[DATE]]</f>
        <v>45093</v>
      </c>
    </row>
    <row r="1272" ht="14.1" hidden="1" customHeight="1" spans="1:10">
      <c r="A1272" s="27">
        <v>45093</v>
      </c>
      <c r="B1272" s="40">
        <f t="shared" si="4"/>
        <v>1266</v>
      </c>
      <c r="C1272" s="12" t="str">
        <f>_xlfn.IFNA(VLOOKUP(Table1[[#This Row],[ACCOUNT NAME]],'CHART OF ACCOUNTS'!$B$3:$D$156,2,0),"-")</f>
        <v>UTILITY</v>
      </c>
      <c r="D1272" t="s">
        <v>141</v>
      </c>
      <c r="E1272" t="str">
        <f>_xlfn.IFNA(VLOOKUP(Table1[[#This Row],[ACCOUNT NAME]],'CHART OF ACCOUNTS'!$B$3:$D$156,3,0),"-")</f>
        <v>OPERATIONS EXPENSES</v>
      </c>
      <c r="F1272" s="49" t="s">
        <v>1134</v>
      </c>
      <c r="G1272" s="38">
        <v>3250</v>
      </c>
      <c r="H1272" s="38"/>
      <c r="I1272" s="35">
        <f>I1271+Table1[[#This Row],[DEBIT]]-Table1[[#This Row],[CREDIT]]</f>
        <v>1955148368.6</v>
      </c>
      <c r="J1272" s="27">
        <f>Table1[[#This Row],[DATE]]</f>
        <v>45093</v>
      </c>
    </row>
    <row r="1273" ht="14.1" hidden="1" customHeight="1" spans="1:10">
      <c r="A1273" s="27">
        <v>45093</v>
      </c>
      <c r="B1273" s="40">
        <f t="shared" si="4"/>
        <v>1267</v>
      </c>
      <c r="C1273" s="12" t="str">
        <f>_xlfn.IFNA(VLOOKUP(Table1[[#This Row],[ACCOUNT NAME]],'CHART OF ACCOUNTS'!$B$3:$D$156,2,0),"-")</f>
        <v>UTILITY</v>
      </c>
      <c r="D1273" t="s">
        <v>141</v>
      </c>
      <c r="E1273" t="str">
        <f>_xlfn.IFNA(VLOOKUP(Table1[[#This Row],[ACCOUNT NAME]],'CHART OF ACCOUNTS'!$B$3:$D$156,3,0),"-")</f>
        <v>OPERATIONS EXPENSES</v>
      </c>
      <c r="F1273" s="36" t="s">
        <v>1135</v>
      </c>
      <c r="G1273" s="38">
        <v>117</v>
      </c>
      <c r="H1273" s="38"/>
      <c r="I1273" s="35">
        <f>I1272+Table1[[#This Row],[DEBIT]]-Table1[[#This Row],[CREDIT]]</f>
        <v>1955148485.6</v>
      </c>
      <c r="J1273" s="27">
        <f>Table1[[#This Row],[DATE]]</f>
        <v>45093</v>
      </c>
    </row>
    <row r="1274" ht="14.1" hidden="1" customHeight="1" spans="1:10">
      <c r="A1274" s="27">
        <v>45093</v>
      </c>
      <c r="B1274" s="40">
        <f t="shared" si="4"/>
        <v>1268</v>
      </c>
      <c r="C1274" s="12" t="str">
        <f>_xlfn.IFNA(VLOOKUP(Table1[[#This Row],[ACCOUNT NAME]],'CHART OF ACCOUNTS'!$B$3:$D$156,2,0),"-")</f>
        <v>ARCHITECTURE</v>
      </c>
      <c r="D1274" t="s">
        <v>18</v>
      </c>
      <c r="E1274" t="str">
        <f>_xlfn.IFNA(VLOOKUP(Table1[[#This Row],[ACCOUNT NAME]],'CHART OF ACCOUNTS'!$B$3:$D$156,3,0),"-")</f>
        <v>CONSTRUCTION EXP</v>
      </c>
      <c r="F1274" s="36" t="s">
        <v>1136</v>
      </c>
      <c r="G1274" s="38"/>
      <c r="H1274" s="38"/>
      <c r="I1274" s="35">
        <f>I1273+Table1[[#This Row],[DEBIT]]-Table1[[#This Row],[CREDIT]]</f>
        <v>1955148485.6</v>
      </c>
      <c r="J1274" s="27">
        <f>Table1[[#This Row],[DATE]]</f>
        <v>45093</v>
      </c>
    </row>
    <row r="1275" ht="14.1" hidden="1" customHeight="1" spans="1:10">
      <c r="A1275" s="27">
        <v>45093</v>
      </c>
      <c r="B1275" s="40">
        <f t="shared" si="4"/>
        <v>1269</v>
      </c>
      <c r="C1275" s="12" t="str">
        <f>_xlfn.IFNA(VLOOKUP(Table1[[#This Row],[ACCOUNT NAME]],'CHART OF ACCOUNTS'!$B$3:$D$156,2,0),"-")</f>
        <v>ARCHITECTURE</v>
      </c>
      <c r="D1275" t="s">
        <v>18</v>
      </c>
      <c r="E1275" t="str">
        <f>_xlfn.IFNA(VLOOKUP(Table1[[#This Row],[ACCOUNT NAME]],'CHART OF ACCOUNTS'!$B$3:$D$156,3,0),"-")</f>
        <v>CONSTRUCTION EXP</v>
      </c>
      <c r="F1275" s="36" t="s">
        <v>1137</v>
      </c>
      <c r="G1275" s="38">
        <v>5000000</v>
      </c>
      <c r="H1275" s="38"/>
      <c r="I1275" s="35">
        <f>I1274+Table1[[#This Row],[DEBIT]]-Table1[[#This Row],[CREDIT]]</f>
        <v>1960148485.6</v>
      </c>
      <c r="J1275" s="27">
        <f>Table1[[#This Row],[DATE]]</f>
        <v>45093</v>
      </c>
    </row>
    <row r="1276" ht="14.1" hidden="1" customHeight="1" spans="1:10">
      <c r="A1276" s="27">
        <v>45096</v>
      </c>
      <c r="B1276" s="40">
        <f t="shared" si="4"/>
        <v>1270</v>
      </c>
      <c r="C1276" s="12" t="str">
        <f>_xlfn.IFNA(VLOOKUP(Table1[[#This Row],[ACCOUNT NAME]],'CHART OF ACCOUNTS'!$B$3:$D$156,2,0),"-")</f>
        <v>LAND A</v>
      </c>
      <c r="D1276" t="s">
        <v>155</v>
      </c>
      <c r="E1276" t="str">
        <f>_xlfn.IFNA(VLOOKUP(Table1[[#This Row],[ACCOUNT NAME]],'CHART OF ACCOUNTS'!$B$3:$D$156,3,0),"-")</f>
        <v>LANDS</v>
      </c>
      <c r="F1276" s="36" t="s">
        <v>1138</v>
      </c>
      <c r="G1276" s="48">
        <v>5858520</v>
      </c>
      <c r="H1276" s="48"/>
      <c r="I1276" s="35">
        <f>I1275+Table1[[#This Row],[DEBIT]]-Table1[[#This Row],[CREDIT]]</f>
        <v>1966007005.6</v>
      </c>
      <c r="J1276" s="27">
        <f>Table1[[#This Row],[DATE]]</f>
        <v>45096</v>
      </c>
    </row>
    <row r="1277" ht="14.1" hidden="1" customHeight="1" spans="1:10">
      <c r="A1277" s="27">
        <v>45096</v>
      </c>
      <c r="B1277" s="40">
        <f t="shared" si="4"/>
        <v>1271</v>
      </c>
      <c r="C1277" s="12" t="str">
        <f>_xlfn.IFNA(VLOOKUP(Table1[[#This Row],[ACCOUNT NAME]],'CHART OF ACCOUNTS'!$B$3:$D$156,2,0),"-")</f>
        <v>LAND A</v>
      </c>
      <c r="D1277" t="s">
        <v>155</v>
      </c>
      <c r="E1277" t="str">
        <f>_xlfn.IFNA(VLOOKUP(Table1[[#This Row],[ACCOUNT NAME]],'CHART OF ACCOUNTS'!$B$3:$D$156,3,0),"-")</f>
        <v>LANDS</v>
      </c>
      <c r="F1277" s="36" t="s">
        <v>1139</v>
      </c>
      <c r="G1277" s="48">
        <v>1475307</v>
      </c>
      <c r="H1277" s="48"/>
      <c r="I1277" s="35">
        <f>I1276+Table1[[#This Row],[DEBIT]]-Table1[[#This Row],[CREDIT]]</f>
        <v>1967482312.6</v>
      </c>
      <c r="J1277" s="27">
        <f>Table1[[#This Row],[DATE]]</f>
        <v>45096</v>
      </c>
    </row>
    <row r="1278" ht="14.1" hidden="1" customHeight="1" spans="1:10">
      <c r="A1278" s="27">
        <v>45096</v>
      </c>
      <c r="B1278" s="40">
        <f t="shared" si="4"/>
        <v>1272</v>
      </c>
      <c r="C1278" s="12" t="str">
        <f>_xlfn.IFNA(VLOOKUP(Table1[[#This Row],[ACCOUNT NAME]],'CHART OF ACCOUNTS'!$B$3:$D$156,2,0),"-")</f>
        <v>LAND A</v>
      </c>
      <c r="D1278" t="s">
        <v>155</v>
      </c>
      <c r="E1278" t="str">
        <f>_xlfn.IFNA(VLOOKUP(Table1[[#This Row],[ACCOUNT NAME]],'CHART OF ACCOUNTS'!$B$3:$D$156,3,0),"-")</f>
        <v>LANDS</v>
      </c>
      <c r="F1278" s="36" t="s">
        <v>1140</v>
      </c>
      <c r="G1278" s="48">
        <v>1432614</v>
      </c>
      <c r="H1278" s="48"/>
      <c r="I1278" s="35">
        <f>I1277+Table1[[#This Row],[DEBIT]]-Table1[[#This Row],[CREDIT]]</f>
        <v>1968914926.6</v>
      </c>
      <c r="J1278" s="27">
        <f>Table1[[#This Row],[DATE]]</f>
        <v>45096</v>
      </c>
    </row>
    <row r="1279" ht="14.1" hidden="1" customHeight="1" spans="1:10">
      <c r="A1279" s="27">
        <v>45096</v>
      </c>
      <c r="B1279" s="40">
        <f t="shared" si="4"/>
        <v>1273</v>
      </c>
      <c r="C1279" s="12" t="str">
        <f>_xlfn.IFNA(VLOOKUP(Table1[[#This Row],[ACCOUNT NAME]],'CHART OF ACCOUNTS'!$B$3:$D$156,2,0),"-")</f>
        <v>LAND A</v>
      </c>
      <c r="D1279" t="s">
        <v>155</v>
      </c>
      <c r="E1279" t="str">
        <f>_xlfn.IFNA(VLOOKUP(Table1[[#This Row],[ACCOUNT NAME]],'CHART OF ACCOUNTS'!$B$3:$D$156,3,0),"-")</f>
        <v>LANDS</v>
      </c>
      <c r="F1279" s="36" t="s">
        <v>1141</v>
      </c>
      <c r="G1279" s="48">
        <v>1475299</v>
      </c>
      <c r="H1279" s="48"/>
      <c r="I1279" s="35">
        <f>I1278+Table1[[#This Row],[DEBIT]]-Table1[[#This Row],[CREDIT]]</f>
        <v>1970390225.6</v>
      </c>
      <c r="J1279" s="27">
        <f>Table1[[#This Row],[DATE]]</f>
        <v>45096</v>
      </c>
    </row>
    <row r="1280" ht="14.1" hidden="1" customHeight="1" spans="1:10">
      <c r="A1280" s="27">
        <v>45096</v>
      </c>
      <c r="B1280" s="40">
        <f t="shared" si="4"/>
        <v>1274</v>
      </c>
      <c r="C1280" s="12" t="str">
        <f>_xlfn.IFNA(VLOOKUP(Table1[[#This Row],[ACCOUNT NAME]],'CHART OF ACCOUNTS'!$B$3:$D$156,2,0),"-")</f>
        <v>LAND A</v>
      </c>
      <c r="D1280" t="s">
        <v>155</v>
      </c>
      <c r="E1280" t="str">
        <f>_xlfn.IFNA(VLOOKUP(Table1[[#This Row],[ACCOUNT NAME]],'CHART OF ACCOUNTS'!$B$3:$D$156,3,0),"-")</f>
        <v>LANDS</v>
      </c>
      <c r="F1280" s="36" t="s">
        <v>1142</v>
      </c>
      <c r="G1280" s="48">
        <v>1475299</v>
      </c>
      <c r="H1280" s="48"/>
      <c r="I1280" s="35">
        <f>I1279+Table1[[#This Row],[DEBIT]]-Table1[[#This Row],[CREDIT]]</f>
        <v>1971865524.6</v>
      </c>
      <c r="J1280" s="27">
        <f>Table1[[#This Row],[DATE]]</f>
        <v>45096</v>
      </c>
    </row>
    <row r="1281" ht="14.1" hidden="1" customHeight="1" spans="1:10">
      <c r="A1281" s="27">
        <v>45096</v>
      </c>
      <c r="B1281" s="40">
        <f t="shared" si="4"/>
        <v>1275</v>
      </c>
      <c r="C1281" s="12" t="str">
        <f>_xlfn.IFNA(VLOOKUP(Table1[[#This Row],[ACCOUNT NAME]],'CHART OF ACCOUNTS'!$B$3:$D$156,2,0),"-")</f>
        <v>LAND A</v>
      </c>
      <c r="D1281" t="s">
        <v>155</v>
      </c>
      <c r="E1281" t="str">
        <f>_xlfn.IFNA(VLOOKUP(Table1[[#This Row],[ACCOUNT NAME]],'CHART OF ACCOUNTS'!$B$3:$D$156,3,0),"-")</f>
        <v>LANDS</v>
      </c>
      <c r="F1281" s="36" t="s">
        <v>1143</v>
      </c>
      <c r="G1281" s="48">
        <v>294300</v>
      </c>
      <c r="H1281" s="48"/>
      <c r="I1281" s="35">
        <f>I1280+Table1[[#This Row],[DEBIT]]-Table1[[#This Row],[CREDIT]]</f>
        <v>1972159824.6</v>
      </c>
      <c r="J1281" s="27">
        <f>Table1[[#This Row],[DATE]]</f>
        <v>45096</v>
      </c>
    </row>
    <row r="1282" ht="14.1" hidden="1" customHeight="1" spans="1:10">
      <c r="A1282" s="27">
        <v>45096</v>
      </c>
      <c r="B1282" s="40">
        <f t="shared" si="4"/>
        <v>1276</v>
      </c>
      <c r="C1282" s="12" t="str">
        <f>_xlfn.IFNA(VLOOKUP(Table1[[#This Row],[ACCOUNT NAME]],'CHART OF ACCOUNTS'!$B$3:$D$156,2,0),"-")</f>
        <v>LAND C</v>
      </c>
      <c r="D1282" t="s">
        <v>157</v>
      </c>
      <c r="E1282" t="str">
        <f>_xlfn.IFNA(VLOOKUP(Table1[[#This Row],[ACCOUNT NAME]],'CHART OF ACCOUNTS'!$B$3:$D$156,3,0),"-")</f>
        <v>LANDS</v>
      </c>
      <c r="F1282" s="36" t="s">
        <v>1144</v>
      </c>
      <c r="G1282" s="48">
        <v>98374640</v>
      </c>
      <c r="H1282" s="48"/>
      <c r="I1282" s="35">
        <f>I1281+Table1[[#This Row],[DEBIT]]-Table1[[#This Row],[CREDIT]]</f>
        <v>2070534464.6</v>
      </c>
      <c r="J1282" s="27">
        <f>Table1[[#This Row],[DATE]]</f>
        <v>45096</v>
      </c>
    </row>
    <row r="1283" ht="14.1" hidden="1" customHeight="1" spans="1:10">
      <c r="A1283" s="27">
        <v>45096</v>
      </c>
      <c r="B1283" s="40">
        <f t="shared" si="4"/>
        <v>1277</v>
      </c>
      <c r="C1283" s="12" t="str">
        <f>_xlfn.IFNA(VLOOKUP(Table1[[#This Row],[ACCOUNT NAME]],'CHART OF ACCOUNTS'!$B$3:$D$156,2,0),"-")</f>
        <v>LAND C</v>
      </c>
      <c r="D1283" t="s">
        <v>157</v>
      </c>
      <c r="E1283" t="str">
        <f>_xlfn.IFNA(VLOOKUP(Table1[[#This Row],[ACCOUNT NAME]],'CHART OF ACCOUNTS'!$B$3:$D$156,3,0),"-")</f>
        <v>LANDS</v>
      </c>
      <c r="F1283" s="36" t="s">
        <v>1145</v>
      </c>
      <c r="G1283" s="48">
        <v>375360</v>
      </c>
      <c r="H1283" s="48"/>
      <c r="I1283" s="35">
        <f>I1282+Table1[[#This Row],[DEBIT]]-Table1[[#This Row],[CREDIT]]</f>
        <v>2070909824.6</v>
      </c>
      <c r="J1283" s="27">
        <f>Table1[[#This Row],[DATE]]</f>
        <v>45096</v>
      </c>
    </row>
    <row r="1284" ht="14.1" hidden="1" customHeight="1" spans="1:11">
      <c r="A1284" s="27">
        <v>45096</v>
      </c>
      <c r="B1284" s="40">
        <f t="shared" si="4"/>
        <v>1278</v>
      </c>
      <c r="C1284" s="12" t="str">
        <f>_xlfn.IFNA(VLOOKUP(Table1[[#This Row],[ACCOUNT NAME]],'CHART OF ACCOUNTS'!$B$3:$D$156,2,0),"-")</f>
        <v>LDA</v>
      </c>
      <c r="D1284" t="s">
        <v>116</v>
      </c>
      <c r="E1284" t="str">
        <f>_xlfn.IFNA(VLOOKUP(Table1[[#This Row],[ACCOUNT NAME]],'CHART OF ACCOUNTS'!$B$3:$D$156,3,0),"-")</f>
        <v>DMA CONSULTANTS</v>
      </c>
      <c r="F1284" s="36" t="s">
        <v>1146</v>
      </c>
      <c r="G1284" s="48">
        <v>1000000</v>
      </c>
      <c r="H1284" s="48"/>
      <c r="I1284" s="35">
        <f>I1283+Table1[[#This Row],[DEBIT]]-Table1[[#This Row],[CREDIT]]</f>
        <v>2071909824.6</v>
      </c>
      <c r="J1284" s="27">
        <f>Table1[[#This Row],[DATE]]</f>
        <v>45096</v>
      </c>
      <c r="K1284" s="65"/>
    </row>
    <row r="1285" ht="14.1" hidden="1" customHeight="1" spans="1:11">
      <c r="A1285" s="27">
        <v>45096</v>
      </c>
      <c r="B1285" s="40">
        <f t="shared" si="4"/>
        <v>1279</v>
      </c>
      <c r="C1285" s="12" t="str">
        <f>_xlfn.IFNA(VLOOKUP(Table1[[#This Row],[ACCOUNT NAME]],'CHART OF ACCOUNTS'!$B$3:$D$156,2,0),"-")</f>
        <v>TAXES PAID</v>
      </c>
      <c r="D1285" t="s">
        <v>163</v>
      </c>
      <c r="E1285" t="str">
        <f>_xlfn.IFNA(VLOOKUP(Table1[[#This Row],[ACCOUNT NAME]],'CHART OF ACCOUNTS'!$B$3:$D$156,3,0),"-")</f>
        <v>LEGAL EXPENSES</v>
      </c>
      <c r="F1285" s="36" t="s">
        <v>1147</v>
      </c>
      <c r="G1285" s="48">
        <v>310</v>
      </c>
      <c r="H1285" s="48"/>
      <c r="I1285" s="35">
        <f>I1284+Table1[[#This Row],[DEBIT]]-Table1[[#This Row],[CREDIT]]</f>
        <v>2071910134.6</v>
      </c>
      <c r="J1285" s="27">
        <f>Table1[[#This Row],[DATE]]</f>
        <v>45096</v>
      </c>
      <c r="K1285" s="65"/>
    </row>
    <row r="1286" ht="14.1" hidden="1" customHeight="1" spans="1:11">
      <c r="A1286" s="27">
        <v>45096</v>
      </c>
      <c r="B1286" s="40">
        <f t="shared" si="4"/>
        <v>1280</v>
      </c>
      <c r="C1286" s="12" t="str">
        <f>_xlfn.IFNA(VLOOKUP(Table1[[#This Row],[ACCOUNT NAME]],'CHART OF ACCOUNTS'!$B$3:$D$156,2,0),"-")</f>
        <v>TAXES PAID</v>
      </c>
      <c r="D1286" t="s">
        <v>163</v>
      </c>
      <c r="E1286" t="str">
        <f>_xlfn.IFNA(VLOOKUP(Table1[[#This Row],[ACCOUNT NAME]],'CHART OF ACCOUNTS'!$B$3:$D$156,3,0),"-")</f>
        <v>LEGAL EXPENSES</v>
      </c>
      <c r="F1286" s="36" t="s">
        <v>1147</v>
      </c>
      <c r="G1286" s="48">
        <v>310</v>
      </c>
      <c r="H1286" s="48"/>
      <c r="I1286" s="35">
        <f>I1285+Table1[[#This Row],[DEBIT]]-Table1[[#This Row],[CREDIT]]</f>
        <v>2071910444.6</v>
      </c>
      <c r="J1286" s="27">
        <f>Table1[[#This Row],[DATE]]</f>
        <v>45096</v>
      </c>
      <c r="K1286" s="65"/>
    </row>
    <row r="1287" ht="14.1" hidden="1" customHeight="1" spans="1:11">
      <c r="A1287" s="27">
        <v>45096</v>
      </c>
      <c r="B1287" s="40">
        <f t="shared" si="4"/>
        <v>1281</v>
      </c>
      <c r="C1287" s="12" t="str">
        <f>_xlfn.IFNA(VLOOKUP(Table1[[#This Row],[ACCOUNT NAME]],'CHART OF ACCOUNTS'!$B$3:$D$156,2,0),"-")</f>
        <v>TAXES PAID</v>
      </c>
      <c r="D1287" t="s">
        <v>163</v>
      </c>
      <c r="E1287" t="str">
        <f>_xlfn.IFNA(VLOOKUP(Table1[[#This Row],[ACCOUNT NAME]],'CHART OF ACCOUNTS'!$B$3:$D$156,3,0),"-")</f>
        <v>LEGAL EXPENSES</v>
      </c>
      <c r="F1287" s="36" t="s">
        <v>1148</v>
      </c>
      <c r="G1287" s="48">
        <v>13225</v>
      </c>
      <c r="H1287" s="48"/>
      <c r="I1287" s="35">
        <f>I1286+Table1[[#This Row],[DEBIT]]-Table1[[#This Row],[CREDIT]]</f>
        <v>2071923669.6</v>
      </c>
      <c r="J1287" s="27">
        <f>Table1[[#This Row],[DATE]]</f>
        <v>45096</v>
      </c>
      <c r="K1287" s="65"/>
    </row>
    <row r="1288" ht="14.1" hidden="1" customHeight="1" spans="1:11">
      <c r="A1288" s="27">
        <v>45096</v>
      </c>
      <c r="B1288" s="40">
        <f t="shared" si="4"/>
        <v>1282</v>
      </c>
      <c r="C1288" s="12" t="str">
        <f>_xlfn.IFNA(VLOOKUP(Table1[[#This Row],[ACCOUNT NAME]],'CHART OF ACCOUNTS'!$B$3:$D$156,2,0),"-")</f>
        <v>TAXES PAID</v>
      </c>
      <c r="D1288" t="s">
        <v>163</v>
      </c>
      <c r="E1288" t="str">
        <f>_xlfn.IFNA(VLOOKUP(Table1[[#This Row],[ACCOUNT NAME]],'CHART OF ACCOUNTS'!$B$3:$D$156,3,0),"-")</f>
        <v>LEGAL EXPENSES</v>
      </c>
      <c r="F1288" s="36" t="s">
        <v>1148</v>
      </c>
      <c r="G1288" s="48">
        <v>13225</v>
      </c>
      <c r="H1288" s="48"/>
      <c r="I1288" s="35">
        <f>I1287+Table1[[#This Row],[DEBIT]]-Table1[[#This Row],[CREDIT]]</f>
        <v>2071936894.6</v>
      </c>
      <c r="J1288" s="27">
        <f>Table1[[#This Row],[DATE]]</f>
        <v>45096</v>
      </c>
      <c r="K1288" s="65"/>
    </row>
    <row r="1289" ht="14.1" hidden="1" customHeight="1" spans="1:11">
      <c r="A1289" s="27">
        <v>45096</v>
      </c>
      <c r="B1289" s="40">
        <f t="shared" si="4"/>
        <v>1283</v>
      </c>
      <c r="C1289" s="12" t="str">
        <f>_xlfn.IFNA(VLOOKUP(Table1[[#This Row],[ACCOUNT NAME]],'CHART OF ACCOUNTS'!$B$3:$D$156,2,0),"-")</f>
        <v>GENERNAL</v>
      </c>
      <c r="D1289" t="s">
        <v>89</v>
      </c>
      <c r="E1289" t="str">
        <f>_xlfn.IFNA(VLOOKUP(Table1[[#This Row],[ACCOUNT NAME]],'CHART OF ACCOUNTS'!$B$3:$D$156,3,0),"-")</f>
        <v>MARKETING EXP</v>
      </c>
      <c r="F1289" s="36" t="s">
        <v>1149</v>
      </c>
      <c r="G1289" s="48">
        <v>13500</v>
      </c>
      <c r="H1289" s="48"/>
      <c r="I1289" s="35">
        <f>I1288+Table1[[#This Row],[DEBIT]]-Table1[[#This Row],[CREDIT]]</f>
        <v>2071950394.6</v>
      </c>
      <c r="J1289" s="27">
        <f>Table1[[#This Row],[DATE]]</f>
        <v>45096</v>
      </c>
      <c r="K1289" s="65"/>
    </row>
    <row r="1290" ht="14.1" hidden="1" customHeight="1" spans="1:11">
      <c r="A1290" s="27">
        <v>45096</v>
      </c>
      <c r="B1290" s="40">
        <f t="shared" si="4"/>
        <v>1284</v>
      </c>
      <c r="C1290" s="12" t="str">
        <f>_xlfn.IFNA(VLOOKUP(Table1[[#This Row],[ACCOUNT NAME]],'CHART OF ACCOUNTS'!$B$3:$D$156,2,0),"-")</f>
        <v>GENERAL</v>
      </c>
      <c r="D1290" t="s">
        <v>32</v>
      </c>
      <c r="E1290" t="str">
        <f>_xlfn.IFNA(VLOOKUP(Table1[[#This Row],[ACCOUNT NAME]],'CHART OF ACCOUNTS'!$B$3:$D$156,3,0),"-")</f>
        <v>OPERATIONS EXPENSES</v>
      </c>
      <c r="F1290" s="36" t="s">
        <v>1150</v>
      </c>
      <c r="G1290" s="48">
        <v>185250</v>
      </c>
      <c r="H1290" s="48"/>
      <c r="I1290" s="35">
        <f>I1289+Table1[[#This Row],[DEBIT]]-Table1[[#This Row],[CREDIT]]</f>
        <v>2072135644.6</v>
      </c>
      <c r="J1290" s="27">
        <f>Table1[[#This Row],[DATE]]</f>
        <v>45096</v>
      </c>
      <c r="K1290" s="65"/>
    </row>
    <row r="1291" ht="14.1" hidden="1" customHeight="1" spans="1:11">
      <c r="A1291" s="27">
        <v>45096</v>
      </c>
      <c r="B1291" s="40">
        <f t="shared" si="4"/>
        <v>1285</v>
      </c>
      <c r="C1291" s="12" t="str">
        <f>_xlfn.IFNA(VLOOKUP(Table1[[#This Row],[ACCOUNT NAME]],'CHART OF ACCOUNTS'!$B$3:$D$156,2,0),"-")</f>
        <v>UTILITY</v>
      </c>
      <c r="D1291" t="s">
        <v>141</v>
      </c>
      <c r="E1291" t="str">
        <f>_xlfn.IFNA(VLOOKUP(Table1[[#This Row],[ACCOUNT NAME]],'CHART OF ACCOUNTS'!$B$3:$D$156,3,0),"-")</f>
        <v>OPERATIONS EXPENSES</v>
      </c>
      <c r="F1291" s="36" t="s">
        <v>1151</v>
      </c>
      <c r="G1291" s="48">
        <v>507</v>
      </c>
      <c r="H1291" s="48"/>
      <c r="I1291" s="35">
        <f>I1290+Table1[[#This Row],[DEBIT]]-Table1[[#This Row],[CREDIT]]</f>
        <v>2072136151.6</v>
      </c>
      <c r="J1291" s="27">
        <f>Table1[[#This Row],[DATE]]</f>
        <v>45096</v>
      </c>
      <c r="K1291" s="65"/>
    </row>
    <row r="1292" ht="14.1" hidden="1" customHeight="1" spans="1:11">
      <c r="A1292" s="27">
        <v>45096</v>
      </c>
      <c r="B1292" s="40">
        <f t="shared" si="4"/>
        <v>1286</v>
      </c>
      <c r="C1292" s="12" t="str">
        <f>_xlfn.IFNA(VLOOKUP(Table1[[#This Row],[ACCOUNT NAME]],'CHART OF ACCOUNTS'!$B$3:$D$156,2,0),"-")</f>
        <v>UTILITY</v>
      </c>
      <c r="D1292" t="s">
        <v>141</v>
      </c>
      <c r="E1292" t="str">
        <f>_xlfn.IFNA(VLOOKUP(Table1[[#This Row],[ACCOUNT NAME]],'CHART OF ACCOUNTS'!$B$3:$D$156,3,0),"-")</f>
        <v>OPERATIONS EXPENSES</v>
      </c>
      <c r="F1292" s="36" t="s">
        <v>1152</v>
      </c>
      <c r="G1292" s="48">
        <v>2899</v>
      </c>
      <c r="H1292" s="48"/>
      <c r="I1292" s="35">
        <f>I1291+Table1[[#This Row],[DEBIT]]-Table1[[#This Row],[CREDIT]]</f>
        <v>2072139050.6</v>
      </c>
      <c r="J1292" s="27">
        <f>Table1[[#This Row],[DATE]]</f>
        <v>45096</v>
      </c>
      <c r="K1292" s="65"/>
    </row>
    <row r="1293" ht="14.1" hidden="1" customHeight="1" spans="1:11">
      <c r="A1293" s="27">
        <v>45098</v>
      </c>
      <c r="B1293" s="40">
        <f t="shared" si="4"/>
        <v>1287</v>
      </c>
      <c r="C1293" s="12" t="str">
        <f>_xlfn.IFNA(VLOOKUP(Table1[[#This Row],[ACCOUNT NAME]],'CHART OF ACCOUNTS'!$B$3:$D$156,2,0),"-")</f>
        <v>GENERAL</v>
      </c>
      <c r="D1293" t="s">
        <v>32</v>
      </c>
      <c r="E1293" t="str">
        <f>_xlfn.IFNA(VLOOKUP(Table1[[#This Row],[ACCOUNT NAME]],'CHART OF ACCOUNTS'!$B$3:$D$156,3,0),"-")</f>
        <v>OPERATIONS EXPENSES</v>
      </c>
      <c r="F1293" s="36" t="s">
        <v>1153</v>
      </c>
      <c r="G1293" s="48">
        <v>1500</v>
      </c>
      <c r="H1293" s="48"/>
      <c r="I1293" s="35">
        <f>I1292+Table1[[#This Row],[DEBIT]]-Table1[[#This Row],[CREDIT]]</f>
        <v>2072140550.6</v>
      </c>
      <c r="J1293" s="27">
        <f>Table1[[#This Row],[DATE]]</f>
        <v>45098</v>
      </c>
      <c r="K1293" s="65"/>
    </row>
    <row r="1294" ht="14.1" hidden="1" customHeight="1" spans="1:10">
      <c r="A1294" s="27">
        <v>45098</v>
      </c>
      <c r="B1294" s="40">
        <f t="shared" si="4"/>
        <v>1288</v>
      </c>
      <c r="C1294" s="12" t="str">
        <f>_xlfn.IFNA(VLOOKUP(Table1[[#This Row],[ACCOUNT NAME]],'CHART OF ACCOUNTS'!$B$3:$D$156,2,0),"-")</f>
        <v>GENERAL</v>
      </c>
      <c r="D1294" t="s">
        <v>32</v>
      </c>
      <c r="E1294" t="str">
        <f>_xlfn.IFNA(VLOOKUP(Table1[[#This Row],[ACCOUNT NAME]],'CHART OF ACCOUNTS'!$B$3:$D$156,3,0),"-")</f>
        <v>OPERATIONS EXPENSES</v>
      </c>
      <c r="F1294" s="36" t="s">
        <v>1154</v>
      </c>
      <c r="G1294" s="48">
        <v>7500</v>
      </c>
      <c r="H1294" s="48"/>
      <c r="I1294" s="35">
        <f>I1293+Table1[[#This Row],[DEBIT]]-Table1[[#This Row],[CREDIT]]</f>
        <v>2072148050.6</v>
      </c>
      <c r="J1294" s="27">
        <f>Table1[[#This Row],[DATE]]</f>
        <v>45098</v>
      </c>
    </row>
    <row r="1295" ht="14.1" hidden="1" customHeight="1" spans="1:10">
      <c r="A1295" s="27">
        <v>45098</v>
      </c>
      <c r="B1295" s="40">
        <f t="shared" si="4"/>
        <v>1289</v>
      </c>
      <c r="C1295" s="12" t="str">
        <f>_xlfn.IFNA(VLOOKUP(Table1[[#This Row],[ACCOUNT NAME]],'CHART OF ACCOUNTS'!$B$3:$D$156,2,0),"-")</f>
        <v>GENERAL</v>
      </c>
      <c r="D1295" t="s">
        <v>32</v>
      </c>
      <c r="E1295" t="str">
        <f>_xlfn.IFNA(VLOOKUP(Table1[[#This Row],[ACCOUNT NAME]],'CHART OF ACCOUNTS'!$B$3:$D$156,3,0),"-")</f>
        <v>OPERATIONS EXPENSES</v>
      </c>
      <c r="F1295" s="46" t="s">
        <v>1155</v>
      </c>
      <c r="G1295" s="48">
        <v>499</v>
      </c>
      <c r="H1295" s="48"/>
      <c r="I1295" s="35">
        <f>I1294+Table1[[#This Row],[DEBIT]]-Table1[[#This Row],[CREDIT]]</f>
        <v>2072148549.6</v>
      </c>
      <c r="J1295" s="27">
        <f>Table1[[#This Row],[DATE]]</f>
        <v>45098</v>
      </c>
    </row>
    <row r="1296" ht="14.1" hidden="1" customHeight="1" spans="1:10">
      <c r="A1296" s="27">
        <v>45098</v>
      </c>
      <c r="B1296" s="40">
        <f t="shared" si="4"/>
        <v>1290</v>
      </c>
      <c r="C1296" s="12" t="str">
        <f>_xlfn.IFNA(VLOOKUP(Table1[[#This Row],[ACCOUNT NAME]],'CHART OF ACCOUNTS'!$B$3:$D$156,2,0),"-")</f>
        <v>GENERAL</v>
      </c>
      <c r="D1296" t="s">
        <v>32</v>
      </c>
      <c r="E1296" t="str">
        <f>_xlfn.IFNA(VLOOKUP(Table1[[#This Row],[ACCOUNT NAME]],'CHART OF ACCOUNTS'!$B$3:$D$156,3,0),"-")</f>
        <v>OPERATIONS EXPENSES</v>
      </c>
      <c r="F1296" s="46" t="s">
        <v>1156</v>
      </c>
      <c r="G1296" s="48">
        <v>831</v>
      </c>
      <c r="H1296" s="48"/>
      <c r="I1296" s="35">
        <f>I1295+Table1[[#This Row],[DEBIT]]-Table1[[#This Row],[CREDIT]]</f>
        <v>2072149380.6</v>
      </c>
      <c r="J1296" s="27">
        <f>Table1[[#This Row],[DATE]]</f>
        <v>45098</v>
      </c>
    </row>
    <row r="1297" ht="14.1" hidden="1" customHeight="1" spans="1:10">
      <c r="A1297" s="27">
        <v>45098</v>
      </c>
      <c r="B1297" s="40">
        <f t="shared" si="4"/>
        <v>1291</v>
      </c>
      <c r="C1297" s="12" t="str">
        <f>_xlfn.IFNA(VLOOKUP(Table1[[#This Row],[ACCOUNT NAME]],'CHART OF ACCOUNTS'!$B$3:$D$156,2,0),"-")</f>
        <v>GENERAL</v>
      </c>
      <c r="D1297" t="s">
        <v>32</v>
      </c>
      <c r="E1297" t="str">
        <f>_xlfn.IFNA(VLOOKUP(Table1[[#This Row],[ACCOUNT NAME]],'CHART OF ACCOUNTS'!$B$3:$D$156,3,0),"-")</f>
        <v>OPERATIONS EXPENSES</v>
      </c>
      <c r="F1297" s="46" t="s">
        <v>1157</v>
      </c>
      <c r="G1297" s="48">
        <v>76</v>
      </c>
      <c r="H1297" s="48"/>
      <c r="I1297" s="35">
        <f>I1296+Table1[[#This Row],[DEBIT]]-Table1[[#This Row],[CREDIT]]</f>
        <v>2072149456.6</v>
      </c>
      <c r="J1297" s="27">
        <f>Table1[[#This Row],[DATE]]</f>
        <v>45098</v>
      </c>
    </row>
    <row r="1298" ht="14.1" hidden="1" customHeight="1" spans="1:10">
      <c r="A1298" s="27">
        <v>45098</v>
      </c>
      <c r="B1298" s="40">
        <f t="shared" si="4"/>
        <v>1292</v>
      </c>
      <c r="C1298" s="12" t="str">
        <f>_xlfn.IFNA(VLOOKUP(Table1[[#This Row],[ACCOUNT NAME]],'CHART OF ACCOUNTS'!$B$3:$D$156,2,0),"-")</f>
        <v>GENERAL</v>
      </c>
      <c r="D1298" t="s">
        <v>32</v>
      </c>
      <c r="E1298" t="str">
        <f>_xlfn.IFNA(VLOOKUP(Table1[[#This Row],[ACCOUNT NAME]],'CHART OF ACCOUNTS'!$B$3:$D$156,3,0),"-")</f>
        <v>OPERATIONS EXPENSES</v>
      </c>
      <c r="F1298" s="46" t="s">
        <v>1157</v>
      </c>
      <c r="G1298" s="48">
        <v>76</v>
      </c>
      <c r="H1298" s="48"/>
      <c r="I1298" s="35">
        <f>I1297+Table1[[#This Row],[DEBIT]]-Table1[[#This Row],[CREDIT]]</f>
        <v>2072149532.6</v>
      </c>
      <c r="J1298" s="27">
        <f>Table1[[#This Row],[DATE]]</f>
        <v>45098</v>
      </c>
    </row>
    <row r="1299" ht="14.1" hidden="1" customHeight="1" spans="1:10">
      <c r="A1299" s="27">
        <v>45099</v>
      </c>
      <c r="B1299" s="40">
        <f t="shared" si="4"/>
        <v>1293</v>
      </c>
      <c r="C1299" s="12" t="str">
        <f>_xlfn.IFNA(VLOOKUP(Table1[[#This Row],[ACCOUNT NAME]],'CHART OF ACCOUNTS'!$B$3:$D$156,2,0),"-")</f>
        <v>HI TEA</v>
      </c>
      <c r="D1299" t="s">
        <v>108</v>
      </c>
      <c r="E1299" t="str">
        <f>_xlfn.IFNA(VLOOKUP(Table1[[#This Row],[ACCOUNT NAME]],'CHART OF ACCOUNTS'!$B$3:$D$156,3,0),"-")</f>
        <v>MARKETING EXP</v>
      </c>
      <c r="F1299" s="36" t="s">
        <v>1158</v>
      </c>
      <c r="G1299" s="48">
        <v>75400</v>
      </c>
      <c r="H1299" s="48"/>
      <c r="I1299" s="35">
        <f>I1298+Table1[[#This Row],[DEBIT]]-Table1[[#This Row],[CREDIT]]</f>
        <v>2072224932.6</v>
      </c>
      <c r="J1299" s="27">
        <f>Table1[[#This Row],[DATE]]</f>
        <v>45099</v>
      </c>
    </row>
    <row r="1300" ht="14.1" hidden="1" customHeight="1" spans="1:10">
      <c r="A1300" s="27">
        <v>45099</v>
      </c>
      <c r="B1300" s="40">
        <f t="shared" si="4"/>
        <v>1294</v>
      </c>
      <c r="C1300" s="12" t="str">
        <f>_xlfn.IFNA(VLOOKUP(Table1[[#This Row],[ACCOUNT NAME]],'CHART OF ACCOUNTS'!$B$3:$D$156,2,0),"-")</f>
        <v>SANITARY</v>
      </c>
      <c r="D1300" t="s">
        <v>26</v>
      </c>
      <c r="E1300" t="str">
        <f>_xlfn.IFNA(VLOOKUP(Table1[[#This Row],[ACCOUNT NAME]],'CHART OF ACCOUNTS'!$B$3:$D$156,3,0),"-")</f>
        <v>CONSTRUCTION EXP</v>
      </c>
      <c r="F1300" s="36" t="s">
        <v>1159</v>
      </c>
      <c r="G1300" s="48">
        <v>80137</v>
      </c>
      <c r="H1300" s="48"/>
      <c r="I1300" s="35">
        <f>I1299+Table1[[#This Row],[DEBIT]]-Table1[[#This Row],[CREDIT]]</f>
        <v>2072305069.6</v>
      </c>
      <c r="J1300" s="27">
        <f>Table1[[#This Row],[DATE]]</f>
        <v>45099</v>
      </c>
    </row>
    <row r="1301" ht="14.1" hidden="1" customHeight="1" spans="1:10">
      <c r="A1301" s="27">
        <v>45099</v>
      </c>
      <c r="B1301" s="40">
        <f t="shared" ref="B1301:B1328" si="5">B1299+2</f>
        <v>1295</v>
      </c>
      <c r="C1301" s="12" t="str">
        <f>_xlfn.IFNA(VLOOKUP(Table1[[#This Row],[ACCOUNT NAME]],'CHART OF ACCOUNTS'!$B$3:$D$156,2,0),"-")</f>
        <v>SANITARY</v>
      </c>
      <c r="D1301" t="s">
        <v>26</v>
      </c>
      <c r="E1301" t="str">
        <f>_xlfn.IFNA(VLOOKUP(Table1[[#This Row],[ACCOUNT NAME]],'CHART OF ACCOUNTS'!$B$3:$D$156,3,0),"-")</f>
        <v>CONSTRUCTION EXP</v>
      </c>
      <c r="F1301" s="36" t="s">
        <v>1160</v>
      </c>
      <c r="G1301" s="48">
        <v>11200</v>
      </c>
      <c r="H1301" s="48"/>
      <c r="I1301" s="35">
        <f>I1300+Table1[[#This Row],[DEBIT]]-Table1[[#This Row],[CREDIT]]</f>
        <v>2072316269.6</v>
      </c>
      <c r="J1301" s="27">
        <f>Table1[[#This Row],[DATE]]</f>
        <v>45099</v>
      </c>
    </row>
    <row r="1302" ht="14.1" hidden="1" customHeight="1" spans="1:10">
      <c r="A1302" s="27">
        <v>45099</v>
      </c>
      <c r="B1302" s="40">
        <f t="shared" si="5"/>
        <v>1296</v>
      </c>
      <c r="C1302" s="12" t="str">
        <f>_xlfn.IFNA(VLOOKUP(Table1[[#This Row],[ACCOUNT NAME]],'CHART OF ACCOUNTS'!$B$3:$D$156,2,0),"-")</f>
        <v>MISCELLANOUS</v>
      </c>
      <c r="D1302" t="s">
        <v>140</v>
      </c>
      <c r="E1302" t="str">
        <f>_xlfn.IFNA(VLOOKUP(Table1[[#This Row],[ACCOUNT NAME]],'CHART OF ACCOUNTS'!$B$3:$D$156,3,0),"-")</f>
        <v>OPERATIONS EXPENSES</v>
      </c>
      <c r="F1302" s="36" t="s">
        <v>1161</v>
      </c>
      <c r="G1302" s="48">
        <v>17490</v>
      </c>
      <c r="H1302" s="48"/>
      <c r="I1302" s="35">
        <f>I1301+Table1[[#This Row],[DEBIT]]-Table1[[#This Row],[CREDIT]]</f>
        <v>2072333759.6</v>
      </c>
      <c r="J1302" s="27">
        <f>Table1[[#This Row],[DATE]]</f>
        <v>45099</v>
      </c>
    </row>
    <row r="1303" ht="14.1" hidden="1" customHeight="1" spans="1:10">
      <c r="A1303" s="27">
        <v>45099</v>
      </c>
      <c r="B1303" s="40">
        <f t="shared" si="5"/>
        <v>1297</v>
      </c>
      <c r="C1303" s="12" t="str">
        <f>_xlfn.IFNA(VLOOKUP(Table1[[#This Row],[ACCOUNT NAME]],'CHART OF ACCOUNTS'!$B$3:$D$156,2,0),"-")</f>
        <v>MISCELLANOUS</v>
      </c>
      <c r="D1303" t="s">
        <v>140</v>
      </c>
      <c r="E1303" t="str">
        <f>_xlfn.IFNA(VLOOKUP(Table1[[#This Row],[ACCOUNT NAME]],'CHART OF ACCOUNTS'!$B$3:$D$156,3,0),"-")</f>
        <v>OPERATIONS EXPENSES</v>
      </c>
      <c r="F1303" s="36" t="s">
        <v>1162</v>
      </c>
      <c r="G1303" s="48">
        <v>63410</v>
      </c>
      <c r="H1303" s="48"/>
      <c r="I1303" s="35">
        <f>I1302+Table1[[#This Row],[DEBIT]]-Table1[[#This Row],[CREDIT]]</f>
        <v>2072397169.6</v>
      </c>
      <c r="J1303" s="27">
        <f>Table1[[#This Row],[DATE]]</f>
        <v>45099</v>
      </c>
    </row>
    <row r="1304" ht="14.1" hidden="1" customHeight="1" spans="1:10">
      <c r="A1304" s="27">
        <v>45099</v>
      </c>
      <c r="B1304" s="40">
        <f t="shared" si="5"/>
        <v>1298</v>
      </c>
      <c r="C1304" s="12" t="str">
        <f>_xlfn.IFNA(VLOOKUP(Table1[[#This Row],[ACCOUNT NAME]],'CHART OF ACCOUNTS'!$B$3:$D$156,2,0),"-")</f>
        <v>GENERAL</v>
      </c>
      <c r="D1304" t="s">
        <v>32</v>
      </c>
      <c r="E1304" t="str">
        <f>_xlfn.IFNA(VLOOKUP(Table1[[#This Row],[ACCOUNT NAME]],'CHART OF ACCOUNTS'!$B$3:$D$156,3,0),"-")</f>
        <v>OPERATIONS EXPENSES</v>
      </c>
      <c r="F1304" s="36" t="s">
        <v>1163</v>
      </c>
      <c r="G1304" s="48">
        <v>1098</v>
      </c>
      <c r="H1304" s="48"/>
      <c r="I1304" s="35">
        <f>I1303+Table1[[#This Row],[DEBIT]]-Table1[[#This Row],[CREDIT]]</f>
        <v>2072398267.6</v>
      </c>
      <c r="J1304" s="27">
        <f>Table1[[#This Row],[DATE]]</f>
        <v>45099</v>
      </c>
    </row>
    <row r="1305" ht="14.1" hidden="1" customHeight="1" spans="1:10">
      <c r="A1305" s="27">
        <v>45099</v>
      </c>
      <c r="B1305" s="40">
        <f t="shared" si="5"/>
        <v>1299</v>
      </c>
      <c r="C1305" s="12" t="str">
        <f>_xlfn.IFNA(VLOOKUP(Table1[[#This Row],[ACCOUNT NAME]],'CHART OF ACCOUNTS'!$B$3:$D$156,2,0),"-")</f>
        <v>GENERAL</v>
      </c>
      <c r="D1305" t="s">
        <v>32</v>
      </c>
      <c r="E1305" t="str">
        <f>_xlfn.IFNA(VLOOKUP(Table1[[#This Row],[ACCOUNT NAME]],'CHART OF ACCOUNTS'!$B$3:$D$156,3,0),"-")</f>
        <v>OPERATIONS EXPENSES</v>
      </c>
      <c r="F1305" s="46" t="s">
        <v>1164</v>
      </c>
      <c r="G1305" s="48">
        <v>131</v>
      </c>
      <c r="H1305" s="48"/>
      <c r="I1305" s="35">
        <f>I1304+Table1[[#This Row],[DEBIT]]-Table1[[#This Row],[CREDIT]]</f>
        <v>2072398398.6</v>
      </c>
      <c r="J1305" s="27">
        <f>Table1[[#This Row],[DATE]]</f>
        <v>45099</v>
      </c>
    </row>
    <row r="1306" ht="14.1" hidden="1" customHeight="1" spans="1:10">
      <c r="A1306" s="27">
        <v>45099</v>
      </c>
      <c r="B1306" s="40">
        <f t="shared" si="5"/>
        <v>1300</v>
      </c>
      <c r="C1306" s="12" t="str">
        <f>_xlfn.IFNA(VLOOKUP(Table1[[#This Row],[ACCOUNT NAME]],'CHART OF ACCOUNTS'!$B$3:$D$156,2,0),"-")</f>
        <v>GENERAL</v>
      </c>
      <c r="D1306" t="s">
        <v>32</v>
      </c>
      <c r="E1306" t="str">
        <f>_xlfn.IFNA(VLOOKUP(Table1[[#This Row],[ACCOUNT NAME]],'CHART OF ACCOUNTS'!$B$3:$D$156,3,0),"-")</f>
        <v>OPERATIONS EXPENSES</v>
      </c>
      <c r="F1306" s="36" t="s">
        <v>1165</v>
      </c>
      <c r="G1306" s="48">
        <v>510</v>
      </c>
      <c r="H1306" s="48"/>
      <c r="I1306" s="35">
        <f>I1305+Table1[[#This Row],[DEBIT]]-Table1[[#This Row],[CREDIT]]</f>
        <v>2072398908.6</v>
      </c>
      <c r="J1306" s="27">
        <f>Table1[[#This Row],[DATE]]</f>
        <v>45099</v>
      </c>
    </row>
    <row r="1307" ht="14.1" hidden="1" customHeight="1" spans="1:10">
      <c r="A1307" s="27">
        <v>45099</v>
      </c>
      <c r="B1307" s="40">
        <f t="shared" si="5"/>
        <v>1301</v>
      </c>
      <c r="C1307" s="12" t="str">
        <f>_xlfn.IFNA(VLOOKUP(Table1[[#This Row],[ACCOUNT NAME]],'CHART OF ACCOUNTS'!$B$3:$D$156,2,0),"-")</f>
        <v>GENERAL</v>
      </c>
      <c r="D1307" t="s">
        <v>32</v>
      </c>
      <c r="E1307" t="str">
        <f>_xlfn.IFNA(VLOOKUP(Table1[[#This Row],[ACCOUNT NAME]],'CHART OF ACCOUNTS'!$B$3:$D$156,3,0),"-")</f>
        <v>OPERATIONS EXPENSES</v>
      </c>
      <c r="F1307" s="36" t="s">
        <v>1166</v>
      </c>
      <c r="G1307" s="48">
        <v>60</v>
      </c>
      <c r="H1307" s="48"/>
      <c r="I1307" s="35">
        <f>I1306+Table1[[#This Row],[DEBIT]]-Table1[[#This Row],[CREDIT]]</f>
        <v>2072398968.6</v>
      </c>
      <c r="J1307" s="27">
        <f>Table1[[#This Row],[DATE]]</f>
        <v>45099</v>
      </c>
    </row>
    <row r="1308" ht="14.1" hidden="1" customHeight="1" spans="1:10">
      <c r="A1308" s="27">
        <v>45099</v>
      </c>
      <c r="B1308" s="40">
        <f t="shared" si="5"/>
        <v>1302</v>
      </c>
      <c r="C1308" s="12" t="str">
        <f>_xlfn.IFNA(VLOOKUP(Table1[[#This Row],[ACCOUNT NAME]],'CHART OF ACCOUNTS'!$B$3:$D$156,2,0),"-")</f>
        <v>GENERAL</v>
      </c>
      <c r="D1308" t="s">
        <v>32</v>
      </c>
      <c r="E1308" t="str">
        <f>_xlfn.IFNA(VLOOKUP(Table1[[#This Row],[ACCOUNT NAME]],'CHART OF ACCOUNTS'!$B$3:$D$156,3,0),"-")</f>
        <v>OPERATIONS EXPENSES</v>
      </c>
      <c r="F1308" s="46" t="s">
        <v>1167</v>
      </c>
      <c r="G1308" s="48">
        <v>1100</v>
      </c>
      <c r="H1308" s="48"/>
      <c r="I1308" s="35">
        <f>I1307+Table1[[#This Row],[DEBIT]]-Table1[[#This Row],[CREDIT]]</f>
        <v>2072400068.6</v>
      </c>
      <c r="J1308" s="27">
        <f>Table1[[#This Row],[DATE]]</f>
        <v>45099</v>
      </c>
    </row>
    <row r="1309" ht="14.1" hidden="1" customHeight="1" spans="1:10">
      <c r="A1309" s="27">
        <v>45099</v>
      </c>
      <c r="B1309" s="40">
        <f t="shared" si="5"/>
        <v>1303</v>
      </c>
      <c r="C1309" s="12" t="str">
        <f>_xlfn.IFNA(VLOOKUP(Table1[[#This Row],[ACCOUNT NAME]],'CHART OF ACCOUNTS'!$B$3:$D$156,2,0),"-")</f>
        <v>GENERAL</v>
      </c>
      <c r="D1309" t="s">
        <v>32</v>
      </c>
      <c r="E1309" t="str">
        <f>_xlfn.IFNA(VLOOKUP(Table1[[#This Row],[ACCOUNT NAME]],'CHART OF ACCOUNTS'!$B$3:$D$156,3,0),"-")</f>
        <v>OPERATIONS EXPENSES</v>
      </c>
      <c r="F1309" s="36" t="s">
        <v>1168</v>
      </c>
      <c r="G1309" s="48">
        <v>100</v>
      </c>
      <c r="H1309" s="48"/>
      <c r="I1309" s="35">
        <f>I1308+Table1[[#This Row],[DEBIT]]-Table1[[#This Row],[CREDIT]]</f>
        <v>2072400168.6</v>
      </c>
      <c r="J1309" s="27">
        <f>Table1[[#This Row],[DATE]]</f>
        <v>45099</v>
      </c>
    </row>
    <row r="1310" ht="14.1" hidden="1" customHeight="1" spans="1:10">
      <c r="A1310" s="27">
        <v>45099</v>
      </c>
      <c r="B1310" s="40">
        <f t="shared" si="5"/>
        <v>1304</v>
      </c>
      <c r="C1310" s="12" t="str">
        <f>_xlfn.IFNA(VLOOKUP(Table1[[#This Row],[ACCOUNT NAME]],'CHART OF ACCOUNTS'!$B$3:$D$156,2,0),"-")</f>
        <v>GENERAL</v>
      </c>
      <c r="D1310" t="s">
        <v>32</v>
      </c>
      <c r="E1310" t="str">
        <f>_xlfn.IFNA(VLOOKUP(Table1[[#This Row],[ACCOUNT NAME]],'CHART OF ACCOUNTS'!$B$3:$D$156,3,0),"-")</f>
        <v>OPERATIONS EXPENSES</v>
      </c>
      <c r="F1310" s="36" t="s">
        <v>1169</v>
      </c>
      <c r="G1310" s="48">
        <v>20</v>
      </c>
      <c r="H1310" s="48"/>
      <c r="I1310" s="35">
        <f>I1309+Table1[[#This Row],[DEBIT]]-Table1[[#This Row],[CREDIT]]</f>
        <v>2072400188.6</v>
      </c>
      <c r="J1310" s="27">
        <f>Table1[[#This Row],[DATE]]</f>
        <v>45099</v>
      </c>
    </row>
    <row r="1311" ht="14.1" hidden="1" customHeight="1" spans="1:10">
      <c r="A1311" s="27">
        <v>45099</v>
      </c>
      <c r="B1311" s="40">
        <f t="shared" si="5"/>
        <v>1305</v>
      </c>
      <c r="C1311" s="12" t="str">
        <f>_xlfn.IFNA(VLOOKUP(Table1[[#This Row],[ACCOUNT NAME]],'CHART OF ACCOUNTS'!$B$3:$D$156,2,0),"-")</f>
        <v>GENERAL</v>
      </c>
      <c r="D1311" t="s">
        <v>32</v>
      </c>
      <c r="E1311" t="str">
        <f>_xlfn.IFNA(VLOOKUP(Table1[[#This Row],[ACCOUNT NAME]],'CHART OF ACCOUNTS'!$B$3:$D$156,3,0),"-")</f>
        <v>OPERATIONS EXPENSES</v>
      </c>
      <c r="F1311" s="46" t="s">
        <v>1170</v>
      </c>
      <c r="G1311" s="48">
        <v>90</v>
      </c>
      <c r="H1311" s="48"/>
      <c r="I1311" s="35">
        <f>I1310+Table1[[#This Row],[DEBIT]]-Table1[[#This Row],[CREDIT]]</f>
        <v>2072400278.6</v>
      </c>
      <c r="J1311" s="27">
        <f>Table1[[#This Row],[DATE]]</f>
        <v>45099</v>
      </c>
    </row>
    <row r="1312" ht="14.1" hidden="1" customHeight="1" spans="1:10">
      <c r="A1312" s="27">
        <v>45099</v>
      </c>
      <c r="B1312" s="40">
        <f t="shared" si="5"/>
        <v>1306</v>
      </c>
      <c r="C1312" s="12" t="str">
        <f>_xlfn.IFNA(VLOOKUP(Table1[[#This Row],[ACCOUNT NAME]],'CHART OF ACCOUNTS'!$B$3:$D$156,2,0),"-")</f>
        <v>GENERAL</v>
      </c>
      <c r="D1312" t="s">
        <v>32</v>
      </c>
      <c r="E1312" t="str">
        <f>_xlfn.IFNA(VLOOKUP(Table1[[#This Row],[ACCOUNT NAME]],'CHART OF ACCOUNTS'!$B$3:$D$156,3,0),"-")</f>
        <v>OPERATIONS EXPENSES</v>
      </c>
      <c r="F1312" s="36" t="s">
        <v>1171</v>
      </c>
      <c r="G1312" s="48">
        <v>45</v>
      </c>
      <c r="H1312" s="48"/>
      <c r="I1312" s="35">
        <f>I1311+Table1[[#This Row],[DEBIT]]-Table1[[#This Row],[CREDIT]]</f>
        <v>2072400323.6</v>
      </c>
      <c r="J1312" s="27">
        <f>Table1[[#This Row],[DATE]]</f>
        <v>45099</v>
      </c>
    </row>
    <row r="1313" ht="14.1" hidden="1" customHeight="1" spans="1:10">
      <c r="A1313" s="27">
        <v>45099</v>
      </c>
      <c r="B1313" s="40">
        <f t="shared" si="5"/>
        <v>1307</v>
      </c>
      <c r="C1313" s="12" t="str">
        <f>_xlfn.IFNA(VLOOKUP(Table1[[#This Row],[ACCOUNT NAME]],'CHART OF ACCOUNTS'!$B$3:$D$156,2,0),"-")</f>
        <v>GENERAL</v>
      </c>
      <c r="D1313" t="s">
        <v>32</v>
      </c>
      <c r="E1313" t="str">
        <f>_xlfn.IFNA(VLOOKUP(Table1[[#This Row],[ACCOUNT NAME]],'CHART OF ACCOUNTS'!$B$3:$D$156,3,0),"-")</f>
        <v>OPERATIONS EXPENSES</v>
      </c>
      <c r="F1313" s="36" t="s">
        <v>1172</v>
      </c>
      <c r="G1313" s="48">
        <v>125</v>
      </c>
      <c r="H1313" s="48"/>
      <c r="I1313" s="35">
        <f>I1312+Table1[[#This Row],[DEBIT]]-Table1[[#This Row],[CREDIT]]</f>
        <v>2072400448.6</v>
      </c>
      <c r="J1313" s="27">
        <f>Table1[[#This Row],[DATE]]</f>
        <v>45099</v>
      </c>
    </row>
    <row r="1314" ht="14.1" hidden="1" customHeight="1" spans="1:10">
      <c r="A1314" s="27">
        <v>45099</v>
      </c>
      <c r="B1314" s="40">
        <f t="shared" si="5"/>
        <v>1308</v>
      </c>
      <c r="C1314" s="12" t="str">
        <f>_xlfn.IFNA(VLOOKUP(Table1[[#This Row],[ACCOUNT NAME]],'CHART OF ACCOUNTS'!$B$3:$D$156,2,0),"-")</f>
        <v>GENERAL</v>
      </c>
      <c r="D1314" t="s">
        <v>32</v>
      </c>
      <c r="E1314" t="str">
        <f>_xlfn.IFNA(VLOOKUP(Table1[[#This Row],[ACCOUNT NAME]],'CHART OF ACCOUNTS'!$B$3:$D$156,3,0),"-")</f>
        <v>OPERATIONS EXPENSES</v>
      </c>
      <c r="F1314" s="46" t="s">
        <v>1173</v>
      </c>
      <c r="G1314" s="48">
        <v>90</v>
      </c>
      <c r="H1314" s="48"/>
      <c r="I1314" s="35">
        <f>I1313+Table1[[#This Row],[DEBIT]]-Table1[[#This Row],[CREDIT]]</f>
        <v>2072400538.6</v>
      </c>
      <c r="J1314" s="27">
        <f>Table1[[#This Row],[DATE]]</f>
        <v>45099</v>
      </c>
    </row>
    <row r="1315" ht="14.1" hidden="1" customHeight="1" spans="1:10">
      <c r="A1315" s="27">
        <v>45099</v>
      </c>
      <c r="B1315" s="40">
        <f t="shared" si="5"/>
        <v>1309</v>
      </c>
      <c r="C1315" s="12" t="str">
        <f>_xlfn.IFNA(VLOOKUP(Table1[[#This Row],[ACCOUNT NAME]],'CHART OF ACCOUNTS'!$B$3:$D$156,2,0),"-")</f>
        <v>GENERAL</v>
      </c>
      <c r="D1315" t="s">
        <v>32</v>
      </c>
      <c r="E1315" t="str">
        <f>_xlfn.IFNA(VLOOKUP(Table1[[#This Row],[ACCOUNT NAME]],'CHART OF ACCOUNTS'!$B$3:$D$156,3,0),"-")</f>
        <v>OPERATIONS EXPENSES</v>
      </c>
      <c r="F1315" s="46" t="s">
        <v>1174</v>
      </c>
      <c r="G1315" s="48">
        <v>96</v>
      </c>
      <c r="H1315" s="48"/>
      <c r="I1315" s="35">
        <f>I1314+Table1[[#This Row],[DEBIT]]-Table1[[#This Row],[CREDIT]]</f>
        <v>2072400634.6</v>
      </c>
      <c r="J1315" s="27">
        <f>Table1[[#This Row],[DATE]]</f>
        <v>45099</v>
      </c>
    </row>
    <row r="1316" ht="14.1" hidden="1" customHeight="1" spans="1:10">
      <c r="A1316" s="27">
        <v>45100</v>
      </c>
      <c r="B1316" s="40">
        <v>1268</v>
      </c>
      <c r="C1316" s="12" t="str">
        <f>_xlfn.IFNA(VLOOKUP(Table1[[#This Row],[ACCOUNT NAME]],'CHART OF ACCOUNTS'!$B$3:$D$156,2,0),"-")</f>
        <v>ARCHITECTURE</v>
      </c>
      <c r="D1316" t="s">
        <v>18</v>
      </c>
      <c r="E1316" t="str">
        <f>_xlfn.IFNA(VLOOKUP(Table1[[#This Row],[ACCOUNT NAME]],'CHART OF ACCOUNTS'!$B$3:$D$156,3,0),"-")</f>
        <v>CONSTRUCTION EXP</v>
      </c>
      <c r="F1316" s="36" t="s">
        <v>1175</v>
      </c>
      <c r="G1316" s="48">
        <v>9892900</v>
      </c>
      <c r="H1316" s="48"/>
      <c r="I1316" s="35">
        <f>I1315+Table1[[#This Row],[DEBIT]]-Table1[[#This Row],[CREDIT]]</f>
        <v>2082293534.6</v>
      </c>
      <c r="J1316" s="27">
        <f>Table1[[#This Row],[DATE]]</f>
        <v>45100</v>
      </c>
    </row>
    <row r="1317" ht="14.1" hidden="1" customHeight="1" spans="1:11">
      <c r="A1317" s="76">
        <v>45100</v>
      </c>
      <c r="B1317" s="77">
        <v>1269</v>
      </c>
      <c r="C1317" s="78" t="str">
        <f>_xlfn.IFNA(VLOOKUP(Table1[[#This Row],[ACCOUNT NAME]],'CHART OF ACCOUNTS'!$B$3:$D$156,2,0),"-")</f>
        <v>ARCHITECTURE</v>
      </c>
      <c r="D1317" s="79" t="s">
        <v>18</v>
      </c>
      <c r="E1317" s="79" t="str">
        <f>_xlfn.IFNA(VLOOKUP(Table1[[#This Row],[ACCOUNT NAME]],'CHART OF ACCOUNTS'!$B$3:$D$156,3,0),"-")</f>
        <v>CONSTRUCTION EXP</v>
      </c>
      <c r="F1317" s="80" t="s">
        <v>1137</v>
      </c>
      <c r="G1317" s="81"/>
      <c r="H1317" s="81"/>
      <c r="I1317" s="35">
        <v>2082293535</v>
      </c>
      <c r="J1317" s="76">
        <f>Table1[[#This Row],[DATE]]</f>
        <v>45100</v>
      </c>
      <c r="K1317" s="1">
        <v>2082293535</v>
      </c>
    </row>
    <row r="1318" ht="14.1" hidden="1" customHeight="1" spans="1:10">
      <c r="A1318" s="27">
        <v>45100</v>
      </c>
      <c r="B1318" s="40">
        <f>B1314+2</f>
        <v>1310</v>
      </c>
      <c r="C1318" s="12" t="str">
        <f>_xlfn.IFNA(VLOOKUP(Table1[[#This Row],[ACCOUNT NAME]],'CHART OF ACCOUNTS'!$B$3:$D$156,2,0),"-")</f>
        <v>SALARIES</v>
      </c>
      <c r="D1318" t="s">
        <v>137</v>
      </c>
      <c r="E1318" t="str">
        <f>_xlfn.IFNA(VLOOKUP(Table1[[#This Row],[ACCOUNT NAME]],'CHART OF ACCOUNTS'!$B$3:$D$156,3,0),"-")</f>
        <v>OPERATIONS EXPENSES</v>
      </c>
      <c r="F1318" s="46" t="s">
        <v>1176</v>
      </c>
      <c r="G1318" s="48">
        <v>664799</v>
      </c>
      <c r="H1318" s="48"/>
      <c r="I1318" s="35">
        <f>I1317+Table1[[#This Row],[DEBIT]]-Table1[[#This Row],[CREDIT]]</f>
        <v>2082958334</v>
      </c>
      <c r="J1318" s="27">
        <f>Table1[[#This Row],[DATE]]</f>
        <v>45100</v>
      </c>
    </row>
    <row r="1319" ht="14.1" hidden="1" customHeight="1" spans="1:10">
      <c r="A1319" s="27">
        <v>45100</v>
      </c>
      <c r="B1319" s="40">
        <f>B1315+2</f>
        <v>1311</v>
      </c>
      <c r="C1319" s="12" t="str">
        <f>_xlfn.IFNA(VLOOKUP(Table1[[#This Row],[ACCOUNT NAME]],'CHART OF ACCOUNTS'!$B$3:$D$156,2,0),"-")</f>
        <v>SALARIES</v>
      </c>
      <c r="D1319" t="s">
        <v>137</v>
      </c>
      <c r="E1319" t="str">
        <f>_xlfn.IFNA(VLOOKUP(Table1[[#This Row],[ACCOUNT NAME]],'CHART OF ACCOUNTS'!$B$3:$D$156,3,0),"-")</f>
        <v>OPERATIONS EXPENSES</v>
      </c>
      <c r="F1319" s="36" t="s">
        <v>1177</v>
      </c>
      <c r="G1319" s="48">
        <v>807286</v>
      </c>
      <c r="H1319" s="48"/>
      <c r="I1319" s="35">
        <f>I1318+Table1[[#This Row],[DEBIT]]-Table1[[#This Row],[CREDIT]]</f>
        <v>2083765620</v>
      </c>
      <c r="J1319" s="27">
        <f>Table1[[#This Row],[DATE]]</f>
        <v>45100</v>
      </c>
    </row>
    <row r="1320" ht="14.1" hidden="1" customHeight="1" spans="1:10">
      <c r="A1320" s="27">
        <v>45100</v>
      </c>
      <c r="B1320" s="40">
        <f t="shared" si="5"/>
        <v>1312</v>
      </c>
      <c r="C1320" s="12" t="str">
        <f>_xlfn.IFNA(VLOOKUP(Table1[[#This Row],[ACCOUNT NAME]],'CHART OF ACCOUNTS'!$B$3:$D$156,2,0),"-")</f>
        <v>SALARIES</v>
      </c>
      <c r="D1320" t="s">
        <v>137</v>
      </c>
      <c r="E1320" t="str">
        <f>_xlfn.IFNA(VLOOKUP(Table1[[#This Row],[ACCOUNT NAME]],'CHART OF ACCOUNTS'!$B$3:$D$156,3,0),"-")</f>
        <v>OPERATIONS EXPENSES</v>
      </c>
      <c r="F1320" s="46" t="s">
        <v>1178</v>
      </c>
      <c r="G1320" s="48">
        <v>299500</v>
      </c>
      <c r="H1320" s="48"/>
      <c r="I1320" s="35">
        <f>I1319+Table1[[#This Row],[DEBIT]]-Table1[[#This Row],[CREDIT]]</f>
        <v>2084065120</v>
      </c>
      <c r="J1320" s="27">
        <f>Table1[[#This Row],[DATE]]</f>
        <v>45100</v>
      </c>
    </row>
    <row r="1321" ht="14.1" hidden="1" customHeight="1" spans="1:10">
      <c r="A1321" s="27">
        <v>45100</v>
      </c>
      <c r="B1321" s="40">
        <f t="shared" si="5"/>
        <v>1313</v>
      </c>
      <c r="C1321" s="12" t="str">
        <f>_xlfn.IFNA(VLOOKUP(Table1[[#This Row],[ACCOUNT NAME]],'CHART OF ACCOUNTS'!$B$3:$D$156,2,0),"-")</f>
        <v>SALARIES</v>
      </c>
      <c r="D1321" t="s">
        <v>137</v>
      </c>
      <c r="E1321" t="str">
        <f>_xlfn.IFNA(VLOOKUP(Table1[[#This Row],[ACCOUNT NAME]],'CHART OF ACCOUNTS'!$B$3:$D$156,3,0),"-")</f>
        <v>OPERATIONS EXPENSES</v>
      </c>
      <c r="F1321" s="36" t="s">
        <v>1179</v>
      </c>
      <c r="G1321" s="48">
        <v>247000</v>
      </c>
      <c r="H1321" s="48"/>
      <c r="I1321" s="35">
        <f>I1320+Table1[[#This Row],[DEBIT]]-Table1[[#This Row],[CREDIT]]</f>
        <v>2084312120</v>
      </c>
      <c r="J1321" s="27">
        <f>Table1[[#This Row],[DATE]]</f>
        <v>45100</v>
      </c>
    </row>
    <row r="1322" ht="14.1" hidden="1" customHeight="1" spans="1:10">
      <c r="A1322" s="27">
        <v>45100</v>
      </c>
      <c r="B1322" s="40">
        <f t="shared" si="5"/>
        <v>1314</v>
      </c>
      <c r="C1322" s="12" t="str">
        <f>_xlfn.IFNA(VLOOKUP(Table1[[#This Row],[ACCOUNT NAME]],'CHART OF ACCOUNTS'!$B$3:$D$156,2,0),"-")</f>
        <v>SALARIES</v>
      </c>
      <c r="D1322" t="s">
        <v>137</v>
      </c>
      <c r="E1322" t="str">
        <f>_xlfn.IFNA(VLOOKUP(Table1[[#This Row],[ACCOUNT NAME]],'CHART OF ACCOUNTS'!$B$3:$D$156,3,0),"-")</f>
        <v>OPERATIONS EXPENSES</v>
      </c>
      <c r="F1322" s="46" t="s">
        <v>1180</v>
      </c>
      <c r="G1322" s="48">
        <v>106860</v>
      </c>
      <c r="H1322" s="48"/>
      <c r="I1322" s="35">
        <f>I1321+Table1[[#This Row],[DEBIT]]-Table1[[#This Row],[CREDIT]]</f>
        <v>2084418980</v>
      </c>
      <c r="J1322" s="27">
        <f>Table1[[#This Row],[DATE]]</f>
        <v>45100</v>
      </c>
    </row>
    <row r="1323" ht="14.1" hidden="1" customHeight="1" spans="1:10">
      <c r="A1323" s="27">
        <v>45100</v>
      </c>
      <c r="B1323" s="40">
        <f t="shared" si="5"/>
        <v>1315</v>
      </c>
      <c r="C1323" s="12" t="str">
        <f>_xlfn.IFNA(VLOOKUP(Table1[[#This Row],[ACCOUNT NAME]],'CHART OF ACCOUNTS'!$B$3:$D$156,2,0),"-")</f>
        <v>CONTAINERS MSS</v>
      </c>
      <c r="D1323" t="s">
        <v>74</v>
      </c>
      <c r="E1323" t="str">
        <f>_xlfn.IFNA(VLOOKUP(Table1[[#This Row],[ACCOUNT NAME]],'CHART OF ACCOUNTS'!$B$3:$D$156,3,0),"-")</f>
        <v>MARKETING EXP</v>
      </c>
      <c r="F1323" s="36" t="s">
        <v>1181</v>
      </c>
      <c r="G1323" s="48">
        <v>1000000</v>
      </c>
      <c r="H1323" s="48"/>
      <c r="I1323" s="35">
        <f>I1322+Table1[[#This Row],[DEBIT]]-Table1[[#This Row],[CREDIT]]</f>
        <v>2085418980</v>
      </c>
      <c r="J1323" s="27">
        <f>Table1[[#This Row],[DATE]]</f>
        <v>45100</v>
      </c>
    </row>
    <row r="1324" ht="14.1" hidden="1" customHeight="1" spans="1:10">
      <c r="A1324" s="27">
        <v>45100</v>
      </c>
      <c r="B1324" s="40">
        <f t="shared" si="5"/>
        <v>1316</v>
      </c>
      <c r="C1324" s="12" t="str">
        <f>_xlfn.IFNA(VLOOKUP(Table1[[#This Row],[ACCOUNT NAME]],'CHART OF ACCOUNTS'!$B$3:$D$156,2,0),"-")</f>
        <v>TAXES PAID</v>
      </c>
      <c r="D1324" t="s">
        <v>163</v>
      </c>
      <c r="E1324" t="str">
        <f>_xlfn.IFNA(VLOOKUP(Table1[[#This Row],[ACCOUNT NAME]],'CHART OF ACCOUNTS'!$B$3:$D$156,3,0),"-")</f>
        <v>LEGAL EXPENSES</v>
      </c>
      <c r="F1324" s="36" t="s">
        <v>1182</v>
      </c>
      <c r="G1324" s="48">
        <v>26875</v>
      </c>
      <c r="H1324" s="48"/>
      <c r="I1324" s="35">
        <f>I1323+Table1[[#This Row],[DEBIT]]-Table1[[#This Row],[CREDIT]]</f>
        <v>2085445855</v>
      </c>
      <c r="J1324" s="27">
        <f>Table1[[#This Row],[DATE]]</f>
        <v>45100</v>
      </c>
    </row>
    <row r="1325" ht="14.1" hidden="1" customHeight="1" spans="1:11">
      <c r="A1325" s="27">
        <v>45100</v>
      </c>
      <c r="B1325" s="40">
        <f t="shared" si="5"/>
        <v>1317</v>
      </c>
      <c r="C1325" s="12" t="str">
        <f>_xlfn.IFNA(VLOOKUP(Table1[[#This Row],[ACCOUNT NAME]],'CHART OF ACCOUNTS'!$B$3:$D$156,2,0),"-")</f>
        <v>TAXES PAID</v>
      </c>
      <c r="D1325" t="s">
        <v>163</v>
      </c>
      <c r="E1325" t="str">
        <f>_xlfn.IFNA(VLOOKUP(Table1[[#This Row],[ACCOUNT NAME]],'CHART OF ACCOUNTS'!$B$3:$D$156,3,0),"-")</f>
        <v>LEGAL EXPENSES</v>
      </c>
      <c r="F1325" s="36" t="s">
        <v>1183</v>
      </c>
      <c r="G1325" s="48">
        <v>12250</v>
      </c>
      <c r="H1325" s="48"/>
      <c r="I1325" s="35">
        <v>2085458105</v>
      </c>
      <c r="J1325" s="27">
        <f>Table1[[#This Row],[DATE]]</f>
        <v>45100</v>
      </c>
      <c r="K1325" s="1">
        <v>2085458105</v>
      </c>
    </row>
    <row r="1326" ht="14.1" hidden="1" customHeight="1" spans="1:10">
      <c r="A1326" s="27">
        <v>45101</v>
      </c>
      <c r="B1326" s="40">
        <f t="shared" si="5"/>
        <v>1318</v>
      </c>
      <c r="C1326" s="12" t="str">
        <f>_xlfn.IFNA(VLOOKUP(Table1[[#This Row],[ACCOUNT NAME]],'CHART OF ACCOUNTS'!$B$3:$D$156,2,0),"-")</f>
        <v>REVOLUTION MEDIA</v>
      </c>
      <c r="D1326" t="s">
        <v>102</v>
      </c>
      <c r="E1326" t="str">
        <f>_xlfn.IFNA(VLOOKUP(Table1[[#This Row],[ACCOUNT NAME]],'CHART OF ACCOUNTS'!$B$3:$D$156,3,0),"-")</f>
        <v>MARKETING EXP</v>
      </c>
      <c r="F1326" s="36" t="s">
        <v>1184</v>
      </c>
      <c r="G1326" s="48"/>
      <c r="H1326" s="48"/>
      <c r="I1326" s="35">
        <f>I1325+Table1[[#This Row],[DEBIT]]-Table1[[#This Row],[CREDIT]]</f>
        <v>2085458105</v>
      </c>
      <c r="J1326" s="27">
        <f>Table1[[#This Row],[DATE]]</f>
        <v>45101</v>
      </c>
    </row>
    <row r="1327" ht="14.1" hidden="1" customHeight="1" spans="1:10">
      <c r="A1327" s="27">
        <v>45101</v>
      </c>
      <c r="B1327" s="40">
        <f t="shared" si="5"/>
        <v>1319</v>
      </c>
      <c r="C1327" s="12" t="str">
        <f>_xlfn.IFNA(VLOOKUP(Table1[[#This Row],[ACCOUNT NAME]],'CHART OF ACCOUNTS'!$B$3:$D$156,2,0),"-")</f>
        <v>REVOLUTION MEDIA</v>
      </c>
      <c r="D1327" t="s">
        <v>102</v>
      </c>
      <c r="E1327" t="str">
        <f>_xlfn.IFNA(VLOOKUP(Table1[[#This Row],[ACCOUNT NAME]],'CHART OF ACCOUNTS'!$B$3:$D$156,3,0),"-")</f>
        <v>MARKETING EXP</v>
      </c>
      <c r="F1327" s="36" t="s">
        <v>1184</v>
      </c>
      <c r="G1327" s="48"/>
      <c r="H1327" s="48"/>
      <c r="I1327" s="35">
        <f>I1326+Table1[[#This Row],[DEBIT]]-Table1[[#This Row],[CREDIT]]</f>
        <v>2085458105</v>
      </c>
      <c r="J1327" s="27">
        <f>Table1[[#This Row],[DATE]]</f>
        <v>45101</v>
      </c>
    </row>
    <row r="1328" ht="14.1" hidden="1" customHeight="1" spans="1:10">
      <c r="A1328" s="27">
        <v>45101</v>
      </c>
      <c r="B1328" s="40">
        <f t="shared" si="5"/>
        <v>1320</v>
      </c>
      <c r="C1328" s="12" t="str">
        <f>_xlfn.IFNA(VLOOKUP(Table1[[#This Row],[ACCOUNT NAME]],'CHART OF ACCOUNTS'!$B$3:$D$156,2,0),"-")</f>
        <v>MISCELLANOUS</v>
      </c>
      <c r="D1328" t="s">
        <v>140</v>
      </c>
      <c r="E1328" t="str">
        <f>_xlfn.IFNA(VLOOKUP(Table1[[#This Row],[ACCOUNT NAME]],'CHART OF ACCOUNTS'!$B$3:$D$156,3,0),"-")</f>
        <v>OPERATIONS EXPENSES</v>
      </c>
      <c r="F1328" s="36" t="s">
        <v>1185</v>
      </c>
      <c r="G1328" s="48">
        <v>55000</v>
      </c>
      <c r="H1328" s="48"/>
      <c r="I1328" s="35">
        <f>I1327+Table1[[#This Row],[DEBIT]]-Table1[[#This Row],[CREDIT]]</f>
        <v>2085513105</v>
      </c>
      <c r="J1328" s="27">
        <f>Table1[[#This Row],[DATE]]</f>
        <v>45101</v>
      </c>
    </row>
    <row r="1329" ht="14.1" hidden="1" customHeight="1" spans="1:10">
      <c r="A1329" s="66">
        <v>45101</v>
      </c>
      <c r="B1329" s="60">
        <v>1143</v>
      </c>
      <c r="C1329" s="61" t="str">
        <f>_xlfn.IFNA(VLOOKUP(Table1[[#This Row],[ACCOUNT NAME]],'CHART OF ACCOUNTS'!$B$3:$D$156,2,0),"-")</f>
        <v>REVOLUTION MEDIA</v>
      </c>
      <c r="D1329" s="62" t="s">
        <v>102</v>
      </c>
      <c r="E1329" s="62" t="str">
        <f>_xlfn.IFNA(VLOOKUP(Table1[[#This Row],[ACCOUNT NAME]],'CHART OF ACCOUNTS'!$B$3:$D$156,3,0),"-")</f>
        <v>MARKETING EXP</v>
      </c>
      <c r="F1329" s="63" t="s">
        <v>1035</v>
      </c>
      <c r="G1329" s="64">
        <v>122500</v>
      </c>
      <c r="H1329" s="64"/>
      <c r="I1329" s="35">
        <f>I1328+Table1[[#This Row],[DEBIT]]-Table1[[#This Row],[CREDIT]]</f>
        <v>2085635605</v>
      </c>
      <c r="J1329" s="66">
        <f>Table1[[#This Row],[DATE]]</f>
        <v>45101</v>
      </c>
    </row>
    <row r="1330" ht="14.1" hidden="1" customHeight="1" spans="1:10">
      <c r="A1330" s="66">
        <v>45101</v>
      </c>
      <c r="B1330" s="60">
        <v>1144</v>
      </c>
      <c r="C1330" s="61" t="str">
        <f>_xlfn.IFNA(VLOOKUP(Table1[[#This Row],[ACCOUNT NAME]],'CHART OF ACCOUNTS'!$B$3:$D$156,2,0),"-")</f>
        <v>REVOLUTION MEDIA</v>
      </c>
      <c r="D1330" s="62" t="s">
        <v>102</v>
      </c>
      <c r="E1330" s="62" t="str">
        <f>_xlfn.IFNA(VLOOKUP(Table1[[#This Row],[ACCOUNT NAME]],'CHART OF ACCOUNTS'!$B$3:$D$156,3,0),"-")</f>
        <v>MARKETING EXP</v>
      </c>
      <c r="F1330" s="63" t="s">
        <v>1036</v>
      </c>
      <c r="G1330" s="64">
        <v>122500</v>
      </c>
      <c r="H1330" s="64"/>
      <c r="I1330" s="35">
        <f>I1329+Table1[[#This Row],[DEBIT]]-Table1[[#This Row],[CREDIT]]</f>
        <v>2085758105</v>
      </c>
      <c r="J1330" s="66">
        <f>Table1[[#This Row],[DATE]]</f>
        <v>45101</v>
      </c>
    </row>
    <row r="1331" ht="14.1" hidden="1" customHeight="1" spans="1:10">
      <c r="A1331" s="27">
        <v>45101</v>
      </c>
      <c r="B1331" s="40">
        <f>1320+1</f>
        <v>1321</v>
      </c>
      <c r="C1331" s="12" t="str">
        <f>_xlfn.IFNA(VLOOKUP(Table1[[#This Row],[ACCOUNT NAME]],'CHART OF ACCOUNTS'!$B$3:$D$156,2,0),"-")</f>
        <v>GENERAL</v>
      </c>
      <c r="D1331" t="s">
        <v>32</v>
      </c>
      <c r="E1331" t="str">
        <f>_xlfn.IFNA(VLOOKUP(Table1[[#This Row],[ACCOUNT NAME]],'CHART OF ACCOUNTS'!$B$3:$D$156,3,0),"-")</f>
        <v>OPERATIONS EXPENSES</v>
      </c>
      <c r="F1331" s="36" t="s">
        <v>1157</v>
      </c>
      <c r="G1331" s="48">
        <v>76</v>
      </c>
      <c r="H1331" s="48"/>
      <c r="I1331" s="35">
        <f>I1330+Table1[[#This Row],[DEBIT]]-Table1[[#This Row],[CREDIT]]</f>
        <v>2085758181</v>
      </c>
      <c r="J1331" s="27">
        <f>Table1[[#This Row],[DATE]]</f>
        <v>45101</v>
      </c>
    </row>
    <row r="1332" ht="14.1" hidden="1" customHeight="1" spans="1:10">
      <c r="A1332" s="27">
        <v>45101</v>
      </c>
      <c r="B1332" s="40">
        <f>B1331+1</f>
        <v>1322</v>
      </c>
      <c r="C1332" s="12" t="str">
        <f>_xlfn.IFNA(VLOOKUP(Table1[[#This Row],[ACCOUNT NAME]],'CHART OF ACCOUNTS'!$B$3:$D$156,2,0),"-")</f>
        <v>GENERAL</v>
      </c>
      <c r="D1332" t="s">
        <v>32</v>
      </c>
      <c r="E1332" t="str">
        <f>_xlfn.IFNA(VLOOKUP(Table1[[#This Row],[ACCOUNT NAME]],'CHART OF ACCOUNTS'!$B$3:$D$156,3,0),"-")</f>
        <v>OPERATIONS EXPENSES</v>
      </c>
      <c r="F1332" s="36" t="s">
        <v>1186</v>
      </c>
      <c r="G1332" s="48">
        <v>2504</v>
      </c>
      <c r="H1332" s="48"/>
      <c r="I1332" s="35">
        <f>I1331+Table1[[#This Row],[DEBIT]]-Table1[[#This Row],[CREDIT]]</f>
        <v>2085760685</v>
      </c>
      <c r="J1332" s="27">
        <f>Table1[[#This Row],[DATE]]</f>
        <v>45101</v>
      </c>
    </row>
    <row r="1333" ht="14.1" hidden="1" customHeight="1" spans="1:10">
      <c r="A1333" s="27">
        <v>45101</v>
      </c>
      <c r="B1333" s="40">
        <f t="shared" ref="B1333:B1479" si="6">B1332+1</f>
        <v>1323</v>
      </c>
      <c r="C1333" s="12" t="str">
        <f>_xlfn.IFNA(VLOOKUP(Table1[[#This Row],[ACCOUNT NAME]],'CHART OF ACCOUNTS'!$B$3:$D$156,2,0),"-")</f>
        <v>GENERAL</v>
      </c>
      <c r="D1333" t="s">
        <v>32</v>
      </c>
      <c r="E1333" t="str">
        <f>_xlfn.IFNA(VLOOKUP(Table1[[#This Row],[ACCOUNT NAME]],'CHART OF ACCOUNTS'!$B$3:$D$156,3,0),"-")</f>
        <v>OPERATIONS EXPENSES</v>
      </c>
      <c r="F1333" s="46" t="s">
        <v>1187</v>
      </c>
      <c r="G1333" s="48">
        <v>434</v>
      </c>
      <c r="H1333" s="48"/>
      <c r="I1333" s="35">
        <f>I1332+Table1[[#This Row],[DEBIT]]-Table1[[#This Row],[CREDIT]]</f>
        <v>2085761119</v>
      </c>
      <c r="J1333" s="27">
        <f>Table1[[#This Row],[DATE]]</f>
        <v>45101</v>
      </c>
    </row>
    <row r="1334" ht="14.1" hidden="1" customHeight="1" spans="1:10">
      <c r="A1334" s="27">
        <v>45101</v>
      </c>
      <c r="B1334" s="40">
        <f t="shared" si="6"/>
        <v>1324</v>
      </c>
      <c r="C1334" s="12" t="str">
        <f>_xlfn.IFNA(VLOOKUP(Table1[[#This Row],[ACCOUNT NAME]],'CHART OF ACCOUNTS'!$B$3:$D$156,2,0),"-")</f>
        <v>GENERAL</v>
      </c>
      <c r="D1334" t="s">
        <v>32</v>
      </c>
      <c r="E1334" t="str">
        <f>_xlfn.IFNA(VLOOKUP(Table1[[#This Row],[ACCOUNT NAME]],'CHART OF ACCOUNTS'!$B$3:$D$156,3,0),"-")</f>
        <v>OPERATIONS EXPENSES</v>
      </c>
      <c r="F1334" s="46" t="s">
        <v>1188</v>
      </c>
      <c r="G1334" s="48">
        <v>481</v>
      </c>
      <c r="H1334" s="48"/>
      <c r="I1334" s="35">
        <f>I1333+Table1[[#This Row],[DEBIT]]-Table1[[#This Row],[CREDIT]]</f>
        <v>2085761600</v>
      </c>
      <c r="J1334" s="27">
        <f>Table1[[#This Row],[DATE]]</f>
        <v>45101</v>
      </c>
    </row>
    <row r="1335" ht="14.1" hidden="1" customHeight="1" spans="1:10">
      <c r="A1335" s="27">
        <v>45101</v>
      </c>
      <c r="B1335" s="40">
        <f t="shared" si="6"/>
        <v>1325</v>
      </c>
      <c r="C1335" s="12" t="str">
        <f>_xlfn.IFNA(VLOOKUP(Table1[[#This Row],[ACCOUNT NAME]],'CHART OF ACCOUNTS'!$B$3:$D$156,2,0),"-")</f>
        <v>GENERAL</v>
      </c>
      <c r="D1335" t="s">
        <v>32</v>
      </c>
      <c r="E1335" t="str">
        <f>_xlfn.IFNA(VLOOKUP(Table1[[#This Row],[ACCOUNT NAME]],'CHART OF ACCOUNTS'!$B$3:$D$156,3,0),"-")</f>
        <v>OPERATIONS EXPENSES</v>
      </c>
      <c r="F1335" s="36" t="s">
        <v>1189</v>
      </c>
      <c r="G1335" s="48">
        <v>750</v>
      </c>
      <c r="H1335" s="48"/>
      <c r="I1335" s="35">
        <f>I1334+Table1[[#This Row],[DEBIT]]-Table1[[#This Row],[CREDIT]]</f>
        <v>2085762350</v>
      </c>
      <c r="J1335" s="27">
        <f>Table1[[#This Row],[DATE]]</f>
        <v>45101</v>
      </c>
    </row>
    <row r="1336" ht="14.1" hidden="1" customHeight="1" spans="1:10">
      <c r="A1336" s="27">
        <v>45101</v>
      </c>
      <c r="B1336" s="40">
        <f t="shared" si="6"/>
        <v>1326</v>
      </c>
      <c r="C1336" s="12" t="str">
        <f>_xlfn.IFNA(VLOOKUP(Table1[[#This Row],[ACCOUNT NAME]],'CHART OF ACCOUNTS'!$B$3:$D$156,2,0),"-")</f>
        <v>GENERAL</v>
      </c>
      <c r="D1336" t="s">
        <v>32</v>
      </c>
      <c r="E1336" t="str">
        <f>_xlfn.IFNA(VLOOKUP(Table1[[#This Row],[ACCOUNT NAME]],'CHART OF ACCOUNTS'!$B$3:$D$156,3,0),"-")</f>
        <v>OPERATIONS EXPENSES</v>
      </c>
      <c r="F1336" s="36" t="s">
        <v>1174</v>
      </c>
      <c r="G1336" s="48">
        <v>76</v>
      </c>
      <c r="H1336" s="48"/>
      <c r="I1336" s="35">
        <f>I1335+Table1[[#This Row],[DEBIT]]-Table1[[#This Row],[CREDIT]]</f>
        <v>2085762426</v>
      </c>
      <c r="J1336" s="27">
        <f>Table1[[#This Row],[DATE]]</f>
        <v>45101</v>
      </c>
    </row>
    <row r="1337" ht="14.1" hidden="1" customHeight="1" spans="1:10">
      <c r="A1337" s="27">
        <v>45101</v>
      </c>
      <c r="B1337" s="40">
        <f t="shared" si="6"/>
        <v>1327</v>
      </c>
      <c r="C1337" s="12" t="str">
        <f>_xlfn.IFNA(VLOOKUP(Table1[[#This Row],[ACCOUNT NAME]],'CHART OF ACCOUNTS'!$B$3:$D$156,2,0),"-")</f>
        <v>GENERAL</v>
      </c>
      <c r="D1337" t="s">
        <v>32</v>
      </c>
      <c r="E1337" t="str">
        <f>_xlfn.IFNA(VLOOKUP(Table1[[#This Row],[ACCOUNT NAME]],'CHART OF ACCOUNTS'!$B$3:$D$156,3,0),"-")</f>
        <v>OPERATIONS EXPENSES</v>
      </c>
      <c r="F1337" s="36" t="s">
        <v>1174</v>
      </c>
      <c r="G1337" s="48">
        <v>76</v>
      </c>
      <c r="H1337" s="48"/>
      <c r="I1337" s="35">
        <f>I1336+Table1[[#This Row],[DEBIT]]-Table1[[#This Row],[CREDIT]]</f>
        <v>2085762502</v>
      </c>
      <c r="J1337" s="27">
        <f>Table1[[#This Row],[DATE]]</f>
        <v>45101</v>
      </c>
    </row>
    <row r="1338" ht="14.1" hidden="1" customHeight="1" spans="1:10">
      <c r="A1338" s="27">
        <v>45101</v>
      </c>
      <c r="B1338" s="40">
        <f t="shared" si="6"/>
        <v>1328</v>
      </c>
      <c r="C1338" s="12" t="str">
        <f>_xlfn.IFNA(VLOOKUP(Table1[[#This Row],[ACCOUNT NAME]],'CHART OF ACCOUNTS'!$B$3:$D$156,2,0),"-")</f>
        <v>GENERAL</v>
      </c>
      <c r="D1338" t="s">
        <v>32</v>
      </c>
      <c r="E1338" t="str">
        <f>_xlfn.IFNA(VLOOKUP(Table1[[#This Row],[ACCOUNT NAME]],'CHART OF ACCOUNTS'!$B$3:$D$156,3,0),"-")</f>
        <v>OPERATIONS EXPENSES</v>
      </c>
      <c r="F1338" s="46" t="s">
        <v>1190</v>
      </c>
      <c r="G1338" s="48">
        <v>2860</v>
      </c>
      <c r="H1338" s="48"/>
      <c r="I1338" s="35">
        <f>I1337+Table1[[#This Row],[DEBIT]]-Table1[[#This Row],[CREDIT]]</f>
        <v>2085765362</v>
      </c>
      <c r="J1338" s="27">
        <f>Table1[[#This Row],[DATE]]</f>
        <v>45101</v>
      </c>
    </row>
    <row r="1339" ht="14.1" hidden="1" customHeight="1" spans="1:10">
      <c r="A1339" s="27">
        <v>45101</v>
      </c>
      <c r="B1339" s="40">
        <f t="shared" si="6"/>
        <v>1329</v>
      </c>
      <c r="C1339" s="12" t="str">
        <f>_xlfn.IFNA(VLOOKUP(Table1[[#This Row],[ACCOUNT NAME]],'CHART OF ACCOUNTS'!$B$3:$D$156,2,0),"-")</f>
        <v>GENERAL</v>
      </c>
      <c r="D1339" t="s">
        <v>32</v>
      </c>
      <c r="E1339" t="str">
        <f>_xlfn.IFNA(VLOOKUP(Table1[[#This Row],[ACCOUNT NAME]],'CHART OF ACCOUNTS'!$B$3:$D$156,3,0),"-")</f>
        <v>OPERATIONS EXPENSES</v>
      </c>
      <c r="F1339" s="46" t="s">
        <v>1191</v>
      </c>
      <c r="G1339" s="48">
        <v>50</v>
      </c>
      <c r="H1339" s="48"/>
      <c r="I1339" s="35">
        <f>I1338+Table1[[#This Row],[DEBIT]]-Table1[[#This Row],[CREDIT]]</f>
        <v>2085765412</v>
      </c>
      <c r="J1339" s="27">
        <f>Table1[[#This Row],[DATE]]</f>
        <v>45101</v>
      </c>
    </row>
    <row r="1340" ht="14.1" hidden="1" customHeight="1" spans="1:10">
      <c r="A1340" s="27">
        <v>45103</v>
      </c>
      <c r="B1340" s="40">
        <f t="shared" si="6"/>
        <v>1330</v>
      </c>
      <c r="C1340" s="12" t="str">
        <f>_xlfn.IFNA(VLOOKUP(Table1[[#This Row],[ACCOUNT NAME]],'CHART OF ACCOUNTS'!$B$3:$D$156,2,0),"-")</f>
        <v>UTILITY</v>
      </c>
      <c r="D1340" t="s">
        <v>141</v>
      </c>
      <c r="E1340" t="str">
        <f>_xlfn.IFNA(VLOOKUP(Table1[[#This Row],[ACCOUNT NAME]],'CHART OF ACCOUNTS'!$B$3:$D$156,3,0),"-")</f>
        <v>OPERATIONS EXPENSES</v>
      </c>
      <c r="F1340" s="36" t="s">
        <v>1192</v>
      </c>
      <c r="G1340" s="48">
        <v>3234</v>
      </c>
      <c r="H1340" s="48"/>
      <c r="I1340" s="35">
        <f>I1339+Table1[[#This Row],[DEBIT]]-Table1[[#This Row],[CREDIT]]</f>
        <v>2085768646</v>
      </c>
      <c r="J1340" s="27">
        <f>Table1[[#This Row],[DATE]]</f>
        <v>45103</v>
      </c>
    </row>
    <row r="1341" ht="14.1" hidden="1" customHeight="1" spans="1:10">
      <c r="A1341" s="27">
        <v>45103</v>
      </c>
      <c r="B1341" s="40">
        <f t="shared" si="6"/>
        <v>1331</v>
      </c>
      <c r="C1341" s="12" t="str">
        <f>_xlfn.IFNA(VLOOKUP(Table1[[#This Row],[ACCOUNT NAME]],'CHART OF ACCOUNTS'!$B$3:$D$156,2,0),"-")</f>
        <v>UTILITY</v>
      </c>
      <c r="D1341" t="s">
        <v>141</v>
      </c>
      <c r="E1341" t="str">
        <f>_xlfn.IFNA(VLOOKUP(Table1[[#This Row],[ACCOUNT NAME]],'CHART OF ACCOUNTS'!$B$3:$D$156,3,0),"-")</f>
        <v>OPERATIONS EXPENSES</v>
      </c>
      <c r="F1341" s="36" t="s">
        <v>1193</v>
      </c>
      <c r="G1341" s="48">
        <v>144</v>
      </c>
      <c r="H1341" s="48"/>
      <c r="I1341" s="35">
        <f>I1340+Table1[[#This Row],[DEBIT]]-Table1[[#This Row],[CREDIT]]</f>
        <v>2085768790</v>
      </c>
      <c r="J1341" s="27">
        <f>Table1[[#This Row],[DATE]]</f>
        <v>45103</v>
      </c>
    </row>
    <row r="1342" ht="14.1" hidden="1" customHeight="1" spans="1:10">
      <c r="A1342" s="27">
        <v>45103</v>
      </c>
      <c r="B1342" s="40">
        <f t="shared" si="6"/>
        <v>1332</v>
      </c>
      <c r="C1342" s="12" t="str">
        <f>_xlfn.IFNA(VLOOKUP(Table1[[#This Row],[ACCOUNT NAME]],'CHART OF ACCOUNTS'!$B$3:$D$156,2,0),"-")</f>
        <v>UTILITY</v>
      </c>
      <c r="D1342" t="s">
        <v>141</v>
      </c>
      <c r="E1342" t="str">
        <f>_xlfn.IFNA(VLOOKUP(Table1[[#This Row],[ACCOUNT NAME]],'CHART OF ACCOUNTS'!$B$3:$D$156,3,0),"-")</f>
        <v>OPERATIONS EXPENSES</v>
      </c>
      <c r="F1342" s="36" t="s">
        <v>1194</v>
      </c>
      <c r="G1342" s="48">
        <v>2796</v>
      </c>
      <c r="H1342" s="48"/>
      <c r="I1342" s="35">
        <f>I1341+Table1[[#This Row],[DEBIT]]-Table1[[#This Row],[CREDIT]]</f>
        <v>2085771586</v>
      </c>
      <c r="J1342" s="27">
        <f>Table1[[#This Row],[DATE]]</f>
        <v>45103</v>
      </c>
    </row>
    <row r="1343" ht="14.1" hidden="1" customHeight="1" spans="1:10">
      <c r="A1343" s="27">
        <v>45103</v>
      </c>
      <c r="B1343" s="40">
        <f t="shared" si="6"/>
        <v>1333</v>
      </c>
      <c r="C1343" s="12" t="str">
        <f>_xlfn.IFNA(VLOOKUP(Table1[[#This Row],[ACCOUNT NAME]],'CHART OF ACCOUNTS'!$B$3:$D$156,2,0),"-")</f>
        <v>UTILITY</v>
      </c>
      <c r="D1343" t="s">
        <v>141</v>
      </c>
      <c r="E1343" t="str">
        <f>_xlfn.IFNA(VLOOKUP(Table1[[#This Row],[ACCOUNT NAME]],'CHART OF ACCOUNTS'!$B$3:$D$156,3,0),"-")</f>
        <v>OPERATIONS EXPENSES</v>
      </c>
      <c r="F1343" s="36" t="s">
        <v>1195</v>
      </c>
      <c r="G1343" s="48">
        <v>2685</v>
      </c>
      <c r="H1343" s="48"/>
      <c r="I1343" s="35">
        <f>I1342+Table1[[#This Row],[DEBIT]]-Table1[[#This Row],[CREDIT]]</f>
        <v>2085774271</v>
      </c>
      <c r="J1343" s="27">
        <f>Table1[[#This Row],[DATE]]</f>
        <v>45103</v>
      </c>
    </row>
    <row r="1344" ht="14.1" hidden="1" customHeight="1" spans="1:10">
      <c r="A1344" s="27">
        <v>45110</v>
      </c>
      <c r="B1344" s="40">
        <f t="shared" si="6"/>
        <v>1334</v>
      </c>
      <c r="C1344" s="12" t="str">
        <f>_xlfn.IFNA(VLOOKUP(Table1[[#This Row],[ACCOUNT NAME]],'CHART OF ACCOUNTS'!$B$3:$D$156,2,0),"-")</f>
        <v>GENERAL</v>
      </c>
      <c r="D1344" t="s">
        <v>32</v>
      </c>
      <c r="E1344" t="str">
        <f>_xlfn.IFNA(VLOOKUP(Table1[[#This Row],[ACCOUNT NAME]],'CHART OF ACCOUNTS'!$B$3:$D$156,3,0),"-")</f>
        <v>OPERATIONS EXPENSES</v>
      </c>
      <c r="F1344" s="36" t="s">
        <v>1196</v>
      </c>
      <c r="G1344" s="48">
        <v>300</v>
      </c>
      <c r="H1344" s="48"/>
      <c r="I1344" s="35">
        <f>I1343+Table1[[#This Row],[DEBIT]]-Table1[[#This Row],[CREDIT]]</f>
        <v>2085774571</v>
      </c>
      <c r="J1344" s="27">
        <f>Table1[[#This Row],[DATE]]</f>
        <v>45110</v>
      </c>
    </row>
    <row r="1345" ht="14.1" hidden="1" customHeight="1" spans="1:10">
      <c r="A1345" s="27">
        <v>45110</v>
      </c>
      <c r="B1345" s="40">
        <f t="shared" si="6"/>
        <v>1335</v>
      </c>
      <c r="C1345" s="12" t="str">
        <f>_xlfn.IFNA(VLOOKUP(Table1[[#This Row],[ACCOUNT NAME]],'CHART OF ACCOUNTS'!$B$3:$D$156,2,0),"-")</f>
        <v>GENERAL</v>
      </c>
      <c r="D1345" t="s">
        <v>32</v>
      </c>
      <c r="E1345" t="str">
        <f>_xlfn.IFNA(VLOOKUP(Table1[[#This Row],[ACCOUNT NAME]],'CHART OF ACCOUNTS'!$B$3:$D$156,3,0),"-")</f>
        <v>OPERATIONS EXPENSES</v>
      </c>
      <c r="F1345" s="36" t="s">
        <v>1197</v>
      </c>
      <c r="G1345" s="48">
        <v>626</v>
      </c>
      <c r="H1345" s="48"/>
      <c r="I1345" s="35">
        <f>I1344+Table1[[#This Row],[DEBIT]]-Table1[[#This Row],[CREDIT]]</f>
        <v>2085775197</v>
      </c>
      <c r="J1345" s="27">
        <f>Table1[[#This Row],[DATE]]</f>
        <v>45110</v>
      </c>
    </row>
    <row r="1346" ht="14.1" hidden="1" customHeight="1" spans="1:10">
      <c r="A1346" s="27">
        <v>45110</v>
      </c>
      <c r="B1346" s="40">
        <f t="shared" si="6"/>
        <v>1336</v>
      </c>
      <c r="C1346" s="12" t="str">
        <f>_xlfn.IFNA(VLOOKUP(Table1[[#This Row],[ACCOUNT NAME]],'CHART OF ACCOUNTS'!$B$3:$D$156,2,0),"-")</f>
        <v>GENERAL</v>
      </c>
      <c r="D1346" t="s">
        <v>32</v>
      </c>
      <c r="E1346" t="str">
        <f>_xlfn.IFNA(VLOOKUP(Table1[[#This Row],[ACCOUNT NAME]],'CHART OF ACCOUNTS'!$B$3:$D$156,3,0),"-")</f>
        <v>OPERATIONS EXPENSES</v>
      </c>
      <c r="F1346" s="36" t="s">
        <v>1198</v>
      </c>
      <c r="G1346" s="48">
        <v>300</v>
      </c>
      <c r="H1346" s="48"/>
      <c r="I1346" s="35">
        <f>I1345+Table1[[#This Row],[DEBIT]]-Table1[[#This Row],[CREDIT]]</f>
        <v>2085775497</v>
      </c>
      <c r="J1346" s="27">
        <f>Table1[[#This Row],[DATE]]</f>
        <v>45110</v>
      </c>
    </row>
    <row r="1347" hidden="1" spans="1:10">
      <c r="A1347" s="27">
        <v>45110</v>
      </c>
      <c r="B1347" s="40">
        <f t="shared" si="6"/>
        <v>1337</v>
      </c>
      <c r="C1347" s="12" t="str">
        <f>_xlfn.IFNA(VLOOKUP(Table1[[#This Row],[ACCOUNT NAME]],'CHART OF ACCOUNTS'!$B$3:$D$156,2,0),"-")</f>
        <v>GENERAL</v>
      </c>
      <c r="D1347" t="s">
        <v>32</v>
      </c>
      <c r="E1347" t="str">
        <f>_xlfn.IFNA(VLOOKUP(Table1[[#This Row],[ACCOUNT NAME]],'CHART OF ACCOUNTS'!$B$3:$D$156,3,0),"-")</f>
        <v>OPERATIONS EXPENSES</v>
      </c>
      <c r="F1347" s="36" t="s">
        <v>1199</v>
      </c>
      <c r="G1347" s="48">
        <v>60</v>
      </c>
      <c r="H1347" s="48"/>
      <c r="I1347" s="35">
        <f>I1346+Table1[[#This Row],[DEBIT]]-Table1[[#This Row],[CREDIT]]</f>
        <v>2085775557</v>
      </c>
      <c r="J1347" s="27">
        <f>Table1[[#This Row],[DATE]]</f>
        <v>45110</v>
      </c>
    </row>
    <row r="1348" hidden="1" spans="1:10">
      <c r="A1348" s="27">
        <v>45110</v>
      </c>
      <c r="B1348" s="40">
        <f t="shared" si="6"/>
        <v>1338</v>
      </c>
      <c r="C1348" s="12" t="str">
        <f>_xlfn.IFNA(VLOOKUP(Table1[[#This Row],[ACCOUNT NAME]],'CHART OF ACCOUNTS'!$B$3:$D$156,2,0),"-")</f>
        <v>GENERAL</v>
      </c>
      <c r="D1348" t="s">
        <v>32</v>
      </c>
      <c r="E1348" t="str">
        <f>_xlfn.IFNA(VLOOKUP(Table1[[#This Row],[ACCOUNT NAME]],'CHART OF ACCOUNTS'!$B$3:$D$156,3,0),"-")</f>
        <v>OPERATIONS EXPENSES</v>
      </c>
      <c r="F1348" s="36" t="s">
        <v>1200</v>
      </c>
      <c r="G1348" s="48">
        <v>76</v>
      </c>
      <c r="H1348" s="48"/>
      <c r="I1348" s="35">
        <f>I1347+Table1[[#This Row],[DEBIT]]-Table1[[#This Row],[CREDIT]]</f>
        <v>2085775633</v>
      </c>
      <c r="J1348" s="27">
        <f>Table1[[#This Row],[DATE]]</f>
        <v>45110</v>
      </c>
    </row>
    <row r="1349" hidden="1" spans="1:10">
      <c r="A1349" s="27">
        <v>45110</v>
      </c>
      <c r="B1349" s="40">
        <f t="shared" si="6"/>
        <v>1339</v>
      </c>
      <c r="C1349" s="12" t="str">
        <f>_xlfn.IFNA(VLOOKUP(Table1[[#This Row],[ACCOUNT NAME]],'CHART OF ACCOUNTS'!$B$3:$D$156,2,0),"-")</f>
        <v>GENERAL</v>
      </c>
      <c r="D1349" t="s">
        <v>32</v>
      </c>
      <c r="E1349" t="str">
        <f>_xlfn.IFNA(VLOOKUP(Table1[[#This Row],[ACCOUNT NAME]],'CHART OF ACCOUNTS'!$B$3:$D$156,3,0),"-")</f>
        <v>OPERATIONS EXPENSES</v>
      </c>
      <c r="F1349" s="36" t="s">
        <v>1200</v>
      </c>
      <c r="G1349" s="48">
        <v>76</v>
      </c>
      <c r="H1349" s="48"/>
      <c r="I1349" s="35">
        <f>I1348+Table1[[#This Row],[DEBIT]]-Table1[[#This Row],[CREDIT]]</f>
        <v>2085775709</v>
      </c>
      <c r="J1349" s="27">
        <f>Table1[[#This Row],[DATE]]</f>
        <v>45110</v>
      </c>
    </row>
    <row r="1350" hidden="1" spans="1:10">
      <c r="A1350" s="27">
        <v>45110</v>
      </c>
      <c r="B1350" s="40">
        <f t="shared" si="6"/>
        <v>1340</v>
      </c>
      <c r="C1350" s="12" t="str">
        <f>_xlfn.IFNA(VLOOKUP(Table1[[#This Row],[ACCOUNT NAME]],'CHART OF ACCOUNTS'!$B$3:$D$156,2,0),"-")</f>
        <v>GENERAL</v>
      </c>
      <c r="D1350" t="s">
        <v>32</v>
      </c>
      <c r="E1350" t="str">
        <f>_xlfn.IFNA(VLOOKUP(Table1[[#This Row],[ACCOUNT NAME]],'CHART OF ACCOUNTS'!$B$3:$D$156,3,0),"-")</f>
        <v>OPERATIONS EXPENSES</v>
      </c>
      <c r="F1350" s="36" t="s">
        <v>1201</v>
      </c>
      <c r="G1350" s="48">
        <v>125</v>
      </c>
      <c r="H1350" s="48"/>
      <c r="I1350" s="35">
        <f>I1349+Table1[[#This Row],[DEBIT]]-Table1[[#This Row],[CREDIT]]</f>
        <v>2085775834</v>
      </c>
      <c r="J1350" s="27">
        <f>Table1[[#This Row],[DATE]]</f>
        <v>45110</v>
      </c>
    </row>
    <row r="1351" hidden="1" spans="1:10">
      <c r="A1351" s="27">
        <v>45110</v>
      </c>
      <c r="B1351" s="40">
        <f t="shared" si="6"/>
        <v>1341</v>
      </c>
      <c r="C1351" s="12" t="str">
        <f>_xlfn.IFNA(VLOOKUP(Table1[[#This Row],[ACCOUNT NAME]],'CHART OF ACCOUNTS'!$B$3:$D$156,2,0),"-")</f>
        <v>GENERAL</v>
      </c>
      <c r="D1351" t="s">
        <v>32</v>
      </c>
      <c r="E1351" t="str">
        <f>_xlfn.IFNA(VLOOKUP(Table1[[#This Row],[ACCOUNT NAME]],'CHART OF ACCOUNTS'!$B$3:$D$156,3,0),"-")</f>
        <v>OPERATIONS EXPENSES</v>
      </c>
      <c r="F1351" s="36" t="s">
        <v>1202</v>
      </c>
      <c r="G1351" s="48">
        <v>4951</v>
      </c>
      <c r="H1351" s="48"/>
      <c r="I1351" s="35">
        <f>I1350+Table1[[#This Row],[DEBIT]]-Table1[[#This Row],[CREDIT]]</f>
        <v>2085780785</v>
      </c>
      <c r="J1351" s="27">
        <f>Table1[[#This Row],[DATE]]</f>
        <v>45110</v>
      </c>
    </row>
    <row r="1352" hidden="1" spans="1:10">
      <c r="A1352" s="27">
        <v>45110</v>
      </c>
      <c r="B1352" s="40">
        <f t="shared" si="6"/>
        <v>1342</v>
      </c>
      <c r="C1352" s="12" t="str">
        <f>_xlfn.IFNA(VLOOKUP(Table1[[#This Row],[ACCOUNT NAME]],'CHART OF ACCOUNTS'!$B$3:$D$156,2,0),"-")</f>
        <v>GENERAL</v>
      </c>
      <c r="D1352" t="s">
        <v>32</v>
      </c>
      <c r="E1352" t="str">
        <f>_xlfn.IFNA(VLOOKUP(Table1[[#This Row],[ACCOUNT NAME]],'CHART OF ACCOUNTS'!$B$3:$D$156,3,0),"-")</f>
        <v>OPERATIONS EXPENSES</v>
      </c>
      <c r="F1352" s="36" t="s">
        <v>1203</v>
      </c>
      <c r="G1352" s="48">
        <v>333</v>
      </c>
      <c r="H1352" s="48"/>
      <c r="I1352" s="35">
        <f>I1351+Table1[[#This Row],[DEBIT]]-Table1[[#This Row],[CREDIT]]</f>
        <v>2085781118</v>
      </c>
      <c r="J1352" s="27">
        <f>Table1[[#This Row],[DATE]]</f>
        <v>45110</v>
      </c>
    </row>
    <row r="1353" hidden="1" spans="1:10">
      <c r="A1353" s="27">
        <v>45110</v>
      </c>
      <c r="B1353" s="40">
        <f t="shared" si="6"/>
        <v>1343</v>
      </c>
      <c r="C1353" s="12" t="str">
        <f>_xlfn.IFNA(VLOOKUP(Table1[[#This Row],[ACCOUNT NAME]],'CHART OF ACCOUNTS'!$B$3:$D$156,2,0),"-")</f>
        <v>GENERAL</v>
      </c>
      <c r="D1353" t="s">
        <v>32</v>
      </c>
      <c r="E1353" t="str">
        <f>_xlfn.IFNA(VLOOKUP(Table1[[#This Row],[ACCOUNT NAME]],'CHART OF ACCOUNTS'!$B$3:$D$156,3,0),"-")</f>
        <v>OPERATIONS EXPENSES</v>
      </c>
      <c r="F1353" s="36" t="s">
        <v>1204</v>
      </c>
      <c r="G1353" s="48">
        <v>300</v>
      </c>
      <c r="H1353" s="48"/>
      <c r="I1353" s="35">
        <f>I1352+Table1[[#This Row],[DEBIT]]-Table1[[#This Row],[CREDIT]]</f>
        <v>2085781418</v>
      </c>
      <c r="J1353" s="27">
        <f>Table1[[#This Row],[DATE]]</f>
        <v>45110</v>
      </c>
    </row>
    <row r="1354" hidden="1" spans="1:10">
      <c r="A1354" s="27">
        <v>45110</v>
      </c>
      <c r="B1354" s="40">
        <f t="shared" si="6"/>
        <v>1344</v>
      </c>
      <c r="C1354" s="12" t="str">
        <f>_xlfn.IFNA(VLOOKUP(Table1[[#This Row],[ACCOUNT NAME]],'CHART OF ACCOUNTS'!$B$3:$D$156,2,0),"-")</f>
        <v>GENERAL</v>
      </c>
      <c r="D1354" t="s">
        <v>32</v>
      </c>
      <c r="E1354" t="str">
        <f>_xlfn.IFNA(VLOOKUP(Table1[[#This Row],[ACCOUNT NAME]],'CHART OF ACCOUNTS'!$B$3:$D$156,3,0),"-")</f>
        <v>OPERATIONS EXPENSES</v>
      </c>
      <c r="F1354" s="36" t="s">
        <v>1205</v>
      </c>
      <c r="G1354" s="48">
        <v>57680</v>
      </c>
      <c r="H1354" s="48"/>
      <c r="I1354" s="35">
        <f>I1353+Table1[[#This Row],[DEBIT]]-Table1[[#This Row],[CREDIT]]</f>
        <v>2085839098</v>
      </c>
      <c r="J1354" s="27">
        <f>Table1[[#This Row],[DATE]]</f>
        <v>45110</v>
      </c>
    </row>
    <row r="1355" hidden="1" spans="1:10">
      <c r="A1355" s="27">
        <v>45110</v>
      </c>
      <c r="B1355" s="40">
        <f t="shared" si="6"/>
        <v>1345</v>
      </c>
      <c r="C1355" s="12" t="str">
        <f>_xlfn.IFNA(VLOOKUP(Table1[[#This Row],[ACCOUNT NAME]],'CHART OF ACCOUNTS'!$B$3:$D$156,2,0),"-")</f>
        <v>BRICK WALL</v>
      </c>
      <c r="D1355" t="s">
        <v>50</v>
      </c>
      <c r="E1355" t="str">
        <f>_xlfn.IFNA(VLOOKUP(Table1[[#This Row],[ACCOUNT NAME]],'CHART OF ACCOUNTS'!$B$3:$D$156,3,0),"-")</f>
        <v>CONSTRUCTION EXP</v>
      </c>
      <c r="F1355" s="36" t="s">
        <v>1206</v>
      </c>
      <c r="G1355" s="48">
        <f>75000+40000+70000</f>
        <v>185000</v>
      </c>
      <c r="H1355" s="48"/>
      <c r="I1355" s="35">
        <f>I1354+Table1[[#This Row],[DEBIT]]-Table1[[#This Row],[CREDIT]]</f>
        <v>2086024098</v>
      </c>
      <c r="J1355" s="27">
        <f>Table1[[#This Row],[DATE]]</f>
        <v>45110</v>
      </c>
    </row>
    <row r="1356" hidden="1" spans="1:10">
      <c r="A1356" s="27">
        <v>45110</v>
      </c>
      <c r="B1356" s="40">
        <f t="shared" si="6"/>
        <v>1346</v>
      </c>
      <c r="C1356" s="12" t="str">
        <f>_xlfn.IFNA(VLOOKUP(Table1[[#This Row],[ACCOUNT NAME]],'CHART OF ACCOUNTS'!$B$3:$D$156,2,0),"-")</f>
        <v>HI TEA</v>
      </c>
      <c r="D1356" t="s">
        <v>108</v>
      </c>
      <c r="E1356" t="str">
        <f>_xlfn.IFNA(VLOOKUP(Table1[[#This Row],[ACCOUNT NAME]],'CHART OF ACCOUNTS'!$B$3:$D$156,3,0),"-")</f>
        <v>MARKETING EXP</v>
      </c>
      <c r="F1356" s="36" t="s">
        <v>1207</v>
      </c>
      <c r="G1356" s="48">
        <v>60500</v>
      </c>
      <c r="H1356" s="48"/>
      <c r="I1356" s="35">
        <f>I1355+Table1[[#This Row],[DEBIT]]-Table1[[#This Row],[CREDIT]]</f>
        <v>2086084598</v>
      </c>
      <c r="J1356" s="27">
        <f>Table1[[#This Row],[DATE]]</f>
        <v>45110</v>
      </c>
    </row>
    <row r="1357" hidden="1" spans="1:10">
      <c r="A1357" s="27">
        <v>45110</v>
      </c>
      <c r="B1357" s="40">
        <f t="shared" si="6"/>
        <v>1347</v>
      </c>
      <c r="C1357" s="12" t="str">
        <f>_xlfn.IFNA(VLOOKUP(Table1[[#This Row],[ACCOUNT NAME]],'CHART OF ACCOUNTS'!$B$3:$D$156,2,0),"-")</f>
        <v>UTILITY</v>
      </c>
      <c r="D1357" t="s">
        <v>141</v>
      </c>
      <c r="E1357" t="str">
        <f>_xlfn.IFNA(VLOOKUP(Table1[[#This Row],[ACCOUNT NAME]],'CHART OF ACCOUNTS'!$B$3:$D$156,3,0),"-")</f>
        <v>OPERATIONS EXPENSES</v>
      </c>
      <c r="F1357" s="36" t="s">
        <v>1208</v>
      </c>
      <c r="G1357" s="48">
        <v>32122</v>
      </c>
      <c r="H1357" s="48"/>
      <c r="I1357" s="35">
        <f>I1356+Table1[[#This Row],[DEBIT]]-Table1[[#This Row],[CREDIT]]</f>
        <v>2086116720</v>
      </c>
      <c r="J1357" s="27">
        <f>Table1[[#This Row],[DATE]]</f>
        <v>45110</v>
      </c>
    </row>
    <row r="1358" hidden="1" spans="1:10">
      <c r="A1358" s="27">
        <v>45110</v>
      </c>
      <c r="B1358" s="40">
        <f t="shared" si="6"/>
        <v>1348</v>
      </c>
      <c r="C1358" s="12" t="str">
        <f>_xlfn.IFNA(VLOOKUP(Table1[[#This Row],[ACCOUNT NAME]],'CHART OF ACCOUNTS'!$B$3:$D$156,2,0),"-")</f>
        <v>UTILITY</v>
      </c>
      <c r="D1358" t="s">
        <v>141</v>
      </c>
      <c r="E1358" t="str">
        <f>_xlfn.IFNA(VLOOKUP(Table1[[#This Row],[ACCOUNT NAME]],'CHART OF ACCOUNTS'!$B$3:$D$156,3,0),"-")</f>
        <v>OPERATIONS EXPENSES</v>
      </c>
      <c r="F1358" s="36" t="s">
        <v>1209</v>
      </c>
      <c r="G1358" s="48">
        <v>37475</v>
      </c>
      <c r="H1358" s="48"/>
      <c r="I1358" s="35">
        <f>I1357+Table1[[#This Row],[DEBIT]]-Table1[[#This Row],[CREDIT]]</f>
        <v>2086154195</v>
      </c>
      <c r="J1358" s="27">
        <f>Table1[[#This Row],[DATE]]</f>
        <v>45110</v>
      </c>
    </row>
    <row r="1359" hidden="1" spans="1:10">
      <c r="A1359" s="27">
        <v>45111</v>
      </c>
      <c r="B1359" s="40">
        <f t="shared" si="6"/>
        <v>1349</v>
      </c>
      <c r="C1359" s="12" t="str">
        <f>_xlfn.IFNA(VLOOKUP(Table1[[#This Row],[ACCOUNT NAME]],'CHART OF ACCOUNTS'!$B$3:$D$156,2,0),"-")</f>
        <v>UTILITY</v>
      </c>
      <c r="D1359" t="s">
        <v>141</v>
      </c>
      <c r="E1359" s="82" t="str">
        <f>_xlfn.IFNA(VLOOKUP(Table1[[#This Row],[ACCOUNT NAME]],'CHART OF ACCOUNTS'!$B$3:$D$156,3,0),"-")</f>
        <v>OPERATIONS EXPENSES</v>
      </c>
      <c r="F1359" s="83" t="s">
        <v>1210</v>
      </c>
      <c r="G1359" s="38">
        <v>10188</v>
      </c>
      <c r="H1359" s="38"/>
      <c r="I1359" s="35">
        <f>I1358+Table1[[#This Row],[DEBIT]]-Table1[[#This Row],[CREDIT]]</f>
        <v>2086164383</v>
      </c>
      <c r="J1359" s="27">
        <f>Table1[[#This Row],[DATE]]</f>
        <v>45111</v>
      </c>
    </row>
    <row r="1360" hidden="1" spans="1:10">
      <c r="A1360" s="27">
        <v>45111</v>
      </c>
      <c r="B1360" s="40">
        <f t="shared" si="6"/>
        <v>1350</v>
      </c>
      <c r="C1360" s="84" t="str">
        <f>_xlfn.IFNA(VLOOKUP(Table1[[#This Row],[ACCOUNT NAME]],'CHART OF ACCOUNTS'!$B$3:$D$156,2,0),"-")</f>
        <v>UTILITY</v>
      </c>
      <c r="D1360" t="s">
        <v>141</v>
      </c>
      <c r="E1360" s="82" t="str">
        <f>_xlfn.IFNA(VLOOKUP(Table1[[#This Row],[ACCOUNT NAME]],'CHART OF ACCOUNTS'!$B$3:$D$156,3,0),"-")</f>
        <v>OPERATIONS EXPENSES</v>
      </c>
      <c r="F1360" s="83" t="s">
        <v>1211</v>
      </c>
      <c r="G1360" s="38">
        <v>44433</v>
      </c>
      <c r="H1360" s="38"/>
      <c r="I1360" s="35">
        <f>I1359+Table1[[#This Row],[DEBIT]]-Table1[[#This Row],[CREDIT]]</f>
        <v>2086208816</v>
      </c>
      <c r="J1360" s="27">
        <f>Table1[[#This Row],[DATE]]</f>
        <v>45111</v>
      </c>
    </row>
    <row r="1361" hidden="1" spans="1:10">
      <c r="A1361" s="27">
        <v>45111</v>
      </c>
      <c r="B1361" s="40">
        <f t="shared" si="6"/>
        <v>1351</v>
      </c>
      <c r="C1361" s="84" t="str">
        <f>_xlfn.IFNA(VLOOKUP(Table1[[#This Row],[ACCOUNT NAME]],'CHART OF ACCOUNTS'!$B$3:$D$156,2,0),"-")</f>
        <v>UTILITY</v>
      </c>
      <c r="D1361" t="s">
        <v>141</v>
      </c>
      <c r="E1361" s="82" t="str">
        <f>_xlfn.IFNA(VLOOKUP(Table1[[#This Row],[ACCOUNT NAME]],'CHART OF ACCOUNTS'!$B$3:$D$156,3,0),"-")</f>
        <v>OPERATIONS EXPENSES</v>
      </c>
      <c r="F1361" s="83" t="s">
        <v>1212</v>
      </c>
      <c r="G1361" s="38">
        <v>8964</v>
      </c>
      <c r="H1361" s="38"/>
      <c r="I1361" s="35">
        <f>I1360+Table1[[#This Row],[DEBIT]]-Table1[[#This Row],[CREDIT]]</f>
        <v>2086217780</v>
      </c>
      <c r="J1361" s="27">
        <f>Table1[[#This Row],[DATE]]</f>
        <v>45111</v>
      </c>
    </row>
    <row r="1362" hidden="1" spans="1:10">
      <c r="A1362" s="27">
        <v>45111</v>
      </c>
      <c r="B1362" s="40">
        <f t="shared" si="6"/>
        <v>1352</v>
      </c>
      <c r="C1362" s="84" t="str">
        <f>_xlfn.IFNA(VLOOKUP(Table1[[#This Row],[ACCOUNT NAME]],'CHART OF ACCOUNTS'!$B$3:$D$156,2,0),"-")</f>
        <v>GENERAL</v>
      </c>
      <c r="D1362" s="85" t="s">
        <v>32</v>
      </c>
      <c r="E1362" s="82" t="str">
        <f>_xlfn.IFNA(VLOOKUP(Table1[[#This Row],[ACCOUNT NAME]],'CHART OF ACCOUNTS'!$B$3:$D$156,3,0),"-")</f>
        <v>OPERATIONS EXPENSES</v>
      </c>
      <c r="F1362" s="83" t="s">
        <v>1213</v>
      </c>
      <c r="G1362" s="48">
        <v>95</v>
      </c>
      <c r="H1362" s="48"/>
      <c r="I1362" s="35">
        <f>I1361+Table1[[#This Row],[DEBIT]]-Table1[[#This Row],[CREDIT]]</f>
        <v>2086217875</v>
      </c>
      <c r="J1362" s="27">
        <f>Table1[[#This Row],[DATE]]</f>
        <v>45111</v>
      </c>
    </row>
    <row r="1363" hidden="1" spans="1:10">
      <c r="A1363" s="27">
        <v>45111</v>
      </c>
      <c r="B1363" s="40">
        <f t="shared" si="6"/>
        <v>1353</v>
      </c>
      <c r="C1363" s="84" t="str">
        <f>_xlfn.IFNA(VLOOKUP(Table1[[#This Row],[ACCOUNT NAME]],'CHART OF ACCOUNTS'!$B$3:$D$156,2,0),"-")</f>
        <v>GENERAL</v>
      </c>
      <c r="D1363" s="85" t="s">
        <v>32</v>
      </c>
      <c r="E1363" s="82" t="str">
        <f>_xlfn.IFNA(VLOOKUP(Table1[[#This Row],[ACCOUNT NAME]],'CHART OF ACCOUNTS'!$B$3:$D$156,3,0),"-")</f>
        <v>OPERATIONS EXPENSES</v>
      </c>
      <c r="F1363" s="83" t="s">
        <v>1214</v>
      </c>
      <c r="G1363" s="48">
        <v>2500</v>
      </c>
      <c r="H1363" s="48"/>
      <c r="I1363" s="35">
        <f>I1362+Table1[[#This Row],[DEBIT]]-Table1[[#This Row],[CREDIT]]</f>
        <v>2086220375</v>
      </c>
      <c r="J1363" s="27">
        <f>Table1[[#This Row],[DATE]]</f>
        <v>45111</v>
      </c>
    </row>
    <row r="1364" hidden="1" spans="1:10">
      <c r="A1364" s="27">
        <v>45111</v>
      </c>
      <c r="B1364" s="40">
        <f t="shared" si="6"/>
        <v>1354</v>
      </c>
      <c r="C1364" s="84" t="str">
        <f>_xlfn.IFNA(VLOOKUP(Table1[[#This Row],[ACCOUNT NAME]],'CHART OF ACCOUNTS'!$B$3:$D$156,2,0),"-")</f>
        <v>GENERAL</v>
      </c>
      <c r="D1364" s="85" t="s">
        <v>32</v>
      </c>
      <c r="E1364" s="82" t="str">
        <f>_xlfn.IFNA(VLOOKUP(Table1[[#This Row],[ACCOUNT NAME]],'CHART OF ACCOUNTS'!$B$3:$D$156,3,0),"-")</f>
        <v>OPERATIONS EXPENSES</v>
      </c>
      <c r="F1364" s="83" t="s">
        <v>1215</v>
      </c>
      <c r="G1364" s="48">
        <v>131</v>
      </c>
      <c r="H1364" s="48"/>
      <c r="I1364" s="35">
        <f>I1363+Table1[[#This Row],[DEBIT]]-Table1[[#This Row],[CREDIT]]</f>
        <v>2086220506</v>
      </c>
      <c r="J1364" s="27">
        <f>Table1[[#This Row],[DATE]]</f>
        <v>45111</v>
      </c>
    </row>
    <row r="1365" hidden="1" spans="1:10">
      <c r="A1365" s="27">
        <v>45111</v>
      </c>
      <c r="B1365" s="40">
        <f t="shared" si="6"/>
        <v>1355</v>
      </c>
      <c r="C1365" s="84" t="str">
        <f>_xlfn.IFNA(VLOOKUP(Table1[[#This Row],[ACCOUNT NAME]],'CHART OF ACCOUNTS'!$B$3:$D$156,2,0),"-")</f>
        <v>GENERAL</v>
      </c>
      <c r="D1365" s="85" t="s">
        <v>32</v>
      </c>
      <c r="E1365" s="82" t="str">
        <f>_xlfn.IFNA(VLOOKUP(Table1[[#This Row],[ACCOUNT NAME]],'CHART OF ACCOUNTS'!$B$3:$D$156,3,0),"-")</f>
        <v>OPERATIONS EXPENSES</v>
      </c>
      <c r="F1365" s="83" t="s">
        <v>1216</v>
      </c>
      <c r="G1365" s="48">
        <v>150</v>
      </c>
      <c r="H1365" s="48"/>
      <c r="I1365" s="35">
        <f>I1364+Table1[[#This Row],[DEBIT]]-Table1[[#This Row],[CREDIT]]</f>
        <v>2086220656</v>
      </c>
      <c r="J1365" s="27">
        <f>Table1[[#This Row],[DATE]]</f>
        <v>45111</v>
      </c>
    </row>
    <row r="1366" hidden="1" spans="1:10">
      <c r="A1366" s="27">
        <v>45111</v>
      </c>
      <c r="B1366" s="40">
        <f t="shared" si="6"/>
        <v>1356</v>
      </c>
      <c r="C1366" s="84" t="str">
        <f>_xlfn.IFNA(VLOOKUP(Table1[[#This Row],[ACCOUNT NAME]],'CHART OF ACCOUNTS'!$B$3:$D$156,2,0),"-")</f>
        <v>GENERAL</v>
      </c>
      <c r="D1366" s="85" t="s">
        <v>32</v>
      </c>
      <c r="E1366" s="82" t="str">
        <f>_xlfn.IFNA(VLOOKUP(Table1[[#This Row],[ACCOUNT NAME]],'CHART OF ACCOUNTS'!$B$3:$D$156,3,0),"-")</f>
        <v>OPERATIONS EXPENSES</v>
      </c>
      <c r="F1366" s="83" t="s">
        <v>1217</v>
      </c>
      <c r="G1366" s="48">
        <v>75</v>
      </c>
      <c r="H1366" s="48"/>
      <c r="I1366" s="35">
        <f>I1365+Table1[[#This Row],[DEBIT]]-Table1[[#This Row],[CREDIT]]</f>
        <v>2086220731</v>
      </c>
      <c r="J1366" s="27">
        <f>Table1[[#This Row],[DATE]]</f>
        <v>45111</v>
      </c>
    </row>
    <row r="1367" hidden="1" spans="1:10">
      <c r="A1367" s="27">
        <v>45111</v>
      </c>
      <c r="B1367" s="40">
        <f t="shared" si="6"/>
        <v>1357</v>
      </c>
      <c r="C1367" s="84" t="str">
        <f>_xlfn.IFNA(VLOOKUP(Table1[[#This Row],[ACCOUNT NAME]],'CHART OF ACCOUNTS'!$B$3:$D$156,2,0),"-")</f>
        <v>GENERAL</v>
      </c>
      <c r="D1367" s="85" t="s">
        <v>32</v>
      </c>
      <c r="E1367" s="82" t="str">
        <f>_xlfn.IFNA(VLOOKUP(Table1[[#This Row],[ACCOUNT NAME]],'CHART OF ACCOUNTS'!$B$3:$D$156,3,0),"-")</f>
        <v>OPERATIONS EXPENSES</v>
      </c>
      <c r="F1367" s="83" t="s">
        <v>1215</v>
      </c>
      <c r="G1367" s="48">
        <v>131</v>
      </c>
      <c r="H1367" s="48"/>
      <c r="I1367" s="35">
        <f>I1366+Table1[[#This Row],[DEBIT]]-Table1[[#This Row],[CREDIT]]</f>
        <v>2086220862</v>
      </c>
      <c r="J1367" s="27">
        <f>Table1[[#This Row],[DATE]]</f>
        <v>45111</v>
      </c>
    </row>
    <row r="1368" hidden="1" spans="1:10">
      <c r="A1368" s="27">
        <v>45111</v>
      </c>
      <c r="B1368" s="40">
        <f t="shared" si="6"/>
        <v>1358</v>
      </c>
      <c r="C1368" s="84" t="str">
        <f>_xlfn.IFNA(VLOOKUP(Table1[[#This Row],[ACCOUNT NAME]],'CHART OF ACCOUNTS'!$B$3:$D$156,2,0),"-")</f>
        <v>GENERAL</v>
      </c>
      <c r="D1368" s="85" t="s">
        <v>32</v>
      </c>
      <c r="E1368" s="82" t="str">
        <f>_xlfn.IFNA(VLOOKUP(Table1[[#This Row],[ACCOUNT NAME]],'CHART OF ACCOUNTS'!$B$3:$D$156,3,0),"-")</f>
        <v>OPERATIONS EXPENSES</v>
      </c>
      <c r="F1368" s="83" t="s">
        <v>1218</v>
      </c>
      <c r="G1368" s="48">
        <v>486</v>
      </c>
      <c r="H1368" s="48"/>
      <c r="I1368" s="35">
        <f>I1367+Table1[[#This Row],[DEBIT]]-Table1[[#This Row],[CREDIT]]</f>
        <v>2086221348</v>
      </c>
      <c r="J1368" s="27">
        <f>Table1[[#This Row],[DATE]]</f>
        <v>45111</v>
      </c>
    </row>
    <row r="1369" hidden="1" spans="1:10">
      <c r="A1369" s="27">
        <v>45111</v>
      </c>
      <c r="B1369" s="40">
        <f t="shared" si="6"/>
        <v>1359</v>
      </c>
      <c r="C1369" s="84" t="str">
        <f>_xlfn.IFNA(VLOOKUP(Table1[[#This Row],[ACCOUNT NAME]],'CHART OF ACCOUNTS'!$B$3:$D$156,2,0),"-")</f>
        <v>GENERAL</v>
      </c>
      <c r="D1369" s="85" t="s">
        <v>32</v>
      </c>
      <c r="E1369" s="82" t="str">
        <f>_xlfn.IFNA(VLOOKUP(Table1[[#This Row],[ACCOUNT NAME]],'CHART OF ACCOUNTS'!$B$3:$D$156,3,0),"-")</f>
        <v>OPERATIONS EXPENSES</v>
      </c>
      <c r="F1369" s="83" t="s">
        <v>1217</v>
      </c>
      <c r="G1369" s="48">
        <v>75</v>
      </c>
      <c r="H1369" s="48"/>
      <c r="I1369" s="35">
        <f>I1368+Table1[[#This Row],[DEBIT]]-Table1[[#This Row],[CREDIT]]</f>
        <v>2086221423</v>
      </c>
      <c r="J1369" s="27">
        <f>Table1[[#This Row],[DATE]]</f>
        <v>45111</v>
      </c>
    </row>
    <row r="1370" hidden="1" spans="1:10">
      <c r="A1370" s="27">
        <v>45111</v>
      </c>
      <c r="B1370" s="40">
        <f t="shared" si="6"/>
        <v>1360</v>
      </c>
      <c r="C1370" s="84" t="str">
        <f>_xlfn.IFNA(VLOOKUP(Table1[[#This Row],[ACCOUNT NAME]],'CHART OF ACCOUNTS'!$B$3:$D$156,2,0),"-")</f>
        <v>GENERAL</v>
      </c>
      <c r="D1370" s="85" t="s">
        <v>32</v>
      </c>
      <c r="E1370" s="82" t="str">
        <f>_xlfn.IFNA(VLOOKUP(Table1[[#This Row],[ACCOUNT NAME]],'CHART OF ACCOUNTS'!$B$3:$D$156,3,0),"-")</f>
        <v>OPERATIONS EXPENSES</v>
      </c>
      <c r="F1370" s="83" t="s">
        <v>1217</v>
      </c>
      <c r="G1370" s="48">
        <v>75</v>
      </c>
      <c r="H1370" s="48"/>
      <c r="I1370" s="35">
        <f>I1369+Table1[[#This Row],[DEBIT]]-Table1[[#This Row],[CREDIT]]</f>
        <v>2086221498</v>
      </c>
      <c r="J1370" s="27">
        <f>Table1[[#This Row],[DATE]]</f>
        <v>45111</v>
      </c>
    </row>
    <row r="1371" hidden="1" spans="1:10">
      <c r="A1371" s="27">
        <v>45111</v>
      </c>
      <c r="B1371" s="40">
        <f t="shared" si="6"/>
        <v>1361</v>
      </c>
      <c r="C1371" s="84" t="str">
        <f>_xlfn.IFNA(VLOOKUP(Table1[[#This Row],[ACCOUNT NAME]],'CHART OF ACCOUNTS'!$B$3:$D$156,2,0),"-")</f>
        <v>GENERAL</v>
      </c>
      <c r="D1371" s="85" t="s">
        <v>32</v>
      </c>
      <c r="E1371" s="82" t="str">
        <f>_xlfn.IFNA(VLOOKUP(Table1[[#This Row],[ACCOUNT NAME]],'CHART OF ACCOUNTS'!$B$3:$D$156,3,0),"-")</f>
        <v>OPERATIONS EXPENSES</v>
      </c>
      <c r="F1371" s="83" t="s">
        <v>1217</v>
      </c>
      <c r="G1371" s="48">
        <v>75</v>
      </c>
      <c r="H1371" s="48"/>
      <c r="I1371" s="35">
        <f>I1370+Table1[[#This Row],[DEBIT]]-Table1[[#This Row],[CREDIT]]</f>
        <v>2086221573</v>
      </c>
      <c r="J1371" s="27">
        <f>Table1[[#This Row],[DATE]]</f>
        <v>45111</v>
      </c>
    </row>
    <row r="1372" hidden="1" spans="1:10">
      <c r="A1372" s="27">
        <v>45112</v>
      </c>
      <c r="B1372" s="40">
        <f t="shared" si="6"/>
        <v>1362</v>
      </c>
      <c r="C1372" s="84" t="str">
        <f>_xlfn.IFNA(VLOOKUP(Table1[[#This Row],[ACCOUNT NAME]],'CHART OF ACCOUNTS'!$B$3:$D$156,2,0),"-")</f>
        <v>BOUNDRY WALL</v>
      </c>
      <c r="D1372" s="85" t="s">
        <v>10</v>
      </c>
      <c r="E1372" s="82" t="str">
        <f>_xlfn.IFNA(VLOOKUP(Table1[[#This Row],[ACCOUNT NAME]],'CHART OF ACCOUNTS'!$B$3:$D$156,3,0),"-")</f>
        <v>CONSTRUCTION EXP</v>
      </c>
      <c r="F1372" s="83" t="s">
        <v>1219</v>
      </c>
      <c r="G1372" s="48">
        <v>1610000</v>
      </c>
      <c r="H1372" s="48"/>
      <c r="I1372" s="35">
        <f>I1371+Table1[[#This Row],[DEBIT]]-Table1[[#This Row],[CREDIT]]</f>
        <v>2087831573</v>
      </c>
      <c r="J1372" s="27">
        <f>Table1[[#This Row],[DATE]]</f>
        <v>45112</v>
      </c>
    </row>
    <row r="1373" hidden="1" spans="1:10">
      <c r="A1373" s="27">
        <v>45112</v>
      </c>
      <c r="B1373" s="40">
        <f t="shared" si="6"/>
        <v>1363</v>
      </c>
      <c r="C1373" s="84" t="str">
        <f>_xlfn.IFNA(VLOOKUP(Table1[[#This Row],[ACCOUNT NAME]],'CHART OF ACCOUNTS'!$B$3:$D$156,2,0),"-")</f>
        <v>BOUNDRY WALL</v>
      </c>
      <c r="D1373" s="85" t="s">
        <v>10</v>
      </c>
      <c r="E1373" s="82" t="str">
        <f>_xlfn.IFNA(VLOOKUP(Table1[[#This Row],[ACCOUNT NAME]],'CHART OF ACCOUNTS'!$B$3:$D$156,3,0),"-")</f>
        <v>CONSTRUCTION EXP</v>
      </c>
      <c r="F1373" s="83" t="s">
        <v>1219</v>
      </c>
      <c r="G1373" s="48">
        <v>162800</v>
      </c>
      <c r="H1373" s="48"/>
      <c r="I1373" s="35">
        <f>I1372+Table1[[#This Row],[DEBIT]]-Table1[[#This Row],[CREDIT]]</f>
        <v>2087994373</v>
      </c>
      <c r="J1373" s="27">
        <f>Table1[[#This Row],[DATE]]</f>
        <v>45112</v>
      </c>
    </row>
    <row r="1374" hidden="1" spans="1:10">
      <c r="A1374" s="27">
        <v>45112</v>
      </c>
      <c r="B1374" s="40">
        <f t="shared" si="6"/>
        <v>1364</v>
      </c>
      <c r="C1374" s="84" t="str">
        <f>_xlfn.IFNA(VLOOKUP(Table1[[#This Row],[ACCOUNT NAME]],'CHART OF ACCOUNTS'!$B$3:$D$156,2,0),"-")</f>
        <v>SAND</v>
      </c>
      <c r="D1374" s="85" t="s">
        <v>43</v>
      </c>
      <c r="E1374" s="82" t="str">
        <f>_xlfn.IFNA(VLOOKUP(Table1[[#This Row],[ACCOUNT NAME]],'CHART OF ACCOUNTS'!$B$3:$D$156,3,0),"-")</f>
        <v>CONSTRUCTION EXP</v>
      </c>
      <c r="F1374" s="83" t="s">
        <v>1220</v>
      </c>
      <c r="G1374" s="48">
        <v>116000</v>
      </c>
      <c r="H1374" s="48"/>
      <c r="I1374" s="35">
        <f>I1373+Table1[[#This Row],[DEBIT]]-Table1[[#This Row],[CREDIT]]</f>
        <v>2088110373</v>
      </c>
      <c r="J1374" s="27">
        <f>Table1[[#This Row],[DATE]]</f>
        <v>45112</v>
      </c>
    </row>
    <row r="1375" hidden="1" spans="1:10">
      <c r="A1375" s="27">
        <v>45112</v>
      </c>
      <c r="B1375" s="40">
        <f t="shared" si="6"/>
        <v>1365</v>
      </c>
      <c r="C1375" s="84" t="str">
        <f>_xlfn.IFNA(VLOOKUP(Table1[[#This Row],[ACCOUNT NAME]],'CHART OF ACCOUNTS'!$B$3:$D$156,2,0),"-")</f>
        <v>GENERAL</v>
      </c>
      <c r="D1375" s="85" t="s">
        <v>32</v>
      </c>
      <c r="E1375" s="82" t="str">
        <f>_xlfn.IFNA(VLOOKUP(Table1[[#This Row],[ACCOUNT NAME]],'CHART OF ACCOUNTS'!$B$3:$D$156,3,0),"-")</f>
        <v>OPERATIONS EXPENSES</v>
      </c>
      <c r="F1375" s="83" t="s">
        <v>1221</v>
      </c>
      <c r="G1375" s="48">
        <v>701</v>
      </c>
      <c r="H1375" s="48"/>
      <c r="I1375" s="35">
        <f>I1374+Table1[[#This Row],[DEBIT]]-Table1[[#This Row],[CREDIT]]</f>
        <v>2088111074</v>
      </c>
      <c r="J1375" s="27">
        <f>Table1[[#This Row],[DATE]]</f>
        <v>45112</v>
      </c>
    </row>
    <row r="1376" hidden="1" spans="1:10">
      <c r="A1376" s="27">
        <v>45112</v>
      </c>
      <c r="B1376" s="40">
        <f t="shared" si="6"/>
        <v>1366</v>
      </c>
      <c r="C1376" s="84" t="str">
        <f>_xlfn.IFNA(VLOOKUP(Table1[[#This Row],[ACCOUNT NAME]],'CHART OF ACCOUNTS'!$B$3:$D$156,2,0),"-")</f>
        <v>GENERAL</v>
      </c>
      <c r="D1376" s="85" t="s">
        <v>32</v>
      </c>
      <c r="E1376" s="82" t="str">
        <f>_xlfn.IFNA(VLOOKUP(Table1[[#This Row],[ACCOUNT NAME]],'CHART OF ACCOUNTS'!$B$3:$D$156,3,0),"-")</f>
        <v>OPERATIONS EXPENSES</v>
      </c>
      <c r="F1376" s="83" t="s">
        <v>1222</v>
      </c>
      <c r="G1376" s="48">
        <v>132</v>
      </c>
      <c r="H1376" s="48"/>
      <c r="I1376" s="35">
        <f>I1375+Table1[[#This Row],[DEBIT]]-Table1[[#This Row],[CREDIT]]</f>
        <v>2088111206</v>
      </c>
      <c r="J1376" s="27">
        <f>Table1[[#This Row],[DATE]]</f>
        <v>45112</v>
      </c>
    </row>
    <row r="1377" hidden="1" spans="1:10">
      <c r="A1377" s="27">
        <v>45112</v>
      </c>
      <c r="B1377" s="40">
        <f t="shared" si="6"/>
        <v>1367</v>
      </c>
      <c r="C1377" s="84" t="str">
        <f>_xlfn.IFNA(VLOOKUP(Table1[[#This Row],[ACCOUNT NAME]],'CHART OF ACCOUNTS'!$B$3:$D$156,2,0),"-")</f>
        <v>GENERAL</v>
      </c>
      <c r="D1377" s="85" t="s">
        <v>32</v>
      </c>
      <c r="E1377" s="82" t="str">
        <f>_xlfn.IFNA(VLOOKUP(Table1[[#This Row],[ACCOUNT NAME]],'CHART OF ACCOUNTS'!$B$3:$D$156,3,0),"-")</f>
        <v>OPERATIONS EXPENSES</v>
      </c>
      <c r="F1377" s="83" t="s">
        <v>1223</v>
      </c>
      <c r="G1377" s="48">
        <v>230</v>
      </c>
      <c r="H1377" s="48"/>
      <c r="I1377" s="35">
        <f>I1376+Table1[[#This Row],[DEBIT]]-Table1[[#This Row],[CREDIT]]</f>
        <v>2088111436</v>
      </c>
      <c r="J1377" s="27">
        <f>Table1[[#This Row],[DATE]]</f>
        <v>45112</v>
      </c>
    </row>
    <row r="1378" hidden="1" spans="1:10">
      <c r="A1378" s="27">
        <v>45112</v>
      </c>
      <c r="B1378" s="40">
        <f t="shared" si="6"/>
        <v>1368</v>
      </c>
      <c r="C1378" s="84" t="str">
        <f>_xlfn.IFNA(VLOOKUP(Table1[[#This Row],[ACCOUNT NAME]],'CHART OF ACCOUNTS'!$B$3:$D$156,2,0),"-")</f>
        <v>GENERAL</v>
      </c>
      <c r="D1378" s="85" t="s">
        <v>32</v>
      </c>
      <c r="E1378" s="82" t="str">
        <f>_xlfn.IFNA(VLOOKUP(Table1[[#This Row],[ACCOUNT NAME]],'CHART OF ACCOUNTS'!$B$3:$D$156,3,0),"-")</f>
        <v>OPERATIONS EXPENSES</v>
      </c>
      <c r="F1378" s="46" t="s">
        <v>1224</v>
      </c>
      <c r="G1378" s="48">
        <v>151</v>
      </c>
      <c r="H1378" s="48"/>
      <c r="I1378" s="35">
        <f>I1377+Table1[[#This Row],[DEBIT]]-Table1[[#This Row],[CREDIT]]</f>
        <v>2088111587</v>
      </c>
      <c r="J1378" s="27">
        <f>Table1[[#This Row],[DATE]]</f>
        <v>45112</v>
      </c>
    </row>
    <row r="1379" hidden="1" spans="1:10">
      <c r="A1379" s="27">
        <v>45112</v>
      </c>
      <c r="B1379" s="40">
        <f t="shared" si="6"/>
        <v>1369</v>
      </c>
      <c r="C1379" s="84" t="str">
        <f>_xlfn.IFNA(VLOOKUP(Table1[[#This Row],[ACCOUNT NAME]],'CHART OF ACCOUNTS'!$B$3:$D$156,2,0),"-")</f>
        <v>GENERAL</v>
      </c>
      <c r="D1379" s="85" t="s">
        <v>32</v>
      </c>
      <c r="E1379" s="82" t="str">
        <f>_xlfn.IFNA(VLOOKUP(Table1[[#This Row],[ACCOUNT NAME]],'CHART OF ACCOUNTS'!$B$3:$D$156,3,0),"-")</f>
        <v>OPERATIONS EXPENSES</v>
      </c>
      <c r="F1379" s="46" t="s">
        <v>1225</v>
      </c>
      <c r="G1379" s="48">
        <v>76</v>
      </c>
      <c r="H1379" s="48"/>
      <c r="I1379" s="35">
        <f>I1378+Table1[[#This Row],[DEBIT]]-Table1[[#This Row],[CREDIT]]</f>
        <v>2088111663</v>
      </c>
      <c r="J1379" s="27">
        <f>Table1[[#This Row],[DATE]]</f>
        <v>45112</v>
      </c>
    </row>
    <row r="1380" hidden="1" spans="1:10">
      <c r="A1380" s="27">
        <v>45112</v>
      </c>
      <c r="B1380" s="40">
        <f t="shared" si="6"/>
        <v>1370</v>
      </c>
      <c r="C1380" s="84" t="str">
        <f>_xlfn.IFNA(VLOOKUP(Table1[[#This Row],[ACCOUNT NAME]],'CHART OF ACCOUNTS'!$B$3:$D$156,2,0),"-")</f>
        <v>GENERAL</v>
      </c>
      <c r="D1380" s="85" t="s">
        <v>32</v>
      </c>
      <c r="E1380" s="82" t="str">
        <f>_xlfn.IFNA(VLOOKUP(Table1[[#This Row],[ACCOUNT NAME]],'CHART OF ACCOUNTS'!$B$3:$D$156,3,0),"-")</f>
        <v>OPERATIONS EXPENSES</v>
      </c>
      <c r="F1380" s="83" t="s">
        <v>1226</v>
      </c>
      <c r="G1380" s="48">
        <v>1880</v>
      </c>
      <c r="H1380" s="48"/>
      <c r="I1380" s="35">
        <f>I1379+Table1[[#This Row],[DEBIT]]-Table1[[#This Row],[CREDIT]]</f>
        <v>2088113543</v>
      </c>
      <c r="J1380" s="27">
        <f>Table1[[#This Row],[DATE]]</f>
        <v>45112</v>
      </c>
    </row>
    <row r="1381" hidden="1" spans="1:10">
      <c r="A1381" s="27">
        <v>45112</v>
      </c>
      <c r="B1381" s="40">
        <f t="shared" si="6"/>
        <v>1371</v>
      </c>
      <c r="C1381" s="84" t="str">
        <f>_xlfn.IFNA(VLOOKUP(Table1[[#This Row],[ACCOUNT NAME]],'CHART OF ACCOUNTS'!$B$3:$D$156,2,0),"-")</f>
        <v>GENERAL</v>
      </c>
      <c r="D1381" s="85" t="s">
        <v>32</v>
      </c>
      <c r="E1381" s="82" t="str">
        <f>_xlfn.IFNA(VLOOKUP(Table1[[#This Row],[ACCOUNT NAME]],'CHART OF ACCOUNTS'!$B$3:$D$156,3,0),"-")</f>
        <v>OPERATIONS EXPENSES</v>
      </c>
      <c r="F1381" s="46" t="s">
        <v>1227</v>
      </c>
      <c r="G1381" s="48">
        <v>76</v>
      </c>
      <c r="H1381" s="48"/>
      <c r="I1381" s="35">
        <f>I1380+Table1[[#This Row],[DEBIT]]-Table1[[#This Row],[CREDIT]]</f>
        <v>2088113619</v>
      </c>
      <c r="J1381" s="27">
        <f>Table1[[#This Row],[DATE]]</f>
        <v>45112</v>
      </c>
    </row>
    <row r="1382" hidden="1" spans="1:10">
      <c r="A1382" s="27">
        <v>45112</v>
      </c>
      <c r="B1382" s="40">
        <f t="shared" si="6"/>
        <v>1372</v>
      </c>
      <c r="C1382" s="84" t="str">
        <f>_xlfn.IFNA(VLOOKUP(Table1[[#This Row],[ACCOUNT NAME]],'CHART OF ACCOUNTS'!$B$3:$D$156,2,0),"-")</f>
        <v>GENERAL</v>
      </c>
      <c r="D1382" s="85" t="s">
        <v>32</v>
      </c>
      <c r="E1382" s="82" t="str">
        <f>_xlfn.IFNA(VLOOKUP(Table1[[#This Row],[ACCOUNT NAME]],'CHART OF ACCOUNTS'!$B$3:$D$156,3,0),"-")</f>
        <v>OPERATIONS EXPENSES</v>
      </c>
      <c r="F1382" s="46" t="s">
        <v>1228</v>
      </c>
      <c r="G1382" s="48">
        <v>527</v>
      </c>
      <c r="H1382" s="48"/>
      <c r="I1382" s="35">
        <f>I1381+Table1[[#This Row],[DEBIT]]-Table1[[#This Row],[CREDIT]]</f>
        <v>2088114146</v>
      </c>
      <c r="J1382" s="27">
        <f>Table1[[#This Row],[DATE]]</f>
        <v>45112</v>
      </c>
    </row>
    <row r="1383" hidden="1" spans="1:10">
      <c r="A1383" s="27">
        <v>45112</v>
      </c>
      <c r="B1383" s="40">
        <f t="shared" si="6"/>
        <v>1373</v>
      </c>
      <c r="C1383" s="84" t="str">
        <f>_xlfn.IFNA(VLOOKUP(Table1[[#This Row],[ACCOUNT NAME]],'CHART OF ACCOUNTS'!$B$3:$D$156,2,0),"-")</f>
        <v>GENERAL</v>
      </c>
      <c r="D1383" s="85" t="s">
        <v>32</v>
      </c>
      <c r="E1383" s="82" t="str">
        <f>_xlfn.IFNA(VLOOKUP(Table1[[#This Row],[ACCOUNT NAME]],'CHART OF ACCOUNTS'!$B$3:$D$156,3,0),"-")</f>
        <v>OPERATIONS EXPENSES</v>
      </c>
      <c r="F1383" s="83" t="s">
        <v>1225</v>
      </c>
      <c r="G1383" s="48">
        <v>76</v>
      </c>
      <c r="H1383" s="48"/>
      <c r="I1383" s="35">
        <f>I1382+Table1[[#This Row],[DEBIT]]-Table1[[#This Row],[CREDIT]]</f>
        <v>2088114222</v>
      </c>
      <c r="J1383" s="27">
        <f>Table1[[#This Row],[DATE]]</f>
        <v>45112</v>
      </c>
    </row>
    <row r="1384" hidden="1" spans="1:10">
      <c r="A1384" s="27">
        <v>45112</v>
      </c>
      <c r="B1384" s="40">
        <f t="shared" si="6"/>
        <v>1374</v>
      </c>
      <c r="C1384" s="84" t="str">
        <f>_xlfn.IFNA(VLOOKUP(Table1[[#This Row],[ACCOUNT NAME]],'CHART OF ACCOUNTS'!$B$3:$D$156,2,0),"-")</f>
        <v>GENERAL</v>
      </c>
      <c r="D1384" s="85" t="s">
        <v>32</v>
      </c>
      <c r="E1384" s="82" t="str">
        <f>_xlfn.IFNA(VLOOKUP(Table1[[#This Row],[ACCOUNT NAME]],'CHART OF ACCOUNTS'!$B$3:$D$156,3,0),"-")</f>
        <v>OPERATIONS EXPENSES</v>
      </c>
      <c r="F1384" s="83" t="s">
        <v>1225</v>
      </c>
      <c r="G1384" s="48">
        <v>76</v>
      </c>
      <c r="H1384" s="48"/>
      <c r="I1384" s="35">
        <f>I1383+Table1[[#This Row],[DEBIT]]-Table1[[#This Row],[CREDIT]]</f>
        <v>2088114298</v>
      </c>
      <c r="J1384" s="27">
        <f>Table1[[#This Row],[DATE]]</f>
        <v>45112</v>
      </c>
    </row>
    <row r="1385" hidden="1" spans="1:10">
      <c r="A1385" s="27">
        <v>45113</v>
      </c>
      <c r="B1385" s="40">
        <f t="shared" si="6"/>
        <v>1375</v>
      </c>
      <c r="C1385" s="84" t="str">
        <f>_xlfn.IFNA(VLOOKUP(Table1[[#This Row],[ACCOUNT NAME]],'CHART OF ACCOUNTS'!$B$3:$D$156,2,0),"-")</f>
        <v>GENERAL</v>
      </c>
      <c r="D1385" s="85" t="s">
        <v>32</v>
      </c>
      <c r="E1385" s="82" t="str">
        <f>_xlfn.IFNA(VLOOKUP(Table1[[#This Row],[ACCOUNT NAME]],'CHART OF ACCOUNTS'!$B$3:$D$156,3,0),"-")</f>
        <v>OPERATIONS EXPENSES</v>
      </c>
      <c r="F1385" s="83" t="s">
        <v>1229</v>
      </c>
      <c r="G1385" s="48">
        <v>481</v>
      </c>
      <c r="H1385" s="48"/>
      <c r="I1385" s="35">
        <f>I1384+Table1[[#This Row],[DEBIT]]-Table1[[#This Row],[CREDIT]]</f>
        <v>2088114779</v>
      </c>
      <c r="J1385" s="27">
        <f>Table1[[#This Row],[DATE]]</f>
        <v>45113</v>
      </c>
    </row>
    <row r="1386" hidden="1" spans="1:10">
      <c r="A1386" s="27">
        <v>45113</v>
      </c>
      <c r="B1386" s="40">
        <f t="shared" si="6"/>
        <v>1376</v>
      </c>
      <c r="C1386" s="84" t="str">
        <f>_xlfn.IFNA(VLOOKUP(Table1[[#This Row],[ACCOUNT NAME]],'CHART OF ACCOUNTS'!$B$3:$D$156,2,0),"-")</f>
        <v>GENERAL</v>
      </c>
      <c r="D1386" s="85" t="s">
        <v>32</v>
      </c>
      <c r="E1386" s="82" t="str">
        <f>_xlfn.IFNA(VLOOKUP(Table1[[#This Row],[ACCOUNT NAME]],'CHART OF ACCOUNTS'!$B$3:$D$156,3,0),"-")</f>
        <v>OPERATIONS EXPENSES</v>
      </c>
      <c r="F1386" s="83" t="s">
        <v>1225</v>
      </c>
      <c r="G1386" s="48">
        <v>76</v>
      </c>
      <c r="H1386" s="48"/>
      <c r="I1386" s="35">
        <f>I1385+Table1[[#This Row],[DEBIT]]-Table1[[#This Row],[CREDIT]]</f>
        <v>2088114855</v>
      </c>
      <c r="J1386" s="27">
        <f>Table1[[#This Row],[DATE]]</f>
        <v>45113</v>
      </c>
    </row>
    <row r="1387" hidden="1" spans="1:10">
      <c r="A1387" s="27">
        <v>45113</v>
      </c>
      <c r="B1387" s="40">
        <f t="shared" si="6"/>
        <v>1377</v>
      </c>
      <c r="C1387" s="84" t="str">
        <f>_xlfn.IFNA(VLOOKUP(Table1[[#This Row],[ACCOUNT NAME]],'CHART OF ACCOUNTS'!$B$3:$D$156,2,0),"-")</f>
        <v>GENERAL</v>
      </c>
      <c r="D1387" s="85" t="s">
        <v>32</v>
      </c>
      <c r="E1387" s="82" t="str">
        <f>_xlfn.IFNA(VLOOKUP(Table1[[#This Row],[ACCOUNT NAME]],'CHART OF ACCOUNTS'!$B$3:$D$156,3,0),"-")</f>
        <v>OPERATIONS EXPENSES</v>
      </c>
      <c r="F1387" s="83" t="s">
        <v>1230</v>
      </c>
      <c r="G1387" s="48">
        <v>131</v>
      </c>
      <c r="H1387" s="48"/>
      <c r="I1387" s="35">
        <f>I1386+Table1[[#This Row],[DEBIT]]-Table1[[#This Row],[CREDIT]]</f>
        <v>2088114986</v>
      </c>
      <c r="J1387" s="27">
        <f>Table1[[#This Row],[DATE]]</f>
        <v>45113</v>
      </c>
    </row>
    <row r="1388" hidden="1" spans="1:10">
      <c r="A1388" s="27">
        <v>45113</v>
      </c>
      <c r="B1388" s="40">
        <f t="shared" si="6"/>
        <v>1378</v>
      </c>
      <c r="C1388" s="84" t="str">
        <f>_xlfn.IFNA(VLOOKUP(Table1[[#This Row],[ACCOUNT NAME]],'CHART OF ACCOUNTS'!$B$3:$D$156,2,0),"-")</f>
        <v>GENERAL</v>
      </c>
      <c r="D1388" s="85" t="s">
        <v>32</v>
      </c>
      <c r="E1388" s="82" t="str">
        <f>_xlfn.IFNA(VLOOKUP(Table1[[#This Row],[ACCOUNT NAME]],'CHART OF ACCOUNTS'!$B$3:$D$156,3,0),"-")</f>
        <v>OPERATIONS EXPENSES</v>
      </c>
      <c r="F1388" s="83" t="s">
        <v>1231</v>
      </c>
      <c r="G1388" s="48">
        <v>751</v>
      </c>
      <c r="H1388" s="48"/>
      <c r="I1388" s="35">
        <f>I1387+Table1[[#This Row],[DEBIT]]-Table1[[#This Row],[CREDIT]]</f>
        <v>2088115737</v>
      </c>
      <c r="J1388" s="27">
        <f>Table1[[#This Row],[DATE]]</f>
        <v>45113</v>
      </c>
    </row>
    <row r="1389" hidden="1" spans="1:10">
      <c r="A1389" s="27">
        <v>45113</v>
      </c>
      <c r="B1389" s="40">
        <f t="shared" si="6"/>
        <v>1379</v>
      </c>
      <c r="C1389" s="84" t="str">
        <f>_xlfn.IFNA(VLOOKUP(Table1[[#This Row],[ACCOUNT NAME]],'CHART OF ACCOUNTS'!$B$3:$D$156,2,0),"-")</f>
        <v>GENERAL</v>
      </c>
      <c r="D1389" s="85" t="s">
        <v>32</v>
      </c>
      <c r="E1389" s="82" t="str">
        <f>_xlfn.IFNA(VLOOKUP(Table1[[#This Row],[ACCOUNT NAME]],'CHART OF ACCOUNTS'!$B$3:$D$156,3,0),"-")</f>
        <v>OPERATIONS EXPENSES</v>
      </c>
      <c r="F1389" s="83" t="s">
        <v>1232</v>
      </c>
      <c r="G1389" s="48">
        <v>825</v>
      </c>
      <c r="H1389" s="48"/>
      <c r="I1389" s="35">
        <f>I1388+Table1[[#This Row],[DEBIT]]-Table1[[#This Row],[CREDIT]]</f>
        <v>2088116562</v>
      </c>
      <c r="J1389" s="27">
        <f>Table1[[#This Row],[DATE]]</f>
        <v>45113</v>
      </c>
    </row>
    <row r="1390" hidden="1" spans="1:10">
      <c r="A1390" s="27">
        <v>45113</v>
      </c>
      <c r="B1390" s="40">
        <f t="shared" si="6"/>
        <v>1380</v>
      </c>
      <c r="C1390" s="84" t="str">
        <f>_xlfn.IFNA(VLOOKUP(Table1[[#This Row],[ACCOUNT NAME]],'CHART OF ACCOUNTS'!$B$3:$D$156,2,0),"-")</f>
        <v>GENERAL</v>
      </c>
      <c r="D1390" s="85" t="s">
        <v>32</v>
      </c>
      <c r="E1390" s="82" t="str">
        <f>_xlfn.IFNA(VLOOKUP(Table1[[#This Row],[ACCOUNT NAME]],'CHART OF ACCOUNTS'!$B$3:$D$156,3,0),"-")</f>
        <v>OPERATIONS EXPENSES</v>
      </c>
      <c r="F1390" s="83" t="s">
        <v>1233</v>
      </c>
      <c r="G1390" s="48">
        <v>1598</v>
      </c>
      <c r="H1390" s="48"/>
      <c r="I1390" s="35">
        <f>I1389+Table1[[#This Row],[DEBIT]]-Table1[[#This Row],[CREDIT]]</f>
        <v>2088118160</v>
      </c>
      <c r="J1390" s="27">
        <f>Table1[[#This Row],[DATE]]</f>
        <v>45113</v>
      </c>
    </row>
    <row r="1391" hidden="1" spans="1:10">
      <c r="A1391" s="27">
        <v>45113</v>
      </c>
      <c r="B1391" s="40">
        <f t="shared" si="6"/>
        <v>1381</v>
      </c>
      <c r="C1391" s="84" t="str">
        <f>_xlfn.IFNA(VLOOKUP(Table1[[#This Row],[ACCOUNT NAME]],'CHART OF ACCOUNTS'!$B$3:$D$156,2,0),"-")</f>
        <v>GENERAL</v>
      </c>
      <c r="D1391" s="85" t="s">
        <v>32</v>
      </c>
      <c r="E1391" s="82" t="str">
        <f>_xlfn.IFNA(VLOOKUP(Table1[[#This Row],[ACCOUNT NAME]],'CHART OF ACCOUNTS'!$B$3:$D$156,3,0),"-")</f>
        <v>OPERATIONS EXPENSES</v>
      </c>
      <c r="F1391" s="83" t="s">
        <v>1225</v>
      </c>
      <c r="G1391" s="48">
        <v>76</v>
      </c>
      <c r="H1391" s="48"/>
      <c r="I1391" s="35">
        <f>I1390+Table1[[#This Row],[DEBIT]]-Table1[[#This Row],[CREDIT]]</f>
        <v>2088118236</v>
      </c>
      <c r="J1391" s="27">
        <f>Table1[[#This Row],[DATE]]</f>
        <v>45113</v>
      </c>
    </row>
    <row r="1392" hidden="1" spans="1:10">
      <c r="A1392" s="27">
        <v>45113</v>
      </c>
      <c r="B1392" s="40">
        <f t="shared" si="6"/>
        <v>1382</v>
      </c>
      <c r="C1392" s="84" t="str">
        <f>_xlfn.IFNA(VLOOKUP(Table1[[#This Row],[ACCOUNT NAME]],'CHART OF ACCOUNTS'!$B$3:$D$156,2,0),"-")</f>
        <v>GENERAL</v>
      </c>
      <c r="D1392" s="85" t="s">
        <v>32</v>
      </c>
      <c r="E1392" s="82" t="str">
        <f>_xlfn.IFNA(VLOOKUP(Table1[[#This Row],[ACCOUNT NAME]],'CHART OF ACCOUNTS'!$B$3:$D$156,3,0),"-")</f>
        <v>OPERATIONS EXPENSES</v>
      </c>
      <c r="F1392" s="83" t="s">
        <v>1225</v>
      </c>
      <c r="G1392" s="48">
        <v>76</v>
      </c>
      <c r="H1392" s="48"/>
      <c r="I1392" s="35">
        <f>I1391+Table1[[#This Row],[DEBIT]]-Table1[[#This Row],[CREDIT]]</f>
        <v>2088118312</v>
      </c>
      <c r="J1392" s="27">
        <f>Table1[[#This Row],[DATE]]</f>
        <v>45113</v>
      </c>
    </row>
    <row r="1393" hidden="1" spans="1:10">
      <c r="A1393" s="27">
        <v>45113</v>
      </c>
      <c r="B1393" s="40">
        <f t="shared" si="6"/>
        <v>1383</v>
      </c>
      <c r="C1393" s="84" t="str">
        <f>_xlfn.IFNA(VLOOKUP(Table1[[#This Row],[ACCOUNT NAME]],'CHART OF ACCOUNTS'!$B$3:$D$156,2,0),"-")</f>
        <v>GENERAL</v>
      </c>
      <c r="D1393" s="85" t="s">
        <v>32</v>
      </c>
      <c r="E1393" s="82" t="str">
        <f>_xlfn.IFNA(VLOOKUP(Table1[[#This Row],[ACCOUNT NAME]],'CHART OF ACCOUNTS'!$B$3:$D$156,3,0),"-")</f>
        <v>OPERATIONS EXPENSES</v>
      </c>
      <c r="F1393" s="83" t="s">
        <v>1225</v>
      </c>
      <c r="G1393" s="48">
        <v>76</v>
      </c>
      <c r="H1393" s="48"/>
      <c r="I1393" s="35">
        <f>I1392+Table1[[#This Row],[DEBIT]]-Table1[[#This Row],[CREDIT]]</f>
        <v>2088118388</v>
      </c>
      <c r="J1393" s="27">
        <f>Table1[[#This Row],[DATE]]</f>
        <v>45113</v>
      </c>
    </row>
    <row r="1394" hidden="1" spans="1:10">
      <c r="A1394" s="27">
        <v>45113</v>
      </c>
      <c r="B1394" s="40">
        <f t="shared" si="6"/>
        <v>1384</v>
      </c>
      <c r="C1394" s="84" t="str">
        <f>_xlfn.IFNA(VLOOKUP(Table1[[#This Row],[ACCOUNT NAME]],'CHART OF ACCOUNTS'!$B$3:$D$156,2,0),"-")</f>
        <v>GENERAL</v>
      </c>
      <c r="D1394" s="85" t="s">
        <v>32</v>
      </c>
      <c r="E1394" s="82" t="str">
        <f>_xlfn.IFNA(VLOOKUP(Table1[[#This Row],[ACCOUNT NAME]],'CHART OF ACCOUNTS'!$B$3:$D$156,3,0),"-")</f>
        <v>OPERATIONS EXPENSES</v>
      </c>
      <c r="F1394" s="83" t="s">
        <v>1234</v>
      </c>
      <c r="G1394" s="48">
        <v>50</v>
      </c>
      <c r="H1394" s="48"/>
      <c r="I1394" s="35">
        <f>I1393+Table1[[#This Row],[DEBIT]]-Table1[[#This Row],[CREDIT]]</f>
        <v>2088118438</v>
      </c>
      <c r="J1394" s="27">
        <f>Table1[[#This Row],[DATE]]</f>
        <v>45113</v>
      </c>
    </row>
    <row r="1395" hidden="1" spans="1:10">
      <c r="A1395" s="27">
        <v>45113</v>
      </c>
      <c r="B1395" s="40">
        <f t="shared" si="6"/>
        <v>1385</v>
      </c>
      <c r="C1395" s="84" t="str">
        <f>_xlfn.IFNA(VLOOKUP(Table1[[#This Row],[ACCOUNT NAME]],'CHART OF ACCOUNTS'!$B$3:$D$156,2,0),"-")</f>
        <v>GENERAL</v>
      </c>
      <c r="D1395" s="85" t="s">
        <v>32</v>
      </c>
      <c r="E1395" s="82" t="str">
        <f>_xlfn.IFNA(VLOOKUP(Table1[[#This Row],[ACCOUNT NAME]],'CHART OF ACCOUNTS'!$B$3:$D$156,3,0),"-")</f>
        <v>OPERATIONS EXPENSES</v>
      </c>
      <c r="F1395" s="83" t="s">
        <v>1225</v>
      </c>
      <c r="G1395" s="48">
        <v>76</v>
      </c>
      <c r="H1395" s="48"/>
      <c r="I1395" s="35">
        <f>I1394+Table1[[#This Row],[DEBIT]]-Table1[[#This Row],[CREDIT]]</f>
        <v>2088118514</v>
      </c>
      <c r="J1395" s="27">
        <f>Table1[[#This Row],[DATE]]</f>
        <v>45113</v>
      </c>
    </row>
    <row r="1396" hidden="1" spans="1:10">
      <c r="A1396" s="27">
        <v>45113</v>
      </c>
      <c r="B1396" s="40">
        <f t="shared" si="6"/>
        <v>1386</v>
      </c>
      <c r="C1396" s="84" t="str">
        <f>_xlfn.IFNA(VLOOKUP(Table1[[#This Row],[ACCOUNT NAME]],'CHART OF ACCOUNTS'!$B$3:$D$156,2,0),"-")</f>
        <v>GENERAL</v>
      </c>
      <c r="D1396" s="85" t="s">
        <v>32</v>
      </c>
      <c r="E1396" s="82" t="str">
        <f>_xlfn.IFNA(VLOOKUP(Table1[[#This Row],[ACCOUNT NAME]],'CHART OF ACCOUNTS'!$B$3:$D$156,3,0),"-")</f>
        <v>OPERATIONS EXPENSES</v>
      </c>
      <c r="F1396" s="83" t="s">
        <v>1225</v>
      </c>
      <c r="G1396" s="48">
        <v>76</v>
      </c>
      <c r="H1396" s="48"/>
      <c r="I1396" s="35">
        <f>I1395+Table1[[#This Row],[DEBIT]]-Table1[[#This Row],[CREDIT]]</f>
        <v>2088118590</v>
      </c>
      <c r="J1396" s="27">
        <f>Table1[[#This Row],[DATE]]</f>
        <v>45113</v>
      </c>
    </row>
    <row r="1397" hidden="1" spans="1:10">
      <c r="A1397" s="27">
        <v>45113</v>
      </c>
      <c r="B1397" s="40">
        <f t="shared" si="6"/>
        <v>1387</v>
      </c>
      <c r="C1397" s="84" t="str">
        <f>_xlfn.IFNA(VLOOKUP(Table1[[#This Row],[ACCOUNT NAME]],'CHART OF ACCOUNTS'!$B$3:$D$156,2,0),"-")</f>
        <v>GENERAL</v>
      </c>
      <c r="D1397" s="85" t="s">
        <v>32</v>
      </c>
      <c r="E1397" s="82" t="str">
        <f>_xlfn.IFNA(VLOOKUP(Table1[[#This Row],[ACCOUNT NAME]],'CHART OF ACCOUNTS'!$B$3:$D$156,3,0),"-")</f>
        <v>OPERATIONS EXPENSES</v>
      </c>
      <c r="F1397" s="83" t="s">
        <v>1232</v>
      </c>
      <c r="G1397" s="48">
        <v>825</v>
      </c>
      <c r="H1397" s="48"/>
      <c r="I1397" s="35">
        <f>I1396+Table1[[#This Row],[DEBIT]]-Table1[[#This Row],[CREDIT]]</f>
        <v>2088119415</v>
      </c>
      <c r="J1397" s="27">
        <f>Table1[[#This Row],[DATE]]</f>
        <v>45113</v>
      </c>
    </row>
    <row r="1398" hidden="1" spans="1:10">
      <c r="A1398" s="27">
        <v>45113</v>
      </c>
      <c r="B1398" s="40">
        <f t="shared" si="6"/>
        <v>1388</v>
      </c>
      <c r="C1398" s="84" t="str">
        <f>_xlfn.IFNA(VLOOKUP(Table1[[#This Row],[ACCOUNT NAME]],'CHART OF ACCOUNTS'!$B$3:$D$156,2,0),"-")</f>
        <v>GENERAL</v>
      </c>
      <c r="D1398" s="85" t="s">
        <v>32</v>
      </c>
      <c r="E1398" s="82" t="str">
        <f>_xlfn.IFNA(VLOOKUP(Table1[[#This Row],[ACCOUNT NAME]],'CHART OF ACCOUNTS'!$B$3:$D$156,3,0),"-")</f>
        <v>OPERATIONS EXPENSES</v>
      </c>
      <c r="F1398" s="83" t="s">
        <v>1235</v>
      </c>
      <c r="G1398" s="48">
        <v>100</v>
      </c>
      <c r="H1398" s="48"/>
      <c r="I1398" s="35">
        <f>I1397+Table1[[#This Row],[DEBIT]]-Table1[[#This Row],[CREDIT]]</f>
        <v>2088119515</v>
      </c>
      <c r="J1398" s="27">
        <f>Table1[[#This Row],[DATE]]</f>
        <v>45113</v>
      </c>
    </row>
    <row r="1399" hidden="1" spans="1:10">
      <c r="A1399" s="27">
        <v>45113</v>
      </c>
      <c r="B1399" s="40">
        <f t="shared" si="6"/>
        <v>1389</v>
      </c>
      <c r="C1399" s="84" t="str">
        <f>_xlfn.IFNA(VLOOKUP(Table1[[#This Row],[ACCOUNT NAME]],'CHART OF ACCOUNTS'!$B$3:$D$156,2,0),"-")</f>
        <v>GENERAL</v>
      </c>
      <c r="D1399" s="85" t="s">
        <v>32</v>
      </c>
      <c r="E1399" s="82" t="str">
        <f>_xlfn.IFNA(VLOOKUP(Table1[[#This Row],[ACCOUNT NAME]],'CHART OF ACCOUNTS'!$B$3:$D$156,3,0),"-")</f>
        <v>OPERATIONS EXPENSES</v>
      </c>
      <c r="F1399" s="83" t="s">
        <v>1236</v>
      </c>
      <c r="G1399" s="48">
        <v>1160</v>
      </c>
      <c r="H1399" s="48"/>
      <c r="I1399" s="35">
        <f>I1398+Table1[[#This Row],[DEBIT]]-Table1[[#This Row],[CREDIT]]</f>
        <v>2088120675</v>
      </c>
      <c r="J1399" s="27">
        <f>Table1[[#This Row],[DATE]]</f>
        <v>45113</v>
      </c>
    </row>
    <row r="1400" hidden="1" spans="1:10">
      <c r="A1400" s="27">
        <v>45113</v>
      </c>
      <c r="B1400" s="40">
        <f t="shared" si="6"/>
        <v>1390</v>
      </c>
      <c r="C1400" s="84" t="str">
        <f>_xlfn.IFNA(VLOOKUP(Table1[[#This Row],[ACCOUNT NAME]],'CHART OF ACCOUNTS'!$B$3:$D$156,2,0),"-")</f>
        <v>GENERAL</v>
      </c>
      <c r="D1400" s="85" t="s">
        <v>32</v>
      </c>
      <c r="E1400" s="82" t="str">
        <f>_xlfn.IFNA(VLOOKUP(Table1[[#This Row],[ACCOUNT NAME]],'CHART OF ACCOUNTS'!$B$3:$D$156,3,0),"-")</f>
        <v>OPERATIONS EXPENSES</v>
      </c>
      <c r="F1400" s="46" t="s">
        <v>1237</v>
      </c>
      <c r="G1400" s="48">
        <v>1495</v>
      </c>
      <c r="H1400" s="48"/>
      <c r="I1400" s="35">
        <f>I1399+Table1[[#This Row],[DEBIT]]-Table1[[#This Row],[CREDIT]]</f>
        <v>2088122170</v>
      </c>
      <c r="J1400" s="27">
        <f>Table1[[#This Row],[DATE]]</f>
        <v>45113</v>
      </c>
    </row>
    <row r="1401" hidden="1" spans="1:10">
      <c r="A1401" s="27">
        <v>45113</v>
      </c>
      <c r="B1401" s="40">
        <f t="shared" si="6"/>
        <v>1391</v>
      </c>
      <c r="C1401" s="84" t="str">
        <f>_xlfn.IFNA(VLOOKUP(Table1[[#This Row],[ACCOUNT NAME]],'CHART OF ACCOUNTS'!$B$3:$D$156,2,0),"-")</f>
        <v>GENERAL</v>
      </c>
      <c r="D1401" s="85" t="s">
        <v>32</v>
      </c>
      <c r="E1401" s="82" t="str">
        <f>_xlfn.IFNA(VLOOKUP(Table1[[#This Row],[ACCOUNT NAME]],'CHART OF ACCOUNTS'!$B$3:$D$156,3,0),"-")</f>
        <v>OPERATIONS EXPENSES</v>
      </c>
      <c r="F1401" s="46" t="s">
        <v>1238</v>
      </c>
      <c r="G1401" s="48">
        <v>113</v>
      </c>
      <c r="H1401" s="48"/>
      <c r="I1401" s="35">
        <f>I1400+Table1[[#This Row],[DEBIT]]-Table1[[#This Row],[CREDIT]]</f>
        <v>2088122283</v>
      </c>
      <c r="J1401" s="27">
        <f>Table1[[#This Row],[DATE]]</f>
        <v>45113</v>
      </c>
    </row>
    <row r="1402" hidden="1" spans="1:10">
      <c r="A1402" s="27">
        <v>45113</v>
      </c>
      <c r="B1402" s="40">
        <f t="shared" si="6"/>
        <v>1392</v>
      </c>
      <c r="C1402" s="84" t="str">
        <f>_xlfn.IFNA(VLOOKUP(Table1[[#This Row],[ACCOUNT NAME]],'CHART OF ACCOUNTS'!$B$3:$D$156,2,0),"-")</f>
        <v>GENERAL</v>
      </c>
      <c r="D1402" s="85" t="s">
        <v>32</v>
      </c>
      <c r="E1402" s="82" t="str">
        <f>_xlfn.IFNA(VLOOKUP(Table1[[#This Row],[ACCOUNT NAME]],'CHART OF ACCOUNTS'!$B$3:$D$156,3,0),"-")</f>
        <v>OPERATIONS EXPENSES</v>
      </c>
      <c r="F1402" s="46" t="s">
        <v>1239</v>
      </c>
      <c r="G1402" s="48">
        <v>750</v>
      </c>
      <c r="H1402" s="48"/>
      <c r="I1402" s="35">
        <f>I1401+Table1[[#This Row],[DEBIT]]-Table1[[#This Row],[CREDIT]]</f>
        <v>2088123033</v>
      </c>
      <c r="J1402" s="27">
        <f>Table1[[#This Row],[DATE]]</f>
        <v>45113</v>
      </c>
    </row>
    <row r="1403" hidden="1" spans="1:10">
      <c r="A1403" s="27">
        <v>45113</v>
      </c>
      <c r="B1403" s="40">
        <f t="shared" si="6"/>
        <v>1393</v>
      </c>
      <c r="C1403" s="84" t="str">
        <f>_xlfn.IFNA(VLOOKUP(Table1[[#This Row],[ACCOUNT NAME]],'CHART OF ACCOUNTS'!$B$3:$D$156,2,0),"-")</f>
        <v>GENERAL</v>
      </c>
      <c r="D1403" s="85" t="s">
        <v>32</v>
      </c>
      <c r="E1403" s="82" t="str">
        <f>_xlfn.IFNA(VLOOKUP(Table1[[#This Row],[ACCOUNT NAME]],'CHART OF ACCOUNTS'!$B$3:$D$156,3,0),"-")</f>
        <v>OPERATIONS EXPENSES</v>
      </c>
      <c r="F1403" s="46" t="s">
        <v>1240</v>
      </c>
      <c r="G1403" s="48">
        <v>261</v>
      </c>
      <c r="H1403" s="48"/>
      <c r="I1403" s="35">
        <f>I1402+Table1[[#This Row],[DEBIT]]-Table1[[#This Row],[CREDIT]]</f>
        <v>2088123294</v>
      </c>
      <c r="J1403" s="27">
        <f>Table1[[#This Row],[DATE]]</f>
        <v>45113</v>
      </c>
    </row>
    <row r="1404" hidden="1" spans="1:10">
      <c r="A1404" s="27">
        <v>45113</v>
      </c>
      <c r="B1404" s="40">
        <f t="shared" si="6"/>
        <v>1394</v>
      </c>
      <c r="C1404" s="84" t="str">
        <f>_xlfn.IFNA(VLOOKUP(Table1[[#This Row],[ACCOUNT NAME]],'CHART OF ACCOUNTS'!$B$3:$D$156,2,0),"-")</f>
        <v>GENERAL</v>
      </c>
      <c r="D1404" s="85" t="s">
        <v>32</v>
      </c>
      <c r="E1404" s="82" t="str">
        <f>_xlfn.IFNA(VLOOKUP(Table1[[#This Row],[ACCOUNT NAME]],'CHART OF ACCOUNTS'!$B$3:$D$156,3,0),"-")</f>
        <v>OPERATIONS EXPENSES</v>
      </c>
      <c r="F1404" s="46" t="s">
        <v>1241</v>
      </c>
      <c r="G1404" s="48">
        <v>126</v>
      </c>
      <c r="H1404" s="48"/>
      <c r="I1404" s="35">
        <f>I1403+Table1[[#This Row],[DEBIT]]-Table1[[#This Row],[CREDIT]]</f>
        <v>2088123420</v>
      </c>
      <c r="J1404" s="27">
        <f>Table1[[#This Row],[DATE]]</f>
        <v>45113</v>
      </c>
    </row>
    <row r="1405" hidden="1" spans="1:10">
      <c r="A1405" s="27">
        <v>45113</v>
      </c>
      <c r="B1405" s="40">
        <f t="shared" si="6"/>
        <v>1395</v>
      </c>
      <c r="C1405" s="84" t="str">
        <f>_xlfn.IFNA(VLOOKUP(Table1[[#This Row],[ACCOUNT NAME]],'CHART OF ACCOUNTS'!$B$3:$D$156,2,0),"-")</f>
        <v>GENERAL</v>
      </c>
      <c r="D1405" s="85" t="s">
        <v>32</v>
      </c>
      <c r="E1405" s="82" t="str">
        <f>_xlfn.IFNA(VLOOKUP(Table1[[#This Row],[ACCOUNT NAME]],'CHART OF ACCOUNTS'!$B$3:$D$156,3,0),"-")</f>
        <v>OPERATIONS EXPENSES</v>
      </c>
      <c r="F1405" s="46" t="s">
        <v>1242</v>
      </c>
      <c r="G1405" s="48">
        <v>250</v>
      </c>
      <c r="H1405" s="48"/>
      <c r="I1405" s="35">
        <f>I1404+Table1[[#This Row],[DEBIT]]-Table1[[#This Row],[CREDIT]]</f>
        <v>2088123670</v>
      </c>
      <c r="J1405" s="27">
        <f>Table1[[#This Row],[DATE]]</f>
        <v>45113</v>
      </c>
    </row>
    <row r="1406" hidden="1" spans="1:10">
      <c r="A1406" s="27">
        <v>45113</v>
      </c>
      <c r="B1406" s="40">
        <f t="shared" si="6"/>
        <v>1396</v>
      </c>
      <c r="C1406" s="84" t="str">
        <f>_xlfn.IFNA(VLOOKUP(Table1[[#This Row],[ACCOUNT NAME]],'CHART OF ACCOUNTS'!$B$3:$D$156,2,0),"-")</f>
        <v>GENERAL</v>
      </c>
      <c r="D1406" s="85" t="s">
        <v>32</v>
      </c>
      <c r="E1406" s="82" t="str">
        <f>_xlfn.IFNA(VLOOKUP(Table1[[#This Row],[ACCOUNT NAME]],'CHART OF ACCOUNTS'!$B$3:$D$156,3,0),"-")</f>
        <v>OPERATIONS EXPENSES</v>
      </c>
      <c r="F1406" s="46" t="s">
        <v>1243</v>
      </c>
      <c r="G1406" s="48">
        <v>241</v>
      </c>
      <c r="H1406" s="48"/>
      <c r="I1406" s="35">
        <f>I1405+Table1[[#This Row],[DEBIT]]-Table1[[#This Row],[CREDIT]]</f>
        <v>2088123911</v>
      </c>
      <c r="J1406" s="27">
        <f>Table1[[#This Row],[DATE]]</f>
        <v>45113</v>
      </c>
    </row>
    <row r="1407" hidden="1" spans="1:10">
      <c r="A1407" s="27">
        <v>45113</v>
      </c>
      <c r="B1407" s="40">
        <f t="shared" si="6"/>
        <v>1397</v>
      </c>
      <c r="C1407" s="84" t="str">
        <f>_xlfn.IFNA(VLOOKUP(Table1[[#This Row],[ACCOUNT NAME]],'CHART OF ACCOUNTS'!$B$3:$D$156,2,0),"-")</f>
        <v>GENERAL</v>
      </c>
      <c r="D1407" s="85" t="s">
        <v>32</v>
      </c>
      <c r="E1407" s="82" t="str">
        <f>_xlfn.IFNA(VLOOKUP(Table1[[#This Row],[ACCOUNT NAME]],'CHART OF ACCOUNTS'!$B$3:$D$156,3,0),"-")</f>
        <v>OPERATIONS EXPENSES</v>
      </c>
      <c r="F1407" s="46" t="s">
        <v>1204</v>
      </c>
      <c r="G1407" s="48">
        <v>300</v>
      </c>
      <c r="H1407" s="48"/>
      <c r="I1407" s="35">
        <f>I1406+Table1[[#This Row],[DEBIT]]-Table1[[#This Row],[CREDIT]]</f>
        <v>2088124211</v>
      </c>
      <c r="J1407" s="27">
        <f>Table1[[#This Row],[DATE]]</f>
        <v>45113</v>
      </c>
    </row>
    <row r="1408" hidden="1" spans="1:10">
      <c r="A1408" s="27">
        <v>45113</v>
      </c>
      <c r="B1408" s="40">
        <f t="shared" si="6"/>
        <v>1398</v>
      </c>
      <c r="C1408" s="84" t="str">
        <f>_xlfn.IFNA(VLOOKUP(Table1[[#This Row],[ACCOUNT NAME]],'CHART OF ACCOUNTS'!$B$3:$D$156,2,0),"-")</f>
        <v>GENERAL</v>
      </c>
      <c r="D1408" s="85" t="s">
        <v>32</v>
      </c>
      <c r="E1408" s="82" t="str">
        <f>_xlfn.IFNA(VLOOKUP(Table1[[#This Row],[ACCOUNT NAME]],'CHART OF ACCOUNTS'!$B$3:$D$156,3,0),"-")</f>
        <v>OPERATIONS EXPENSES</v>
      </c>
      <c r="F1408" s="46" t="s">
        <v>1244</v>
      </c>
      <c r="G1408" s="48">
        <v>45</v>
      </c>
      <c r="H1408" s="48"/>
      <c r="I1408" s="35">
        <f>I1407+Table1[[#This Row],[DEBIT]]-Table1[[#This Row],[CREDIT]]</f>
        <v>2088124256</v>
      </c>
      <c r="J1408" s="27">
        <f>Table1[[#This Row],[DATE]]</f>
        <v>45113</v>
      </c>
    </row>
    <row r="1409" hidden="1" spans="1:10">
      <c r="A1409" s="27">
        <v>45113</v>
      </c>
      <c r="B1409" s="40">
        <f t="shared" si="6"/>
        <v>1399</v>
      </c>
      <c r="C1409" s="84" t="str">
        <f>_xlfn.IFNA(VLOOKUP(Table1[[#This Row],[ACCOUNT NAME]],'CHART OF ACCOUNTS'!$B$3:$D$156,2,0),"-")</f>
        <v>GENERAL</v>
      </c>
      <c r="D1409" s="85" t="s">
        <v>32</v>
      </c>
      <c r="E1409" s="82" t="str">
        <f>_xlfn.IFNA(VLOOKUP(Table1[[#This Row],[ACCOUNT NAME]],'CHART OF ACCOUNTS'!$B$3:$D$156,3,0),"-")</f>
        <v>OPERATIONS EXPENSES</v>
      </c>
      <c r="F1409" s="46" t="s">
        <v>1245</v>
      </c>
      <c r="G1409" s="48">
        <v>40</v>
      </c>
      <c r="H1409" s="48"/>
      <c r="I1409" s="35">
        <f>I1408+Table1[[#This Row],[DEBIT]]-Table1[[#This Row],[CREDIT]]</f>
        <v>2088124296</v>
      </c>
      <c r="J1409" s="27">
        <f>Table1[[#This Row],[DATE]]</f>
        <v>45113</v>
      </c>
    </row>
    <row r="1410" hidden="1" spans="1:10">
      <c r="A1410" s="27">
        <v>45113</v>
      </c>
      <c r="B1410" s="40">
        <f t="shared" si="6"/>
        <v>1400</v>
      </c>
      <c r="C1410" s="84" t="str">
        <f>_xlfn.IFNA(VLOOKUP(Table1[[#This Row],[ACCOUNT NAME]],'CHART OF ACCOUNTS'!$B$3:$D$156,2,0),"-")</f>
        <v>GENERAL</v>
      </c>
      <c r="D1410" s="85" t="s">
        <v>32</v>
      </c>
      <c r="E1410" s="82" t="str">
        <f>_xlfn.IFNA(VLOOKUP(Table1[[#This Row],[ACCOUNT NAME]],'CHART OF ACCOUNTS'!$B$3:$D$156,3,0),"-")</f>
        <v>OPERATIONS EXPENSES</v>
      </c>
      <c r="F1410" s="46" t="s">
        <v>1224</v>
      </c>
      <c r="G1410" s="48">
        <v>151</v>
      </c>
      <c r="H1410" s="48"/>
      <c r="I1410" s="35">
        <f>I1409+Table1[[#This Row],[DEBIT]]-Table1[[#This Row],[CREDIT]]</f>
        <v>2088124447</v>
      </c>
      <c r="J1410" s="27">
        <f>Table1[[#This Row],[DATE]]</f>
        <v>45113</v>
      </c>
    </row>
    <row r="1411" hidden="1" spans="1:10">
      <c r="A1411" s="27">
        <v>45113</v>
      </c>
      <c r="B1411" s="40">
        <f t="shared" si="6"/>
        <v>1401</v>
      </c>
      <c r="C1411" s="84" t="str">
        <f>_xlfn.IFNA(VLOOKUP(Table1[[#This Row],[ACCOUNT NAME]],'CHART OF ACCOUNTS'!$B$3:$D$156,2,0),"-")</f>
        <v>GENERAL</v>
      </c>
      <c r="D1411" s="85" t="s">
        <v>32</v>
      </c>
      <c r="E1411" s="82" t="str">
        <f>_xlfn.IFNA(VLOOKUP(Table1[[#This Row],[ACCOUNT NAME]],'CHART OF ACCOUNTS'!$B$3:$D$156,3,0),"-")</f>
        <v>OPERATIONS EXPENSES</v>
      </c>
      <c r="F1411" s="46" t="s">
        <v>1225</v>
      </c>
      <c r="G1411" s="48">
        <v>76</v>
      </c>
      <c r="H1411" s="48"/>
      <c r="I1411" s="35">
        <f>I1410+Table1[[#This Row],[DEBIT]]-Table1[[#This Row],[CREDIT]]</f>
        <v>2088124523</v>
      </c>
      <c r="J1411" s="27">
        <f>Table1[[#This Row],[DATE]]</f>
        <v>45113</v>
      </c>
    </row>
    <row r="1412" hidden="1" spans="1:10">
      <c r="A1412" s="27">
        <v>45113</v>
      </c>
      <c r="B1412" s="40">
        <f t="shared" si="6"/>
        <v>1402</v>
      </c>
      <c r="C1412" s="84" t="str">
        <f>_xlfn.IFNA(VLOOKUP(Table1[[#This Row],[ACCOUNT NAME]],'CHART OF ACCOUNTS'!$B$3:$D$156,2,0),"-")</f>
        <v>GENERAL</v>
      </c>
      <c r="D1412" s="85" t="s">
        <v>32</v>
      </c>
      <c r="E1412" s="82" t="str">
        <f>_xlfn.IFNA(VLOOKUP(Table1[[#This Row],[ACCOUNT NAME]],'CHART OF ACCOUNTS'!$B$3:$D$156,3,0),"-")</f>
        <v>OPERATIONS EXPENSES</v>
      </c>
      <c r="F1412" s="46" t="s">
        <v>1246</v>
      </c>
      <c r="G1412" s="48">
        <v>923</v>
      </c>
      <c r="H1412" s="48"/>
      <c r="I1412" s="35">
        <f>I1411+Table1[[#This Row],[DEBIT]]-Table1[[#This Row],[CREDIT]]</f>
        <v>2088125446</v>
      </c>
      <c r="J1412" s="27">
        <f>Table1[[#This Row],[DATE]]</f>
        <v>45113</v>
      </c>
    </row>
    <row r="1413" hidden="1" spans="1:10">
      <c r="A1413" s="27">
        <v>45113</v>
      </c>
      <c r="B1413" s="40">
        <f t="shared" si="6"/>
        <v>1403</v>
      </c>
      <c r="C1413" s="84" t="str">
        <f>_xlfn.IFNA(VLOOKUP(Table1[[#This Row],[ACCOUNT NAME]],'CHART OF ACCOUNTS'!$B$3:$D$156,2,0),"-")</f>
        <v>GENERAL</v>
      </c>
      <c r="D1413" s="85" t="s">
        <v>32</v>
      </c>
      <c r="E1413" s="82" t="str">
        <f>_xlfn.IFNA(VLOOKUP(Table1[[#This Row],[ACCOUNT NAME]],'CHART OF ACCOUNTS'!$B$3:$D$156,3,0),"-")</f>
        <v>OPERATIONS EXPENSES</v>
      </c>
      <c r="F1413" s="46" t="s">
        <v>1225</v>
      </c>
      <c r="G1413" s="48">
        <v>76</v>
      </c>
      <c r="H1413" s="48"/>
      <c r="I1413" s="35">
        <f>I1412+Table1[[#This Row],[DEBIT]]-Table1[[#This Row],[CREDIT]]</f>
        <v>2088125522</v>
      </c>
      <c r="J1413" s="27">
        <f>Table1[[#This Row],[DATE]]</f>
        <v>45113</v>
      </c>
    </row>
    <row r="1414" hidden="1" spans="1:10">
      <c r="A1414" s="27">
        <v>45113</v>
      </c>
      <c r="B1414" s="40">
        <f t="shared" si="6"/>
        <v>1404</v>
      </c>
      <c r="C1414" s="84" t="str">
        <f>_xlfn.IFNA(VLOOKUP(Table1[[#This Row],[ACCOUNT NAME]],'CHART OF ACCOUNTS'!$B$3:$D$156,2,0),"-")</f>
        <v>GENERAL</v>
      </c>
      <c r="D1414" s="85" t="s">
        <v>32</v>
      </c>
      <c r="E1414" s="82" t="str">
        <f>_xlfn.IFNA(VLOOKUP(Table1[[#This Row],[ACCOUNT NAME]],'CHART OF ACCOUNTS'!$B$3:$D$156,3,0),"-")</f>
        <v>OPERATIONS EXPENSES</v>
      </c>
      <c r="F1414" s="46" t="s">
        <v>1247</v>
      </c>
      <c r="G1414" s="86">
        <v>16462</v>
      </c>
      <c r="H1414" s="48"/>
      <c r="I1414" s="35">
        <f>I1413+Table1[[#This Row],[DEBIT]]-Table1[[#This Row],[CREDIT]]</f>
        <v>2088141984</v>
      </c>
      <c r="J1414" s="27">
        <f>Table1[[#This Row],[DATE]]</f>
        <v>45113</v>
      </c>
    </row>
    <row r="1415" hidden="1" spans="1:10">
      <c r="A1415" s="27">
        <v>45113</v>
      </c>
      <c r="B1415" s="40">
        <f t="shared" si="6"/>
        <v>1405</v>
      </c>
      <c r="C1415" s="84" t="str">
        <f>_xlfn.IFNA(VLOOKUP(Table1[[#This Row],[ACCOUNT NAME]],'CHART OF ACCOUNTS'!$B$3:$D$156,2,0),"-")</f>
        <v>GENERAL</v>
      </c>
      <c r="D1415" s="85" t="s">
        <v>32</v>
      </c>
      <c r="E1415" s="82" t="str">
        <f>_xlfn.IFNA(VLOOKUP(Table1[[#This Row],[ACCOUNT NAME]],'CHART OF ACCOUNTS'!$B$3:$D$156,3,0),"-")</f>
        <v>OPERATIONS EXPENSES</v>
      </c>
      <c r="F1415" s="46" t="s">
        <v>1248</v>
      </c>
      <c r="G1415" s="48">
        <v>250</v>
      </c>
      <c r="H1415" s="48"/>
      <c r="I1415" s="35">
        <f>I1414+Table1[[#This Row],[DEBIT]]-Table1[[#This Row],[CREDIT]]</f>
        <v>2088142234</v>
      </c>
      <c r="J1415" s="27">
        <f>Table1[[#This Row],[DATE]]</f>
        <v>45113</v>
      </c>
    </row>
    <row r="1416" hidden="1" spans="1:10">
      <c r="A1416" s="27">
        <v>45113</v>
      </c>
      <c r="B1416" s="40">
        <f t="shared" si="6"/>
        <v>1406</v>
      </c>
      <c r="C1416" s="84" t="str">
        <f>_xlfn.IFNA(VLOOKUP(Table1[[#This Row],[ACCOUNT NAME]],'CHART OF ACCOUNTS'!$B$3:$D$156,2,0),"-")</f>
        <v>GENERAL</v>
      </c>
      <c r="D1416" s="85" t="s">
        <v>32</v>
      </c>
      <c r="E1416" s="82" t="str">
        <f>_xlfn.IFNA(VLOOKUP(Table1[[#This Row],[ACCOUNT NAME]],'CHART OF ACCOUNTS'!$B$3:$D$156,3,0),"-")</f>
        <v>OPERATIONS EXPENSES</v>
      </c>
      <c r="F1416" s="46" t="s">
        <v>1249</v>
      </c>
      <c r="G1416" s="48">
        <v>226</v>
      </c>
      <c r="H1416" s="48"/>
      <c r="I1416" s="35">
        <f>I1415+Table1[[#This Row],[DEBIT]]-Table1[[#This Row],[CREDIT]]</f>
        <v>2088142460</v>
      </c>
      <c r="J1416" s="27">
        <f>Table1[[#This Row],[DATE]]</f>
        <v>45113</v>
      </c>
    </row>
    <row r="1417" hidden="1" spans="1:10">
      <c r="A1417" s="27">
        <v>45113</v>
      </c>
      <c r="B1417" s="40">
        <f t="shared" si="6"/>
        <v>1407</v>
      </c>
      <c r="C1417" s="84" t="str">
        <f>_xlfn.IFNA(VLOOKUP(Table1[[#This Row],[ACCOUNT NAME]],'CHART OF ACCOUNTS'!$B$3:$D$156,2,0),"-")</f>
        <v>GENERAL</v>
      </c>
      <c r="D1417" s="85" t="s">
        <v>32</v>
      </c>
      <c r="E1417" s="82" t="str">
        <f>_xlfn.IFNA(VLOOKUP(Table1[[#This Row],[ACCOUNT NAME]],'CHART OF ACCOUNTS'!$B$3:$D$156,3,0),"-")</f>
        <v>OPERATIONS EXPENSES</v>
      </c>
      <c r="F1417" s="83" t="s">
        <v>1224</v>
      </c>
      <c r="G1417" s="48">
        <v>151</v>
      </c>
      <c r="H1417" s="48"/>
      <c r="I1417" s="35">
        <f>I1416+Table1[[#This Row],[DEBIT]]-Table1[[#This Row],[CREDIT]]</f>
        <v>2088142611</v>
      </c>
      <c r="J1417" s="27">
        <f>Table1[[#This Row],[DATE]]</f>
        <v>45113</v>
      </c>
    </row>
    <row r="1418" hidden="1" spans="1:10">
      <c r="A1418" s="27">
        <v>45113</v>
      </c>
      <c r="B1418" s="40">
        <f t="shared" si="6"/>
        <v>1408</v>
      </c>
      <c r="C1418" s="84" t="str">
        <f>_xlfn.IFNA(VLOOKUP(Table1[[#This Row],[ACCOUNT NAME]],'CHART OF ACCOUNTS'!$B$3:$D$156,2,0),"-")</f>
        <v>GENERAL</v>
      </c>
      <c r="D1418" s="85" t="s">
        <v>32</v>
      </c>
      <c r="E1418" s="82" t="str">
        <f>_xlfn.IFNA(VLOOKUP(Table1[[#This Row],[ACCOUNT NAME]],'CHART OF ACCOUNTS'!$B$3:$D$156,3,0),"-")</f>
        <v>OPERATIONS EXPENSES</v>
      </c>
      <c r="F1418" s="83" t="s">
        <v>1241</v>
      </c>
      <c r="G1418" s="48">
        <v>126</v>
      </c>
      <c r="H1418" s="48"/>
      <c r="I1418" s="35">
        <f>I1417+Table1[[#This Row],[DEBIT]]-Table1[[#This Row],[CREDIT]]</f>
        <v>2088142737</v>
      </c>
      <c r="J1418" s="27">
        <f>Table1[[#This Row],[DATE]]</f>
        <v>45113</v>
      </c>
    </row>
    <row r="1419" hidden="1" spans="1:10">
      <c r="A1419" s="27">
        <v>45113</v>
      </c>
      <c r="B1419" s="40">
        <f t="shared" si="6"/>
        <v>1409</v>
      </c>
      <c r="C1419" s="84" t="str">
        <f>_xlfn.IFNA(VLOOKUP(Table1[[#This Row],[ACCOUNT NAME]],'CHART OF ACCOUNTS'!$B$3:$D$156,2,0),"-")</f>
        <v>GENERAL</v>
      </c>
      <c r="D1419" s="85" t="s">
        <v>32</v>
      </c>
      <c r="E1419" s="82" t="str">
        <f>_xlfn.IFNA(VLOOKUP(Table1[[#This Row],[ACCOUNT NAME]],'CHART OF ACCOUNTS'!$B$3:$D$156,3,0),"-")</f>
        <v>OPERATIONS EXPENSES</v>
      </c>
      <c r="F1419" s="83" t="s">
        <v>1225</v>
      </c>
      <c r="G1419" s="48">
        <v>76</v>
      </c>
      <c r="H1419" s="48"/>
      <c r="I1419" s="35">
        <f>I1418+Table1[[#This Row],[DEBIT]]-Table1[[#This Row],[CREDIT]]</f>
        <v>2088142813</v>
      </c>
      <c r="J1419" s="27">
        <f>Table1[[#This Row],[DATE]]</f>
        <v>45113</v>
      </c>
    </row>
    <row r="1420" hidden="1" spans="1:10">
      <c r="A1420" s="27">
        <v>45113</v>
      </c>
      <c r="B1420" s="40">
        <f t="shared" si="6"/>
        <v>1410</v>
      </c>
      <c r="C1420" s="84" t="str">
        <f>_xlfn.IFNA(VLOOKUP(Table1[[#This Row],[ACCOUNT NAME]],'CHART OF ACCOUNTS'!$B$3:$D$156,2,0),"-")</f>
        <v>GENERAL</v>
      </c>
      <c r="D1420" s="85" t="s">
        <v>32</v>
      </c>
      <c r="E1420" s="82" t="str">
        <f>_xlfn.IFNA(VLOOKUP(Table1[[#This Row],[ACCOUNT NAME]],'CHART OF ACCOUNTS'!$B$3:$D$156,3,0),"-")</f>
        <v>OPERATIONS EXPENSES</v>
      </c>
      <c r="F1420" s="83" t="s">
        <v>1250</v>
      </c>
      <c r="G1420" s="48">
        <v>599</v>
      </c>
      <c r="H1420" s="48"/>
      <c r="I1420" s="35">
        <f>I1419+Table1[[#This Row],[DEBIT]]-Table1[[#This Row],[CREDIT]]</f>
        <v>2088143412</v>
      </c>
      <c r="J1420" s="27">
        <f>Table1[[#This Row],[DATE]]</f>
        <v>45113</v>
      </c>
    </row>
    <row r="1421" hidden="1" spans="1:10">
      <c r="A1421" s="27">
        <v>45113</v>
      </c>
      <c r="B1421" s="40">
        <f t="shared" si="6"/>
        <v>1411</v>
      </c>
      <c r="C1421" s="84" t="str">
        <f>_xlfn.IFNA(VLOOKUP(Table1[[#This Row],[ACCOUNT NAME]],'CHART OF ACCOUNTS'!$B$3:$D$156,2,0),"-")</f>
        <v>GENERAL</v>
      </c>
      <c r="D1421" s="85" t="s">
        <v>32</v>
      </c>
      <c r="E1421" s="82" t="str">
        <f>_xlfn.IFNA(VLOOKUP(Table1[[#This Row],[ACCOUNT NAME]],'CHART OF ACCOUNTS'!$B$3:$D$156,3,0),"-")</f>
        <v>OPERATIONS EXPENSES</v>
      </c>
      <c r="F1421" s="46" t="s">
        <v>1225</v>
      </c>
      <c r="G1421" s="48">
        <v>76</v>
      </c>
      <c r="H1421" s="48"/>
      <c r="I1421" s="35">
        <f>I1420+Table1[[#This Row],[DEBIT]]-Table1[[#This Row],[CREDIT]]</f>
        <v>2088143488</v>
      </c>
      <c r="J1421" s="27">
        <f>Table1[[#This Row],[DATE]]</f>
        <v>45113</v>
      </c>
    </row>
    <row r="1422" hidden="1" spans="1:10">
      <c r="A1422" s="27">
        <v>45113</v>
      </c>
      <c r="B1422" s="40">
        <f t="shared" si="6"/>
        <v>1412</v>
      </c>
      <c r="C1422" s="84" t="str">
        <f>_xlfn.IFNA(VLOOKUP(Table1[[#This Row],[ACCOUNT NAME]],'CHART OF ACCOUNTS'!$B$3:$D$156,2,0),"-")</f>
        <v>GENERAL</v>
      </c>
      <c r="D1422" s="85" t="s">
        <v>32</v>
      </c>
      <c r="E1422" s="82" t="str">
        <f>_xlfn.IFNA(VLOOKUP(Table1[[#This Row],[ACCOUNT NAME]],'CHART OF ACCOUNTS'!$B$3:$D$156,3,0),"-")</f>
        <v>OPERATIONS EXPENSES</v>
      </c>
      <c r="F1422" s="46" t="s">
        <v>1224</v>
      </c>
      <c r="G1422" s="48">
        <v>151</v>
      </c>
      <c r="H1422" s="48"/>
      <c r="I1422" s="35">
        <f>I1421+Table1[[#This Row],[DEBIT]]-Table1[[#This Row],[CREDIT]]</f>
        <v>2088143639</v>
      </c>
      <c r="J1422" s="27">
        <f>Table1[[#This Row],[DATE]]</f>
        <v>45113</v>
      </c>
    </row>
    <row r="1423" hidden="1" spans="1:10">
      <c r="A1423" s="27">
        <v>45113</v>
      </c>
      <c r="B1423" s="40">
        <f t="shared" si="6"/>
        <v>1413</v>
      </c>
      <c r="C1423" s="84" t="str">
        <f>_xlfn.IFNA(VLOOKUP(Table1[[#This Row],[ACCOUNT NAME]],'CHART OF ACCOUNTS'!$B$3:$D$156,2,0),"-")</f>
        <v>GENERAL</v>
      </c>
      <c r="D1423" s="85" t="s">
        <v>32</v>
      </c>
      <c r="E1423" s="82" t="str">
        <f>_xlfn.IFNA(VLOOKUP(Table1[[#This Row],[ACCOUNT NAME]],'CHART OF ACCOUNTS'!$B$3:$D$156,3,0),"-")</f>
        <v>OPERATIONS EXPENSES</v>
      </c>
      <c r="F1423" s="83" t="s">
        <v>1251</v>
      </c>
      <c r="G1423" s="48">
        <v>1170</v>
      </c>
      <c r="H1423" s="48"/>
      <c r="I1423" s="35">
        <f>I1422+Table1[[#This Row],[DEBIT]]-Table1[[#This Row],[CREDIT]]</f>
        <v>2088144809</v>
      </c>
      <c r="J1423" s="27">
        <f>Table1[[#This Row],[DATE]]</f>
        <v>45113</v>
      </c>
    </row>
    <row r="1424" hidden="1" spans="1:10">
      <c r="A1424" s="27">
        <v>45113</v>
      </c>
      <c r="B1424" s="40">
        <f t="shared" si="6"/>
        <v>1414</v>
      </c>
      <c r="C1424" s="84" t="str">
        <f>_xlfn.IFNA(VLOOKUP(Table1[[#This Row],[ACCOUNT NAME]],'CHART OF ACCOUNTS'!$B$3:$D$156,2,0),"-")</f>
        <v>GENERAL</v>
      </c>
      <c r="D1424" s="85" t="s">
        <v>32</v>
      </c>
      <c r="E1424" s="82" t="str">
        <f>_xlfn.IFNA(VLOOKUP(Table1[[#This Row],[ACCOUNT NAME]],'CHART OF ACCOUNTS'!$B$3:$D$156,3,0),"-")</f>
        <v>OPERATIONS EXPENSES</v>
      </c>
      <c r="F1424" s="83" t="s">
        <v>1252</v>
      </c>
      <c r="G1424" s="48">
        <v>45</v>
      </c>
      <c r="H1424" s="48"/>
      <c r="I1424" s="35">
        <f>I1423+Table1[[#This Row],[DEBIT]]-Table1[[#This Row],[CREDIT]]</f>
        <v>2088144854</v>
      </c>
      <c r="J1424" s="27">
        <f>Table1[[#This Row],[DATE]]</f>
        <v>45113</v>
      </c>
    </row>
    <row r="1425" hidden="1" spans="1:10">
      <c r="A1425" s="27">
        <v>45113</v>
      </c>
      <c r="B1425" s="40">
        <f t="shared" si="6"/>
        <v>1415</v>
      </c>
      <c r="C1425" s="84" t="str">
        <f>_xlfn.IFNA(VLOOKUP(Table1[[#This Row],[ACCOUNT NAME]],'CHART OF ACCOUNTS'!$B$3:$D$156,2,0),"-")</f>
        <v>GENERAL</v>
      </c>
      <c r="D1425" s="85" t="s">
        <v>32</v>
      </c>
      <c r="E1425" s="82" t="str">
        <f>_xlfn.IFNA(VLOOKUP(Table1[[#This Row],[ACCOUNT NAME]],'CHART OF ACCOUNTS'!$B$3:$D$156,3,0),"-")</f>
        <v>OPERATIONS EXPENSES</v>
      </c>
      <c r="F1425" s="46" t="s">
        <v>1225</v>
      </c>
      <c r="G1425" s="48">
        <v>76</v>
      </c>
      <c r="H1425" s="48"/>
      <c r="I1425" s="35">
        <f>I1424+Table1[[#This Row],[DEBIT]]-Table1[[#This Row],[CREDIT]]</f>
        <v>2088144930</v>
      </c>
      <c r="J1425" s="27">
        <f>Table1[[#This Row],[DATE]]</f>
        <v>45113</v>
      </c>
    </row>
    <row r="1426" hidden="1" spans="1:10">
      <c r="A1426" s="27">
        <v>45113</v>
      </c>
      <c r="B1426" s="40">
        <f t="shared" si="6"/>
        <v>1416</v>
      </c>
      <c r="C1426" s="84" t="str">
        <f>_xlfn.IFNA(VLOOKUP(Table1[[#This Row],[ACCOUNT NAME]],'CHART OF ACCOUNTS'!$B$3:$D$156,2,0),"-")</f>
        <v>GENERAL</v>
      </c>
      <c r="D1426" s="85" t="s">
        <v>32</v>
      </c>
      <c r="E1426" s="82" t="str">
        <f>_xlfn.IFNA(VLOOKUP(Table1[[#This Row],[ACCOUNT NAME]],'CHART OF ACCOUNTS'!$B$3:$D$156,3,0),"-")</f>
        <v>OPERATIONS EXPENSES</v>
      </c>
      <c r="F1426" s="83" t="s">
        <v>1253</v>
      </c>
      <c r="G1426" s="48">
        <v>100</v>
      </c>
      <c r="H1426" s="48"/>
      <c r="I1426" s="35">
        <f>I1425+Table1[[#This Row],[DEBIT]]-Table1[[#This Row],[CREDIT]]</f>
        <v>2088145030</v>
      </c>
      <c r="J1426" s="27">
        <f>Table1[[#This Row],[DATE]]</f>
        <v>45113</v>
      </c>
    </row>
    <row r="1427" hidden="1" spans="1:10">
      <c r="A1427" s="27">
        <v>45113</v>
      </c>
      <c r="B1427" s="40">
        <f t="shared" si="6"/>
        <v>1417</v>
      </c>
      <c r="C1427" s="84" t="str">
        <f>_xlfn.IFNA(VLOOKUP(Table1[[#This Row],[ACCOUNT NAME]],'CHART OF ACCOUNTS'!$B$3:$D$156,2,0),"-")</f>
        <v>GENERAL</v>
      </c>
      <c r="D1427" s="85" t="s">
        <v>32</v>
      </c>
      <c r="E1427" s="82" t="str">
        <f>_xlfn.IFNA(VLOOKUP(Table1[[#This Row],[ACCOUNT NAME]],'CHART OF ACCOUNTS'!$B$3:$D$156,3,0),"-")</f>
        <v>OPERATIONS EXPENSES</v>
      </c>
      <c r="F1427" s="83" t="s">
        <v>1241</v>
      </c>
      <c r="G1427" s="48">
        <v>126</v>
      </c>
      <c r="H1427" s="48"/>
      <c r="I1427" s="35">
        <f>I1426+Table1[[#This Row],[DEBIT]]-Table1[[#This Row],[CREDIT]]</f>
        <v>2088145156</v>
      </c>
      <c r="J1427" s="27">
        <f>Table1[[#This Row],[DATE]]</f>
        <v>45113</v>
      </c>
    </row>
    <row r="1428" hidden="1" spans="1:10">
      <c r="A1428" s="27">
        <v>45113</v>
      </c>
      <c r="B1428" s="40">
        <f t="shared" si="6"/>
        <v>1418</v>
      </c>
      <c r="C1428" s="84" t="str">
        <f>_xlfn.IFNA(VLOOKUP(Table1[[#This Row],[ACCOUNT NAME]],'CHART OF ACCOUNTS'!$B$3:$D$156,2,0),"-")</f>
        <v>GENERAL</v>
      </c>
      <c r="D1428" s="85" t="s">
        <v>32</v>
      </c>
      <c r="E1428" s="82" t="str">
        <f>_xlfn.IFNA(VLOOKUP(Table1[[#This Row],[ACCOUNT NAME]],'CHART OF ACCOUNTS'!$B$3:$D$156,3,0),"-")</f>
        <v>OPERATIONS EXPENSES</v>
      </c>
      <c r="F1428" s="83" t="s">
        <v>1254</v>
      </c>
      <c r="G1428" s="48">
        <v>260</v>
      </c>
      <c r="H1428" s="48"/>
      <c r="I1428" s="35">
        <f>I1427+Table1[[#This Row],[DEBIT]]-Table1[[#This Row],[CREDIT]]</f>
        <v>2088145416</v>
      </c>
      <c r="J1428" s="27">
        <f>Table1[[#This Row],[DATE]]</f>
        <v>45113</v>
      </c>
    </row>
    <row r="1429" hidden="1" spans="1:10">
      <c r="A1429" s="27">
        <v>45113</v>
      </c>
      <c r="B1429" s="40">
        <f t="shared" si="6"/>
        <v>1419</v>
      </c>
      <c r="C1429" s="84" t="str">
        <f>_xlfn.IFNA(VLOOKUP(Table1[[#This Row],[ACCOUNT NAME]],'CHART OF ACCOUNTS'!$B$3:$D$156,2,0),"-")</f>
        <v>GENERAL</v>
      </c>
      <c r="D1429" s="85" t="s">
        <v>32</v>
      </c>
      <c r="E1429" s="82" t="str">
        <f>_xlfn.IFNA(VLOOKUP(Table1[[#This Row],[ACCOUNT NAME]],'CHART OF ACCOUNTS'!$B$3:$D$156,3,0),"-")</f>
        <v>OPERATIONS EXPENSES</v>
      </c>
      <c r="F1429" s="46" t="s">
        <v>1225</v>
      </c>
      <c r="G1429" s="48">
        <v>76</v>
      </c>
      <c r="H1429" s="48"/>
      <c r="I1429" s="35">
        <f>I1428+Table1[[#This Row],[DEBIT]]-Table1[[#This Row],[CREDIT]]</f>
        <v>2088145492</v>
      </c>
      <c r="J1429" s="27">
        <f>Table1[[#This Row],[DATE]]</f>
        <v>45113</v>
      </c>
    </row>
    <row r="1430" hidden="1" spans="1:10">
      <c r="A1430" s="27">
        <v>45113</v>
      </c>
      <c r="B1430" s="40">
        <f t="shared" si="6"/>
        <v>1420</v>
      </c>
      <c r="C1430" s="84" t="str">
        <f>_xlfn.IFNA(VLOOKUP(Table1[[#This Row],[ACCOUNT NAME]],'CHART OF ACCOUNTS'!$B$3:$D$156,2,0),"-")</f>
        <v>GENERAL</v>
      </c>
      <c r="D1430" s="85" t="s">
        <v>32</v>
      </c>
      <c r="E1430" s="82" t="str">
        <f>_xlfn.IFNA(VLOOKUP(Table1[[#This Row],[ACCOUNT NAME]],'CHART OF ACCOUNTS'!$B$3:$D$156,3,0),"-")</f>
        <v>OPERATIONS EXPENSES</v>
      </c>
      <c r="F1430" s="46" t="s">
        <v>1224</v>
      </c>
      <c r="G1430" s="48">
        <v>151</v>
      </c>
      <c r="H1430" s="48"/>
      <c r="I1430" s="35">
        <f>I1429+Table1[[#This Row],[DEBIT]]-Table1[[#This Row],[CREDIT]]</f>
        <v>2088145643</v>
      </c>
      <c r="J1430" s="27">
        <f>Table1[[#This Row],[DATE]]</f>
        <v>45113</v>
      </c>
    </row>
    <row r="1431" hidden="1" spans="1:10">
      <c r="A1431" s="27">
        <v>45113</v>
      </c>
      <c r="B1431" s="40">
        <f t="shared" si="6"/>
        <v>1421</v>
      </c>
      <c r="C1431" s="84" t="str">
        <f>_xlfn.IFNA(VLOOKUP(Table1[[#This Row],[ACCOUNT NAME]],'CHART OF ACCOUNTS'!$B$3:$D$156,2,0),"-")</f>
        <v>GENERAL</v>
      </c>
      <c r="D1431" s="85" t="s">
        <v>32</v>
      </c>
      <c r="E1431" s="82" t="str">
        <f>_xlfn.IFNA(VLOOKUP(Table1[[#This Row],[ACCOUNT NAME]],'CHART OF ACCOUNTS'!$B$3:$D$156,3,0),"-")</f>
        <v>OPERATIONS EXPENSES</v>
      </c>
      <c r="F1431" s="46" t="s">
        <v>1225</v>
      </c>
      <c r="G1431" s="48">
        <v>76</v>
      </c>
      <c r="H1431" s="48"/>
      <c r="I1431" s="35">
        <f>I1430+Table1[[#This Row],[DEBIT]]-Table1[[#This Row],[CREDIT]]</f>
        <v>2088145719</v>
      </c>
      <c r="J1431" s="27">
        <f>Table1[[#This Row],[DATE]]</f>
        <v>45113</v>
      </c>
    </row>
    <row r="1432" hidden="1" spans="1:10">
      <c r="A1432" s="27">
        <v>45113</v>
      </c>
      <c r="B1432" s="40">
        <f t="shared" si="6"/>
        <v>1422</v>
      </c>
      <c r="C1432" s="84" t="str">
        <f>_xlfn.IFNA(VLOOKUP(Table1[[#This Row],[ACCOUNT NAME]],'CHART OF ACCOUNTS'!$B$3:$D$156,2,0),"-")</f>
        <v>GENERAL</v>
      </c>
      <c r="D1432" s="85" t="s">
        <v>32</v>
      </c>
      <c r="E1432" s="82" t="str">
        <f>_xlfn.IFNA(VLOOKUP(Table1[[#This Row],[ACCOUNT NAME]],'CHART OF ACCOUNTS'!$B$3:$D$156,3,0),"-")</f>
        <v>OPERATIONS EXPENSES</v>
      </c>
      <c r="F1432" s="83" t="s">
        <v>1255</v>
      </c>
      <c r="G1432" s="48">
        <v>65</v>
      </c>
      <c r="H1432" s="48"/>
      <c r="I1432" s="35">
        <f>I1431+Table1[[#This Row],[DEBIT]]-Table1[[#This Row],[CREDIT]]</f>
        <v>2088145784</v>
      </c>
      <c r="J1432" s="27">
        <f>Table1[[#This Row],[DATE]]</f>
        <v>45113</v>
      </c>
    </row>
    <row r="1433" hidden="1" spans="1:10">
      <c r="A1433" s="27">
        <v>45113</v>
      </c>
      <c r="B1433" s="40">
        <f t="shared" si="6"/>
        <v>1423</v>
      </c>
      <c r="C1433" s="84" t="str">
        <f>_xlfn.IFNA(VLOOKUP(Table1[[#This Row],[ACCOUNT NAME]],'CHART OF ACCOUNTS'!$B$3:$D$156,2,0),"-")</f>
        <v>GENERAL</v>
      </c>
      <c r="D1433" s="85" t="s">
        <v>32</v>
      </c>
      <c r="E1433" s="82" t="str">
        <f>_xlfn.IFNA(VLOOKUP(Table1[[#This Row],[ACCOUNT NAME]],'CHART OF ACCOUNTS'!$B$3:$D$156,3,0),"-")</f>
        <v>OPERATIONS EXPENSES</v>
      </c>
      <c r="F1433" s="46" t="s">
        <v>1224</v>
      </c>
      <c r="G1433" s="48">
        <v>151</v>
      </c>
      <c r="H1433" s="48"/>
      <c r="I1433" s="35">
        <f>I1432+Table1[[#This Row],[DEBIT]]-Table1[[#This Row],[CREDIT]]</f>
        <v>2088145935</v>
      </c>
      <c r="J1433" s="27">
        <f>Table1[[#This Row],[DATE]]</f>
        <v>45113</v>
      </c>
    </row>
    <row r="1434" hidden="1" spans="1:10">
      <c r="A1434" s="27">
        <v>45113</v>
      </c>
      <c r="B1434" s="40">
        <f t="shared" si="6"/>
        <v>1424</v>
      </c>
      <c r="C1434" s="84" t="str">
        <f>_xlfn.IFNA(VLOOKUP(Table1[[#This Row],[ACCOUNT NAME]],'CHART OF ACCOUNTS'!$B$3:$D$156,2,0),"-")</f>
        <v>GENERAL</v>
      </c>
      <c r="D1434" s="85" t="s">
        <v>32</v>
      </c>
      <c r="E1434" s="82" t="str">
        <f>_xlfn.IFNA(VLOOKUP(Table1[[#This Row],[ACCOUNT NAME]],'CHART OF ACCOUNTS'!$B$3:$D$156,3,0),"-")</f>
        <v>OPERATIONS EXPENSES</v>
      </c>
      <c r="F1434" s="83" t="s">
        <v>1241</v>
      </c>
      <c r="G1434" s="48">
        <v>126</v>
      </c>
      <c r="H1434" s="48"/>
      <c r="I1434" s="35">
        <f>I1433+Table1[[#This Row],[DEBIT]]-Table1[[#This Row],[CREDIT]]</f>
        <v>2088146061</v>
      </c>
      <c r="J1434" s="27">
        <f>Table1[[#This Row],[DATE]]</f>
        <v>45113</v>
      </c>
    </row>
    <row r="1435" hidden="1" spans="1:10">
      <c r="A1435" s="27">
        <v>45113</v>
      </c>
      <c r="B1435" s="40">
        <f t="shared" si="6"/>
        <v>1425</v>
      </c>
      <c r="C1435" s="84" t="str">
        <f>_xlfn.IFNA(VLOOKUP(Table1[[#This Row],[ACCOUNT NAME]],'CHART OF ACCOUNTS'!$B$3:$D$156,2,0),"-")</f>
        <v>GENERAL</v>
      </c>
      <c r="D1435" s="85" t="s">
        <v>32</v>
      </c>
      <c r="E1435" s="82" t="str">
        <f>_xlfn.IFNA(VLOOKUP(Table1[[#This Row],[ACCOUNT NAME]],'CHART OF ACCOUNTS'!$B$3:$D$156,3,0),"-")</f>
        <v>OPERATIONS EXPENSES</v>
      </c>
      <c r="F1435" s="46" t="s">
        <v>1225</v>
      </c>
      <c r="G1435" s="48">
        <v>76</v>
      </c>
      <c r="H1435" s="48"/>
      <c r="I1435" s="35">
        <f>I1434+Table1[[#This Row],[DEBIT]]-Table1[[#This Row],[CREDIT]]</f>
        <v>2088146137</v>
      </c>
      <c r="J1435" s="27">
        <f>Table1[[#This Row],[DATE]]</f>
        <v>45113</v>
      </c>
    </row>
    <row r="1436" hidden="1" spans="1:10">
      <c r="A1436" s="27">
        <v>45113</v>
      </c>
      <c r="B1436" s="40">
        <f t="shared" si="6"/>
        <v>1426</v>
      </c>
      <c r="C1436" s="84" t="str">
        <f>_xlfn.IFNA(VLOOKUP(Table1[[#This Row],[ACCOUNT NAME]],'CHART OF ACCOUNTS'!$B$3:$D$156,2,0),"-")</f>
        <v>GENERAL</v>
      </c>
      <c r="D1436" s="85" t="s">
        <v>32</v>
      </c>
      <c r="E1436" s="82" t="str">
        <f>_xlfn.IFNA(VLOOKUP(Table1[[#This Row],[ACCOUNT NAME]],'CHART OF ACCOUNTS'!$B$3:$D$156,3,0),"-")</f>
        <v>OPERATIONS EXPENSES</v>
      </c>
      <c r="F1436" s="46" t="s">
        <v>1225</v>
      </c>
      <c r="G1436" s="48">
        <v>76</v>
      </c>
      <c r="H1436" s="48"/>
      <c r="I1436" s="35">
        <f>I1435+Table1[[#This Row],[DEBIT]]-Table1[[#This Row],[CREDIT]]</f>
        <v>2088146213</v>
      </c>
      <c r="J1436" s="27">
        <f>Table1[[#This Row],[DATE]]</f>
        <v>45113</v>
      </c>
    </row>
    <row r="1437" hidden="1" spans="1:10">
      <c r="A1437" s="27">
        <v>45113</v>
      </c>
      <c r="B1437" s="40">
        <f t="shared" si="6"/>
        <v>1427</v>
      </c>
      <c r="C1437" s="84" t="str">
        <f>_xlfn.IFNA(VLOOKUP(Table1[[#This Row],[ACCOUNT NAME]],'CHART OF ACCOUNTS'!$B$3:$D$156,2,0),"-")</f>
        <v>GENERAL</v>
      </c>
      <c r="D1437" s="85" t="s">
        <v>32</v>
      </c>
      <c r="E1437" s="82" t="str">
        <f>_xlfn.IFNA(VLOOKUP(Table1[[#This Row],[ACCOUNT NAME]],'CHART OF ACCOUNTS'!$B$3:$D$156,3,0),"-")</f>
        <v>OPERATIONS EXPENSES</v>
      </c>
      <c r="F1437" s="83" t="s">
        <v>1256</v>
      </c>
      <c r="G1437" s="48">
        <v>320</v>
      </c>
      <c r="H1437" s="48"/>
      <c r="I1437" s="35">
        <f>I1436+Table1[[#This Row],[DEBIT]]-Table1[[#This Row],[CREDIT]]</f>
        <v>2088146533</v>
      </c>
      <c r="J1437" s="27">
        <f>Table1[[#This Row],[DATE]]</f>
        <v>45113</v>
      </c>
    </row>
    <row r="1438" hidden="1" spans="1:10">
      <c r="A1438" s="27">
        <v>45113</v>
      </c>
      <c r="B1438" s="40">
        <f t="shared" si="6"/>
        <v>1428</v>
      </c>
      <c r="C1438" s="84" t="str">
        <f>_xlfn.IFNA(VLOOKUP(Table1[[#This Row],[ACCOUNT NAME]],'CHART OF ACCOUNTS'!$B$3:$D$156,2,0),"-")</f>
        <v>GENERAL</v>
      </c>
      <c r="D1438" s="85" t="s">
        <v>32</v>
      </c>
      <c r="E1438" s="82" t="str">
        <f>_xlfn.IFNA(VLOOKUP(Table1[[#This Row],[ACCOUNT NAME]],'CHART OF ACCOUNTS'!$B$3:$D$156,3,0),"-")</f>
        <v>OPERATIONS EXPENSES</v>
      </c>
      <c r="F1438" s="83" t="s">
        <v>1257</v>
      </c>
      <c r="G1438" s="48">
        <v>257</v>
      </c>
      <c r="H1438" s="48"/>
      <c r="I1438" s="35">
        <f>I1437+Table1[[#This Row],[DEBIT]]-Table1[[#This Row],[CREDIT]]</f>
        <v>2088146790</v>
      </c>
      <c r="J1438" s="27">
        <f>Table1[[#This Row],[DATE]]</f>
        <v>45113</v>
      </c>
    </row>
    <row r="1439" hidden="1" spans="1:10">
      <c r="A1439" s="27">
        <v>45113</v>
      </c>
      <c r="B1439" s="40">
        <f t="shared" si="6"/>
        <v>1429</v>
      </c>
      <c r="C1439" s="84" t="str">
        <f>_xlfn.IFNA(VLOOKUP(Table1[[#This Row],[ACCOUNT NAME]],'CHART OF ACCOUNTS'!$B$3:$D$156,2,0),"-")</f>
        <v>GENERAL</v>
      </c>
      <c r="D1439" s="85" t="s">
        <v>32</v>
      </c>
      <c r="E1439" s="82" t="str">
        <f>_xlfn.IFNA(VLOOKUP(Table1[[#This Row],[ACCOUNT NAME]],'CHART OF ACCOUNTS'!$B$3:$D$156,3,0),"-")</f>
        <v>OPERATIONS EXPENSES</v>
      </c>
      <c r="F1439" s="46" t="s">
        <v>1224</v>
      </c>
      <c r="G1439" s="48">
        <v>151</v>
      </c>
      <c r="H1439" s="48"/>
      <c r="I1439" s="35">
        <f>I1438+Table1[[#This Row],[DEBIT]]-Table1[[#This Row],[CREDIT]]</f>
        <v>2088146941</v>
      </c>
      <c r="J1439" s="27">
        <f>Table1[[#This Row],[DATE]]</f>
        <v>45113</v>
      </c>
    </row>
    <row r="1440" hidden="1" spans="1:10">
      <c r="A1440" s="27">
        <v>45113</v>
      </c>
      <c r="B1440" s="40">
        <f t="shared" si="6"/>
        <v>1430</v>
      </c>
      <c r="C1440" s="84" t="str">
        <f>_xlfn.IFNA(VLOOKUP(Table1[[#This Row],[ACCOUNT NAME]],'CHART OF ACCOUNTS'!$B$3:$D$156,2,0),"-")</f>
        <v>GENERAL</v>
      </c>
      <c r="D1440" s="85" t="s">
        <v>32</v>
      </c>
      <c r="E1440" s="82" t="str">
        <f>_xlfn.IFNA(VLOOKUP(Table1[[#This Row],[ACCOUNT NAME]],'CHART OF ACCOUNTS'!$B$3:$D$156,3,0),"-")</f>
        <v>OPERATIONS EXPENSES</v>
      </c>
      <c r="F1440" s="46" t="s">
        <v>1225</v>
      </c>
      <c r="G1440" s="48">
        <v>76</v>
      </c>
      <c r="H1440" s="48"/>
      <c r="I1440" s="35">
        <f>I1439+Table1[[#This Row],[DEBIT]]-Table1[[#This Row],[CREDIT]]</f>
        <v>2088147017</v>
      </c>
      <c r="J1440" s="27">
        <f>Table1[[#This Row],[DATE]]</f>
        <v>45113</v>
      </c>
    </row>
    <row r="1441" hidden="1" spans="1:10">
      <c r="A1441" s="27">
        <v>45113</v>
      </c>
      <c r="B1441" s="40">
        <f t="shared" si="6"/>
        <v>1431</v>
      </c>
      <c r="C1441" s="84" t="str">
        <f>_xlfn.IFNA(VLOOKUP(Table1[[#This Row],[ACCOUNT NAME]],'CHART OF ACCOUNTS'!$B$3:$D$156,2,0),"-")</f>
        <v>GENERAL</v>
      </c>
      <c r="D1441" s="85" t="s">
        <v>32</v>
      </c>
      <c r="E1441" s="82" t="str">
        <f>_xlfn.IFNA(VLOOKUP(Table1[[#This Row],[ACCOUNT NAME]],'CHART OF ACCOUNTS'!$B$3:$D$156,3,0),"-")</f>
        <v>OPERATIONS EXPENSES</v>
      </c>
      <c r="F1441" s="46" t="s">
        <v>1258</v>
      </c>
      <c r="G1441" s="48">
        <v>50</v>
      </c>
      <c r="H1441" s="48"/>
      <c r="I1441" s="35">
        <f>I1440+Table1[[#This Row],[DEBIT]]-Table1[[#This Row],[CREDIT]]</f>
        <v>2088147067</v>
      </c>
      <c r="J1441" s="27">
        <f>Table1[[#This Row],[DATE]]</f>
        <v>45113</v>
      </c>
    </row>
    <row r="1442" hidden="1" spans="1:10">
      <c r="A1442" s="27">
        <v>45113</v>
      </c>
      <c r="B1442" s="40">
        <f t="shared" si="6"/>
        <v>1432</v>
      </c>
      <c r="C1442" s="84" t="str">
        <f>_xlfn.IFNA(VLOOKUP(Table1[[#This Row],[ACCOUNT NAME]],'CHART OF ACCOUNTS'!$B$3:$D$156,2,0),"-")</f>
        <v>GENERAL</v>
      </c>
      <c r="D1442" s="85" t="s">
        <v>32</v>
      </c>
      <c r="E1442" s="82" t="str">
        <f>_xlfn.IFNA(VLOOKUP(Table1[[#This Row],[ACCOUNT NAME]],'CHART OF ACCOUNTS'!$B$3:$D$156,3,0),"-")</f>
        <v>OPERATIONS EXPENSES</v>
      </c>
      <c r="F1442" s="46" t="s">
        <v>1230</v>
      </c>
      <c r="G1442" s="48">
        <v>131</v>
      </c>
      <c r="H1442" s="48"/>
      <c r="I1442" s="35">
        <f>I1441+Table1[[#This Row],[DEBIT]]-Table1[[#This Row],[CREDIT]]</f>
        <v>2088147198</v>
      </c>
      <c r="J1442" s="27">
        <f>Table1[[#This Row],[DATE]]</f>
        <v>45113</v>
      </c>
    </row>
    <row r="1443" hidden="1" spans="1:10">
      <c r="A1443" s="27">
        <v>45113</v>
      </c>
      <c r="B1443" s="40">
        <f t="shared" si="6"/>
        <v>1433</v>
      </c>
      <c r="C1443" s="84" t="str">
        <f>_xlfn.IFNA(VLOOKUP(Table1[[#This Row],[ACCOUNT NAME]],'CHART OF ACCOUNTS'!$B$3:$D$156,2,0),"-")</f>
        <v>GENERAL</v>
      </c>
      <c r="D1443" s="85" t="s">
        <v>32</v>
      </c>
      <c r="E1443" s="82" t="str">
        <f>_xlfn.IFNA(VLOOKUP(Table1[[#This Row],[ACCOUNT NAME]],'CHART OF ACCOUNTS'!$B$3:$D$156,3,0),"-")</f>
        <v>OPERATIONS EXPENSES</v>
      </c>
      <c r="F1443" s="46" t="s">
        <v>1225</v>
      </c>
      <c r="G1443" s="48">
        <v>76</v>
      </c>
      <c r="H1443" s="48"/>
      <c r="I1443" s="35">
        <f>I1442+Table1[[#This Row],[DEBIT]]-Table1[[#This Row],[CREDIT]]</f>
        <v>2088147274</v>
      </c>
      <c r="J1443" s="27">
        <f>Table1[[#This Row],[DATE]]</f>
        <v>45113</v>
      </c>
    </row>
    <row r="1444" hidden="1" spans="1:10">
      <c r="A1444" s="27">
        <v>45113</v>
      </c>
      <c r="B1444" s="40">
        <f t="shared" si="6"/>
        <v>1434</v>
      </c>
      <c r="C1444" s="84" t="str">
        <f>_xlfn.IFNA(VLOOKUP(Table1[[#This Row],[ACCOUNT NAME]],'CHART OF ACCOUNTS'!$B$3:$D$156,2,0),"-")</f>
        <v>GENERAL</v>
      </c>
      <c r="D1444" s="85" t="s">
        <v>32</v>
      </c>
      <c r="E1444" s="82" t="str">
        <f>_xlfn.IFNA(VLOOKUP(Table1[[#This Row],[ACCOUNT NAME]],'CHART OF ACCOUNTS'!$B$3:$D$156,3,0),"-")</f>
        <v>OPERATIONS EXPENSES</v>
      </c>
      <c r="F1444" s="46" t="s">
        <v>1225</v>
      </c>
      <c r="G1444" s="48">
        <v>76</v>
      </c>
      <c r="H1444" s="48"/>
      <c r="I1444" s="35">
        <f>I1443+Table1[[#This Row],[DEBIT]]-Table1[[#This Row],[CREDIT]]</f>
        <v>2088147350</v>
      </c>
      <c r="J1444" s="27">
        <f>Table1[[#This Row],[DATE]]</f>
        <v>45113</v>
      </c>
    </row>
    <row r="1445" hidden="1" spans="1:10">
      <c r="A1445" s="27">
        <v>45113</v>
      </c>
      <c r="B1445" s="40">
        <f t="shared" si="6"/>
        <v>1435</v>
      </c>
      <c r="C1445" s="84" t="str">
        <f>_xlfn.IFNA(VLOOKUP(Table1[[#This Row],[ACCOUNT NAME]],'CHART OF ACCOUNTS'!$B$3:$D$156,2,0),"-")</f>
        <v>GENERAL</v>
      </c>
      <c r="D1445" s="85" t="s">
        <v>32</v>
      </c>
      <c r="E1445" s="82" t="str">
        <f>_xlfn.IFNA(VLOOKUP(Table1[[#This Row],[ACCOUNT NAME]],'CHART OF ACCOUNTS'!$B$3:$D$156,3,0),"-")</f>
        <v>OPERATIONS EXPENSES</v>
      </c>
      <c r="F1445" s="46" t="s">
        <v>1259</v>
      </c>
      <c r="G1445" s="48">
        <v>30</v>
      </c>
      <c r="H1445" s="48"/>
      <c r="I1445" s="35">
        <f>I1444+Table1[[#This Row],[DEBIT]]-Table1[[#This Row],[CREDIT]]</f>
        <v>2088147380</v>
      </c>
      <c r="J1445" s="27">
        <f>Table1[[#This Row],[DATE]]</f>
        <v>45113</v>
      </c>
    </row>
    <row r="1446" hidden="1" spans="1:10">
      <c r="A1446" s="27">
        <v>45113</v>
      </c>
      <c r="B1446" s="40">
        <f t="shared" si="6"/>
        <v>1436</v>
      </c>
      <c r="C1446" s="84" t="str">
        <f>_xlfn.IFNA(VLOOKUP(Table1[[#This Row],[ACCOUNT NAME]],'CHART OF ACCOUNTS'!$B$3:$D$156,2,0),"-")</f>
        <v>GENERAL</v>
      </c>
      <c r="D1446" s="85" t="s">
        <v>32</v>
      </c>
      <c r="E1446" s="82" t="str">
        <f>_xlfn.IFNA(VLOOKUP(Table1[[#This Row],[ACCOUNT NAME]],'CHART OF ACCOUNTS'!$B$3:$D$156,3,0),"-")</f>
        <v>OPERATIONS EXPENSES</v>
      </c>
      <c r="F1446" s="46" t="s">
        <v>1224</v>
      </c>
      <c r="G1446" s="48">
        <v>151</v>
      </c>
      <c r="H1446" s="48"/>
      <c r="I1446" s="35">
        <f>I1445+Table1[[#This Row],[DEBIT]]-Table1[[#This Row],[CREDIT]]</f>
        <v>2088147531</v>
      </c>
      <c r="J1446" s="27">
        <f>Table1[[#This Row],[DATE]]</f>
        <v>45113</v>
      </c>
    </row>
    <row r="1447" hidden="1" spans="1:10">
      <c r="A1447" s="27">
        <v>45113</v>
      </c>
      <c r="B1447" s="40">
        <f t="shared" si="6"/>
        <v>1437</v>
      </c>
      <c r="C1447" s="84" t="str">
        <f>_xlfn.IFNA(VLOOKUP(Table1[[#This Row],[ACCOUNT NAME]],'CHART OF ACCOUNTS'!$B$3:$D$156,2,0),"-")</f>
        <v>GENERAL</v>
      </c>
      <c r="D1447" s="85" t="s">
        <v>32</v>
      </c>
      <c r="E1447" s="82" t="str">
        <f>_xlfn.IFNA(VLOOKUP(Table1[[#This Row],[ACCOUNT NAME]],'CHART OF ACCOUNTS'!$B$3:$D$156,3,0),"-")</f>
        <v>OPERATIONS EXPENSES</v>
      </c>
      <c r="F1447" s="83" t="s">
        <v>1260</v>
      </c>
      <c r="G1447" s="48">
        <v>408</v>
      </c>
      <c r="H1447" s="48"/>
      <c r="I1447" s="35">
        <f>I1446+Table1[[#This Row],[DEBIT]]-Table1[[#This Row],[CREDIT]]</f>
        <v>2088147939</v>
      </c>
      <c r="J1447" s="27">
        <f>Table1[[#This Row],[DATE]]</f>
        <v>45113</v>
      </c>
    </row>
    <row r="1448" hidden="1" spans="1:10">
      <c r="A1448" s="27">
        <v>45113</v>
      </c>
      <c r="B1448" s="40">
        <f t="shared" si="6"/>
        <v>1438</v>
      </c>
      <c r="C1448" s="84" t="str">
        <f>_xlfn.IFNA(VLOOKUP(Table1[[#This Row],[ACCOUNT NAME]],'CHART OF ACCOUNTS'!$B$3:$D$156,2,0),"-")</f>
        <v>GENERAL</v>
      </c>
      <c r="D1448" s="85" t="s">
        <v>32</v>
      </c>
      <c r="E1448" s="82" t="str">
        <f>_xlfn.IFNA(VLOOKUP(Table1[[#This Row],[ACCOUNT NAME]],'CHART OF ACCOUNTS'!$B$3:$D$156,3,0),"-")</f>
        <v>OPERATIONS EXPENSES</v>
      </c>
      <c r="F1448" s="83" t="s">
        <v>1261</v>
      </c>
      <c r="G1448" s="48">
        <v>699</v>
      </c>
      <c r="H1448" s="48"/>
      <c r="I1448" s="35">
        <f>I1447+Table1[[#This Row],[DEBIT]]-Table1[[#This Row],[CREDIT]]</f>
        <v>2088148638</v>
      </c>
      <c r="J1448" s="27">
        <f>Table1[[#This Row],[DATE]]</f>
        <v>45113</v>
      </c>
    </row>
    <row r="1449" hidden="1" spans="1:10">
      <c r="A1449" s="27">
        <v>45113</v>
      </c>
      <c r="B1449" s="40">
        <f t="shared" si="6"/>
        <v>1439</v>
      </c>
      <c r="C1449" s="84" t="str">
        <f>_xlfn.IFNA(VLOOKUP(Table1[[#This Row],[ACCOUNT NAME]],'CHART OF ACCOUNTS'!$B$3:$D$156,2,0),"-")</f>
        <v>GENERAL</v>
      </c>
      <c r="D1449" s="85" t="s">
        <v>32</v>
      </c>
      <c r="E1449" s="82" t="str">
        <f>_xlfn.IFNA(VLOOKUP(Table1[[#This Row],[ACCOUNT NAME]],'CHART OF ACCOUNTS'!$B$3:$D$156,3,0),"-")</f>
        <v>OPERATIONS EXPENSES</v>
      </c>
      <c r="F1449" s="83" t="s">
        <v>1262</v>
      </c>
      <c r="G1449" s="48">
        <v>15</v>
      </c>
      <c r="H1449" s="48"/>
      <c r="I1449" s="35">
        <f>I1448+Table1[[#This Row],[DEBIT]]-Table1[[#This Row],[CREDIT]]</f>
        <v>2088148653</v>
      </c>
      <c r="J1449" s="27">
        <f>Table1[[#This Row],[DATE]]</f>
        <v>45113</v>
      </c>
    </row>
    <row r="1450" hidden="1" spans="1:10">
      <c r="A1450" s="27">
        <v>45114</v>
      </c>
      <c r="B1450" s="71">
        <f t="shared" si="6"/>
        <v>1440</v>
      </c>
      <c r="C1450" s="87" t="str">
        <f>_xlfn.IFNA(VLOOKUP(Table1[[#This Row],[ACCOUNT NAME]],'CHART OF ACCOUNTS'!$B$3:$D$156,2,0),"-")</f>
        <v>SALARIES</v>
      </c>
      <c r="D1450" s="88" t="s">
        <v>137</v>
      </c>
      <c r="E1450" s="89" t="str">
        <f>_xlfn.IFNA(VLOOKUP(Table1[[#This Row],[ACCOUNT NAME]],'CHART OF ACCOUNTS'!$B$3:$D$156,3,0),"-")</f>
        <v>OPERATIONS EXPENSES</v>
      </c>
      <c r="F1450" s="49" t="s">
        <v>1263</v>
      </c>
      <c r="G1450" s="74">
        <v>71716</v>
      </c>
      <c r="H1450" s="74"/>
      <c r="I1450" s="35">
        <f>I1449+Table1[[#This Row],[DEBIT]]-Table1[[#This Row],[CREDIT]]</f>
        <v>2088220369</v>
      </c>
      <c r="J1450" s="75">
        <f>Table1[[#This Row],[DATE]]</f>
        <v>45114</v>
      </c>
    </row>
    <row r="1451" hidden="1" spans="1:10">
      <c r="A1451" s="27">
        <v>45114</v>
      </c>
      <c r="B1451" s="71">
        <f t="shared" si="6"/>
        <v>1441</v>
      </c>
      <c r="C1451" s="87" t="str">
        <f>_xlfn.IFNA(VLOOKUP(Table1[[#This Row],[ACCOUNT NAME]],'CHART OF ACCOUNTS'!$B$3:$D$156,2,0),"-")</f>
        <v>SALARIES</v>
      </c>
      <c r="D1451" s="88" t="s">
        <v>137</v>
      </c>
      <c r="E1451" s="89" t="str">
        <f>_xlfn.IFNA(VLOOKUP(Table1[[#This Row],[ACCOUNT NAME]],'CHART OF ACCOUNTS'!$B$3:$D$156,3,0),"-")</f>
        <v>OPERATIONS EXPENSES</v>
      </c>
      <c r="F1451" s="49" t="s">
        <v>1264</v>
      </c>
      <c r="G1451" s="74">
        <v>58500</v>
      </c>
      <c r="H1451" s="74"/>
      <c r="I1451" s="35">
        <f>I1450+Table1[[#This Row],[DEBIT]]-Table1[[#This Row],[CREDIT]]</f>
        <v>2088278869</v>
      </c>
      <c r="J1451" s="75">
        <f>Table1[[#This Row],[DATE]]</f>
        <v>45114</v>
      </c>
    </row>
    <row r="1452" hidden="1" spans="1:10">
      <c r="A1452" s="27">
        <v>45114</v>
      </c>
      <c r="B1452" s="71">
        <f t="shared" si="6"/>
        <v>1442</v>
      </c>
      <c r="C1452" s="87" t="str">
        <f>_xlfn.IFNA(VLOOKUP(Table1[[#This Row],[ACCOUNT NAME]],'CHART OF ACCOUNTS'!$B$3:$D$156,2,0),"-")</f>
        <v>SALARIES</v>
      </c>
      <c r="D1452" s="88" t="s">
        <v>137</v>
      </c>
      <c r="E1452" s="89" t="str">
        <f>_xlfn.IFNA(VLOOKUP(Table1[[#This Row],[ACCOUNT NAME]],'CHART OF ACCOUNTS'!$B$3:$D$156,3,0),"-")</f>
        <v>OPERATIONS EXPENSES</v>
      </c>
      <c r="F1452" s="90" t="s">
        <v>1265</v>
      </c>
      <c r="G1452" s="74">
        <v>139000</v>
      </c>
      <c r="H1452" s="74"/>
      <c r="I1452" s="35">
        <f>I1451+Table1[[#This Row],[DEBIT]]-Table1[[#This Row],[CREDIT]]</f>
        <v>2088417869</v>
      </c>
      <c r="J1452" s="75">
        <f>Table1[[#This Row],[DATE]]</f>
        <v>45114</v>
      </c>
    </row>
    <row r="1453" hidden="1" spans="1:10">
      <c r="A1453" s="27">
        <v>45115</v>
      </c>
      <c r="B1453" s="71">
        <f t="shared" si="6"/>
        <v>1443</v>
      </c>
      <c r="C1453" s="87" t="str">
        <f>_xlfn.IFNA(VLOOKUP(Table1[[#This Row],[ACCOUNT NAME]],'CHART OF ACCOUNTS'!$B$3:$D$156,2,0),"-")</f>
        <v>GENERAL</v>
      </c>
      <c r="D1453" s="88" t="s">
        <v>32</v>
      </c>
      <c r="E1453" s="89" t="str">
        <f>_xlfn.IFNA(VLOOKUP(Table1[[#This Row],[ACCOUNT NAME]],'CHART OF ACCOUNTS'!$B$3:$D$156,3,0),"-")</f>
        <v>OPERATIONS EXPENSES</v>
      </c>
      <c r="F1453" s="49" t="s">
        <v>1266</v>
      </c>
      <c r="G1453" s="74">
        <v>499</v>
      </c>
      <c r="H1453" s="74"/>
      <c r="I1453" s="35">
        <f>I1452+Table1[[#This Row],[DEBIT]]-Table1[[#This Row],[CREDIT]]</f>
        <v>2088418368</v>
      </c>
      <c r="J1453" s="75">
        <f>Table1[[#This Row],[DATE]]</f>
        <v>45115</v>
      </c>
    </row>
    <row r="1454" hidden="1" spans="1:10">
      <c r="A1454" s="27">
        <v>45115</v>
      </c>
      <c r="B1454" s="71">
        <f t="shared" si="6"/>
        <v>1444</v>
      </c>
      <c r="C1454" s="87" t="str">
        <f>_xlfn.IFNA(VLOOKUP(Table1[[#This Row],[ACCOUNT NAME]],'CHART OF ACCOUNTS'!$B$3:$D$156,2,0),"-")</f>
        <v>GENERAL</v>
      </c>
      <c r="D1454" s="88" t="s">
        <v>32</v>
      </c>
      <c r="E1454" s="89" t="str">
        <f>_xlfn.IFNA(VLOOKUP(Table1[[#This Row],[ACCOUNT NAME]],'CHART OF ACCOUNTS'!$B$3:$D$156,3,0),"-")</f>
        <v>OPERATIONS EXPENSES</v>
      </c>
      <c r="F1454" s="90" t="s">
        <v>1230</v>
      </c>
      <c r="G1454" s="74">
        <v>131</v>
      </c>
      <c r="H1454" s="74"/>
      <c r="I1454" s="35">
        <f>I1453+Table1[[#This Row],[DEBIT]]-Table1[[#This Row],[CREDIT]]</f>
        <v>2088418499</v>
      </c>
      <c r="J1454" s="75">
        <f>Table1[[#This Row],[DATE]]</f>
        <v>45115</v>
      </c>
    </row>
    <row r="1455" hidden="1" spans="1:10">
      <c r="A1455" s="27">
        <v>45115</v>
      </c>
      <c r="B1455" s="71">
        <f t="shared" si="6"/>
        <v>1445</v>
      </c>
      <c r="C1455" s="87" t="str">
        <f>_xlfn.IFNA(VLOOKUP(Table1[[#This Row],[ACCOUNT NAME]],'CHART OF ACCOUNTS'!$B$3:$D$156,2,0),"-")</f>
        <v>GENERAL</v>
      </c>
      <c r="D1455" s="88" t="s">
        <v>32</v>
      </c>
      <c r="E1455" s="89" t="str">
        <f>_xlfn.IFNA(VLOOKUP(Table1[[#This Row],[ACCOUNT NAME]],'CHART OF ACCOUNTS'!$B$3:$D$156,3,0),"-")</f>
        <v>OPERATIONS EXPENSES</v>
      </c>
      <c r="F1455" s="90" t="s">
        <v>1267</v>
      </c>
      <c r="G1455" s="74">
        <v>75</v>
      </c>
      <c r="H1455" s="74"/>
      <c r="I1455" s="35">
        <f>I1454+Table1[[#This Row],[DEBIT]]-Table1[[#This Row],[CREDIT]]</f>
        <v>2088418574</v>
      </c>
      <c r="J1455" s="75">
        <f>Table1[[#This Row],[DATE]]</f>
        <v>45115</v>
      </c>
    </row>
    <row r="1456" hidden="1" spans="1:10">
      <c r="A1456" s="27">
        <v>45115</v>
      </c>
      <c r="B1456" s="71">
        <f t="shared" si="6"/>
        <v>1446</v>
      </c>
      <c r="C1456" s="87" t="str">
        <f>_xlfn.IFNA(VLOOKUP(Table1[[#This Row],[ACCOUNT NAME]],'CHART OF ACCOUNTS'!$B$3:$D$156,2,0),"-")</f>
        <v>GENERAL</v>
      </c>
      <c r="D1456" s="88" t="s">
        <v>32</v>
      </c>
      <c r="E1456" s="89" t="str">
        <f>_xlfn.IFNA(VLOOKUP(Table1[[#This Row],[ACCOUNT NAME]],'CHART OF ACCOUNTS'!$B$3:$D$156,3,0),"-")</f>
        <v>OPERATIONS EXPENSES</v>
      </c>
      <c r="F1456" s="90" t="s">
        <v>1268</v>
      </c>
      <c r="G1456" s="74">
        <v>275</v>
      </c>
      <c r="H1456" s="74"/>
      <c r="I1456" s="35">
        <f>I1455+Table1[[#This Row],[DEBIT]]-Table1[[#This Row],[CREDIT]]</f>
        <v>2088418849</v>
      </c>
      <c r="J1456" s="75">
        <f>Table1[[#This Row],[DATE]]</f>
        <v>45115</v>
      </c>
    </row>
    <row r="1457" hidden="1" spans="1:10">
      <c r="A1457" s="27">
        <v>45115</v>
      </c>
      <c r="B1457" s="71">
        <f t="shared" si="6"/>
        <v>1447</v>
      </c>
      <c r="C1457" s="87" t="str">
        <f>_xlfn.IFNA(VLOOKUP(Table1[[#This Row],[ACCOUNT NAME]],'CHART OF ACCOUNTS'!$B$3:$D$156,2,0),"-")</f>
        <v>GENERAL</v>
      </c>
      <c r="D1457" s="88" t="s">
        <v>32</v>
      </c>
      <c r="E1457" s="89" t="str">
        <f>_xlfn.IFNA(VLOOKUP(Table1[[#This Row],[ACCOUNT NAME]],'CHART OF ACCOUNTS'!$B$3:$D$156,3,0),"-")</f>
        <v>OPERATIONS EXPENSES</v>
      </c>
      <c r="F1457" s="90" t="s">
        <v>1269</v>
      </c>
      <c r="G1457" s="74">
        <v>750</v>
      </c>
      <c r="H1457" s="74"/>
      <c r="I1457" s="35">
        <f>I1456+Table1[[#This Row],[DEBIT]]-Table1[[#This Row],[CREDIT]]</f>
        <v>2088419599</v>
      </c>
      <c r="J1457" s="75">
        <f>Table1[[#This Row],[DATE]]</f>
        <v>45115</v>
      </c>
    </row>
    <row r="1458" hidden="1" spans="1:10">
      <c r="A1458" s="27">
        <v>45115</v>
      </c>
      <c r="B1458" s="71">
        <f t="shared" si="6"/>
        <v>1448</v>
      </c>
      <c r="C1458" s="87" t="str">
        <f>_xlfn.IFNA(VLOOKUP(Table1[[#This Row],[ACCOUNT NAME]],'CHART OF ACCOUNTS'!$B$3:$D$156,2,0),"-")</f>
        <v>GENERAL</v>
      </c>
      <c r="D1458" s="88" t="s">
        <v>32</v>
      </c>
      <c r="E1458" s="89" t="str">
        <f>_xlfn.IFNA(VLOOKUP(Table1[[#This Row],[ACCOUNT NAME]],'CHART OF ACCOUNTS'!$B$3:$D$156,3,0),"-")</f>
        <v>OPERATIONS EXPENSES</v>
      </c>
      <c r="F1458" s="90" t="s">
        <v>1270</v>
      </c>
      <c r="G1458" s="74">
        <v>750</v>
      </c>
      <c r="H1458" s="74"/>
      <c r="I1458" s="35">
        <f>I1457+Table1[[#This Row],[DEBIT]]-Table1[[#This Row],[CREDIT]]</f>
        <v>2088420349</v>
      </c>
      <c r="J1458" s="75">
        <f>Table1[[#This Row],[DATE]]</f>
        <v>45115</v>
      </c>
    </row>
    <row r="1459" hidden="1" spans="1:10">
      <c r="A1459" s="27">
        <v>45115</v>
      </c>
      <c r="B1459" s="71">
        <f t="shared" si="6"/>
        <v>1449</v>
      </c>
      <c r="C1459" s="87" t="str">
        <f>_xlfn.IFNA(VLOOKUP(Table1[[#This Row],[ACCOUNT NAME]],'CHART OF ACCOUNTS'!$B$3:$D$156,2,0),"-")</f>
        <v>GENERAL</v>
      </c>
      <c r="D1459" s="88" t="s">
        <v>32</v>
      </c>
      <c r="E1459" s="89" t="str">
        <f>_xlfn.IFNA(VLOOKUP(Table1[[#This Row],[ACCOUNT NAME]],'CHART OF ACCOUNTS'!$B$3:$D$156,3,0),"-")</f>
        <v>OPERATIONS EXPENSES</v>
      </c>
      <c r="F1459" s="90" t="s">
        <v>1271</v>
      </c>
      <c r="G1459" s="74">
        <v>1750</v>
      </c>
      <c r="H1459" s="74"/>
      <c r="I1459" s="35">
        <f>I1458+Table1[[#This Row],[DEBIT]]-Table1[[#This Row],[CREDIT]]</f>
        <v>2088422099</v>
      </c>
      <c r="J1459" s="75">
        <f>Table1[[#This Row],[DATE]]</f>
        <v>45115</v>
      </c>
    </row>
    <row r="1460" hidden="1" spans="1:10">
      <c r="A1460" s="27">
        <v>45115</v>
      </c>
      <c r="B1460" s="71">
        <f t="shared" si="6"/>
        <v>1450</v>
      </c>
      <c r="C1460" s="87" t="str">
        <f>_xlfn.IFNA(VLOOKUP(Table1[[#This Row],[ACCOUNT NAME]],'CHART OF ACCOUNTS'!$B$3:$D$156,2,0),"-")</f>
        <v>GENERAL</v>
      </c>
      <c r="D1460" s="88" t="s">
        <v>32</v>
      </c>
      <c r="E1460" s="89" t="str">
        <f>_xlfn.IFNA(VLOOKUP(Table1[[#This Row],[ACCOUNT NAME]],'CHART OF ACCOUNTS'!$B$3:$D$156,3,0),"-")</f>
        <v>OPERATIONS EXPENSES</v>
      </c>
      <c r="F1460" s="49" t="s">
        <v>1272</v>
      </c>
      <c r="G1460" s="74">
        <v>185</v>
      </c>
      <c r="H1460" s="74"/>
      <c r="I1460" s="35">
        <f>I1459+Table1[[#This Row],[DEBIT]]-Table1[[#This Row],[CREDIT]]</f>
        <v>2088422284</v>
      </c>
      <c r="J1460" s="75">
        <f>Table1[[#This Row],[DATE]]</f>
        <v>45115</v>
      </c>
    </row>
    <row r="1461" hidden="1" spans="1:10">
      <c r="A1461" s="27">
        <v>45115</v>
      </c>
      <c r="B1461" s="71">
        <f t="shared" si="6"/>
        <v>1451</v>
      </c>
      <c r="C1461" s="87" t="str">
        <f>_xlfn.IFNA(VLOOKUP(Table1[[#This Row],[ACCOUNT NAME]],'CHART OF ACCOUNTS'!$B$3:$D$156,2,0),"-")</f>
        <v>GENERAL</v>
      </c>
      <c r="D1461" s="88" t="s">
        <v>32</v>
      </c>
      <c r="E1461" s="89" t="str">
        <f>_xlfn.IFNA(VLOOKUP(Table1[[#This Row],[ACCOUNT NAME]],'CHART OF ACCOUNTS'!$B$3:$D$156,3,0),"-")</f>
        <v>OPERATIONS EXPENSES</v>
      </c>
      <c r="F1461" s="49" t="s">
        <v>1273</v>
      </c>
      <c r="G1461" s="74">
        <v>750</v>
      </c>
      <c r="H1461" s="74"/>
      <c r="I1461" s="35">
        <f>I1460+Table1[[#This Row],[DEBIT]]-Table1[[#This Row],[CREDIT]]</f>
        <v>2088423034</v>
      </c>
      <c r="J1461" s="75">
        <f>Table1[[#This Row],[DATE]]</f>
        <v>45115</v>
      </c>
    </row>
    <row r="1462" hidden="1" spans="1:10">
      <c r="A1462" s="27">
        <v>45115</v>
      </c>
      <c r="B1462" s="71">
        <f t="shared" si="6"/>
        <v>1452</v>
      </c>
      <c r="C1462" s="87" t="str">
        <f>_xlfn.IFNA(VLOOKUP(Table1[[#This Row],[ACCOUNT NAME]],'CHART OF ACCOUNTS'!$B$3:$D$156,2,0),"-")</f>
        <v>GENERAL</v>
      </c>
      <c r="D1462" s="88" t="s">
        <v>32</v>
      </c>
      <c r="E1462" s="89" t="str">
        <f>_xlfn.IFNA(VLOOKUP(Table1[[#This Row],[ACCOUNT NAME]],'CHART OF ACCOUNTS'!$B$3:$D$156,3,0),"-")</f>
        <v>OPERATIONS EXPENSES</v>
      </c>
      <c r="F1462" s="49" t="s">
        <v>1274</v>
      </c>
      <c r="G1462" s="74">
        <v>421</v>
      </c>
      <c r="H1462" s="74"/>
      <c r="I1462" s="35">
        <f>I1461+Table1[[#This Row],[DEBIT]]-Table1[[#This Row],[CREDIT]]</f>
        <v>2088423455</v>
      </c>
      <c r="J1462" s="75">
        <f>Table1[[#This Row],[DATE]]</f>
        <v>45115</v>
      </c>
    </row>
    <row r="1463" hidden="1" spans="1:10">
      <c r="A1463" s="27">
        <v>45115</v>
      </c>
      <c r="B1463" s="71">
        <f t="shared" si="6"/>
        <v>1453</v>
      </c>
      <c r="C1463" s="87" t="str">
        <f>_xlfn.IFNA(VLOOKUP(Table1[[#This Row],[ACCOUNT NAME]],'CHART OF ACCOUNTS'!$B$3:$D$156,2,0),"-")</f>
        <v>GENERAL</v>
      </c>
      <c r="D1463" s="88" t="s">
        <v>32</v>
      </c>
      <c r="E1463" s="89" t="str">
        <f>_xlfn.IFNA(VLOOKUP(Table1[[#This Row],[ACCOUNT NAME]],'CHART OF ACCOUNTS'!$B$3:$D$156,3,0),"-")</f>
        <v>OPERATIONS EXPENSES</v>
      </c>
      <c r="F1463" s="90" t="s">
        <v>1275</v>
      </c>
      <c r="G1463" s="74">
        <v>50</v>
      </c>
      <c r="H1463" s="74"/>
      <c r="I1463" s="35">
        <f>I1462+Table1[[#This Row],[DEBIT]]-Table1[[#This Row],[CREDIT]]</f>
        <v>2088423505</v>
      </c>
      <c r="J1463" s="75">
        <f>Table1[[#This Row],[DATE]]</f>
        <v>45115</v>
      </c>
    </row>
    <row r="1464" hidden="1" spans="1:10">
      <c r="A1464" s="27">
        <v>45115</v>
      </c>
      <c r="B1464" s="71">
        <f t="shared" si="6"/>
        <v>1454</v>
      </c>
      <c r="C1464" s="87" t="str">
        <f>_xlfn.IFNA(VLOOKUP(Table1[[#This Row],[ACCOUNT NAME]],'CHART OF ACCOUNTS'!$B$3:$D$156,2,0),"-")</f>
        <v>GENERAL</v>
      </c>
      <c r="D1464" s="88" t="s">
        <v>32</v>
      </c>
      <c r="E1464" s="89" t="str">
        <f>_xlfn.IFNA(VLOOKUP(Table1[[#This Row],[ACCOUNT NAME]],'CHART OF ACCOUNTS'!$B$3:$D$156,3,0),"-")</f>
        <v>OPERATIONS EXPENSES</v>
      </c>
      <c r="F1464" s="90" t="s">
        <v>1276</v>
      </c>
      <c r="G1464" s="74">
        <v>150</v>
      </c>
      <c r="H1464" s="74"/>
      <c r="I1464" s="35">
        <f>I1463+Table1[[#This Row],[DEBIT]]-Table1[[#This Row],[CREDIT]]</f>
        <v>2088423655</v>
      </c>
      <c r="J1464" s="75">
        <f>Table1[[#This Row],[DATE]]</f>
        <v>45115</v>
      </c>
    </row>
    <row r="1465" hidden="1" spans="1:10">
      <c r="A1465" s="27">
        <v>45115</v>
      </c>
      <c r="B1465" s="71">
        <f t="shared" si="6"/>
        <v>1455</v>
      </c>
      <c r="C1465" s="87" t="str">
        <f>_xlfn.IFNA(VLOOKUP(Table1[[#This Row],[ACCOUNT NAME]],'CHART OF ACCOUNTS'!$B$3:$D$156,2,0),"-")</f>
        <v>GENERAL</v>
      </c>
      <c r="D1465" s="88" t="s">
        <v>32</v>
      </c>
      <c r="E1465" s="89" t="str">
        <f>_xlfn.IFNA(VLOOKUP(Table1[[#This Row],[ACCOUNT NAME]],'CHART OF ACCOUNTS'!$B$3:$D$156,3,0),"-")</f>
        <v>OPERATIONS EXPENSES</v>
      </c>
      <c r="F1465" s="49" t="s">
        <v>1277</v>
      </c>
      <c r="G1465" s="74">
        <v>285</v>
      </c>
      <c r="H1465" s="74"/>
      <c r="I1465" s="35">
        <f>I1464+Table1[[#This Row],[DEBIT]]-Table1[[#This Row],[CREDIT]]</f>
        <v>2088423940</v>
      </c>
      <c r="J1465" s="75">
        <f>Table1[[#This Row],[DATE]]</f>
        <v>45115</v>
      </c>
    </row>
    <row r="1466" hidden="1" spans="1:10">
      <c r="A1466" s="27">
        <v>45115</v>
      </c>
      <c r="B1466" s="71">
        <f t="shared" si="6"/>
        <v>1456</v>
      </c>
      <c r="C1466" s="87" t="str">
        <f>_xlfn.IFNA(VLOOKUP(Table1[[#This Row],[ACCOUNT NAME]],'CHART OF ACCOUNTS'!$B$3:$D$156,2,0),"-")</f>
        <v>GENERAL</v>
      </c>
      <c r="D1466" s="88" t="s">
        <v>32</v>
      </c>
      <c r="E1466" s="89" t="str">
        <f>_xlfn.IFNA(VLOOKUP(Table1[[#This Row],[ACCOUNT NAME]],'CHART OF ACCOUNTS'!$B$3:$D$156,3,0),"-")</f>
        <v>OPERATIONS EXPENSES</v>
      </c>
      <c r="F1466" s="90" t="s">
        <v>1196</v>
      </c>
      <c r="G1466" s="74">
        <v>300</v>
      </c>
      <c r="H1466" s="74"/>
      <c r="I1466" s="35">
        <f>I1465+Table1[[#This Row],[DEBIT]]-Table1[[#This Row],[CREDIT]]</f>
        <v>2088424240</v>
      </c>
      <c r="J1466" s="75">
        <f>Table1[[#This Row],[DATE]]</f>
        <v>45115</v>
      </c>
    </row>
    <row r="1467" hidden="1" spans="1:10">
      <c r="A1467" s="27">
        <v>45115</v>
      </c>
      <c r="B1467" s="71">
        <f t="shared" si="6"/>
        <v>1457</v>
      </c>
      <c r="C1467" s="87" t="str">
        <f>_xlfn.IFNA(VLOOKUP(Table1[[#This Row],[ACCOUNT NAME]],'CHART OF ACCOUNTS'!$B$3:$D$156,2,0),"-")</f>
        <v>GENERAL</v>
      </c>
      <c r="D1467" s="88" t="s">
        <v>32</v>
      </c>
      <c r="E1467" s="89" t="str">
        <f>_xlfn.IFNA(VLOOKUP(Table1[[#This Row],[ACCOUNT NAME]],'CHART OF ACCOUNTS'!$B$3:$D$156,3,0),"-")</f>
        <v>OPERATIONS EXPENSES</v>
      </c>
      <c r="F1467" s="90" t="s">
        <v>1278</v>
      </c>
      <c r="G1467" s="74">
        <v>420</v>
      </c>
      <c r="H1467" s="74"/>
      <c r="I1467" s="35">
        <f>I1466+Table1[[#This Row],[DEBIT]]-Table1[[#This Row],[CREDIT]]</f>
        <v>2088424660</v>
      </c>
      <c r="J1467" s="75">
        <f>Table1[[#This Row],[DATE]]</f>
        <v>45115</v>
      </c>
    </row>
    <row r="1468" hidden="1" spans="1:10">
      <c r="A1468" s="27">
        <v>45115</v>
      </c>
      <c r="B1468" s="71">
        <f t="shared" si="6"/>
        <v>1458</v>
      </c>
      <c r="C1468" s="87" t="str">
        <f>_xlfn.IFNA(VLOOKUP(Table1[[#This Row],[ACCOUNT NAME]],'CHART OF ACCOUNTS'!$B$3:$D$156,2,0),"-")</f>
        <v>GENERAL</v>
      </c>
      <c r="D1468" s="88" t="s">
        <v>32</v>
      </c>
      <c r="E1468" s="89" t="str">
        <f>_xlfn.IFNA(VLOOKUP(Table1[[#This Row],[ACCOUNT NAME]],'CHART OF ACCOUNTS'!$B$3:$D$156,3,0),"-")</f>
        <v>OPERATIONS EXPENSES</v>
      </c>
      <c r="F1468" s="90" t="s">
        <v>1279</v>
      </c>
      <c r="G1468" s="74">
        <v>245</v>
      </c>
      <c r="H1468" s="74"/>
      <c r="I1468" s="35">
        <f>I1467+Table1[[#This Row],[DEBIT]]-Table1[[#This Row],[CREDIT]]</f>
        <v>2088424905</v>
      </c>
      <c r="J1468" s="75">
        <f>Table1[[#This Row],[DATE]]</f>
        <v>45115</v>
      </c>
    </row>
    <row r="1469" hidden="1" spans="1:10">
      <c r="A1469" s="27">
        <v>45115</v>
      </c>
      <c r="B1469" s="71">
        <f t="shared" si="6"/>
        <v>1459</v>
      </c>
      <c r="C1469" s="87" t="str">
        <f>_xlfn.IFNA(VLOOKUP(Table1[[#This Row],[ACCOUNT NAME]],'CHART OF ACCOUNTS'!$B$3:$D$156,2,0),"-")</f>
        <v>GENERAL</v>
      </c>
      <c r="D1469" s="88" t="s">
        <v>32</v>
      </c>
      <c r="E1469" s="89" t="str">
        <f>_xlfn.IFNA(VLOOKUP(Table1[[#This Row],[ACCOUNT NAME]],'CHART OF ACCOUNTS'!$B$3:$D$156,3,0),"-")</f>
        <v>OPERATIONS EXPENSES</v>
      </c>
      <c r="F1469" s="90" t="s">
        <v>1214</v>
      </c>
      <c r="G1469" s="74">
        <v>2500</v>
      </c>
      <c r="H1469" s="74"/>
      <c r="I1469" s="35">
        <f>I1468+Table1[[#This Row],[DEBIT]]-Table1[[#This Row],[CREDIT]]</f>
        <v>2088427405</v>
      </c>
      <c r="J1469" s="75">
        <f>Table1[[#This Row],[DATE]]</f>
        <v>45115</v>
      </c>
    </row>
    <row r="1470" hidden="1" spans="1:10">
      <c r="A1470" s="27">
        <v>45115</v>
      </c>
      <c r="B1470" s="71">
        <f t="shared" si="6"/>
        <v>1460</v>
      </c>
      <c r="C1470" s="87" t="str">
        <f>_xlfn.IFNA(VLOOKUP(Table1[[#This Row],[ACCOUNT NAME]],'CHART OF ACCOUNTS'!$B$3:$D$156,2,0),"-")</f>
        <v>GENERAL</v>
      </c>
      <c r="D1470" s="88" t="s">
        <v>32</v>
      </c>
      <c r="E1470" s="89" t="str">
        <f>_xlfn.IFNA(VLOOKUP(Table1[[#This Row],[ACCOUNT NAME]],'CHART OF ACCOUNTS'!$B$3:$D$156,3,0),"-")</f>
        <v>OPERATIONS EXPENSES</v>
      </c>
      <c r="F1470" s="90" t="s">
        <v>1280</v>
      </c>
      <c r="G1470" s="74">
        <v>10</v>
      </c>
      <c r="H1470" s="74"/>
      <c r="I1470" s="35">
        <f>I1469+Table1[[#This Row],[DEBIT]]-Table1[[#This Row],[CREDIT]]</f>
        <v>2088427415</v>
      </c>
      <c r="J1470" s="75">
        <f>Table1[[#This Row],[DATE]]</f>
        <v>45115</v>
      </c>
    </row>
    <row r="1471" hidden="1" spans="1:10">
      <c r="A1471" s="27">
        <v>45115</v>
      </c>
      <c r="B1471" s="71">
        <f t="shared" si="6"/>
        <v>1461</v>
      </c>
      <c r="C1471" s="87" t="str">
        <f>_xlfn.IFNA(VLOOKUP(Table1[[#This Row],[ACCOUNT NAME]],'CHART OF ACCOUNTS'!$B$3:$D$156,2,0),"-")</f>
        <v>GENERAL</v>
      </c>
      <c r="D1471" s="88" t="s">
        <v>32</v>
      </c>
      <c r="E1471" s="89" t="str">
        <f>_xlfn.IFNA(VLOOKUP(Table1[[#This Row],[ACCOUNT NAME]],'CHART OF ACCOUNTS'!$B$3:$D$156,3,0),"-")</f>
        <v>OPERATIONS EXPENSES</v>
      </c>
      <c r="F1471" s="90" t="s">
        <v>1281</v>
      </c>
      <c r="G1471" s="74">
        <v>7500</v>
      </c>
      <c r="H1471" s="74"/>
      <c r="I1471" s="35">
        <f>I1470+Table1[[#This Row],[DEBIT]]-Table1[[#This Row],[CREDIT]]</f>
        <v>2088434915</v>
      </c>
      <c r="J1471" s="75">
        <f>Table1[[#This Row],[DATE]]</f>
        <v>45115</v>
      </c>
    </row>
    <row r="1472" hidden="1" spans="1:10">
      <c r="A1472" s="27">
        <v>45115</v>
      </c>
      <c r="B1472" s="71">
        <f t="shared" si="6"/>
        <v>1462</v>
      </c>
      <c r="C1472" s="87" t="str">
        <f>_xlfn.IFNA(VLOOKUP(Table1[[#This Row],[ACCOUNT NAME]],'CHART OF ACCOUNTS'!$B$3:$D$156,2,0),"-")</f>
        <v>GENERAL</v>
      </c>
      <c r="D1472" s="88" t="s">
        <v>32</v>
      </c>
      <c r="E1472" s="89" t="str">
        <f>_xlfn.IFNA(VLOOKUP(Table1[[#This Row],[ACCOUNT NAME]],'CHART OF ACCOUNTS'!$B$3:$D$156,3,0),"-")</f>
        <v>OPERATIONS EXPENSES</v>
      </c>
      <c r="F1472" s="49" t="s">
        <v>1282</v>
      </c>
      <c r="G1472" s="74">
        <v>724</v>
      </c>
      <c r="H1472" s="74"/>
      <c r="I1472" s="35">
        <f>I1471+Table1[[#This Row],[DEBIT]]-Table1[[#This Row],[CREDIT]]</f>
        <v>2088435639</v>
      </c>
      <c r="J1472" s="75">
        <f>Table1[[#This Row],[DATE]]</f>
        <v>45115</v>
      </c>
    </row>
    <row r="1473" hidden="1" spans="1:10">
      <c r="A1473" s="27">
        <v>45115</v>
      </c>
      <c r="B1473" s="71">
        <f t="shared" si="6"/>
        <v>1463</v>
      </c>
      <c r="C1473" s="87" t="str">
        <f>_xlfn.IFNA(VLOOKUP(Table1[[#This Row],[ACCOUNT NAME]],'CHART OF ACCOUNTS'!$B$3:$D$156,2,0),"-")</f>
        <v>GENERAL</v>
      </c>
      <c r="D1473" s="88" t="s">
        <v>32</v>
      </c>
      <c r="E1473" s="89" t="str">
        <f>_xlfn.IFNA(VLOOKUP(Table1[[#This Row],[ACCOUNT NAME]],'CHART OF ACCOUNTS'!$B$3:$D$156,3,0),"-")</f>
        <v>OPERATIONS EXPENSES</v>
      </c>
      <c r="F1473" s="49" t="s">
        <v>1283</v>
      </c>
      <c r="G1473" s="74">
        <v>580</v>
      </c>
      <c r="H1473" s="74"/>
      <c r="I1473" s="35">
        <f>I1472+Table1[[#This Row],[DEBIT]]-Table1[[#This Row],[CREDIT]]</f>
        <v>2088436219</v>
      </c>
      <c r="J1473" s="75">
        <f>Table1[[#This Row],[DATE]]</f>
        <v>45115</v>
      </c>
    </row>
    <row r="1474" hidden="1" spans="1:10">
      <c r="A1474" s="27">
        <v>45115</v>
      </c>
      <c r="B1474" s="71">
        <f t="shared" si="6"/>
        <v>1464</v>
      </c>
      <c r="C1474" s="87" t="str">
        <f>_xlfn.IFNA(VLOOKUP(Table1[[#This Row],[ACCOUNT NAME]],'CHART OF ACCOUNTS'!$B$3:$D$156,2,0),"-")</f>
        <v>SANITARY</v>
      </c>
      <c r="D1474" s="88" t="s">
        <v>26</v>
      </c>
      <c r="E1474" s="89" t="str">
        <f>_xlfn.IFNA(VLOOKUP(Table1[[#This Row],[ACCOUNT NAME]],'CHART OF ACCOUNTS'!$B$3:$D$156,3,0),"-")</f>
        <v>CONSTRUCTION EXP</v>
      </c>
      <c r="F1474" s="90" t="s">
        <v>1284</v>
      </c>
      <c r="G1474" s="74">
        <v>6300</v>
      </c>
      <c r="H1474" s="74"/>
      <c r="I1474" s="35">
        <f>I1473+Table1[[#This Row],[DEBIT]]-Table1[[#This Row],[CREDIT]]</f>
        <v>2088442519</v>
      </c>
      <c r="J1474" s="75">
        <f>Table1[[#This Row],[DATE]]</f>
        <v>45115</v>
      </c>
    </row>
    <row r="1475" hidden="1" spans="1:10">
      <c r="A1475" s="27">
        <v>45115</v>
      </c>
      <c r="B1475" s="71">
        <f t="shared" si="6"/>
        <v>1465</v>
      </c>
      <c r="C1475" s="91" t="str">
        <f>_xlfn.IFNA(VLOOKUP(Table1[[#This Row],[ACCOUNT NAME]],'CHART OF ACCOUNTS'!$B$3:$D$156,2,0),"-")</f>
        <v>SANITARY</v>
      </c>
      <c r="D1475" s="88" t="s">
        <v>26</v>
      </c>
      <c r="E1475" s="73" t="str">
        <f>_xlfn.IFNA(VLOOKUP(Table1[[#This Row],[ACCOUNT NAME]],'CHART OF ACCOUNTS'!$B$3:$D$156,3,0),"-")</f>
        <v>CONSTRUCTION EXP</v>
      </c>
      <c r="F1475" s="90" t="s">
        <v>1285</v>
      </c>
      <c r="G1475" s="74">
        <v>8840</v>
      </c>
      <c r="H1475" s="74"/>
      <c r="I1475" s="35">
        <f>I1474+Table1[[#This Row],[DEBIT]]-Table1[[#This Row],[CREDIT]]</f>
        <v>2088451359</v>
      </c>
      <c r="J1475" s="75">
        <f>Table1[[#This Row],[DATE]]</f>
        <v>45115</v>
      </c>
    </row>
    <row r="1476" hidden="1" spans="1:10">
      <c r="A1476" s="27">
        <v>45115</v>
      </c>
      <c r="B1476" s="71">
        <f t="shared" si="6"/>
        <v>1466</v>
      </c>
      <c r="C1476" s="91" t="str">
        <f>_xlfn.IFNA(VLOOKUP(Table1[[#This Row],[ACCOUNT NAME]],'CHART OF ACCOUNTS'!$B$3:$D$156,2,0),"-")</f>
        <v>PRINTINGS</v>
      </c>
      <c r="D1476" s="51" t="s">
        <v>73</v>
      </c>
      <c r="E1476" s="73" t="str">
        <f>_xlfn.IFNA(VLOOKUP(Table1[[#This Row],[ACCOUNT NAME]],'CHART OF ACCOUNTS'!$B$3:$D$156,3,0),"-")</f>
        <v>MARKETING EXP</v>
      </c>
      <c r="F1476" s="51" t="s">
        <v>1286</v>
      </c>
      <c r="G1476" s="74">
        <v>122000</v>
      </c>
      <c r="H1476" s="74"/>
      <c r="I1476" s="35">
        <f>I1475+Table1[[#This Row],[DEBIT]]-Table1[[#This Row],[CREDIT]]</f>
        <v>2088573359</v>
      </c>
      <c r="J1476" s="75">
        <f>Table1[[#This Row],[DATE]]</f>
        <v>45115</v>
      </c>
    </row>
    <row r="1477" hidden="1" spans="1:10">
      <c r="A1477" s="27">
        <v>45115</v>
      </c>
      <c r="B1477" s="71">
        <f t="shared" si="6"/>
        <v>1467</v>
      </c>
      <c r="C1477" s="91" t="str">
        <f>_xlfn.IFNA(VLOOKUP(Table1[[#This Row],[ACCOUNT NAME]],'CHART OF ACCOUNTS'!$B$3:$D$156,2,0),"-")</f>
        <v>UTILITY</v>
      </c>
      <c r="D1477" s="51" t="s">
        <v>141</v>
      </c>
      <c r="E1477" s="73" t="str">
        <f>_xlfn.IFNA(VLOOKUP(Table1[[#This Row],[ACCOUNT NAME]],'CHART OF ACCOUNTS'!$B$3:$D$156,3,0),"-")</f>
        <v>OPERATIONS EXPENSES</v>
      </c>
      <c r="F1477" s="51" t="s">
        <v>1287</v>
      </c>
      <c r="G1477" s="74">
        <v>32122</v>
      </c>
      <c r="H1477" s="74"/>
      <c r="I1477" s="35">
        <f>I1476+Table1[[#This Row],[DEBIT]]-Table1[[#This Row],[CREDIT]]</f>
        <v>2088605481</v>
      </c>
      <c r="J1477" s="75">
        <f>Table1[[#This Row],[DATE]]</f>
        <v>45115</v>
      </c>
    </row>
    <row r="1478" hidden="1" spans="1:10">
      <c r="A1478" s="27">
        <v>45117</v>
      </c>
      <c r="B1478" s="40">
        <f t="shared" si="6"/>
        <v>1468</v>
      </c>
      <c r="C1478" s="92" t="str">
        <f>_xlfn.IFNA(VLOOKUP(Table1[[#This Row],[ACCOUNT NAME]],'CHART OF ACCOUNTS'!$B$3:$D$156,2,0),"-")</f>
        <v>UTILITY</v>
      </c>
      <c r="D1478" s="36" t="s">
        <v>141</v>
      </c>
      <c r="E1478" t="str">
        <f>_xlfn.IFNA(VLOOKUP(Table1[[#This Row],[ACCOUNT NAME]],'CHART OF ACCOUNTS'!$B$3:$D$156,3,0),"-")</f>
        <v>OPERATIONS EXPENSES</v>
      </c>
      <c r="F1478" s="36" t="s">
        <v>1288</v>
      </c>
      <c r="G1478" s="48">
        <v>422</v>
      </c>
      <c r="H1478" s="48"/>
      <c r="I1478" s="35">
        <f>I1477+Table1[[#This Row],[DEBIT]]-Table1[[#This Row],[CREDIT]]</f>
        <v>2088605903</v>
      </c>
      <c r="J1478" s="93"/>
    </row>
    <row r="1479" hidden="1" spans="1:10">
      <c r="A1479" s="27">
        <v>45117</v>
      </c>
      <c r="B1479" s="40">
        <f t="shared" si="6"/>
        <v>1469</v>
      </c>
      <c r="C1479" s="92" t="str">
        <f>_xlfn.IFNA(VLOOKUP(Table1[[#This Row],[ACCOUNT NAME]],'CHART OF ACCOUNTS'!$B$3:$D$156,2,0),"-")</f>
        <v>UTILITY</v>
      </c>
      <c r="D1479" s="36" t="s">
        <v>141</v>
      </c>
      <c r="E1479" t="str">
        <f>_xlfn.IFNA(VLOOKUP(Table1[[#This Row],[ACCOUNT NAME]],'CHART OF ACCOUNTS'!$B$3:$D$156,3,0),"-")</f>
        <v>OPERATIONS EXPENSES</v>
      </c>
      <c r="F1479" s="36" t="s">
        <v>1289</v>
      </c>
      <c r="G1479" s="48">
        <v>1521</v>
      </c>
      <c r="H1479" s="48"/>
      <c r="I1479" s="35">
        <f>I1478+Table1[[#This Row],[DEBIT]]-Table1[[#This Row],[CREDIT]]</f>
        <v>2088607424</v>
      </c>
      <c r="J1479" s="93"/>
    </row>
    <row r="1480" hidden="1" spans="1:10">
      <c r="A1480" s="27">
        <v>45117</v>
      </c>
      <c r="B1480" s="40">
        <f t="shared" ref="B1480:B1543" si="7">B1479+1</f>
        <v>1470</v>
      </c>
      <c r="C1480" s="92" t="str">
        <f>_xlfn.IFNA(VLOOKUP(Table1[[#This Row],[ACCOUNT NAME]],'CHART OF ACCOUNTS'!$B$3:$D$156,2,0),"-")</f>
        <v>UTILITY</v>
      </c>
      <c r="D1480" s="36" t="s">
        <v>141</v>
      </c>
      <c r="E1480" t="str">
        <f>_xlfn.IFNA(VLOOKUP(Table1[[#This Row],[ACCOUNT NAME]],'CHART OF ACCOUNTS'!$B$3:$D$156,3,0),"-")</f>
        <v>OPERATIONS EXPENSES</v>
      </c>
      <c r="F1480" s="36" t="s">
        <v>1290</v>
      </c>
      <c r="G1480" s="48">
        <v>390</v>
      </c>
      <c r="H1480" s="48"/>
      <c r="I1480" s="35">
        <f>I1479+Table1[[#This Row],[DEBIT]]-Table1[[#This Row],[CREDIT]]</f>
        <v>2088607814</v>
      </c>
      <c r="J1480" s="93"/>
    </row>
    <row r="1481" hidden="1" spans="1:10">
      <c r="A1481" s="27">
        <v>45117</v>
      </c>
      <c r="B1481" s="40">
        <f t="shared" si="7"/>
        <v>1471</v>
      </c>
      <c r="C1481" s="92" t="str">
        <f>_xlfn.IFNA(VLOOKUP(Table1[[#This Row],[ACCOUNT NAME]],'CHART OF ACCOUNTS'!$B$3:$D$156,2,0),"-")</f>
        <v>UTILITY</v>
      </c>
      <c r="D1481" s="36" t="s">
        <v>141</v>
      </c>
      <c r="E1481" t="str">
        <f>_xlfn.IFNA(VLOOKUP(Table1[[#This Row],[ACCOUNT NAME]],'CHART OF ACCOUNTS'!$B$3:$D$156,3,0),"-")</f>
        <v>OPERATIONS EXPENSES</v>
      </c>
      <c r="F1481" s="36" t="s">
        <v>1291</v>
      </c>
      <c r="G1481" s="48">
        <v>468</v>
      </c>
      <c r="H1481" s="48"/>
      <c r="I1481" s="35">
        <f>I1480+Table1[[#This Row],[DEBIT]]-Table1[[#This Row],[CREDIT]]</f>
        <v>2088608282</v>
      </c>
      <c r="J1481" s="93"/>
    </row>
    <row r="1482" hidden="1" spans="1:10">
      <c r="A1482" s="27">
        <v>45117</v>
      </c>
      <c r="B1482" s="40">
        <f t="shared" si="7"/>
        <v>1472</v>
      </c>
      <c r="C1482" s="92" t="str">
        <f>_xlfn.IFNA(VLOOKUP(Table1[[#This Row],[ACCOUNT NAME]],'CHART OF ACCOUNTS'!$B$3:$D$156,2,0),"-")</f>
        <v>UTILITY</v>
      </c>
      <c r="D1482" s="36" t="s">
        <v>141</v>
      </c>
      <c r="E1482" t="str">
        <f>_xlfn.IFNA(VLOOKUP(Table1[[#This Row],[ACCOUNT NAME]],'CHART OF ACCOUNTS'!$B$3:$D$156,3,0),"-")</f>
        <v>OPERATIONS EXPENSES</v>
      </c>
      <c r="F1482" s="36" t="s">
        <v>1292</v>
      </c>
      <c r="G1482" s="48">
        <v>455</v>
      </c>
      <c r="H1482" s="48"/>
      <c r="I1482" s="35">
        <f>I1481+Table1[[#This Row],[DEBIT]]-Table1[[#This Row],[CREDIT]]</f>
        <v>2088608737</v>
      </c>
      <c r="J1482" s="93"/>
    </row>
    <row r="1483" hidden="1" spans="1:10">
      <c r="A1483" s="27">
        <v>45117</v>
      </c>
      <c r="B1483" s="40">
        <f t="shared" si="7"/>
        <v>1473</v>
      </c>
      <c r="C1483" s="92" t="str">
        <f>_xlfn.IFNA(VLOOKUP(Table1[[#This Row],[ACCOUNT NAME]],'CHART OF ACCOUNTS'!$B$3:$D$156,2,0),"-")</f>
        <v>UTILITY</v>
      </c>
      <c r="D1483" s="36" t="s">
        <v>141</v>
      </c>
      <c r="E1483" t="str">
        <f>_xlfn.IFNA(VLOOKUP(Table1[[#This Row],[ACCOUNT NAME]],'CHART OF ACCOUNTS'!$B$3:$D$156,3,0),"-")</f>
        <v>OPERATIONS EXPENSES</v>
      </c>
      <c r="F1483" s="36" t="s">
        <v>1293</v>
      </c>
      <c r="G1483" s="48">
        <v>410</v>
      </c>
      <c r="H1483" s="48"/>
      <c r="I1483" s="35">
        <f>I1482+Table1[[#This Row],[DEBIT]]-Table1[[#This Row],[CREDIT]]</f>
        <v>2088609147</v>
      </c>
      <c r="J1483" s="93"/>
    </row>
    <row r="1484" hidden="1" spans="1:10">
      <c r="A1484" s="27">
        <v>45117</v>
      </c>
      <c r="B1484" s="40">
        <f t="shared" si="7"/>
        <v>1474</v>
      </c>
      <c r="C1484" s="92" t="str">
        <f>_xlfn.IFNA(VLOOKUP(Table1[[#This Row],[ACCOUNT NAME]],'CHART OF ACCOUNTS'!$B$3:$D$156,2,0),"-")</f>
        <v>UTILITY</v>
      </c>
      <c r="D1484" s="36" t="s">
        <v>141</v>
      </c>
      <c r="E1484" t="str">
        <f>_xlfn.IFNA(VLOOKUP(Table1[[#This Row],[ACCOUNT NAME]],'CHART OF ACCOUNTS'!$B$3:$D$156,3,0),"-")</f>
        <v>OPERATIONS EXPENSES</v>
      </c>
      <c r="F1484" s="36" t="s">
        <v>1294</v>
      </c>
      <c r="G1484" s="48">
        <v>7696</v>
      </c>
      <c r="H1484" s="48"/>
      <c r="I1484" s="35">
        <f>I1483+Table1[[#This Row],[DEBIT]]-Table1[[#This Row],[CREDIT]]</f>
        <v>2088616843</v>
      </c>
      <c r="J1484" s="93"/>
    </row>
    <row r="1485" hidden="1" spans="1:10">
      <c r="A1485" s="27">
        <v>45117</v>
      </c>
      <c r="B1485" s="40">
        <f t="shared" si="7"/>
        <v>1475</v>
      </c>
      <c r="C1485" s="92" t="str">
        <f>_xlfn.IFNA(VLOOKUP(Table1[[#This Row],[ACCOUNT NAME]],'CHART OF ACCOUNTS'!$B$3:$D$156,2,0),"-")</f>
        <v>UTILITY</v>
      </c>
      <c r="D1485" s="36" t="s">
        <v>141</v>
      </c>
      <c r="E1485" t="str">
        <f>_xlfn.IFNA(VLOOKUP(Table1[[#This Row],[ACCOUNT NAME]],'CHART OF ACCOUNTS'!$B$3:$D$156,3,0),"-")</f>
        <v>OPERATIONS EXPENSES</v>
      </c>
      <c r="F1485" s="36" t="s">
        <v>1295</v>
      </c>
      <c r="G1485" s="48">
        <v>5389</v>
      </c>
      <c r="H1485" s="48"/>
      <c r="I1485" s="35">
        <f>I1484+Table1[[#This Row],[DEBIT]]-Table1[[#This Row],[CREDIT]]</f>
        <v>2088622232</v>
      </c>
      <c r="J1485" s="93"/>
    </row>
    <row r="1486" hidden="1" spans="1:10">
      <c r="A1486" s="27">
        <v>45117</v>
      </c>
      <c r="B1486" s="40">
        <f t="shared" si="7"/>
        <v>1476</v>
      </c>
      <c r="C1486" s="92" t="str">
        <f>_xlfn.IFNA(VLOOKUP(Table1[[#This Row],[ACCOUNT NAME]],'CHART OF ACCOUNTS'!$B$3:$D$156,2,0),"-")</f>
        <v>UTILITY</v>
      </c>
      <c r="D1486" s="36" t="s">
        <v>141</v>
      </c>
      <c r="E1486" t="str">
        <f>_xlfn.IFNA(VLOOKUP(Table1[[#This Row],[ACCOUNT NAME]],'CHART OF ACCOUNTS'!$B$3:$D$156,3,0),"-")</f>
        <v>OPERATIONS EXPENSES</v>
      </c>
      <c r="F1486" s="36" t="s">
        <v>1296</v>
      </c>
      <c r="G1486" s="48">
        <v>4810</v>
      </c>
      <c r="H1486" s="48"/>
      <c r="I1486" s="35">
        <f>I1485+Table1[[#This Row],[DEBIT]]-Table1[[#This Row],[CREDIT]]</f>
        <v>2088627042</v>
      </c>
      <c r="J1486" s="93"/>
    </row>
    <row r="1487" hidden="1" spans="1:10">
      <c r="A1487" s="27">
        <v>45117</v>
      </c>
      <c r="B1487" s="40">
        <f t="shared" si="7"/>
        <v>1477</v>
      </c>
      <c r="C1487" s="92" t="str">
        <f>_xlfn.IFNA(VLOOKUP(Table1[[#This Row],[ACCOUNT NAME]],'CHART OF ACCOUNTS'!$B$3:$D$156,2,0),"-")</f>
        <v>UTILITY</v>
      </c>
      <c r="D1487" s="36" t="s">
        <v>141</v>
      </c>
      <c r="E1487" t="str">
        <f>_xlfn.IFNA(VLOOKUP(Table1[[#This Row],[ACCOUNT NAME]],'CHART OF ACCOUNTS'!$B$3:$D$156,3,0),"-")</f>
        <v>OPERATIONS EXPENSES</v>
      </c>
      <c r="F1487" s="36" t="s">
        <v>1297</v>
      </c>
      <c r="G1487" s="48">
        <v>3900</v>
      </c>
      <c r="H1487" s="48"/>
      <c r="I1487" s="35">
        <f>I1486+Table1[[#This Row],[DEBIT]]-Table1[[#This Row],[CREDIT]]</f>
        <v>2088630942</v>
      </c>
      <c r="J1487" s="93"/>
    </row>
    <row r="1488" hidden="1" spans="1:10">
      <c r="A1488" s="27">
        <v>45117</v>
      </c>
      <c r="B1488" s="40">
        <f t="shared" si="7"/>
        <v>1478</v>
      </c>
      <c r="C1488" s="92" t="str">
        <f>_xlfn.IFNA(VLOOKUP(Table1[[#This Row],[ACCOUNT NAME]],'CHART OF ACCOUNTS'!$B$3:$D$156,2,0),"-")</f>
        <v>UTILITY</v>
      </c>
      <c r="D1488" s="36" t="s">
        <v>141</v>
      </c>
      <c r="E1488" t="str">
        <f>_xlfn.IFNA(VLOOKUP(Table1[[#This Row],[ACCOUNT NAME]],'CHART OF ACCOUNTS'!$B$3:$D$156,3,0),"-")</f>
        <v>OPERATIONS EXPENSES</v>
      </c>
      <c r="F1488" s="36" t="s">
        <v>1298</v>
      </c>
      <c r="G1488" s="48">
        <v>6396</v>
      </c>
      <c r="H1488" s="48"/>
      <c r="I1488" s="35">
        <f>I1487+Table1[[#This Row],[DEBIT]]-Table1[[#This Row],[CREDIT]]</f>
        <v>2088637338</v>
      </c>
      <c r="J1488" s="93"/>
    </row>
    <row r="1489" hidden="1" spans="1:10">
      <c r="A1489" s="27">
        <v>45117</v>
      </c>
      <c r="B1489" s="40">
        <f t="shared" si="7"/>
        <v>1479</v>
      </c>
      <c r="C1489" s="92" t="str">
        <f>_xlfn.IFNA(VLOOKUP(Table1[[#This Row],[ACCOUNT NAME]],'CHART OF ACCOUNTS'!$B$3:$D$156,2,0),"-")</f>
        <v>UTILITY</v>
      </c>
      <c r="D1489" s="36" t="s">
        <v>141</v>
      </c>
      <c r="E1489" t="str">
        <f>_xlfn.IFNA(VLOOKUP(Table1[[#This Row],[ACCOUNT NAME]],'CHART OF ACCOUNTS'!$B$3:$D$156,3,0),"-")</f>
        <v>OPERATIONS EXPENSES</v>
      </c>
      <c r="F1489" s="36" t="s">
        <v>1299</v>
      </c>
      <c r="G1489" s="48">
        <v>579</v>
      </c>
      <c r="H1489" s="48"/>
      <c r="I1489" s="35">
        <f>I1488+Table1[[#This Row],[DEBIT]]-Table1[[#This Row],[CREDIT]]</f>
        <v>2088637917</v>
      </c>
      <c r="J1489" s="93"/>
    </row>
    <row r="1490" hidden="1" spans="1:10">
      <c r="A1490" s="27">
        <v>45118</v>
      </c>
      <c r="B1490" s="40">
        <f t="shared" si="7"/>
        <v>1480</v>
      </c>
      <c r="C1490" s="92" t="str">
        <f>_xlfn.IFNA(VLOOKUP(Table1[[#This Row],[ACCOUNT NAME]],'CHART OF ACCOUNTS'!$B$3:$D$156,2,0),"-")</f>
        <v>UTILITY</v>
      </c>
      <c r="D1490" s="36" t="s">
        <v>141</v>
      </c>
      <c r="E1490" t="str">
        <f>_xlfn.IFNA(VLOOKUP(Table1[[#This Row],[ACCOUNT NAME]],'CHART OF ACCOUNTS'!$B$3:$D$156,3,0),"-")</f>
        <v>OPERATIONS EXPENSES</v>
      </c>
      <c r="F1490" s="36" t="s">
        <v>1300</v>
      </c>
      <c r="G1490" s="48">
        <v>585</v>
      </c>
      <c r="H1490" s="48"/>
      <c r="I1490" s="35">
        <f>I1489+Table1[[#This Row],[DEBIT]]-Table1[[#This Row],[CREDIT]]</f>
        <v>2088638502</v>
      </c>
      <c r="J1490" s="93"/>
    </row>
    <row r="1491" hidden="1" spans="1:10">
      <c r="A1491" s="27">
        <v>45118</v>
      </c>
      <c r="B1491" s="40">
        <f t="shared" si="7"/>
        <v>1481</v>
      </c>
      <c r="C1491" s="92" t="str">
        <f>_xlfn.IFNA(VLOOKUP(Table1[[#This Row],[ACCOUNT NAME]],'CHART OF ACCOUNTS'!$B$3:$D$156,2,0),"-")</f>
        <v>UTILITY</v>
      </c>
      <c r="D1491" s="36" t="s">
        <v>141</v>
      </c>
      <c r="E1491" t="str">
        <f>_xlfn.IFNA(VLOOKUP(Table1[[#This Row],[ACCOUNT NAME]],'CHART OF ACCOUNTS'!$B$3:$D$156,3,0),"-")</f>
        <v>OPERATIONS EXPENSES</v>
      </c>
      <c r="F1491" s="36" t="s">
        <v>1301</v>
      </c>
      <c r="G1491" s="48">
        <v>49303</v>
      </c>
      <c r="H1491" s="48"/>
      <c r="I1491" s="35">
        <f>I1490+Table1[[#This Row],[DEBIT]]-Table1[[#This Row],[CREDIT]]</f>
        <v>2088687805</v>
      </c>
      <c r="J1491" s="93"/>
    </row>
    <row r="1492" hidden="1" spans="1:10">
      <c r="A1492" s="27">
        <v>45118</v>
      </c>
      <c r="B1492" s="40">
        <f t="shared" si="7"/>
        <v>1482</v>
      </c>
      <c r="C1492" s="92" t="str">
        <f>_xlfn.IFNA(VLOOKUP(Table1[[#This Row],[ACCOUNT NAME]],'CHART OF ACCOUNTS'!$B$3:$D$156,2,0),"-")</f>
        <v>UTILITY</v>
      </c>
      <c r="D1492" s="36" t="s">
        <v>141</v>
      </c>
      <c r="E1492" t="str">
        <f>_xlfn.IFNA(VLOOKUP(Table1[[#This Row],[ACCOUNT NAME]],'CHART OF ACCOUNTS'!$B$3:$D$156,3,0),"-")</f>
        <v>OPERATIONS EXPENSES</v>
      </c>
      <c r="F1492" s="36" t="s">
        <v>1302</v>
      </c>
      <c r="G1492" s="48">
        <v>6890</v>
      </c>
      <c r="H1492" s="48"/>
      <c r="I1492" s="35">
        <f>I1491+Table1[[#This Row],[DEBIT]]-Table1[[#This Row],[CREDIT]]</f>
        <v>2088694695</v>
      </c>
      <c r="J1492" s="93"/>
    </row>
    <row r="1493" hidden="1" spans="1:10">
      <c r="A1493" s="27">
        <v>45118</v>
      </c>
      <c r="B1493" s="40">
        <f t="shared" si="7"/>
        <v>1483</v>
      </c>
      <c r="C1493" s="92" t="str">
        <f>_xlfn.IFNA(VLOOKUP(Table1[[#This Row],[ACCOUNT NAME]],'CHART OF ACCOUNTS'!$B$3:$D$156,2,0),"-")</f>
        <v>LDA</v>
      </c>
      <c r="D1493" t="s">
        <v>115</v>
      </c>
      <c r="E1493" t="str">
        <f>_xlfn.IFNA(VLOOKUP(Table1[[#This Row],[ACCOUNT NAME]],'CHART OF ACCOUNTS'!$B$3:$D$156,3,0),"-")</f>
        <v>DMA CONSULTANTS</v>
      </c>
      <c r="F1493" s="36" t="s">
        <v>1303</v>
      </c>
      <c r="G1493" s="48">
        <v>20000000</v>
      </c>
      <c r="H1493" s="48"/>
      <c r="I1493" s="35">
        <f>I1492+Table1[[#This Row],[DEBIT]]-Table1[[#This Row],[CREDIT]]</f>
        <v>2108694695</v>
      </c>
      <c r="J1493" s="93"/>
    </row>
    <row r="1494" hidden="1" spans="1:10">
      <c r="A1494" s="27">
        <v>45118</v>
      </c>
      <c r="B1494" s="40">
        <f t="shared" si="7"/>
        <v>1484</v>
      </c>
      <c r="C1494" s="92" t="str">
        <f>_xlfn.IFNA(VLOOKUP(Table1[[#This Row],[ACCOUNT NAME]],'CHART OF ACCOUNTS'!$B$3:$D$156,2,0),"-")</f>
        <v>LDA</v>
      </c>
      <c r="D1494" t="s">
        <v>115</v>
      </c>
      <c r="E1494" t="str">
        <f>_xlfn.IFNA(VLOOKUP(Table1[[#This Row],[ACCOUNT NAME]],'CHART OF ACCOUNTS'!$B$3:$D$156,3,0),"-")</f>
        <v>DMA CONSULTANTS</v>
      </c>
      <c r="F1494" s="36" t="s">
        <v>1304</v>
      </c>
      <c r="G1494" s="48">
        <v>10000000</v>
      </c>
      <c r="H1494" s="48"/>
      <c r="I1494" s="35">
        <f>I1493+Table1[[#This Row],[DEBIT]]-Table1[[#This Row],[CREDIT]]</f>
        <v>2118694695</v>
      </c>
      <c r="J1494" s="93"/>
    </row>
    <row r="1495" hidden="1" spans="1:10">
      <c r="A1495" s="27">
        <v>45119</v>
      </c>
      <c r="B1495" s="40">
        <f t="shared" si="7"/>
        <v>1485</v>
      </c>
      <c r="C1495" s="92" t="str">
        <f>_xlfn.IFNA(VLOOKUP(Table1[[#This Row],[ACCOUNT NAME]],'CHART OF ACCOUNTS'!$B$3:$D$156,2,0),"-")</f>
        <v>UTILITY</v>
      </c>
      <c r="D1495" s="36" t="s">
        <v>141</v>
      </c>
      <c r="E1495" t="str">
        <f>_xlfn.IFNA(VLOOKUP(Table1[[#This Row],[ACCOUNT NAME]],'CHART OF ACCOUNTS'!$B$3:$D$156,3,0),"-")</f>
        <v>OPERATIONS EXPENSES</v>
      </c>
      <c r="F1495" s="36" t="s">
        <v>1305</v>
      </c>
      <c r="G1495" s="48">
        <v>123</v>
      </c>
      <c r="H1495" s="48"/>
      <c r="I1495" s="35">
        <f>I1494+Table1[[#This Row],[DEBIT]]-Table1[[#This Row],[CREDIT]]</f>
        <v>2118694818</v>
      </c>
      <c r="J1495" s="44"/>
    </row>
    <row r="1496" hidden="1" spans="1:10">
      <c r="A1496" s="27">
        <v>45119</v>
      </c>
      <c r="B1496" s="40">
        <f t="shared" si="7"/>
        <v>1486</v>
      </c>
      <c r="C1496" s="92" t="str">
        <f>_xlfn.IFNA(VLOOKUP(Table1[[#This Row],[ACCOUNT NAME]],'CHART OF ACCOUNTS'!$B$3:$D$156,2,0),"-")</f>
        <v>UTILITY</v>
      </c>
      <c r="D1496" s="36" t="s">
        <v>141</v>
      </c>
      <c r="E1496" t="str">
        <f>_xlfn.IFNA(VLOOKUP(Table1[[#This Row],[ACCOUNT NAME]],'CHART OF ACCOUNTS'!$B$3:$D$156,3,0),"-")</f>
        <v>OPERATIONS EXPENSES</v>
      </c>
      <c r="F1496" s="36" t="s">
        <v>1306</v>
      </c>
      <c r="G1496" s="48">
        <v>3900</v>
      </c>
      <c r="H1496" s="48"/>
      <c r="I1496" s="35">
        <f>I1495+Table1[[#This Row],[DEBIT]]-Table1[[#This Row],[CREDIT]]</f>
        <v>2118698718</v>
      </c>
      <c r="J1496" s="44"/>
    </row>
    <row r="1497" hidden="1" spans="1:10">
      <c r="A1497" s="27">
        <v>45119</v>
      </c>
      <c r="B1497" s="40">
        <f t="shared" si="7"/>
        <v>1487</v>
      </c>
      <c r="C1497" s="92" t="str">
        <f>_xlfn.IFNA(VLOOKUP(Table1[[#This Row],[ACCOUNT NAME]],'CHART OF ACCOUNTS'!$B$3:$D$156,2,0),"-")</f>
        <v>UTILITY</v>
      </c>
      <c r="D1497" s="36" t="s">
        <v>141</v>
      </c>
      <c r="E1497" t="str">
        <f>_xlfn.IFNA(VLOOKUP(Table1[[#This Row],[ACCOUNT NAME]],'CHART OF ACCOUNTS'!$B$3:$D$156,3,0),"-")</f>
        <v>OPERATIONS EXPENSES</v>
      </c>
      <c r="F1497" s="36" t="s">
        <v>1307</v>
      </c>
      <c r="G1497" s="48">
        <v>114947</v>
      </c>
      <c r="H1497" s="48"/>
      <c r="I1497" s="35">
        <f>I1496+Table1[[#This Row],[DEBIT]]-Table1[[#This Row],[CREDIT]]</f>
        <v>2118813665</v>
      </c>
      <c r="J1497" s="44"/>
    </row>
    <row r="1498" hidden="1" spans="1:10">
      <c r="A1498" s="27">
        <v>45119</v>
      </c>
      <c r="B1498" s="40">
        <f t="shared" si="7"/>
        <v>1488</v>
      </c>
      <c r="C1498" s="92" t="str">
        <f>_xlfn.IFNA(VLOOKUP(Table1[[#This Row],[ACCOUNT NAME]],'CHART OF ACCOUNTS'!$B$3:$D$156,2,0),"-")</f>
        <v>DISCOUNT VOUCHERS</v>
      </c>
      <c r="D1498" t="s">
        <v>176</v>
      </c>
      <c r="E1498" t="str">
        <f>_xlfn.IFNA(VLOOKUP(Table1[[#This Row],[ACCOUNT NAME]],'CHART OF ACCOUNTS'!$B$3:$D$156,3,0),"-")</f>
        <v>PROMOTIONS</v>
      </c>
      <c r="F1498" s="36" t="s">
        <v>1308</v>
      </c>
      <c r="G1498" s="48">
        <v>1020000</v>
      </c>
      <c r="H1498" s="48"/>
      <c r="I1498" s="35">
        <f>I1497+Table1[[#This Row],[DEBIT]]-Table1[[#This Row],[CREDIT]]</f>
        <v>2119833665</v>
      </c>
      <c r="J1498" s="93"/>
    </row>
    <row r="1499" hidden="1" spans="1:10">
      <c r="A1499" s="27">
        <v>45119</v>
      </c>
      <c r="B1499" s="40">
        <f t="shared" si="7"/>
        <v>1489</v>
      </c>
      <c r="C1499" s="92" t="str">
        <f>_xlfn.IFNA(VLOOKUP(Table1[[#This Row],[ACCOUNT NAME]],'CHART OF ACCOUNTS'!$B$3:$D$156,2,0),"-")</f>
        <v>DISCOUNT VOUCHERS</v>
      </c>
      <c r="D1499" t="s">
        <v>176</v>
      </c>
      <c r="E1499" t="str">
        <f>_xlfn.IFNA(VLOOKUP(Table1[[#This Row],[ACCOUNT NAME]],'CHART OF ACCOUNTS'!$B$3:$D$156,3,0),"-")</f>
        <v>PROMOTIONS</v>
      </c>
      <c r="F1499" s="36" t="s">
        <v>1309</v>
      </c>
      <c r="G1499" s="48">
        <v>2240000</v>
      </c>
      <c r="H1499" s="48"/>
      <c r="I1499" s="35">
        <f>I1498+Table1[[#This Row],[DEBIT]]-Table1[[#This Row],[CREDIT]]</f>
        <v>2122073665</v>
      </c>
      <c r="J1499" s="93"/>
    </row>
    <row r="1500" hidden="1" spans="1:10">
      <c r="A1500" s="27">
        <v>45119</v>
      </c>
      <c r="B1500" s="40">
        <f t="shared" si="7"/>
        <v>1490</v>
      </c>
      <c r="C1500" s="92" t="str">
        <f>_xlfn.IFNA(VLOOKUP(Table1[[#This Row],[ACCOUNT NAME]],'CHART OF ACCOUNTS'!$B$3:$D$156,2,0),"-")</f>
        <v>DISCOUNT VOUCHERS</v>
      </c>
      <c r="D1500" t="s">
        <v>176</v>
      </c>
      <c r="E1500" t="str">
        <f>_xlfn.IFNA(VLOOKUP(Table1[[#This Row],[ACCOUNT NAME]],'CHART OF ACCOUNTS'!$B$3:$D$156,3,0),"-")</f>
        <v>PROMOTIONS</v>
      </c>
      <c r="F1500" s="36" t="s">
        <v>1310</v>
      </c>
      <c r="G1500" s="48">
        <v>60000</v>
      </c>
      <c r="H1500" s="48"/>
      <c r="I1500" s="35">
        <f>I1499+Table1[[#This Row],[DEBIT]]-Table1[[#This Row],[CREDIT]]</f>
        <v>2122133665</v>
      </c>
      <c r="J1500" s="93"/>
    </row>
    <row r="1501" hidden="1" spans="1:10">
      <c r="A1501" s="27">
        <v>45119</v>
      </c>
      <c r="B1501" s="40">
        <f t="shared" si="7"/>
        <v>1491</v>
      </c>
      <c r="C1501" s="92" t="str">
        <f>_xlfn.IFNA(VLOOKUP(Table1[[#This Row],[ACCOUNT NAME]],'CHART OF ACCOUNTS'!$B$3:$D$156,2,0),"-")</f>
        <v>DISCOUNT VOUCHERS</v>
      </c>
      <c r="D1501" t="s">
        <v>176</v>
      </c>
      <c r="E1501" t="str">
        <f>_xlfn.IFNA(VLOOKUP(Table1[[#This Row],[ACCOUNT NAME]],'CHART OF ACCOUNTS'!$B$3:$D$156,3,0),"-")</f>
        <v>PROMOTIONS</v>
      </c>
      <c r="F1501" s="36" t="s">
        <v>1311</v>
      </c>
      <c r="G1501" s="48">
        <v>280000</v>
      </c>
      <c r="H1501" s="48"/>
      <c r="I1501" s="35">
        <f>I1500+Table1[[#This Row],[DEBIT]]-Table1[[#This Row],[CREDIT]]</f>
        <v>2122413665</v>
      </c>
      <c r="J1501" s="93"/>
    </row>
    <row r="1502" hidden="1" spans="1:10">
      <c r="A1502" s="27">
        <v>45119</v>
      </c>
      <c r="B1502" s="40">
        <f t="shared" si="7"/>
        <v>1492</v>
      </c>
      <c r="C1502" s="92" t="str">
        <f>_xlfn.IFNA(VLOOKUP(Table1[[#This Row],[ACCOUNT NAME]],'CHART OF ACCOUNTS'!$B$3:$D$156,2,0),"-")</f>
        <v>DISCOUNT VOUCHERS</v>
      </c>
      <c r="D1502" t="s">
        <v>176</v>
      </c>
      <c r="E1502" t="str">
        <f>_xlfn.IFNA(VLOOKUP(Table1[[#This Row],[ACCOUNT NAME]],'CHART OF ACCOUNTS'!$B$3:$D$156,3,0),"-")</f>
        <v>PROMOTIONS</v>
      </c>
      <c r="F1502" s="36" t="s">
        <v>1312</v>
      </c>
      <c r="G1502" s="48">
        <v>600000</v>
      </c>
      <c r="H1502" s="48"/>
      <c r="I1502" s="35">
        <f>I1501+Table1[[#This Row],[DEBIT]]-Table1[[#This Row],[CREDIT]]</f>
        <v>2123013665</v>
      </c>
      <c r="J1502" s="93"/>
    </row>
    <row r="1503" hidden="1" spans="1:10">
      <c r="A1503" s="27">
        <v>45120</v>
      </c>
      <c r="B1503" s="40">
        <f t="shared" si="7"/>
        <v>1493</v>
      </c>
      <c r="C1503" s="92" t="str">
        <f>_xlfn.IFNA(VLOOKUP(Table1[[#This Row],[ACCOUNT NAME]],'CHART OF ACCOUNTS'!$B$3:$D$156,2,0),"-")</f>
        <v>MACHINERY RENT</v>
      </c>
      <c r="D1503" s="36" t="s">
        <v>37</v>
      </c>
      <c r="E1503" t="str">
        <f>_xlfn.IFNA(VLOOKUP(Table1[[#This Row],[ACCOUNT NAME]],'CHART OF ACCOUNTS'!$B$3:$D$156,3,0),"-")</f>
        <v>CONSTRUCTION EXP</v>
      </c>
      <c r="F1503" s="36" t="s">
        <v>1313</v>
      </c>
      <c r="G1503" s="38">
        <v>824457</v>
      </c>
      <c r="H1503" s="38"/>
      <c r="I1503" s="35">
        <f>I1502+Table1[[#This Row],[DEBIT]]-Table1[[#This Row],[CREDIT]]</f>
        <v>2123838122</v>
      </c>
      <c r="J1503" s="44"/>
    </row>
    <row r="1504" spans="1:10">
      <c r="A1504" s="27">
        <v>45120</v>
      </c>
      <c r="B1504" s="40">
        <f t="shared" si="7"/>
        <v>1494</v>
      </c>
      <c r="C1504" s="92" t="str">
        <f>_xlfn.IFNA(VLOOKUP(Table1[[#This Row],[ACCOUNT NAME]],'CHART OF ACCOUNTS'!$B$3:$D$156,2,0),"-")</f>
        <v>ADS/ ADVERTISEMENT </v>
      </c>
      <c r="D1504" s="36" t="s">
        <v>88</v>
      </c>
      <c r="E1504" t="str">
        <f>_xlfn.IFNA(VLOOKUP(Table1[[#This Row],[ACCOUNT NAME]],'CHART OF ACCOUNTS'!$B$3:$D$156,3,0),"-")</f>
        <v>MARKETING EXP</v>
      </c>
      <c r="F1504" s="36" t="s">
        <v>1314</v>
      </c>
      <c r="G1504" s="38">
        <v>976110</v>
      </c>
      <c r="H1504" s="38"/>
      <c r="I1504" s="35">
        <f>I1503+Table1[[#This Row],[DEBIT]]-Table1[[#This Row],[CREDIT]]</f>
        <v>2124814232</v>
      </c>
      <c r="J1504" s="44"/>
    </row>
    <row r="1505" hidden="1" spans="1:10">
      <c r="A1505" s="27">
        <v>45121</v>
      </c>
      <c r="B1505" s="40">
        <f t="shared" si="7"/>
        <v>1495</v>
      </c>
      <c r="C1505" s="92" t="str">
        <f>_xlfn.IFNA(VLOOKUP(Table1[[#This Row],[ACCOUNT NAME]],'CHART OF ACCOUNTS'!$B$3:$D$156,2,0),"-")</f>
        <v>RENTS</v>
      </c>
      <c r="D1505" s="36" t="s">
        <v>134</v>
      </c>
      <c r="E1505" t="str">
        <f>_xlfn.IFNA(VLOOKUP(Table1[[#This Row],[ACCOUNT NAME]],'CHART OF ACCOUNTS'!$B$3:$D$156,3,0),"-")</f>
        <v>OPERATIONS EXPENSES</v>
      </c>
      <c r="F1505" s="36" t="s">
        <v>1315</v>
      </c>
      <c r="G1505" s="38">
        <v>178500</v>
      </c>
      <c r="H1505" s="38"/>
      <c r="I1505" s="35">
        <f>I1504+Table1[[#This Row],[DEBIT]]-Table1[[#This Row],[CREDIT]]</f>
        <v>2124992732</v>
      </c>
      <c r="J1505" s="44"/>
    </row>
    <row r="1506" hidden="1" spans="1:10">
      <c r="A1506" s="27">
        <v>45121</v>
      </c>
      <c r="B1506" s="40">
        <f t="shared" si="7"/>
        <v>1496</v>
      </c>
      <c r="C1506" s="92" t="str">
        <f>_xlfn.IFNA(VLOOKUP(Table1[[#This Row],[ACCOUNT NAME]],'CHART OF ACCOUNTS'!$B$3:$D$156,2,0),"-")</f>
        <v>MHN COMMIUNICATION PVT LTD</v>
      </c>
      <c r="D1506" t="s">
        <v>110</v>
      </c>
      <c r="E1506" t="str">
        <f>_xlfn.IFNA(VLOOKUP(Table1[[#This Row],[ACCOUNT NAME]],'CHART OF ACCOUNTS'!$B$3:$D$156,3,0),"-")</f>
        <v>MARKETING EXP</v>
      </c>
      <c r="F1506" s="36" t="s">
        <v>1316</v>
      </c>
      <c r="G1506" s="48">
        <v>300000</v>
      </c>
      <c r="H1506" s="48"/>
      <c r="I1506" s="35">
        <f>I1505+Table1[[#This Row],[DEBIT]]-Table1[[#This Row],[CREDIT]]</f>
        <v>2125292732</v>
      </c>
      <c r="J1506" s="93"/>
    </row>
    <row r="1507" hidden="1" spans="1:10">
      <c r="A1507" s="27">
        <v>45124</v>
      </c>
      <c r="B1507" s="40">
        <f t="shared" si="7"/>
        <v>1497</v>
      </c>
      <c r="C1507" s="92" t="str">
        <f>_xlfn.IFNA(VLOOKUP(Table1[[#This Row],[ACCOUNT NAME]],'CHART OF ACCOUNTS'!$B$3:$D$156,2,0),"-")</f>
        <v>UTILITY</v>
      </c>
      <c r="D1507" s="36" t="s">
        <v>141</v>
      </c>
      <c r="E1507" t="str">
        <f>_xlfn.IFNA(VLOOKUP(Table1[[#This Row],[ACCOUNT NAME]],'CHART OF ACCOUNTS'!$B$3:$D$156,3,0),"-")</f>
        <v>OPERATIONS EXPENSES</v>
      </c>
      <c r="F1507" s="49" t="s">
        <v>1317</v>
      </c>
      <c r="G1507" s="38">
        <v>2100</v>
      </c>
      <c r="H1507" s="38"/>
      <c r="I1507" s="35">
        <f>I1506+Table1[[#This Row],[DEBIT]]-Table1[[#This Row],[CREDIT]]</f>
        <v>2125294832</v>
      </c>
      <c r="J1507" s="44"/>
    </row>
    <row r="1508" hidden="1" spans="1:10">
      <c r="A1508" s="27">
        <v>45125</v>
      </c>
      <c r="B1508" s="40">
        <f t="shared" si="7"/>
        <v>1498</v>
      </c>
      <c r="C1508" s="92" t="str">
        <f>_xlfn.IFNA(VLOOKUP(Table1[[#This Row],[ACCOUNT NAME]],'CHART OF ACCOUNTS'!$B$3:$D$156,2,0),"-")</f>
        <v>SAND</v>
      </c>
      <c r="D1508" s="36" t="s">
        <v>43</v>
      </c>
      <c r="E1508" t="str">
        <f>_xlfn.IFNA(VLOOKUP(Table1[[#This Row],[ACCOUNT NAME]],'CHART OF ACCOUNTS'!$B$3:$D$156,3,0),"-")</f>
        <v>CONSTRUCTION EXP</v>
      </c>
      <c r="F1508" s="36" t="s">
        <v>1318</v>
      </c>
      <c r="G1508" s="38">
        <v>116000</v>
      </c>
      <c r="H1508" s="38"/>
      <c r="I1508" s="35">
        <f>I1507+Table1[[#This Row],[DEBIT]]-Table1[[#This Row],[CREDIT]]</f>
        <v>2125410832</v>
      </c>
      <c r="J1508" s="44"/>
    </row>
    <row r="1509" hidden="1" spans="1:10">
      <c r="A1509" s="27">
        <v>45125</v>
      </c>
      <c r="B1509" s="40">
        <f t="shared" si="7"/>
        <v>1499</v>
      </c>
      <c r="C1509" s="92" t="str">
        <f>_xlfn.IFNA(VLOOKUP(Table1[[#This Row],[ACCOUNT NAME]],'CHART OF ACCOUNTS'!$B$3:$D$156,2,0),"-")</f>
        <v>SAND</v>
      </c>
      <c r="D1509" s="36" t="s">
        <v>43</v>
      </c>
      <c r="E1509" t="str">
        <f>_xlfn.IFNA(VLOOKUP(Table1[[#This Row],[ACCOUNT NAME]],'CHART OF ACCOUNTS'!$B$3:$D$156,3,0),"-")</f>
        <v>CONSTRUCTION EXP</v>
      </c>
      <c r="F1509" s="36" t="s">
        <v>1319</v>
      </c>
      <c r="G1509" s="38">
        <v>46200</v>
      </c>
      <c r="H1509" s="38"/>
      <c r="I1509" s="35">
        <f>I1508+Table1[[#This Row],[DEBIT]]-Table1[[#This Row],[CREDIT]]</f>
        <v>2125457032</v>
      </c>
      <c r="J1509" s="44"/>
    </row>
    <row r="1510" hidden="1" spans="1:10">
      <c r="A1510" s="27">
        <v>45125</v>
      </c>
      <c r="B1510" s="40">
        <f t="shared" si="7"/>
        <v>1500</v>
      </c>
      <c r="C1510" s="92" t="str">
        <f>_xlfn.IFNA(VLOOKUP(Table1[[#This Row],[ACCOUNT NAME]],'CHART OF ACCOUNTS'!$B$3:$D$156,2,0),"-")</f>
        <v>SALARIES</v>
      </c>
      <c r="D1510" s="36" t="s">
        <v>138</v>
      </c>
      <c r="E1510" t="str">
        <f>_xlfn.IFNA(VLOOKUP(Table1[[#This Row],[ACCOUNT NAME]],'CHART OF ACCOUNTS'!$B$3:$D$156,3,0),"-")</f>
        <v>OPERATIONS EXPENSES</v>
      </c>
      <c r="F1510" s="36" t="s">
        <v>1320</v>
      </c>
      <c r="G1510" s="38">
        <v>53130</v>
      </c>
      <c r="H1510" s="38"/>
      <c r="I1510" s="35">
        <f>I1509+Table1[[#This Row],[DEBIT]]-Table1[[#This Row],[CREDIT]]</f>
        <v>2125510162</v>
      </c>
      <c r="J1510" s="44"/>
    </row>
    <row r="1511" hidden="1" spans="1:10">
      <c r="A1511" s="27">
        <v>45127</v>
      </c>
      <c r="B1511" s="40">
        <f t="shared" si="7"/>
        <v>1501</v>
      </c>
      <c r="C1511" s="92" t="str">
        <f>_xlfn.IFNA(VLOOKUP(Table1[[#This Row],[ACCOUNT NAME]],'CHART OF ACCOUNTS'!$B$3:$D$156,2,0),"-")</f>
        <v>UTILITY</v>
      </c>
      <c r="D1511" s="36" t="s">
        <v>141</v>
      </c>
      <c r="E1511" t="str">
        <f>_xlfn.IFNA(VLOOKUP(Table1[[#This Row],[ACCOUNT NAME]],'CHART OF ACCOUNTS'!$B$3:$D$156,3,0),"-")</f>
        <v>OPERATIONS EXPENSES</v>
      </c>
      <c r="F1511" s="36" t="s">
        <v>1321</v>
      </c>
      <c r="G1511" s="38">
        <v>592</v>
      </c>
      <c r="H1511" s="38"/>
      <c r="I1511" s="35">
        <f>I1510+Table1[[#This Row],[DEBIT]]-Table1[[#This Row],[CREDIT]]</f>
        <v>2125510754</v>
      </c>
      <c r="J1511" s="44"/>
    </row>
    <row r="1512" hidden="1" spans="1:10">
      <c r="A1512" s="27">
        <v>45127</v>
      </c>
      <c r="B1512" s="40">
        <f t="shared" si="7"/>
        <v>1502</v>
      </c>
      <c r="C1512" s="92" t="str">
        <f>_xlfn.IFNA(VLOOKUP(Table1[[#This Row],[ACCOUNT NAME]],'CHART OF ACCOUNTS'!$B$3:$D$156,2,0),"-")</f>
        <v>UTILITY</v>
      </c>
      <c r="D1512" s="36" t="s">
        <v>141</v>
      </c>
      <c r="E1512" t="str">
        <f>_xlfn.IFNA(VLOOKUP(Table1[[#This Row],[ACCOUNT NAME]],'CHART OF ACCOUNTS'!$B$3:$D$156,3,0),"-")</f>
        <v>OPERATIONS EXPENSES</v>
      </c>
      <c r="F1512" s="36" t="s">
        <v>1322</v>
      </c>
      <c r="G1512" s="38">
        <v>578</v>
      </c>
      <c r="H1512" s="38"/>
      <c r="I1512" s="35">
        <f>I1511+Table1[[#This Row],[DEBIT]]-Table1[[#This Row],[CREDIT]]</f>
        <v>2125511332</v>
      </c>
      <c r="J1512" s="44"/>
    </row>
    <row r="1513" hidden="1" spans="1:10">
      <c r="A1513" s="27">
        <v>45128</v>
      </c>
      <c r="B1513" s="40">
        <f t="shared" si="7"/>
        <v>1503</v>
      </c>
      <c r="C1513" s="92" t="str">
        <f>_xlfn.IFNA(VLOOKUP(Table1[[#This Row],[ACCOUNT NAME]],'CHART OF ACCOUNTS'!$B$3:$D$156,2,0),"-")</f>
        <v>EVENT</v>
      </c>
      <c r="D1513" s="36" t="s">
        <v>106</v>
      </c>
      <c r="E1513" t="str">
        <f>_xlfn.IFNA(VLOOKUP(Table1[[#This Row],[ACCOUNT NAME]],'CHART OF ACCOUNTS'!$B$3:$D$156,3,0),"-")</f>
        <v>MARKETING EXP</v>
      </c>
      <c r="F1513" s="36" t="s">
        <v>1323</v>
      </c>
      <c r="G1513" s="38">
        <v>675000</v>
      </c>
      <c r="H1513" s="38"/>
      <c r="I1513" s="35">
        <f>I1512+Table1[[#This Row],[DEBIT]]-Table1[[#This Row],[CREDIT]]</f>
        <v>2126186332</v>
      </c>
      <c r="J1513" s="44"/>
    </row>
    <row r="1514" hidden="1" spans="1:10">
      <c r="A1514" s="27">
        <v>45128</v>
      </c>
      <c r="B1514" s="40">
        <f t="shared" si="7"/>
        <v>1504</v>
      </c>
      <c r="C1514" s="92" t="str">
        <f>_xlfn.IFNA(VLOOKUP(Table1[[#This Row],[ACCOUNT NAME]],'CHART OF ACCOUNTS'!$B$3:$D$156,2,0),"-")</f>
        <v>SAND</v>
      </c>
      <c r="D1514" s="36" t="s">
        <v>43</v>
      </c>
      <c r="E1514" t="str">
        <f>_xlfn.IFNA(VLOOKUP(Table1[[#This Row],[ACCOUNT NAME]],'CHART OF ACCOUNTS'!$B$3:$D$156,3,0),"-")</f>
        <v>CONSTRUCTION EXP</v>
      </c>
      <c r="F1514" s="36" t="s">
        <v>1324</v>
      </c>
      <c r="G1514" s="38">
        <v>464000</v>
      </c>
      <c r="H1514" s="38"/>
      <c r="I1514" s="35">
        <f>I1513+Table1[[#This Row],[DEBIT]]-Table1[[#This Row],[CREDIT]]</f>
        <v>2126650332</v>
      </c>
      <c r="J1514" s="44"/>
    </row>
    <row r="1515" hidden="1" spans="1:10">
      <c r="A1515" s="27">
        <v>45128</v>
      </c>
      <c r="B1515" s="40">
        <f t="shared" si="7"/>
        <v>1505</v>
      </c>
      <c r="C1515" s="92" t="str">
        <f>_xlfn.IFNA(VLOOKUP(Table1[[#This Row],[ACCOUNT NAME]],'CHART OF ACCOUNTS'!$B$3:$D$156,2,0),"-")</f>
        <v>PRINTINGS</v>
      </c>
      <c r="D1515" s="36" t="s">
        <v>71</v>
      </c>
      <c r="E1515" t="str">
        <f>_xlfn.IFNA(VLOOKUP(Table1[[#This Row],[ACCOUNT NAME]],'CHART OF ACCOUNTS'!$B$3:$D$156,3,0),"-")</f>
        <v>MARKETING EXP</v>
      </c>
      <c r="F1515" s="36" t="s">
        <v>1325</v>
      </c>
      <c r="G1515" s="38">
        <v>7400</v>
      </c>
      <c r="H1515" s="38"/>
      <c r="I1515" s="35">
        <f>I1514+Table1[[#This Row],[DEBIT]]-Table1[[#This Row],[CREDIT]]</f>
        <v>2126657732</v>
      </c>
      <c r="J1515" s="44"/>
    </row>
    <row r="1516" hidden="1" spans="1:10">
      <c r="A1516" s="27">
        <v>45129</v>
      </c>
      <c r="B1516" s="40">
        <f t="shared" si="7"/>
        <v>1506</v>
      </c>
      <c r="C1516" s="92" t="str">
        <f>_xlfn.IFNA(VLOOKUP(Table1[[#This Row],[ACCOUNT NAME]],'CHART OF ACCOUNTS'!$B$3:$D$156,2,0),"-")</f>
        <v>GROCERY</v>
      </c>
      <c r="D1516" s="36" t="s">
        <v>136</v>
      </c>
      <c r="E1516" t="str">
        <f>_xlfn.IFNA(VLOOKUP(Table1[[#This Row],[ACCOUNT NAME]],'CHART OF ACCOUNTS'!$B$3:$D$156,3,0),"-")</f>
        <v>OPERATIONS EXPENSES</v>
      </c>
      <c r="F1516" s="36" t="s">
        <v>1326</v>
      </c>
      <c r="G1516" s="48">
        <v>110071</v>
      </c>
      <c r="H1516" s="48"/>
      <c r="I1516" s="35">
        <f>I1515+Table1[[#This Row],[DEBIT]]-Table1[[#This Row],[CREDIT]]</f>
        <v>2126767803</v>
      </c>
      <c r="J1516" s="44"/>
    </row>
    <row r="1517" hidden="1" spans="1:10">
      <c r="A1517" s="27">
        <v>45129</v>
      </c>
      <c r="B1517" s="40">
        <f t="shared" si="7"/>
        <v>1507</v>
      </c>
      <c r="C1517" s="92" t="str">
        <f>_xlfn.IFNA(VLOOKUP(Table1[[#This Row],[ACCOUNT NAME]],'CHART OF ACCOUNTS'!$B$3:$D$156,2,0),"-")</f>
        <v>GROCERY</v>
      </c>
      <c r="D1517" s="36" t="s">
        <v>136</v>
      </c>
      <c r="E1517" t="str">
        <f>_xlfn.IFNA(VLOOKUP(Table1[[#This Row],[ACCOUNT NAME]],'CHART OF ACCOUNTS'!$B$3:$D$156,3,0),"-")</f>
        <v>OPERATIONS EXPENSES</v>
      </c>
      <c r="F1517" s="36" t="s">
        <v>1326</v>
      </c>
      <c r="G1517" s="48">
        <v>6100</v>
      </c>
      <c r="H1517" s="48"/>
      <c r="I1517" s="35">
        <f>I1516+Table1[[#This Row],[DEBIT]]-Table1[[#This Row],[CREDIT]]</f>
        <v>2126773903</v>
      </c>
      <c r="J1517" s="44"/>
    </row>
    <row r="1518" hidden="1" spans="1:10">
      <c r="A1518" s="27">
        <v>45129</v>
      </c>
      <c r="B1518" s="40">
        <f t="shared" si="7"/>
        <v>1508</v>
      </c>
      <c r="C1518" s="92" t="str">
        <f>_xlfn.IFNA(VLOOKUP(Table1[[#This Row],[ACCOUNT NAME]],'CHART OF ACCOUNTS'!$B$3:$D$156,2,0),"-")</f>
        <v>GROCERY</v>
      </c>
      <c r="D1518" s="36" t="s">
        <v>136</v>
      </c>
      <c r="E1518" t="str">
        <f>_xlfn.IFNA(VLOOKUP(Table1[[#This Row],[ACCOUNT NAME]],'CHART OF ACCOUNTS'!$B$3:$D$156,3,0),"-")</f>
        <v>OPERATIONS EXPENSES</v>
      </c>
      <c r="F1518" s="36" t="s">
        <v>1327</v>
      </c>
      <c r="G1518" s="48">
        <v>750</v>
      </c>
      <c r="H1518" s="48"/>
      <c r="I1518" s="35">
        <f>I1517+Table1[[#This Row],[DEBIT]]-Table1[[#This Row],[CREDIT]]</f>
        <v>2126774653</v>
      </c>
      <c r="J1518" s="44"/>
    </row>
    <row r="1519" hidden="1" spans="1:10">
      <c r="A1519" s="27">
        <v>45129</v>
      </c>
      <c r="B1519" s="40">
        <f t="shared" si="7"/>
        <v>1509</v>
      </c>
      <c r="C1519" s="92" t="str">
        <f>_xlfn.IFNA(VLOOKUP(Table1[[#This Row],[ACCOUNT NAME]],'CHART OF ACCOUNTS'!$B$3:$D$156,2,0),"-")</f>
        <v>GROCERY</v>
      </c>
      <c r="D1519" s="36" t="s">
        <v>136</v>
      </c>
      <c r="E1519" t="str">
        <f>_xlfn.IFNA(VLOOKUP(Table1[[#This Row],[ACCOUNT NAME]],'CHART OF ACCOUNTS'!$B$3:$D$156,3,0),"-")</f>
        <v>OPERATIONS EXPENSES</v>
      </c>
      <c r="F1519" s="36" t="s">
        <v>1328</v>
      </c>
      <c r="G1519" s="48">
        <v>99114</v>
      </c>
      <c r="H1519" s="48"/>
      <c r="I1519" s="35">
        <f>I1518+Table1[[#This Row],[DEBIT]]-Table1[[#This Row],[CREDIT]]</f>
        <v>2126873767</v>
      </c>
      <c r="J1519" s="44"/>
    </row>
    <row r="1520" hidden="1" spans="1:10">
      <c r="A1520" s="27">
        <v>45129</v>
      </c>
      <c r="B1520" s="40">
        <f t="shared" si="7"/>
        <v>1510</v>
      </c>
      <c r="C1520" s="92" t="str">
        <f>_xlfn.IFNA(VLOOKUP(Table1[[#This Row],[ACCOUNT NAME]],'CHART OF ACCOUNTS'!$B$3:$D$156,2,0),"-")</f>
        <v>GROCERY</v>
      </c>
      <c r="D1520" s="36" t="s">
        <v>136</v>
      </c>
      <c r="E1520" t="str">
        <f>_xlfn.IFNA(VLOOKUP(Table1[[#This Row],[ACCOUNT NAME]],'CHART OF ACCOUNTS'!$B$3:$D$156,3,0),"-")</f>
        <v>OPERATIONS EXPENSES</v>
      </c>
      <c r="F1520" s="36" t="s">
        <v>1329</v>
      </c>
      <c r="G1520" s="48">
        <v>53608</v>
      </c>
      <c r="H1520" s="48"/>
      <c r="I1520" s="35">
        <f>I1519+Table1[[#This Row],[DEBIT]]-Table1[[#This Row],[CREDIT]]</f>
        <v>2126927375</v>
      </c>
      <c r="J1520" s="44"/>
    </row>
    <row r="1521" hidden="1" spans="1:10">
      <c r="A1521" s="27">
        <v>45129</v>
      </c>
      <c r="B1521" s="40">
        <f t="shared" si="7"/>
        <v>1511</v>
      </c>
      <c r="C1521" s="92" t="str">
        <f>_xlfn.IFNA(VLOOKUP(Table1[[#This Row],[ACCOUNT NAME]],'CHART OF ACCOUNTS'!$B$3:$D$156,2,0),"-")</f>
        <v>GROCERY</v>
      </c>
      <c r="D1521" s="36" t="s">
        <v>136</v>
      </c>
      <c r="E1521" t="str">
        <f>_xlfn.IFNA(VLOOKUP(Table1[[#This Row],[ACCOUNT NAME]],'CHART OF ACCOUNTS'!$B$3:$D$156,3,0),"-")</f>
        <v>OPERATIONS EXPENSES</v>
      </c>
      <c r="F1521" s="36" t="s">
        <v>1330</v>
      </c>
      <c r="G1521" s="48">
        <v>3023</v>
      </c>
      <c r="H1521" s="48"/>
      <c r="I1521" s="35">
        <f>I1520+Table1[[#This Row],[DEBIT]]-Table1[[#This Row],[CREDIT]]</f>
        <v>2126930398</v>
      </c>
      <c r="J1521" s="44"/>
    </row>
    <row r="1522" hidden="1" spans="1:10">
      <c r="A1522" s="27">
        <v>45129</v>
      </c>
      <c r="B1522" s="40">
        <f t="shared" si="7"/>
        <v>1512</v>
      </c>
      <c r="C1522" s="92" t="str">
        <f>_xlfn.IFNA(VLOOKUP(Table1[[#This Row],[ACCOUNT NAME]],'CHART OF ACCOUNTS'!$B$3:$D$156,2,0),"-")</f>
        <v>GROCERY</v>
      </c>
      <c r="D1522" s="36" t="s">
        <v>136</v>
      </c>
      <c r="E1522" t="str">
        <f>_xlfn.IFNA(VLOOKUP(Table1[[#This Row],[ACCOUNT NAME]],'CHART OF ACCOUNTS'!$B$3:$D$156,3,0),"-")</f>
        <v>OPERATIONS EXPENSES</v>
      </c>
      <c r="F1522" s="36" t="s">
        <v>1331</v>
      </c>
      <c r="G1522" s="48">
        <v>6430</v>
      </c>
      <c r="H1522" s="48"/>
      <c r="I1522" s="35">
        <f>I1521+Table1[[#This Row],[DEBIT]]-Table1[[#This Row],[CREDIT]]</f>
        <v>2126936828</v>
      </c>
      <c r="J1522" s="44"/>
    </row>
    <row r="1523" hidden="1" spans="1:10">
      <c r="A1523" s="27">
        <v>45129</v>
      </c>
      <c r="B1523" s="40">
        <f t="shared" si="7"/>
        <v>1513</v>
      </c>
      <c r="C1523" s="92" t="str">
        <f>_xlfn.IFNA(VLOOKUP(Table1[[#This Row],[ACCOUNT NAME]],'CHART OF ACCOUNTS'!$B$3:$D$156,2,0),"-")</f>
        <v>STATIONERY</v>
      </c>
      <c r="D1523" s="36" t="s">
        <v>135</v>
      </c>
      <c r="E1523" t="str">
        <f>_xlfn.IFNA(VLOOKUP(Table1[[#This Row],[ACCOUNT NAME]],'CHART OF ACCOUNTS'!$B$3:$D$156,3,0),"-")</f>
        <v>OPERATIONS EXPENSES</v>
      </c>
      <c r="F1523" s="36" t="s">
        <v>1332</v>
      </c>
      <c r="G1523" s="48">
        <v>455</v>
      </c>
      <c r="H1523" s="48"/>
      <c r="I1523" s="35">
        <f>I1522+Table1[[#This Row],[DEBIT]]-Table1[[#This Row],[CREDIT]]</f>
        <v>2126937283</v>
      </c>
      <c r="J1523" s="44"/>
    </row>
    <row r="1524" hidden="1" spans="1:10">
      <c r="A1524" s="27">
        <v>45129</v>
      </c>
      <c r="B1524" s="40">
        <f t="shared" si="7"/>
        <v>1514</v>
      </c>
      <c r="C1524" s="92" t="str">
        <f>_xlfn.IFNA(VLOOKUP(Table1[[#This Row],[ACCOUNT NAME]],'CHART OF ACCOUNTS'!$B$3:$D$156,2,0),"-")</f>
        <v>STATIONERY</v>
      </c>
      <c r="D1524" s="36" t="s">
        <v>135</v>
      </c>
      <c r="E1524" t="str">
        <f>_xlfn.IFNA(VLOOKUP(Table1[[#This Row],[ACCOUNT NAME]],'CHART OF ACCOUNTS'!$B$3:$D$156,3,0),"-")</f>
        <v>OPERATIONS EXPENSES</v>
      </c>
      <c r="F1524" s="36" t="s">
        <v>1333</v>
      </c>
      <c r="G1524" s="48">
        <v>29211</v>
      </c>
      <c r="H1524" s="48"/>
      <c r="I1524" s="35">
        <f>I1523+Table1[[#This Row],[DEBIT]]-Table1[[#This Row],[CREDIT]]</f>
        <v>2126966494</v>
      </c>
      <c r="J1524" s="44"/>
    </row>
    <row r="1525" hidden="1" spans="1:10">
      <c r="A1525" s="27">
        <v>45129</v>
      </c>
      <c r="B1525" s="40">
        <f t="shared" si="7"/>
        <v>1515</v>
      </c>
      <c r="C1525" s="92" t="str">
        <f>_xlfn.IFNA(VLOOKUP(Table1[[#This Row],[ACCOUNT NAME]],'CHART OF ACCOUNTS'!$B$3:$D$156,2,0),"-")</f>
        <v>STATIONERY</v>
      </c>
      <c r="D1525" s="36" t="s">
        <v>135</v>
      </c>
      <c r="E1525" t="str">
        <f>_xlfn.IFNA(VLOOKUP(Table1[[#This Row],[ACCOUNT NAME]],'CHART OF ACCOUNTS'!$B$3:$D$156,3,0),"-")</f>
        <v>OPERATIONS EXPENSES</v>
      </c>
      <c r="F1525" s="36" t="s">
        <v>1334</v>
      </c>
      <c r="G1525" s="48">
        <v>3393</v>
      </c>
      <c r="H1525" s="48"/>
      <c r="I1525" s="35">
        <f>I1524+Table1[[#This Row],[DEBIT]]-Table1[[#This Row],[CREDIT]]</f>
        <v>2126969887</v>
      </c>
      <c r="J1525" s="44"/>
    </row>
    <row r="1526" hidden="1" spans="1:10">
      <c r="A1526" s="27">
        <v>45129</v>
      </c>
      <c r="B1526" s="40">
        <f t="shared" si="7"/>
        <v>1516</v>
      </c>
      <c r="C1526" s="92" t="str">
        <f>_xlfn.IFNA(VLOOKUP(Table1[[#This Row],[ACCOUNT NAME]],'CHART OF ACCOUNTS'!$B$3:$D$156,2,0),"-")</f>
        <v>STATIONERY</v>
      </c>
      <c r="D1526" s="36" t="s">
        <v>135</v>
      </c>
      <c r="E1526" t="str">
        <f>_xlfn.IFNA(VLOOKUP(Table1[[#This Row],[ACCOUNT NAME]],'CHART OF ACCOUNTS'!$B$3:$D$156,3,0),"-")</f>
        <v>OPERATIONS EXPENSES</v>
      </c>
      <c r="F1526" s="36" t="s">
        <v>1335</v>
      </c>
      <c r="G1526" s="48">
        <v>85917</v>
      </c>
      <c r="H1526" s="48"/>
      <c r="I1526" s="35">
        <f>I1525+Table1[[#This Row],[DEBIT]]-Table1[[#This Row],[CREDIT]]</f>
        <v>2127055804</v>
      </c>
      <c r="J1526" s="44"/>
    </row>
    <row r="1527" hidden="1" spans="1:10">
      <c r="A1527" s="27">
        <v>45129</v>
      </c>
      <c r="B1527" s="40">
        <f t="shared" si="7"/>
        <v>1517</v>
      </c>
      <c r="C1527" s="92" t="str">
        <f>_xlfn.IFNA(VLOOKUP(Table1[[#This Row],[ACCOUNT NAME]],'CHART OF ACCOUNTS'!$B$3:$D$156,2,0),"-")</f>
        <v>GROCERY</v>
      </c>
      <c r="D1527" s="36" t="s">
        <v>136</v>
      </c>
      <c r="E1527" t="str">
        <f>_xlfn.IFNA(VLOOKUP(Table1[[#This Row],[ACCOUNT NAME]],'CHART OF ACCOUNTS'!$B$3:$D$156,3,0),"-")</f>
        <v>OPERATIONS EXPENSES</v>
      </c>
      <c r="F1527" s="36" t="s">
        <v>1336</v>
      </c>
      <c r="G1527" s="48">
        <v>132791</v>
      </c>
      <c r="H1527" s="48"/>
      <c r="I1527" s="35">
        <f>I1526+Table1[[#This Row],[DEBIT]]-Table1[[#This Row],[CREDIT]]</f>
        <v>2127188595</v>
      </c>
      <c r="J1527" s="44"/>
    </row>
    <row r="1528" hidden="1" spans="1:10">
      <c r="A1528" s="27">
        <v>45131</v>
      </c>
      <c r="B1528" s="40">
        <f t="shared" si="7"/>
        <v>1518</v>
      </c>
      <c r="C1528" s="92" t="str">
        <f>_xlfn.IFNA(VLOOKUP(Table1[[#This Row],[ACCOUNT NAME]],'CHART OF ACCOUNTS'!$B$3:$D$156,2,0),"-")</f>
        <v>GENERNAL</v>
      </c>
      <c r="D1528" s="36" t="s">
        <v>89</v>
      </c>
      <c r="E1528" t="str">
        <f>_xlfn.IFNA(VLOOKUP(Table1[[#This Row],[ACCOUNT NAME]],'CHART OF ACCOUNTS'!$B$3:$D$156,3,0),"-")</f>
        <v>MARKETING EXP</v>
      </c>
      <c r="F1528" s="36" t="s">
        <v>1337</v>
      </c>
      <c r="G1528" s="48">
        <v>7471</v>
      </c>
      <c r="H1528" s="48"/>
      <c r="I1528" s="35">
        <f>I1527+Table1[[#This Row],[DEBIT]]-Table1[[#This Row],[CREDIT]]</f>
        <v>2127196066</v>
      </c>
      <c r="J1528" s="93"/>
    </row>
    <row r="1529" hidden="1" spans="1:10">
      <c r="A1529" s="27">
        <v>45131</v>
      </c>
      <c r="B1529" s="40">
        <f t="shared" si="7"/>
        <v>1519</v>
      </c>
      <c r="C1529" s="92" t="str">
        <f>_xlfn.IFNA(VLOOKUP(Table1[[#This Row],[ACCOUNT NAME]],'CHART OF ACCOUNTS'!$B$3:$D$156,2,0),"-")</f>
        <v>GENERNAL</v>
      </c>
      <c r="D1529" s="36" t="s">
        <v>89</v>
      </c>
      <c r="E1529" t="str">
        <f>_xlfn.IFNA(VLOOKUP(Table1[[#This Row],[ACCOUNT NAME]],'CHART OF ACCOUNTS'!$B$3:$D$156,3,0),"-")</f>
        <v>MARKETING EXP</v>
      </c>
      <c r="F1529" s="36" t="s">
        <v>1337</v>
      </c>
      <c r="G1529" s="48">
        <v>6456</v>
      </c>
      <c r="H1529" s="48"/>
      <c r="I1529" s="35">
        <f>I1528+Table1[[#This Row],[DEBIT]]-Table1[[#This Row],[CREDIT]]</f>
        <v>2127202522</v>
      </c>
      <c r="J1529" s="93"/>
    </row>
    <row r="1530" hidden="1" spans="1:10">
      <c r="A1530" s="27">
        <v>45131</v>
      </c>
      <c r="B1530" s="40">
        <f t="shared" si="7"/>
        <v>1520</v>
      </c>
      <c r="C1530" s="92" t="str">
        <f>_xlfn.IFNA(VLOOKUP(Table1[[#This Row],[ACCOUNT NAME]],'CHART OF ACCOUNTS'!$B$3:$D$156,2,0),"-")</f>
        <v>GENERNAL</v>
      </c>
      <c r="D1530" s="36" t="s">
        <v>89</v>
      </c>
      <c r="E1530" t="str">
        <f>_xlfn.IFNA(VLOOKUP(Table1[[#This Row],[ACCOUNT NAME]],'CHART OF ACCOUNTS'!$B$3:$D$156,3,0),"-")</f>
        <v>MARKETING EXP</v>
      </c>
      <c r="F1530" s="36" t="s">
        <v>1337</v>
      </c>
      <c r="G1530" s="48">
        <v>1201</v>
      </c>
      <c r="H1530" s="48"/>
      <c r="I1530" s="35">
        <f>I1529+Table1[[#This Row],[DEBIT]]-Table1[[#This Row],[CREDIT]]</f>
        <v>2127203723</v>
      </c>
      <c r="J1530" s="93"/>
    </row>
    <row r="1531" hidden="1" spans="1:10">
      <c r="A1531" s="27">
        <v>45131</v>
      </c>
      <c r="B1531" s="40">
        <f t="shared" si="7"/>
        <v>1521</v>
      </c>
      <c r="C1531" s="92" t="str">
        <f>_xlfn.IFNA(VLOOKUP(Table1[[#This Row],[ACCOUNT NAME]],'CHART OF ACCOUNTS'!$B$3:$D$156,2,0),"-")</f>
        <v>GENERNAL</v>
      </c>
      <c r="D1531" s="36" t="s">
        <v>89</v>
      </c>
      <c r="E1531" t="str">
        <f>_xlfn.IFNA(VLOOKUP(Table1[[#This Row],[ACCOUNT NAME]],'CHART OF ACCOUNTS'!$B$3:$D$156,3,0),"-")</f>
        <v>MARKETING EXP</v>
      </c>
      <c r="F1531" s="36" t="s">
        <v>1337</v>
      </c>
      <c r="G1531" s="48">
        <v>12141</v>
      </c>
      <c r="H1531" s="48"/>
      <c r="I1531" s="35">
        <f>I1530+Table1[[#This Row],[DEBIT]]-Table1[[#This Row],[CREDIT]]</f>
        <v>2127215864</v>
      </c>
      <c r="J1531" s="93"/>
    </row>
    <row r="1532" hidden="1" spans="1:10">
      <c r="A1532" s="27">
        <v>45131</v>
      </c>
      <c r="B1532" s="40">
        <f t="shared" si="7"/>
        <v>1522</v>
      </c>
      <c r="C1532" s="92" t="str">
        <f>_xlfn.IFNA(VLOOKUP(Table1[[#This Row],[ACCOUNT NAME]],'CHART OF ACCOUNTS'!$B$3:$D$156,2,0),"-")</f>
        <v>GENERNAL</v>
      </c>
      <c r="D1532" s="36" t="s">
        <v>89</v>
      </c>
      <c r="E1532" t="str">
        <f>_xlfn.IFNA(VLOOKUP(Table1[[#This Row],[ACCOUNT NAME]],'CHART OF ACCOUNTS'!$B$3:$D$156,3,0),"-")</f>
        <v>MARKETING EXP</v>
      </c>
      <c r="F1532" s="36" t="s">
        <v>1337</v>
      </c>
      <c r="G1532" s="48">
        <v>13721</v>
      </c>
      <c r="H1532" s="48"/>
      <c r="I1532" s="35">
        <f>I1531+Table1[[#This Row],[DEBIT]]-Table1[[#This Row],[CREDIT]]</f>
        <v>2127229585</v>
      </c>
      <c r="J1532" s="93"/>
    </row>
    <row r="1533" hidden="1" spans="1:10">
      <c r="A1533" s="27">
        <v>45131</v>
      </c>
      <c r="B1533" s="40">
        <f t="shared" si="7"/>
        <v>1523</v>
      </c>
      <c r="C1533" s="92" t="str">
        <f>_xlfn.IFNA(VLOOKUP(Table1[[#This Row],[ACCOUNT NAME]],'CHART OF ACCOUNTS'!$B$3:$D$156,2,0),"-")</f>
        <v>FURNITURE AND FITTINGS</v>
      </c>
      <c r="D1533" s="36" t="s">
        <v>166</v>
      </c>
      <c r="E1533" t="str">
        <f>_xlfn.IFNA(VLOOKUP(Table1[[#This Row],[ACCOUNT NAME]],'CHART OF ACCOUNTS'!$B$3:$D$156,3,0),"-")</f>
        <v>ASSETS PURCHASED</v>
      </c>
      <c r="F1533" s="36" t="s">
        <v>1338</v>
      </c>
      <c r="G1533" s="48">
        <v>40000</v>
      </c>
      <c r="H1533" s="48"/>
      <c r="I1533" s="35">
        <f>I1532+Table1[[#This Row],[DEBIT]]-Table1[[#This Row],[CREDIT]]</f>
        <v>2127269585</v>
      </c>
      <c r="J1533" s="44"/>
    </row>
    <row r="1534" hidden="1" spans="1:10">
      <c r="A1534" s="27">
        <v>45131</v>
      </c>
      <c r="B1534" s="40">
        <f t="shared" si="7"/>
        <v>1524</v>
      </c>
      <c r="C1534" s="92" t="str">
        <f>_xlfn.IFNA(VLOOKUP(Table1[[#This Row],[ACCOUNT NAME]],'CHART OF ACCOUNTS'!$B$3:$D$156,2,0),"-")</f>
        <v>FURNITURE AND FITTINGS</v>
      </c>
      <c r="D1534" s="36" t="s">
        <v>166</v>
      </c>
      <c r="E1534" t="str">
        <f>_xlfn.IFNA(VLOOKUP(Table1[[#This Row],[ACCOUNT NAME]],'CHART OF ACCOUNTS'!$B$3:$D$156,3,0),"-")</f>
        <v>ASSETS PURCHASED</v>
      </c>
      <c r="F1534" s="36" t="s">
        <v>1339</v>
      </c>
      <c r="G1534" s="48">
        <v>120000</v>
      </c>
      <c r="H1534" s="48"/>
      <c r="I1534" s="35">
        <f>I1533+Table1[[#This Row],[DEBIT]]-Table1[[#This Row],[CREDIT]]</f>
        <v>2127389585</v>
      </c>
      <c r="J1534" s="44"/>
    </row>
    <row r="1535" hidden="1" spans="1:10">
      <c r="A1535" s="27">
        <v>45131</v>
      </c>
      <c r="B1535" s="40">
        <f t="shared" si="7"/>
        <v>1525</v>
      </c>
      <c r="C1535" s="92" t="str">
        <f>_xlfn.IFNA(VLOOKUP(Table1[[#This Row],[ACCOUNT NAME]],'CHART OF ACCOUNTS'!$B$3:$D$156,2,0),"-")</f>
        <v>FURNITURE AND FITTINGS</v>
      </c>
      <c r="D1535" s="36" t="s">
        <v>166</v>
      </c>
      <c r="E1535" t="str">
        <f>_xlfn.IFNA(VLOOKUP(Table1[[#This Row],[ACCOUNT NAME]],'CHART OF ACCOUNTS'!$B$3:$D$156,3,0),"-")</f>
        <v>ASSETS PURCHASED</v>
      </c>
      <c r="F1535" s="36" t="s">
        <v>1340</v>
      </c>
      <c r="G1535" s="48">
        <v>6500</v>
      </c>
      <c r="H1535" s="48"/>
      <c r="I1535" s="35">
        <f>I1534+Table1[[#This Row],[DEBIT]]-Table1[[#This Row],[CREDIT]]</f>
        <v>2127396085</v>
      </c>
      <c r="J1535" s="44"/>
    </row>
    <row r="1536" hidden="1" spans="1:10">
      <c r="A1536" s="27">
        <v>45132</v>
      </c>
      <c r="B1536" s="40">
        <f t="shared" si="7"/>
        <v>1526</v>
      </c>
      <c r="C1536" s="92" t="str">
        <f>_xlfn.IFNA(VLOOKUP(Table1[[#This Row],[ACCOUNT NAME]],'CHART OF ACCOUNTS'!$B$3:$D$156,2,0),"-")</f>
        <v>MISCELLANOUS</v>
      </c>
      <c r="D1536" s="36" t="s">
        <v>140</v>
      </c>
      <c r="E1536" t="str">
        <f>_xlfn.IFNA(VLOOKUP(Table1[[#This Row],[ACCOUNT NAME]],'CHART OF ACCOUNTS'!$B$3:$D$156,3,0),"-")</f>
        <v>OPERATIONS EXPENSES</v>
      </c>
      <c r="F1536" s="36" t="s">
        <v>1341</v>
      </c>
      <c r="G1536" s="48">
        <v>400</v>
      </c>
      <c r="H1536" s="48"/>
      <c r="I1536" s="35">
        <f>I1535+Table1[[#This Row],[DEBIT]]-Table1[[#This Row],[CREDIT]]</f>
        <v>2127396485</v>
      </c>
      <c r="J1536" s="44"/>
    </row>
    <row r="1537" hidden="1" spans="1:10">
      <c r="A1537" s="27">
        <v>45132</v>
      </c>
      <c r="B1537" s="40">
        <f t="shared" si="7"/>
        <v>1527</v>
      </c>
      <c r="C1537" s="92" t="str">
        <f>_xlfn.IFNA(VLOOKUP(Table1[[#This Row],[ACCOUNT NAME]],'CHART OF ACCOUNTS'!$B$3:$D$156,2,0),"-")</f>
        <v>MISCELLANOUS</v>
      </c>
      <c r="D1537" s="36" t="s">
        <v>140</v>
      </c>
      <c r="E1537" t="str">
        <f>_xlfn.IFNA(VLOOKUP(Table1[[#This Row],[ACCOUNT NAME]],'CHART OF ACCOUNTS'!$B$3:$D$156,3,0),"-")</f>
        <v>OPERATIONS EXPENSES</v>
      </c>
      <c r="F1537" s="36" t="s">
        <v>1342</v>
      </c>
      <c r="G1537" s="48">
        <v>355</v>
      </c>
      <c r="H1537" s="48"/>
      <c r="I1537" s="35">
        <f>I1536+Table1[[#This Row],[DEBIT]]-Table1[[#This Row],[CREDIT]]</f>
        <v>2127396840</v>
      </c>
      <c r="J1537" s="44"/>
    </row>
    <row r="1538" hidden="1" spans="1:10">
      <c r="A1538" s="27">
        <v>45132</v>
      </c>
      <c r="B1538" s="40">
        <f t="shared" si="7"/>
        <v>1528</v>
      </c>
      <c r="C1538" s="92" t="str">
        <f>_xlfn.IFNA(VLOOKUP(Table1[[#This Row],[ACCOUNT NAME]],'CHART OF ACCOUNTS'!$B$3:$D$156,2,0),"-")</f>
        <v>MISCELLANOUS</v>
      </c>
      <c r="D1538" s="36" t="s">
        <v>140</v>
      </c>
      <c r="E1538" t="str">
        <f>_xlfn.IFNA(VLOOKUP(Table1[[#This Row],[ACCOUNT NAME]],'CHART OF ACCOUNTS'!$B$3:$D$156,3,0),"-")</f>
        <v>OPERATIONS EXPENSES</v>
      </c>
      <c r="F1538" s="36" t="s">
        <v>1343</v>
      </c>
      <c r="G1538" s="48">
        <v>117</v>
      </c>
      <c r="H1538" s="48"/>
      <c r="I1538" s="35">
        <f>I1537+Table1[[#This Row],[DEBIT]]-Table1[[#This Row],[CREDIT]]</f>
        <v>2127396957</v>
      </c>
      <c r="J1538" s="44"/>
    </row>
    <row r="1539" hidden="1" spans="1:10">
      <c r="A1539" s="27">
        <v>45132</v>
      </c>
      <c r="B1539" s="40">
        <f t="shared" si="7"/>
        <v>1529</v>
      </c>
      <c r="C1539" s="92" t="str">
        <f>_xlfn.IFNA(VLOOKUP(Table1[[#This Row],[ACCOUNT NAME]],'CHART OF ACCOUNTS'!$B$3:$D$156,2,0),"-")</f>
        <v>MISCELLANOUS</v>
      </c>
      <c r="D1539" s="36" t="s">
        <v>140</v>
      </c>
      <c r="E1539" t="str">
        <f>_xlfn.IFNA(VLOOKUP(Table1[[#This Row],[ACCOUNT NAME]],'CHART OF ACCOUNTS'!$B$3:$D$156,3,0),"-")</f>
        <v>OPERATIONS EXPENSES</v>
      </c>
      <c r="F1539" s="36" t="s">
        <v>1344</v>
      </c>
      <c r="G1539" s="48">
        <v>455</v>
      </c>
      <c r="H1539" s="48"/>
      <c r="I1539" s="35">
        <f>I1538+Table1[[#This Row],[DEBIT]]-Table1[[#This Row],[CREDIT]]</f>
        <v>2127397412</v>
      </c>
      <c r="J1539" s="44"/>
    </row>
    <row r="1540" hidden="1" spans="1:10">
      <c r="A1540" s="27">
        <v>45132</v>
      </c>
      <c r="B1540" s="40">
        <f t="shared" si="7"/>
        <v>1530</v>
      </c>
      <c r="C1540" s="92" t="str">
        <f>_xlfn.IFNA(VLOOKUP(Table1[[#This Row],[ACCOUNT NAME]],'CHART OF ACCOUNTS'!$B$3:$D$156,2,0),"-")</f>
        <v>MISCELLANOUS</v>
      </c>
      <c r="D1540" s="36" t="s">
        <v>140</v>
      </c>
      <c r="E1540" t="str">
        <f>_xlfn.IFNA(VLOOKUP(Table1[[#This Row],[ACCOUNT NAME]],'CHART OF ACCOUNTS'!$B$3:$D$156,3,0),"-")</f>
        <v>OPERATIONS EXPENSES</v>
      </c>
      <c r="F1540" s="36" t="s">
        <v>1345</v>
      </c>
      <c r="G1540" s="48">
        <v>195</v>
      </c>
      <c r="H1540" s="48"/>
      <c r="I1540" s="35">
        <f>I1539+Table1[[#This Row],[DEBIT]]-Table1[[#This Row],[CREDIT]]</f>
        <v>2127397607</v>
      </c>
      <c r="J1540" s="44"/>
    </row>
    <row r="1541" hidden="1" spans="1:10">
      <c r="A1541" s="27">
        <v>45132</v>
      </c>
      <c r="B1541" s="40">
        <f t="shared" si="7"/>
        <v>1531</v>
      </c>
      <c r="C1541" s="92" t="str">
        <f>_xlfn.IFNA(VLOOKUP(Table1[[#This Row],[ACCOUNT NAME]],'CHART OF ACCOUNTS'!$B$3:$D$156,2,0),"-")</f>
        <v>MISCELLANOUS</v>
      </c>
      <c r="D1541" s="36" t="s">
        <v>140</v>
      </c>
      <c r="E1541" t="str">
        <f>_xlfn.IFNA(VLOOKUP(Table1[[#This Row],[ACCOUNT NAME]],'CHART OF ACCOUNTS'!$B$3:$D$156,3,0),"-")</f>
        <v>OPERATIONS EXPENSES</v>
      </c>
      <c r="F1541" s="36" t="s">
        <v>1346</v>
      </c>
      <c r="G1541" s="48">
        <v>2288</v>
      </c>
      <c r="H1541" s="48"/>
      <c r="I1541" s="35">
        <f>I1540+Table1[[#This Row],[DEBIT]]-Table1[[#This Row],[CREDIT]]</f>
        <v>2127399895</v>
      </c>
      <c r="J1541" s="44"/>
    </row>
    <row r="1542" hidden="1" spans="1:10">
      <c r="A1542" s="27">
        <v>45132</v>
      </c>
      <c r="B1542" s="40">
        <f t="shared" si="7"/>
        <v>1532</v>
      </c>
      <c r="C1542" s="92" t="str">
        <f>_xlfn.IFNA(VLOOKUP(Table1[[#This Row],[ACCOUNT NAME]],'CHART OF ACCOUNTS'!$B$3:$D$156,2,0),"-")</f>
        <v>MISCELLANOUS</v>
      </c>
      <c r="D1542" s="36" t="s">
        <v>140</v>
      </c>
      <c r="E1542" t="str">
        <f>_xlfn.IFNA(VLOOKUP(Table1[[#This Row],[ACCOUNT NAME]],'CHART OF ACCOUNTS'!$B$3:$D$156,3,0),"-")</f>
        <v>OPERATIONS EXPENSES</v>
      </c>
      <c r="F1542" s="36" t="s">
        <v>1347</v>
      </c>
      <c r="G1542" s="48">
        <v>2746</v>
      </c>
      <c r="H1542" s="48"/>
      <c r="I1542" s="35">
        <f>I1541+Table1[[#This Row],[DEBIT]]-Table1[[#This Row],[CREDIT]]</f>
        <v>2127402641</v>
      </c>
      <c r="J1542" s="44"/>
    </row>
    <row r="1543" hidden="1" spans="1:10">
      <c r="A1543" s="27">
        <v>45132</v>
      </c>
      <c r="B1543" s="40">
        <f t="shared" si="7"/>
        <v>1533</v>
      </c>
      <c r="C1543" s="92" t="str">
        <f>_xlfn.IFNA(VLOOKUP(Table1[[#This Row],[ACCOUNT NAME]],'CHART OF ACCOUNTS'!$B$3:$D$156,2,0),"-")</f>
        <v>MISCELLANOUS</v>
      </c>
      <c r="D1543" s="36" t="s">
        <v>140</v>
      </c>
      <c r="E1543" t="str">
        <f>_xlfn.IFNA(VLOOKUP(Table1[[#This Row],[ACCOUNT NAME]],'CHART OF ACCOUNTS'!$B$3:$D$156,3,0),"-")</f>
        <v>OPERATIONS EXPENSES</v>
      </c>
      <c r="F1543" s="36" t="s">
        <v>1348</v>
      </c>
      <c r="G1543" s="48">
        <v>488</v>
      </c>
      <c r="H1543" s="48"/>
      <c r="I1543" s="35">
        <f>I1542+Table1[[#This Row],[DEBIT]]-Table1[[#This Row],[CREDIT]]</f>
        <v>2127403129</v>
      </c>
      <c r="J1543" s="44"/>
    </row>
    <row r="1544" hidden="1" spans="1:10">
      <c r="A1544" s="27">
        <v>45132</v>
      </c>
      <c r="B1544" s="40">
        <f t="shared" ref="B1544:B1607" si="8">B1543+1</f>
        <v>1534</v>
      </c>
      <c r="C1544" s="92" t="str">
        <f>_xlfn.IFNA(VLOOKUP(Table1[[#This Row],[ACCOUNT NAME]],'CHART OF ACCOUNTS'!$B$3:$D$156,2,0),"-")</f>
        <v>MISCELLANOUS</v>
      </c>
      <c r="D1544" s="36" t="s">
        <v>140</v>
      </c>
      <c r="E1544" t="str">
        <f>_xlfn.IFNA(VLOOKUP(Table1[[#This Row],[ACCOUNT NAME]],'CHART OF ACCOUNTS'!$B$3:$D$156,3,0),"-")</f>
        <v>OPERATIONS EXPENSES</v>
      </c>
      <c r="F1544" s="36" t="s">
        <v>1349</v>
      </c>
      <c r="G1544" s="48">
        <v>5850</v>
      </c>
      <c r="H1544" s="48"/>
      <c r="I1544" s="35">
        <f>I1543+Table1[[#This Row],[DEBIT]]-Table1[[#This Row],[CREDIT]]</f>
        <v>2127408979</v>
      </c>
      <c r="J1544" s="44"/>
    </row>
    <row r="1545" hidden="1" spans="1:10">
      <c r="A1545" s="27">
        <v>45132</v>
      </c>
      <c r="B1545" s="40">
        <f t="shared" si="8"/>
        <v>1535</v>
      </c>
      <c r="C1545" s="92" t="str">
        <f>_xlfn.IFNA(VLOOKUP(Table1[[#This Row],[ACCOUNT NAME]],'CHART OF ACCOUNTS'!$B$3:$D$156,2,0),"-")</f>
        <v>MISCELLANOUS</v>
      </c>
      <c r="D1545" s="36" t="s">
        <v>140</v>
      </c>
      <c r="E1545" t="str">
        <f>_xlfn.IFNA(VLOOKUP(Table1[[#This Row],[ACCOUNT NAME]],'CHART OF ACCOUNTS'!$B$3:$D$156,3,0),"-")</f>
        <v>OPERATIONS EXPENSES</v>
      </c>
      <c r="F1545" s="36" t="s">
        <v>1350</v>
      </c>
      <c r="G1545" s="48">
        <v>130</v>
      </c>
      <c r="H1545" s="48"/>
      <c r="I1545" s="35">
        <f>I1544+Table1[[#This Row],[DEBIT]]-Table1[[#This Row],[CREDIT]]</f>
        <v>2127409109</v>
      </c>
      <c r="J1545" s="44"/>
    </row>
    <row r="1546" hidden="1" spans="1:10">
      <c r="A1546" s="27">
        <v>45132</v>
      </c>
      <c r="B1546" s="40">
        <f t="shared" si="8"/>
        <v>1536</v>
      </c>
      <c r="C1546" s="92" t="str">
        <f>_xlfn.IFNA(VLOOKUP(Table1[[#This Row],[ACCOUNT NAME]],'CHART OF ACCOUNTS'!$B$3:$D$156,2,0),"-")</f>
        <v>MISCELLANOUS</v>
      </c>
      <c r="D1546" s="36" t="s">
        <v>140</v>
      </c>
      <c r="E1546" t="str">
        <f>_xlfn.IFNA(VLOOKUP(Table1[[#This Row],[ACCOUNT NAME]],'CHART OF ACCOUNTS'!$B$3:$D$156,3,0),"-")</f>
        <v>OPERATIONS EXPENSES</v>
      </c>
      <c r="F1546" s="36" t="s">
        <v>1351</v>
      </c>
      <c r="G1546" s="48">
        <v>5558</v>
      </c>
      <c r="H1546" s="48"/>
      <c r="I1546" s="35">
        <f>I1545+Table1[[#This Row],[DEBIT]]-Table1[[#This Row],[CREDIT]]</f>
        <v>2127414667</v>
      </c>
      <c r="J1546" s="44"/>
    </row>
    <row r="1547" hidden="1" spans="1:10">
      <c r="A1547" s="27">
        <v>45132</v>
      </c>
      <c r="B1547" s="40">
        <f t="shared" si="8"/>
        <v>1537</v>
      </c>
      <c r="C1547" s="92" t="str">
        <f>_xlfn.IFNA(VLOOKUP(Table1[[#This Row],[ACCOUNT NAME]],'CHART OF ACCOUNTS'!$B$3:$D$156,2,0),"-")</f>
        <v>MISCELLANOUS</v>
      </c>
      <c r="D1547" s="36" t="s">
        <v>140</v>
      </c>
      <c r="E1547" t="str">
        <f>_xlfn.IFNA(VLOOKUP(Table1[[#This Row],[ACCOUNT NAME]],'CHART OF ACCOUNTS'!$B$3:$D$156,3,0),"-")</f>
        <v>OPERATIONS EXPENSES</v>
      </c>
      <c r="F1547" s="36" t="s">
        <v>1352</v>
      </c>
      <c r="G1547" s="48">
        <v>130</v>
      </c>
      <c r="H1547" s="48"/>
      <c r="I1547" s="35">
        <f>I1546+Table1[[#This Row],[DEBIT]]-Table1[[#This Row],[CREDIT]]</f>
        <v>2127414797</v>
      </c>
      <c r="J1547" s="44"/>
    </row>
    <row r="1548" hidden="1" spans="1:10">
      <c r="A1548" s="27">
        <v>45132</v>
      </c>
      <c r="B1548" s="40">
        <f t="shared" si="8"/>
        <v>1538</v>
      </c>
      <c r="C1548" s="92" t="str">
        <f>_xlfn.IFNA(VLOOKUP(Table1[[#This Row],[ACCOUNT NAME]],'CHART OF ACCOUNTS'!$B$3:$D$156,2,0),"-")</f>
        <v>MISCELLANOUS</v>
      </c>
      <c r="D1548" s="36" t="s">
        <v>140</v>
      </c>
      <c r="E1548" t="str">
        <f>_xlfn.IFNA(VLOOKUP(Table1[[#This Row],[ACCOUNT NAME]],'CHART OF ACCOUNTS'!$B$3:$D$156,3,0),"-")</f>
        <v>OPERATIONS EXPENSES</v>
      </c>
      <c r="F1548" s="36" t="s">
        <v>1353</v>
      </c>
      <c r="G1548" s="48">
        <v>1066</v>
      </c>
      <c r="H1548" s="48"/>
      <c r="I1548" s="35">
        <f>I1547+Table1[[#This Row],[DEBIT]]-Table1[[#This Row],[CREDIT]]</f>
        <v>2127415863</v>
      </c>
      <c r="J1548" s="44"/>
    </row>
    <row r="1549" hidden="1" spans="1:10">
      <c r="A1549" s="27">
        <v>45132</v>
      </c>
      <c r="B1549" s="40">
        <f t="shared" si="8"/>
        <v>1539</v>
      </c>
      <c r="C1549" s="92" t="str">
        <f>_xlfn.IFNA(VLOOKUP(Table1[[#This Row],[ACCOUNT NAME]],'CHART OF ACCOUNTS'!$B$3:$D$156,2,0),"-")</f>
        <v>MISCELLANOUS</v>
      </c>
      <c r="D1549" s="36" t="s">
        <v>140</v>
      </c>
      <c r="E1549" t="str">
        <f>_xlfn.IFNA(VLOOKUP(Table1[[#This Row],[ACCOUNT NAME]],'CHART OF ACCOUNTS'!$B$3:$D$156,3,0),"-")</f>
        <v>OPERATIONS EXPENSES</v>
      </c>
      <c r="F1549" s="36" t="s">
        <v>1354</v>
      </c>
      <c r="G1549" s="48">
        <v>33</v>
      </c>
      <c r="H1549" s="48"/>
      <c r="I1549" s="35">
        <f>I1548+Table1[[#This Row],[DEBIT]]-Table1[[#This Row],[CREDIT]]</f>
        <v>2127415896</v>
      </c>
      <c r="J1549" s="44"/>
    </row>
    <row r="1550" hidden="1" spans="1:10">
      <c r="A1550" s="27">
        <v>45132</v>
      </c>
      <c r="B1550" s="40">
        <f t="shared" si="8"/>
        <v>1540</v>
      </c>
      <c r="C1550" s="92" t="str">
        <f>_xlfn.IFNA(VLOOKUP(Table1[[#This Row],[ACCOUNT NAME]],'CHART OF ACCOUNTS'!$B$3:$D$156,2,0),"-")</f>
        <v>MISCELLANOUS</v>
      </c>
      <c r="D1550" s="36" t="s">
        <v>140</v>
      </c>
      <c r="E1550" t="str">
        <f>_xlfn.IFNA(VLOOKUP(Table1[[#This Row],[ACCOUNT NAME]],'CHART OF ACCOUNTS'!$B$3:$D$156,3,0),"-")</f>
        <v>OPERATIONS EXPENSES</v>
      </c>
      <c r="F1550" s="36" t="s">
        <v>1355</v>
      </c>
      <c r="G1550" s="48">
        <v>650</v>
      </c>
      <c r="H1550" s="48"/>
      <c r="I1550" s="35">
        <f>I1549+Table1[[#This Row],[DEBIT]]-Table1[[#This Row],[CREDIT]]</f>
        <v>2127416546</v>
      </c>
      <c r="J1550" s="44"/>
    </row>
    <row r="1551" hidden="1" spans="1:10">
      <c r="A1551" s="27">
        <v>45132</v>
      </c>
      <c r="B1551" s="40">
        <f t="shared" si="8"/>
        <v>1541</v>
      </c>
      <c r="C1551" s="92" t="str">
        <f>_xlfn.IFNA(VLOOKUP(Table1[[#This Row],[ACCOUNT NAME]],'CHART OF ACCOUNTS'!$B$3:$D$156,2,0),"-")</f>
        <v>MISCELLANOUS</v>
      </c>
      <c r="D1551" s="36" t="s">
        <v>140</v>
      </c>
      <c r="E1551" t="str">
        <f>_xlfn.IFNA(VLOOKUP(Table1[[#This Row],[ACCOUNT NAME]],'CHART OF ACCOUNTS'!$B$3:$D$156,3,0),"-")</f>
        <v>OPERATIONS EXPENSES</v>
      </c>
      <c r="F1551" s="36" t="s">
        <v>1356</v>
      </c>
      <c r="G1551" s="48">
        <v>325</v>
      </c>
      <c r="H1551" s="48"/>
      <c r="I1551" s="35">
        <f>I1550+Table1[[#This Row],[DEBIT]]-Table1[[#This Row],[CREDIT]]</f>
        <v>2127416871</v>
      </c>
      <c r="J1551" s="44"/>
    </row>
    <row r="1552" hidden="1" spans="1:10">
      <c r="A1552" s="27">
        <v>45132</v>
      </c>
      <c r="B1552" s="40">
        <f t="shared" si="8"/>
        <v>1542</v>
      </c>
      <c r="C1552" s="92" t="str">
        <f>_xlfn.IFNA(VLOOKUP(Table1[[#This Row],[ACCOUNT NAME]],'CHART OF ACCOUNTS'!$B$3:$D$156,2,0),"-")</f>
        <v>MISCELLANOUS</v>
      </c>
      <c r="D1552" s="36" t="s">
        <v>140</v>
      </c>
      <c r="E1552" t="str">
        <f>_xlfn.IFNA(VLOOKUP(Table1[[#This Row],[ACCOUNT NAME]],'CHART OF ACCOUNTS'!$B$3:$D$156,3,0),"-")</f>
        <v>OPERATIONS EXPENSES</v>
      </c>
      <c r="F1552" s="36" t="s">
        <v>1357</v>
      </c>
      <c r="G1552" s="48">
        <v>85</v>
      </c>
      <c r="H1552" s="48"/>
      <c r="I1552" s="35">
        <f>I1551+Table1[[#This Row],[DEBIT]]-Table1[[#This Row],[CREDIT]]</f>
        <v>2127416956</v>
      </c>
      <c r="J1552" s="44"/>
    </row>
    <row r="1553" hidden="1" spans="1:10">
      <c r="A1553" s="27">
        <v>45132</v>
      </c>
      <c r="B1553" s="40">
        <f t="shared" si="8"/>
        <v>1543</v>
      </c>
      <c r="C1553" s="92" t="str">
        <f>_xlfn.IFNA(VLOOKUP(Table1[[#This Row],[ACCOUNT NAME]],'CHART OF ACCOUNTS'!$B$3:$D$156,2,0),"-")</f>
        <v>MISCELLANOUS</v>
      </c>
      <c r="D1553" s="36" t="s">
        <v>140</v>
      </c>
      <c r="E1553" t="str">
        <f>_xlfn.IFNA(VLOOKUP(Table1[[#This Row],[ACCOUNT NAME]],'CHART OF ACCOUNTS'!$B$3:$D$156,3,0),"-")</f>
        <v>OPERATIONS EXPENSES</v>
      </c>
      <c r="F1553" s="36" t="s">
        <v>1358</v>
      </c>
      <c r="G1553" s="48">
        <v>117</v>
      </c>
      <c r="H1553" s="48"/>
      <c r="I1553" s="35">
        <f>I1552+Table1[[#This Row],[DEBIT]]-Table1[[#This Row],[CREDIT]]</f>
        <v>2127417073</v>
      </c>
      <c r="J1553" s="44"/>
    </row>
    <row r="1554" hidden="1" spans="1:10">
      <c r="A1554" s="27">
        <v>45132</v>
      </c>
      <c r="B1554" s="40">
        <f t="shared" si="8"/>
        <v>1544</v>
      </c>
      <c r="C1554" s="92" t="str">
        <f>_xlfn.IFNA(VLOOKUP(Table1[[#This Row],[ACCOUNT NAME]],'CHART OF ACCOUNTS'!$B$3:$D$156,2,0),"-")</f>
        <v>MISCELLANOUS</v>
      </c>
      <c r="D1554" s="36" t="s">
        <v>140</v>
      </c>
      <c r="E1554" t="str">
        <f>_xlfn.IFNA(VLOOKUP(Table1[[#This Row],[ACCOUNT NAME]],'CHART OF ACCOUNTS'!$B$3:$D$156,3,0),"-")</f>
        <v>OPERATIONS EXPENSES</v>
      </c>
      <c r="F1554" s="36" t="s">
        <v>1359</v>
      </c>
      <c r="G1554" s="48">
        <v>98</v>
      </c>
      <c r="H1554" s="48"/>
      <c r="I1554" s="35">
        <f>I1553+Table1[[#This Row],[DEBIT]]-Table1[[#This Row],[CREDIT]]</f>
        <v>2127417171</v>
      </c>
      <c r="J1554" s="44"/>
    </row>
    <row r="1555" hidden="1" spans="1:10">
      <c r="A1555" s="27">
        <v>45132</v>
      </c>
      <c r="B1555" s="40">
        <f t="shared" si="8"/>
        <v>1545</v>
      </c>
      <c r="C1555" s="92" t="str">
        <f>_xlfn.IFNA(VLOOKUP(Table1[[#This Row],[ACCOUNT NAME]],'CHART OF ACCOUNTS'!$B$3:$D$156,2,0),"-")</f>
        <v>MISCELLANOUS</v>
      </c>
      <c r="D1555" s="36" t="s">
        <v>140</v>
      </c>
      <c r="E1555" t="str">
        <f>_xlfn.IFNA(VLOOKUP(Table1[[#This Row],[ACCOUNT NAME]],'CHART OF ACCOUNTS'!$B$3:$D$156,3,0),"-")</f>
        <v>OPERATIONS EXPENSES</v>
      </c>
      <c r="F1555" s="36" t="s">
        <v>1360</v>
      </c>
      <c r="G1555" s="48">
        <v>2340</v>
      </c>
      <c r="H1555" s="48"/>
      <c r="I1555" s="35">
        <f>I1554+Table1[[#This Row],[DEBIT]]-Table1[[#This Row],[CREDIT]]</f>
        <v>2127419511</v>
      </c>
      <c r="J1555" s="44"/>
    </row>
    <row r="1556" hidden="1" spans="1:10">
      <c r="A1556" s="27">
        <v>45132</v>
      </c>
      <c r="B1556" s="40">
        <f t="shared" si="8"/>
        <v>1546</v>
      </c>
      <c r="C1556" s="92" t="str">
        <f>_xlfn.IFNA(VLOOKUP(Table1[[#This Row],[ACCOUNT NAME]],'CHART OF ACCOUNTS'!$B$3:$D$156,2,0),"-")</f>
        <v>MISCELLANOUS</v>
      </c>
      <c r="D1556" s="36" t="s">
        <v>140</v>
      </c>
      <c r="E1556" t="str">
        <f>_xlfn.IFNA(VLOOKUP(Table1[[#This Row],[ACCOUNT NAME]],'CHART OF ACCOUNTS'!$B$3:$D$156,3,0),"-")</f>
        <v>OPERATIONS EXPENSES</v>
      </c>
      <c r="F1556" s="36" t="s">
        <v>1361</v>
      </c>
      <c r="G1556" s="48">
        <v>1527</v>
      </c>
      <c r="H1556" s="48"/>
      <c r="I1556" s="35">
        <f>I1555+Table1[[#This Row],[DEBIT]]-Table1[[#This Row],[CREDIT]]</f>
        <v>2127421038</v>
      </c>
      <c r="J1556" s="44"/>
    </row>
    <row r="1557" hidden="1" spans="1:10">
      <c r="A1557" s="27">
        <v>45132</v>
      </c>
      <c r="B1557" s="40">
        <f t="shared" si="8"/>
        <v>1547</v>
      </c>
      <c r="C1557" s="92" t="str">
        <f>_xlfn.IFNA(VLOOKUP(Table1[[#This Row],[ACCOUNT NAME]],'CHART OF ACCOUNTS'!$B$3:$D$156,2,0),"-")</f>
        <v>MISCELLANOUS</v>
      </c>
      <c r="D1557" s="36" t="s">
        <v>140</v>
      </c>
      <c r="E1557" t="str">
        <f>_xlfn.IFNA(VLOOKUP(Table1[[#This Row],[ACCOUNT NAME]],'CHART OF ACCOUNTS'!$B$3:$D$156,3,0),"-")</f>
        <v>OPERATIONS EXPENSES</v>
      </c>
      <c r="F1557" s="36" t="s">
        <v>1362</v>
      </c>
      <c r="G1557" s="48">
        <v>878</v>
      </c>
      <c r="H1557" s="48"/>
      <c r="I1557" s="35">
        <f>I1556+Table1[[#This Row],[DEBIT]]-Table1[[#This Row],[CREDIT]]</f>
        <v>2127421916</v>
      </c>
      <c r="J1557" s="44"/>
    </row>
    <row r="1558" hidden="1" spans="1:10">
      <c r="A1558" s="27">
        <v>45132</v>
      </c>
      <c r="B1558" s="40">
        <f t="shared" si="8"/>
        <v>1548</v>
      </c>
      <c r="C1558" s="92" t="str">
        <f>_xlfn.IFNA(VLOOKUP(Table1[[#This Row],[ACCOUNT NAME]],'CHART OF ACCOUNTS'!$B$3:$D$156,2,0),"-")</f>
        <v>MISCELLANOUS</v>
      </c>
      <c r="D1558" s="36" t="s">
        <v>140</v>
      </c>
      <c r="E1558" t="str">
        <f>_xlfn.IFNA(VLOOKUP(Table1[[#This Row],[ACCOUNT NAME]],'CHART OF ACCOUNTS'!$B$3:$D$156,3,0),"-")</f>
        <v>OPERATIONS EXPENSES</v>
      </c>
      <c r="F1558" s="36" t="s">
        <v>1363</v>
      </c>
      <c r="G1558" s="48">
        <v>553</v>
      </c>
      <c r="H1558" s="48"/>
      <c r="I1558" s="35">
        <f>I1557+Table1[[#This Row],[DEBIT]]-Table1[[#This Row],[CREDIT]]</f>
        <v>2127422469</v>
      </c>
      <c r="J1558" s="44"/>
    </row>
    <row r="1559" hidden="1" spans="1:10">
      <c r="A1559" s="27">
        <v>45132</v>
      </c>
      <c r="B1559" s="40">
        <f t="shared" si="8"/>
        <v>1549</v>
      </c>
      <c r="C1559" s="92" t="str">
        <f>_xlfn.IFNA(VLOOKUP(Table1[[#This Row],[ACCOUNT NAME]],'CHART OF ACCOUNTS'!$B$3:$D$156,2,0),"-")</f>
        <v>MISCELLANOUS</v>
      </c>
      <c r="D1559" s="36" t="s">
        <v>140</v>
      </c>
      <c r="E1559" t="str">
        <f>_xlfn.IFNA(VLOOKUP(Table1[[#This Row],[ACCOUNT NAME]],'CHART OF ACCOUNTS'!$B$3:$D$156,3,0),"-")</f>
        <v>OPERATIONS EXPENSES</v>
      </c>
      <c r="F1559" s="36" t="s">
        <v>1364</v>
      </c>
      <c r="G1559" s="48">
        <v>4355</v>
      </c>
      <c r="H1559" s="48"/>
      <c r="I1559" s="35">
        <f>I1558+Table1[[#This Row],[DEBIT]]-Table1[[#This Row],[CREDIT]]</f>
        <v>2127426824</v>
      </c>
      <c r="J1559" s="44"/>
    </row>
    <row r="1560" hidden="1" spans="1:10">
      <c r="A1560" s="27">
        <v>45132</v>
      </c>
      <c r="B1560" s="40">
        <f t="shared" si="8"/>
        <v>1550</v>
      </c>
      <c r="C1560" s="92" t="str">
        <f>_xlfn.IFNA(VLOOKUP(Table1[[#This Row],[ACCOUNT NAME]],'CHART OF ACCOUNTS'!$B$3:$D$156,2,0),"-")</f>
        <v>MISCELLANOUS</v>
      </c>
      <c r="D1560" s="36" t="s">
        <v>140</v>
      </c>
      <c r="E1560" t="str">
        <f>_xlfn.IFNA(VLOOKUP(Table1[[#This Row],[ACCOUNT NAME]],'CHART OF ACCOUNTS'!$B$3:$D$156,3,0),"-")</f>
        <v>OPERATIONS EXPENSES</v>
      </c>
      <c r="F1560" s="36" t="s">
        <v>1365</v>
      </c>
      <c r="G1560" s="48">
        <v>686</v>
      </c>
      <c r="H1560" s="48"/>
      <c r="I1560" s="35">
        <f>I1559+Table1[[#This Row],[DEBIT]]-Table1[[#This Row],[CREDIT]]</f>
        <v>2127427510</v>
      </c>
      <c r="J1560" s="44"/>
    </row>
    <row r="1561" hidden="1" spans="1:10">
      <c r="A1561" s="27">
        <v>45132</v>
      </c>
      <c r="B1561" s="40">
        <f t="shared" si="8"/>
        <v>1551</v>
      </c>
      <c r="C1561" s="92" t="str">
        <f>_xlfn.IFNA(VLOOKUP(Table1[[#This Row],[ACCOUNT NAME]],'CHART OF ACCOUNTS'!$B$3:$D$156,2,0),"-")</f>
        <v>MISCELLANOUS</v>
      </c>
      <c r="D1561" s="36" t="s">
        <v>140</v>
      </c>
      <c r="E1561" t="str">
        <f>_xlfn.IFNA(VLOOKUP(Table1[[#This Row],[ACCOUNT NAME]],'CHART OF ACCOUNTS'!$B$3:$D$156,3,0),"-")</f>
        <v>OPERATIONS EXPENSES</v>
      </c>
      <c r="F1561" s="36" t="s">
        <v>1366</v>
      </c>
      <c r="G1561" s="48">
        <v>653</v>
      </c>
      <c r="H1561" s="48"/>
      <c r="I1561" s="35">
        <f>I1560+Table1[[#This Row],[DEBIT]]-Table1[[#This Row],[CREDIT]]</f>
        <v>2127428163</v>
      </c>
      <c r="J1561" s="44"/>
    </row>
    <row r="1562" hidden="1" spans="1:10">
      <c r="A1562" s="27">
        <v>45132</v>
      </c>
      <c r="B1562" s="40">
        <f t="shared" si="8"/>
        <v>1552</v>
      </c>
      <c r="C1562" s="92" t="str">
        <f>_xlfn.IFNA(VLOOKUP(Table1[[#This Row],[ACCOUNT NAME]],'CHART OF ACCOUNTS'!$B$3:$D$156,2,0),"-")</f>
        <v>MISCELLANOUS</v>
      </c>
      <c r="D1562" s="36" t="s">
        <v>140</v>
      </c>
      <c r="E1562" t="str">
        <f>_xlfn.IFNA(VLOOKUP(Table1[[#This Row],[ACCOUNT NAME]],'CHART OF ACCOUNTS'!$B$3:$D$156,3,0),"-")</f>
        <v>OPERATIONS EXPENSES</v>
      </c>
      <c r="F1562" s="36" t="s">
        <v>1367</v>
      </c>
      <c r="G1562" s="48">
        <v>78</v>
      </c>
      <c r="H1562" s="48"/>
      <c r="I1562" s="35">
        <f>I1561+Table1[[#This Row],[DEBIT]]-Table1[[#This Row],[CREDIT]]</f>
        <v>2127428241</v>
      </c>
      <c r="J1562" s="44"/>
    </row>
    <row r="1563" hidden="1" spans="1:10">
      <c r="A1563" s="27">
        <v>45132</v>
      </c>
      <c r="B1563" s="40">
        <f t="shared" si="8"/>
        <v>1553</v>
      </c>
      <c r="C1563" s="92" t="str">
        <f>_xlfn.IFNA(VLOOKUP(Table1[[#This Row],[ACCOUNT NAME]],'CHART OF ACCOUNTS'!$B$3:$D$156,2,0),"-")</f>
        <v>MISCELLANOUS</v>
      </c>
      <c r="D1563" s="36" t="s">
        <v>140</v>
      </c>
      <c r="E1563" t="str">
        <f>_xlfn.IFNA(VLOOKUP(Table1[[#This Row],[ACCOUNT NAME]],'CHART OF ACCOUNTS'!$B$3:$D$156,3,0),"-")</f>
        <v>OPERATIONS EXPENSES</v>
      </c>
      <c r="F1563" s="36" t="s">
        <v>1368</v>
      </c>
      <c r="G1563" s="48">
        <v>2516</v>
      </c>
      <c r="H1563" s="48"/>
      <c r="I1563" s="35">
        <f>I1562+Table1[[#This Row],[DEBIT]]-Table1[[#This Row],[CREDIT]]</f>
        <v>2127430757</v>
      </c>
      <c r="J1563" s="44"/>
    </row>
    <row r="1564" hidden="1" spans="1:10">
      <c r="A1564" s="27">
        <v>45132</v>
      </c>
      <c r="B1564" s="40">
        <f t="shared" si="8"/>
        <v>1554</v>
      </c>
      <c r="C1564" s="92" t="str">
        <f>_xlfn.IFNA(VLOOKUP(Table1[[#This Row],[ACCOUNT NAME]],'CHART OF ACCOUNTS'!$B$3:$D$156,2,0),"-")</f>
        <v>MISCELLANOUS</v>
      </c>
      <c r="D1564" s="36" t="s">
        <v>140</v>
      </c>
      <c r="E1564" t="str">
        <f>_xlfn.IFNA(VLOOKUP(Table1[[#This Row],[ACCOUNT NAME]],'CHART OF ACCOUNTS'!$B$3:$D$156,3,0),"-")</f>
        <v>OPERATIONS EXPENSES</v>
      </c>
      <c r="F1564" s="36" t="s">
        <v>1369</v>
      </c>
      <c r="G1564" s="48">
        <v>3250</v>
      </c>
      <c r="H1564" s="48"/>
      <c r="I1564" s="35">
        <f>I1563+Table1[[#This Row],[DEBIT]]-Table1[[#This Row],[CREDIT]]</f>
        <v>2127434007</v>
      </c>
      <c r="J1564" s="44"/>
    </row>
    <row r="1565" hidden="1" spans="1:10">
      <c r="A1565" s="27">
        <v>45132</v>
      </c>
      <c r="B1565" s="40">
        <f t="shared" si="8"/>
        <v>1555</v>
      </c>
      <c r="C1565" s="92" t="str">
        <f>_xlfn.IFNA(VLOOKUP(Table1[[#This Row],[ACCOUNT NAME]],'CHART OF ACCOUNTS'!$B$3:$D$156,2,0),"-")</f>
        <v>MISCELLANOUS</v>
      </c>
      <c r="D1565" s="36" t="s">
        <v>140</v>
      </c>
      <c r="E1565" t="str">
        <f>_xlfn.IFNA(VLOOKUP(Table1[[#This Row],[ACCOUNT NAME]],'CHART OF ACCOUNTS'!$B$3:$D$156,3,0),"-")</f>
        <v>OPERATIONS EXPENSES</v>
      </c>
      <c r="F1565" s="36" t="s">
        <v>1370</v>
      </c>
      <c r="G1565" s="48">
        <v>650</v>
      </c>
      <c r="H1565" s="48"/>
      <c r="I1565" s="35">
        <f>I1564+Table1[[#This Row],[DEBIT]]-Table1[[#This Row],[CREDIT]]</f>
        <v>2127434657</v>
      </c>
      <c r="J1565" s="44"/>
    </row>
    <row r="1566" hidden="1" spans="1:10">
      <c r="A1566" s="27">
        <v>45132</v>
      </c>
      <c r="B1566" s="40">
        <f t="shared" si="8"/>
        <v>1556</v>
      </c>
      <c r="C1566" s="92" t="str">
        <f>_xlfn.IFNA(VLOOKUP(Table1[[#This Row],[ACCOUNT NAME]],'CHART OF ACCOUNTS'!$B$3:$D$156,2,0),"-")</f>
        <v>MISCELLANOUS</v>
      </c>
      <c r="D1566" s="36" t="s">
        <v>140</v>
      </c>
      <c r="E1566" t="str">
        <f>_xlfn.IFNA(VLOOKUP(Table1[[#This Row],[ACCOUNT NAME]],'CHART OF ACCOUNTS'!$B$3:$D$156,3,0),"-")</f>
        <v>OPERATIONS EXPENSES</v>
      </c>
      <c r="F1566" s="36" t="s">
        <v>1371</v>
      </c>
      <c r="G1566" s="48">
        <v>796</v>
      </c>
      <c r="H1566" s="48"/>
      <c r="I1566" s="35">
        <f>I1565+Table1[[#This Row],[DEBIT]]-Table1[[#This Row],[CREDIT]]</f>
        <v>2127435453</v>
      </c>
      <c r="J1566" s="44"/>
    </row>
    <row r="1567" hidden="1" spans="1:10">
      <c r="A1567" s="27">
        <v>45132</v>
      </c>
      <c r="B1567" s="40">
        <f t="shared" si="8"/>
        <v>1557</v>
      </c>
      <c r="C1567" s="92" t="str">
        <f>_xlfn.IFNA(VLOOKUP(Table1[[#This Row],[ACCOUNT NAME]],'CHART OF ACCOUNTS'!$B$3:$D$156,2,0),"-")</f>
        <v>MISCELLANOUS</v>
      </c>
      <c r="D1567" s="36" t="s">
        <v>140</v>
      </c>
      <c r="E1567" t="str">
        <f>_xlfn.IFNA(VLOOKUP(Table1[[#This Row],[ACCOUNT NAME]],'CHART OF ACCOUNTS'!$B$3:$D$156,3,0),"-")</f>
        <v>OPERATIONS EXPENSES</v>
      </c>
      <c r="F1567" s="36" t="s">
        <v>1372</v>
      </c>
      <c r="G1567" s="48">
        <v>117</v>
      </c>
      <c r="H1567" s="48"/>
      <c r="I1567" s="35">
        <f>I1566+Table1[[#This Row],[DEBIT]]-Table1[[#This Row],[CREDIT]]</f>
        <v>2127435570</v>
      </c>
      <c r="J1567" s="44"/>
    </row>
    <row r="1568" hidden="1" spans="1:10">
      <c r="A1568" s="27">
        <v>45132</v>
      </c>
      <c r="B1568" s="40">
        <f t="shared" si="8"/>
        <v>1558</v>
      </c>
      <c r="C1568" s="92" t="str">
        <f>_xlfn.IFNA(VLOOKUP(Table1[[#This Row],[ACCOUNT NAME]],'CHART OF ACCOUNTS'!$B$3:$D$156,2,0),"-")</f>
        <v>MISCELLANOUS</v>
      </c>
      <c r="D1568" s="36" t="s">
        <v>140</v>
      </c>
      <c r="E1568" t="str">
        <f>_xlfn.IFNA(VLOOKUP(Table1[[#This Row],[ACCOUNT NAME]],'CHART OF ACCOUNTS'!$B$3:$D$156,3,0),"-")</f>
        <v>OPERATIONS EXPENSES</v>
      </c>
      <c r="F1568" s="36" t="s">
        <v>1373</v>
      </c>
      <c r="G1568" s="48">
        <v>585</v>
      </c>
      <c r="H1568" s="48"/>
      <c r="I1568" s="35">
        <f>I1567+Table1[[#This Row],[DEBIT]]-Table1[[#This Row],[CREDIT]]</f>
        <v>2127436155</v>
      </c>
      <c r="J1568" s="44"/>
    </row>
    <row r="1569" hidden="1" spans="1:10">
      <c r="A1569" s="27">
        <v>45132</v>
      </c>
      <c r="B1569" s="40">
        <f t="shared" si="8"/>
        <v>1559</v>
      </c>
      <c r="C1569" s="92" t="str">
        <f>_xlfn.IFNA(VLOOKUP(Table1[[#This Row],[ACCOUNT NAME]],'CHART OF ACCOUNTS'!$B$3:$D$156,2,0),"-")</f>
        <v>MISCELLANOUS</v>
      </c>
      <c r="D1569" s="36" t="s">
        <v>140</v>
      </c>
      <c r="E1569" t="str">
        <f>_xlfn.IFNA(VLOOKUP(Table1[[#This Row],[ACCOUNT NAME]],'CHART OF ACCOUNTS'!$B$3:$D$156,3,0),"-")</f>
        <v>OPERATIONS EXPENSES</v>
      </c>
      <c r="F1569" s="36" t="s">
        <v>1374</v>
      </c>
      <c r="G1569" s="48">
        <v>604</v>
      </c>
      <c r="H1569" s="48"/>
      <c r="I1569" s="35">
        <f>I1568+Table1[[#This Row],[DEBIT]]-Table1[[#This Row],[CREDIT]]</f>
        <v>2127436759</v>
      </c>
      <c r="J1569" s="44"/>
    </row>
    <row r="1570" hidden="1" spans="1:10">
      <c r="A1570" s="27">
        <v>45132</v>
      </c>
      <c r="B1570" s="40">
        <f t="shared" si="8"/>
        <v>1560</v>
      </c>
      <c r="C1570" s="92" t="str">
        <f>_xlfn.IFNA(VLOOKUP(Table1[[#This Row],[ACCOUNT NAME]],'CHART OF ACCOUNTS'!$B$3:$D$156,2,0),"-")</f>
        <v>MISCELLANOUS</v>
      </c>
      <c r="D1570" s="36" t="s">
        <v>140</v>
      </c>
      <c r="E1570" t="str">
        <f>_xlfn.IFNA(VLOOKUP(Table1[[#This Row],[ACCOUNT NAME]],'CHART OF ACCOUNTS'!$B$3:$D$156,3,0),"-")</f>
        <v>OPERATIONS EXPENSES</v>
      </c>
      <c r="F1570" s="36" t="s">
        <v>1375</v>
      </c>
      <c r="G1570" s="48">
        <v>384</v>
      </c>
      <c r="H1570" s="48"/>
      <c r="I1570" s="35">
        <f>I1569+Table1[[#This Row],[DEBIT]]-Table1[[#This Row],[CREDIT]]</f>
        <v>2127437143</v>
      </c>
      <c r="J1570" s="44"/>
    </row>
    <row r="1571" hidden="1" spans="1:10">
      <c r="A1571" s="27">
        <v>45132</v>
      </c>
      <c r="B1571" s="40">
        <f t="shared" si="8"/>
        <v>1561</v>
      </c>
      <c r="C1571" s="92" t="str">
        <f>_xlfn.IFNA(VLOOKUP(Table1[[#This Row],[ACCOUNT NAME]],'CHART OF ACCOUNTS'!$B$3:$D$156,2,0),"-")</f>
        <v>MISCELLANOUS</v>
      </c>
      <c r="D1571" s="36" t="s">
        <v>140</v>
      </c>
      <c r="E1571" t="str">
        <f>_xlfn.IFNA(VLOOKUP(Table1[[#This Row],[ACCOUNT NAME]],'CHART OF ACCOUNTS'!$B$3:$D$156,3,0),"-")</f>
        <v>OPERATIONS EXPENSES</v>
      </c>
      <c r="F1571" s="36" t="s">
        <v>1376</v>
      </c>
      <c r="G1571" s="48">
        <v>1886</v>
      </c>
      <c r="H1571" s="48"/>
      <c r="I1571" s="35">
        <f>I1570+Table1[[#This Row],[DEBIT]]-Table1[[#This Row],[CREDIT]]</f>
        <v>2127439029</v>
      </c>
      <c r="J1571" s="44"/>
    </row>
    <row r="1572" hidden="1" spans="1:10">
      <c r="A1572" s="27">
        <v>45132</v>
      </c>
      <c r="B1572" s="40">
        <f t="shared" si="8"/>
        <v>1562</v>
      </c>
      <c r="C1572" s="92" t="str">
        <f>_xlfn.IFNA(VLOOKUP(Table1[[#This Row],[ACCOUNT NAME]],'CHART OF ACCOUNTS'!$B$3:$D$156,2,0),"-")</f>
        <v>MISCELLANOUS</v>
      </c>
      <c r="D1572" s="36" t="s">
        <v>140</v>
      </c>
      <c r="E1572" t="str">
        <f>_xlfn.IFNA(VLOOKUP(Table1[[#This Row],[ACCOUNT NAME]],'CHART OF ACCOUNTS'!$B$3:$D$156,3,0),"-")</f>
        <v>OPERATIONS EXPENSES</v>
      </c>
      <c r="F1572" s="36" t="s">
        <v>1377</v>
      </c>
      <c r="G1572" s="48">
        <v>2639</v>
      </c>
      <c r="H1572" s="48"/>
      <c r="I1572" s="35">
        <f>I1571+Table1[[#This Row],[DEBIT]]-Table1[[#This Row],[CREDIT]]</f>
        <v>2127441668</v>
      </c>
      <c r="J1572" s="44"/>
    </row>
    <row r="1573" hidden="1" spans="1:10">
      <c r="A1573" s="27">
        <v>45132</v>
      </c>
      <c r="B1573" s="40">
        <f t="shared" si="8"/>
        <v>1563</v>
      </c>
      <c r="C1573" s="92" t="str">
        <f>_xlfn.IFNA(VLOOKUP(Table1[[#This Row],[ACCOUNT NAME]],'CHART OF ACCOUNTS'!$B$3:$D$156,2,0),"-")</f>
        <v>MISCELLANOUS</v>
      </c>
      <c r="D1573" s="36" t="s">
        <v>140</v>
      </c>
      <c r="E1573" t="str">
        <f>_xlfn.IFNA(VLOOKUP(Table1[[#This Row],[ACCOUNT NAME]],'CHART OF ACCOUNTS'!$B$3:$D$156,3,0),"-")</f>
        <v>OPERATIONS EXPENSES</v>
      </c>
      <c r="F1573" s="36" t="s">
        <v>1378</v>
      </c>
      <c r="G1573" s="48">
        <v>637</v>
      </c>
      <c r="H1573" s="48"/>
      <c r="I1573" s="35">
        <f>I1572+Table1[[#This Row],[DEBIT]]-Table1[[#This Row],[CREDIT]]</f>
        <v>2127442305</v>
      </c>
      <c r="J1573" s="44"/>
    </row>
    <row r="1574" hidden="1" spans="1:10">
      <c r="A1574" s="27">
        <v>45132</v>
      </c>
      <c r="B1574" s="40">
        <f t="shared" si="8"/>
        <v>1564</v>
      </c>
      <c r="C1574" s="92" t="str">
        <f>_xlfn.IFNA(VLOOKUP(Table1[[#This Row],[ACCOUNT NAME]],'CHART OF ACCOUNTS'!$B$3:$D$156,2,0),"-")</f>
        <v>MISCELLANOUS</v>
      </c>
      <c r="D1574" s="36" t="s">
        <v>140</v>
      </c>
      <c r="E1574" t="str">
        <f>_xlfn.IFNA(VLOOKUP(Table1[[#This Row],[ACCOUNT NAME]],'CHART OF ACCOUNTS'!$B$3:$D$156,3,0),"-")</f>
        <v>OPERATIONS EXPENSES</v>
      </c>
      <c r="F1574" s="36" t="s">
        <v>1379</v>
      </c>
      <c r="G1574" s="48">
        <v>1202</v>
      </c>
      <c r="H1574" s="48"/>
      <c r="I1574" s="35">
        <f>I1573+Table1[[#This Row],[DEBIT]]-Table1[[#This Row],[CREDIT]]</f>
        <v>2127443507</v>
      </c>
      <c r="J1574" s="44"/>
    </row>
    <row r="1575" hidden="1" spans="1:10">
      <c r="A1575" s="27">
        <v>45132</v>
      </c>
      <c r="B1575" s="40">
        <f t="shared" si="8"/>
        <v>1565</v>
      </c>
      <c r="C1575" s="92" t="str">
        <f>_xlfn.IFNA(VLOOKUP(Table1[[#This Row],[ACCOUNT NAME]],'CHART OF ACCOUNTS'!$B$3:$D$156,2,0),"-")</f>
        <v>MISCELLANOUS</v>
      </c>
      <c r="D1575" s="36" t="s">
        <v>140</v>
      </c>
      <c r="E1575" t="str">
        <f>_xlfn.IFNA(VLOOKUP(Table1[[#This Row],[ACCOUNT NAME]],'CHART OF ACCOUNTS'!$B$3:$D$156,3,0),"-")</f>
        <v>OPERATIONS EXPENSES</v>
      </c>
      <c r="F1575" s="36" t="s">
        <v>1380</v>
      </c>
      <c r="G1575" s="48">
        <v>325</v>
      </c>
      <c r="H1575" s="48"/>
      <c r="I1575" s="35">
        <f>I1574+Table1[[#This Row],[DEBIT]]-Table1[[#This Row],[CREDIT]]</f>
        <v>2127443832</v>
      </c>
      <c r="J1575" s="44"/>
    </row>
    <row r="1576" hidden="1" spans="1:10">
      <c r="A1576" s="27">
        <v>45132</v>
      </c>
      <c r="B1576" s="40">
        <f t="shared" si="8"/>
        <v>1566</v>
      </c>
      <c r="C1576" s="92" t="str">
        <f>_xlfn.IFNA(VLOOKUP(Table1[[#This Row],[ACCOUNT NAME]],'CHART OF ACCOUNTS'!$B$3:$D$156,2,0),"-")</f>
        <v>MISCELLANOUS</v>
      </c>
      <c r="D1576" s="36" t="s">
        <v>140</v>
      </c>
      <c r="E1576" t="str">
        <f>_xlfn.IFNA(VLOOKUP(Table1[[#This Row],[ACCOUNT NAME]],'CHART OF ACCOUNTS'!$B$3:$D$156,3,0),"-")</f>
        <v>OPERATIONS EXPENSES</v>
      </c>
      <c r="F1576" s="36" t="s">
        <v>1381</v>
      </c>
      <c r="G1576" s="48">
        <v>299</v>
      </c>
      <c r="H1576" s="48"/>
      <c r="I1576" s="35">
        <f>I1575+Table1[[#This Row],[DEBIT]]-Table1[[#This Row],[CREDIT]]</f>
        <v>2127444131</v>
      </c>
      <c r="J1576" s="44"/>
    </row>
    <row r="1577" hidden="1" spans="1:10">
      <c r="A1577" s="27">
        <v>45132</v>
      </c>
      <c r="B1577" s="40">
        <f t="shared" si="8"/>
        <v>1567</v>
      </c>
      <c r="C1577" s="92" t="str">
        <f>_xlfn.IFNA(VLOOKUP(Table1[[#This Row],[ACCOUNT NAME]],'CHART OF ACCOUNTS'!$B$3:$D$156,2,0),"-")</f>
        <v>MISCELLANOUS</v>
      </c>
      <c r="D1577" s="36" t="s">
        <v>140</v>
      </c>
      <c r="E1577" t="str">
        <f>_xlfn.IFNA(VLOOKUP(Table1[[#This Row],[ACCOUNT NAME]],'CHART OF ACCOUNTS'!$B$3:$D$156,3,0),"-")</f>
        <v>OPERATIONS EXPENSES</v>
      </c>
      <c r="F1577" s="36" t="s">
        <v>1382</v>
      </c>
      <c r="G1577" s="48">
        <v>650</v>
      </c>
      <c r="H1577" s="48"/>
      <c r="I1577" s="35">
        <f>I1576+Table1[[#This Row],[DEBIT]]-Table1[[#This Row],[CREDIT]]</f>
        <v>2127444781</v>
      </c>
      <c r="J1577" s="44"/>
    </row>
    <row r="1578" hidden="1" spans="1:10">
      <c r="A1578" s="27">
        <v>45132</v>
      </c>
      <c r="B1578" s="40">
        <f t="shared" si="8"/>
        <v>1568</v>
      </c>
      <c r="C1578" s="92" t="str">
        <f>_xlfn.IFNA(VLOOKUP(Table1[[#This Row],[ACCOUNT NAME]],'CHART OF ACCOUNTS'!$B$3:$D$156,2,0),"-")</f>
        <v>MISCELLANOUS</v>
      </c>
      <c r="D1578" s="36" t="s">
        <v>140</v>
      </c>
      <c r="E1578" t="str">
        <f>_xlfn.IFNA(VLOOKUP(Table1[[#This Row],[ACCOUNT NAME]],'CHART OF ACCOUNTS'!$B$3:$D$156,3,0),"-")</f>
        <v>OPERATIONS EXPENSES</v>
      </c>
      <c r="F1578" s="36" t="s">
        <v>1383</v>
      </c>
      <c r="G1578" s="48">
        <v>942</v>
      </c>
      <c r="H1578" s="48"/>
      <c r="I1578" s="35">
        <f>I1577+Table1[[#This Row],[DEBIT]]-Table1[[#This Row],[CREDIT]]</f>
        <v>2127445723</v>
      </c>
      <c r="J1578" s="44"/>
    </row>
    <row r="1579" hidden="1" spans="1:10">
      <c r="A1579" s="27">
        <v>45132</v>
      </c>
      <c r="B1579" s="40">
        <f t="shared" si="8"/>
        <v>1569</v>
      </c>
      <c r="C1579" s="92" t="str">
        <f>_xlfn.IFNA(VLOOKUP(Table1[[#This Row],[ACCOUNT NAME]],'CHART OF ACCOUNTS'!$B$3:$D$156,2,0),"-")</f>
        <v>MISCELLANOUS</v>
      </c>
      <c r="D1579" s="36" t="s">
        <v>140</v>
      </c>
      <c r="E1579" t="str">
        <f>_xlfn.IFNA(VLOOKUP(Table1[[#This Row],[ACCOUNT NAME]],'CHART OF ACCOUNTS'!$B$3:$D$156,3,0),"-")</f>
        <v>OPERATIONS EXPENSES</v>
      </c>
      <c r="F1579" s="36" t="s">
        <v>1384</v>
      </c>
      <c r="G1579" s="48">
        <v>2145</v>
      </c>
      <c r="H1579" s="48"/>
      <c r="I1579" s="35">
        <f>I1578+Table1[[#This Row],[DEBIT]]-Table1[[#This Row],[CREDIT]]</f>
        <v>2127447868</v>
      </c>
      <c r="J1579" s="44"/>
    </row>
    <row r="1580" hidden="1" spans="1:10">
      <c r="A1580" s="27">
        <v>45132</v>
      </c>
      <c r="B1580" s="40">
        <f t="shared" si="8"/>
        <v>1570</v>
      </c>
      <c r="C1580" s="92" t="str">
        <f>_xlfn.IFNA(VLOOKUP(Table1[[#This Row],[ACCOUNT NAME]],'CHART OF ACCOUNTS'!$B$3:$D$156,2,0),"-")</f>
        <v>MISCELLANOUS</v>
      </c>
      <c r="D1580" s="36" t="s">
        <v>140</v>
      </c>
      <c r="E1580" t="str">
        <f>_xlfn.IFNA(VLOOKUP(Table1[[#This Row],[ACCOUNT NAME]],'CHART OF ACCOUNTS'!$B$3:$D$156,3,0),"-")</f>
        <v>OPERATIONS EXPENSES</v>
      </c>
      <c r="F1580" s="36" t="s">
        <v>1385</v>
      </c>
      <c r="G1580" s="48">
        <v>813</v>
      </c>
      <c r="H1580" s="48"/>
      <c r="I1580" s="35">
        <f>I1579+Table1[[#This Row],[DEBIT]]-Table1[[#This Row],[CREDIT]]</f>
        <v>2127448681</v>
      </c>
      <c r="J1580" s="44"/>
    </row>
    <row r="1581" hidden="1" spans="1:10">
      <c r="A1581" s="27">
        <v>45132</v>
      </c>
      <c r="B1581" s="40">
        <f t="shared" si="8"/>
        <v>1571</v>
      </c>
      <c r="C1581" s="92" t="str">
        <f>_xlfn.IFNA(VLOOKUP(Table1[[#This Row],[ACCOUNT NAME]],'CHART OF ACCOUNTS'!$B$3:$D$156,2,0),"-")</f>
        <v>GENERATOR</v>
      </c>
      <c r="D1581" s="36" t="s">
        <v>146</v>
      </c>
      <c r="E1581" t="str">
        <f>_xlfn.IFNA(VLOOKUP(Table1[[#This Row],[ACCOUNT NAME]],'CHART OF ACCOUNTS'!$B$3:$D$156,3,0),"-")</f>
        <v>OPERATIONS EXPENSES</v>
      </c>
      <c r="F1581" s="36" t="s">
        <v>1386</v>
      </c>
      <c r="G1581" s="48">
        <v>11263</v>
      </c>
      <c r="H1581" s="48"/>
      <c r="I1581" s="35">
        <f>I1580+Table1[[#This Row],[DEBIT]]-Table1[[#This Row],[CREDIT]]</f>
        <v>2127459944</v>
      </c>
      <c r="J1581" s="44"/>
    </row>
    <row r="1582" hidden="1" spans="1:10">
      <c r="A1582" s="27">
        <v>45132</v>
      </c>
      <c r="B1582" s="40">
        <f t="shared" si="8"/>
        <v>1572</v>
      </c>
      <c r="C1582" s="92" t="str">
        <f>_xlfn.IFNA(VLOOKUP(Table1[[#This Row],[ACCOUNT NAME]],'CHART OF ACCOUNTS'!$B$3:$D$156,2,0),"-")</f>
        <v>MISCELLANOUS</v>
      </c>
      <c r="D1582" s="36" t="s">
        <v>140</v>
      </c>
      <c r="E1582" t="str">
        <f>_xlfn.IFNA(VLOOKUP(Table1[[#This Row],[ACCOUNT NAME]],'CHART OF ACCOUNTS'!$B$3:$D$156,3,0),"-")</f>
        <v>OPERATIONS EXPENSES</v>
      </c>
      <c r="F1582" s="36" t="s">
        <v>1387</v>
      </c>
      <c r="G1582" s="48">
        <v>1111</v>
      </c>
      <c r="H1582" s="48"/>
      <c r="I1582" s="35">
        <f>I1581+Table1[[#This Row],[DEBIT]]-Table1[[#This Row],[CREDIT]]</f>
        <v>2127461055</v>
      </c>
      <c r="J1582" s="44"/>
    </row>
    <row r="1583" hidden="1" spans="1:10">
      <c r="A1583" s="27">
        <v>45132</v>
      </c>
      <c r="B1583" s="40">
        <f t="shared" si="8"/>
        <v>1573</v>
      </c>
      <c r="C1583" s="92" t="str">
        <f>_xlfn.IFNA(VLOOKUP(Table1[[#This Row],[ACCOUNT NAME]],'CHART OF ACCOUNTS'!$B$3:$D$156,2,0),"-")</f>
        <v>MISCELLANOUS</v>
      </c>
      <c r="D1583" s="36" t="s">
        <v>140</v>
      </c>
      <c r="E1583" t="str">
        <f>_xlfn.IFNA(VLOOKUP(Table1[[#This Row],[ACCOUNT NAME]],'CHART OF ACCOUNTS'!$B$3:$D$156,3,0),"-")</f>
        <v>OPERATIONS EXPENSES</v>
      </c>
      <c r="F1583" s="36" t="s">
        <v>1388</v>
      </c>
      <c r="G1583" s="48">
        <v>878</v>
      </c>
      <c r="H1583" s="48"/>
      <c r="I1583" s="35">
        <f>I1582+Table1[[#This Row],[DEBIT]]-Table1[[#This Row],[CREDIT]]</f>
        <v>2127461933</v>
      </c>
      <c r="J1583" s="44"/>
    </row>
    <row r="1584" hidden="1" spans="1:10">
      <c r="A1584" s="27">
        <v>45132</v>
      </c>
      <c r="B1584" s="40">
        <f t="shared" si="8"/>
        <v>1574</v>
      </c>
      <c r="C1584" s="92" t="str">
        <f>_xlfn.IFNA(VLOOKUP(Table1[[#This Row],[ACCOUNT NAME]],'CHART OF ACCOUNTS'!$B$3:$D$156,2,0),"-")</f>
        <v>MISCELLANOUS</v>
      </c>
      <c r="D1584" s="36" t="s">
        <v>140</v>
      </c>
      <c r="E1584" t="str">
        <f>_xlfn.IFNA(VLOOKUP(Table1[[#This Row],[ACCOUNT NAME]],'CHART OF ACCOUNTS'!$B$3:$D$156,3,0),"-")</f>
        <v>OPERATIONS EXPENSES</v>
      </c>
      <c r="F1584" s="36" t="s">
        <v>1389</v>
      </c>
      <c r="G1584" s="48">
        <v>7475</v>
      </c>
      <c r="H1584" s="48"/>
      <c r="I1584" s="35">
        <f>I1583+Table1[[#This Row],[DEBIT]]-Table1[[#This Row],[CREDIT]]</f>
        <v>2127469408</v>
      </c>
      <c r="J1584" s="44"/>
    </row>
    <row r="1585" hidden="1" spans="1:10">
      <c r="A1585" s="27">
        <v>45132</v>
      </c>
      <c r="B1585" s="40">
        <f t="shared" si="8"/>
        <v>1575</v>
      </c>
      <c r="C1585" s="92" t="str">
        <f>_xlfn.IFNA(VLOOKUP(Table1[[#This Row],[ACCOUNT NAME]],'CHART OF ACCOUNTS'!$B$3:$D$156,2,0),"-")</f>
        <v>MISCELLANOUS</v>
      </c>
      <c r="D1585" s="36" t="s">
        <v>140</v>
      </c>
      <c r="E1585" t="str">
        <f>_xlfn.IFNA(VLOOKUP(Table1[[#This Row],[ACCOUNT NAME]],'CHART OF ACCOUNTS'!$B$3:$D$156,3,0),"-")</f>
        <v>OPERATIONS EXPENSES</v>
      </c>
      <c r="F1585" s="36" t="s">
        <v>1390</v>
      </c>
      <c r="G1585" s="48">
        <v>2503</v>
      </c>
      <c r="H1585" s="48"/>
      <c r="I1585" s="35">
        <f>I1584+Table1[[#This Row],[DEBIT]]-Table1[[#This Row],[CREDIT]]</f>
        <v>2127471911</v>
      </c>
      <c r="J1585" s="44"/>
    </row>
    <row r="1586" hidden="1" spans="1:10">
      <c r="A1586" s="27">
        <v>45132</v>
      </c>
      <c r="B1586" s="40">
        <f t="shared" si="8"/>
        <v>1576</v>
      </c>
      <c r="C1586" s="92" t="str">
        <f>_xlfn.IFNA(VLOOKUP(Table1[[#This Row],[ACCOUNT NAME]],'CHART OF ACCOUNTS'!$B$3:$D$156,2,0),"-")</f>
        <v>MISCELLANOUS</v>
      </c>
      <c r="D1586" s="36" t="s">
        <v>140</v>
      </c>
      <c r="E1586" t="str">
        <f>_xlfn.IFNA(VLOOKUP(Table1[[#This Row],[ACCOUNT NAME]],'CHART OF ACCOUNTS'!$B$3:$D$156,3,0),"-")</f>
        <v>OPERATIONS EXPENSES</v>
      </c>
      <c r="F1586" s="36" t="s">
        <v>1391</v>
      </c>
      <c r="G1586" s="48">
        <v>3250</v>
      </c>
      <c r="H1586" s="48"/>
      <c r="I1586" s="35">
        <f>I1585+Table1[[#This Row],[DEBIT]]-Table1[[#This Row],[CREDIT]]</f>
        <v>2127475161</v>
      </c>
      <c r="J1586" s="44"/>
    </row>
    <row r="1587" hidden="1" spans="1:10">
      <c r="A1587" s="27">
        <v>45134</v>
      </c>
      <c r="B1587" s="40">
        <f t="shared" si="8"/>
        <v>1577</v>
      </c>
      <c r="C1587" s="92" t="str">
        <f>_xlfn.IFNA(VLOOKUP(Table1[[#This Row],[ACCOUNT NAME]],'CHART OF ACCOUNTS'!$B$3:$D$156,2,0),"-")</f>
        <v>UTILITY</v>
      </c>
      <c r="D1587" s="36" t="s">
        <v>141</v>
      </c>
      <c r="E1587" t="str">
        <f>_xlfn.IFNA(VLOOKUP(Table1[[#This Row],[ACCOUNT NAME]],'CHART OF ACCOUNTS'!$B$3:$D$156,3,0),"-")</f>
        <v>OPERATIONS EXPENSES</v>
      </c>
      <c r="F1587" s="36" t="s">
        <v>1392</v>
      </c>
      <c r="G1587" s="48">
        <v>3365</v>
      </c>
      <c r="H1587" s="48"/>
      <c r="I1587" s="35">
        <f>I1586+Table1[[#This Row],[DEBIT]]-Table1[[#This Row],[CREDIT]]</f>
        <v>2127478526</v>
      </c>
      <c r="J1587" s="44"/>
    </row>
    <row r="1588" hidden="1" spans="1:10">
      <c r="A1588" s="27">
        <v>45134</v>
      </c>
      <c r="B1588" s="40">
        <f t="shared" si="8"/>
        <v>1578</v>
      </c>
      <c r="C1588" s="92" t="str">
        <f>_xlfn.IFNA(VLOOKUP(Table1[[#This Row],[ACCOUNT NAME]],'CHART OF ACCOUNTS'!$B$3:$D$156,2,0),"-")</f>
        <v>UTILITY</v>
      </c>
      <c r="D1588" s="36" t="s">
        <v>141</v>
      </c>
      <c r="E1588" t="str">
        <f>_xlfn.IFNA(VLOOKUP(Table1[[#This Row],[ACCOUNT NAME]],'CHART OF ACCOUNTS'!$B$3:$D$156,3,0),"-")</f>
        <v>OPERATIONS EXPENSES</v>
      </c>
      <c r="F1588" s="36" t="s">
        <v>1393</v>
      </c>
      <c r="G1588" s="48">
        <v>144</v>
      </c>
      <c r="H1588" s="48"/>
      <c r="I1588" s="35">
        <f>I1587+Table1[[#This Row],[DEBIT]]-Table1[[#This Row],[CREDIT]]</f>
        <v>2127478670</v>
      </c>
      <c r="J1588" s="44"/>
    </row>
    <row r="1589" hidden="1" spans="1:10">
      <c r="A1589" s="27">
        <v>45134</v>
      </c>
      <c r="B1589" s="40">
        <f t="shared" si="8"/>
        <v>1579</v>
      </c>
      <c r="C1589" s="92" t="str">
        <f>_xlfn.IFNA(VLOOKUP(Table1[[#This Row],[ACCOUNT NAME]],'CHART OF ACCOUNTS'!$B$3:$D$156,2,0),"-")</f>
        <v>UTILITY</v>
      </c>
      <c r="D1589" s="36" t="s">
        <v>141</v>
      </c>
      <c r="E1589" t="str">
        <f>_xlfn.IFNA(VLOOKUP(Table1[[#This Row],[ACCOUNT NAME]],'CHART OF ACCOUNTS'!$B$3:$D$156,3,0),"-")</f>
        <v>OPERATIONS EXPENSES</v>
      </c>
      <c r="F1589" s="46" t="s">
        <v>1394</v>
      </c>
      <c r="G1589" s="48">
        <v>11843</v>
      </c>
      <c r="H1589" s="48"/>
      <c r="I1589" s="35">
        <f>I1588+Table1[[#This Row],[DEBIT]]-Table1[[#This Row],[CREDIT]]</f>
        <v>2127490513</v>
      </c>
      <c r="J1589" s="44"/>
    </row>
    <row r="1590" hidden="1" spans="1:10">
      <c r="A1590" s="27">
        <v>45134</v>
      </c>
      <c r="B1590" s="40">
        <f t="shared" si="8"/>
        <v>1580</v>
      </c>
      <c r="C1590" s="92" t="str">
        <f>_xlfn.IFNA(VLOOKUP(Table1[[#This Row],[ACCOUNT NAME]],'CHART OF ACCOUNTS'!$B$3:$D$156,2,0),"-")</f>
        <v>UTILITY</v>
      </c>
      <c r="D1590" s="36" t="s">
        <v>141</v>
      </c>
      <c r="E1590" t="str">
        <f>_xlfn.IFNA(VLOOKUP(Table1[[#This Row],[ACCOUNT NAME]],'CHART OF ACCOUNTS'!$B$3:$D$156,3,0),"-")</f>
        <v>OPERATIONS EXPENSES</v>
      </c>
      <c r="F1590" s="46" t="s">
        <v>1395</v>
      </c>
      <c r="G1590" s="48">
        <v>3199</v>
      </c>
      <c r="H1590" s="48"/>
      <c r="I1590" s="35">
        <f>I1589+Table1[[#This Row],[DEBIT]]-Table1[[#This Row],[CREDIT]]</f>
        <v>2127493712</v>
      </c>
      <c r="J1590" s="44"/>
    </row>
    <row r="1591" hidden="1" spans="1:10">
      <c r="A1591" s="27">
        <v>45134</v>
      </c>
      <c r="B1591" s="40">
        <f t="shared" si="8"/>
        <v>1581</v>
      </c>
      <c r="C1591" s="92" t="str">
        <f>_xlfn.IFNA(VLOOKUP(Table1[[#This Row],[ACCOUNT NAME]],'CHART OF ACCOUNTS'!$B$3:$D$156,2,0),"-")</f>
        <v>UTILITY</v>
      </c>
      <c r="D1591" s="36" t="s">
        <v>141</v>
      </c>
      <c r="E1591" t="str">
        <f>_xlfn.IFNA(VLOOKUP(Table1[[#This Row],[ACCOUNT NAME]],'CHART OF ACCOUNTS'!$B$3:$D$156,3,0),"-")</f>
        <v>OPERATIONS EXPENSES</v>
      </c>
      <c r="F1591" s="36" t="s">
        <v>1396</v>
      </c>
      <c r="G1591" s="48">
        <v>3320</v>
      </c>
      <c r="H1591" s="48"/>
      <c r="I1591" s="35">
        <f>I1590+Table1[[#This Row],[DEBIT]]-Table1[[#This Row],[CREDIT]]</f>
        <v>2127497032</v>
      </c>
      <c r="J1591" s="44"/>
    </row>
    <row r="1592" hidden="1" spans="1:10">
      <c r="A1592" s="27">
        <v>45139</v>
      </c>
      <c r="B1592" s="40">
        <f t="shared" si="8"/>
        <v>1582</v>
      </c>
      <c r="C1592" s="92" t="str">
        <f>_xlfn.IFNA(VLOOKUP(Table1[[#This Row],[ACCOUNT NAME]],'CHART OF ACCOUNTS'!$B$3:$D$156,2,0),"-")</f>
        <v>RENTS</v>
      </c>
      <c r="D1592" s="36" t="s">
        <v>132</v>
      </c>
      <c r="E1592" t="str">
        <f>_xlfn.IFNA(VLOOKUP(Table1[[#This Row],[ACCOUNT NAME]],'CHART OF ACCOUNTS'!$B$3:$D$156,3,0),"-")</f>
        <v>OPERATIONS EXPENSES</v>
      </c>
      <c r="F1592" s="36" t="s">
        <v>1397</v>
      </c>
      <c r="G1592" s="48">
        <v>430788</v>
      </c>
      <c r="H1592" s="48"/>
      <c r="I1592" s="35">
        <f>I1591+Table1[[#This Row],[DEBIT]]-Table1[[#This Row],[CREDIT]]</f>
        <v>2127927820</v>
      </c>
      <c r="J1592" s="44"/>
    </row>
    <row r="1593" hidden="1" spans="1:10">
      <c r="A1593" s="27">
        <v>45139</v>
      </c>
      <c r="B1593" s="40">
        <f t="shared" si="8"/>
        <v>1583</v>
      </c>
      <c r="C1593" s="92" t="str">
        <f>_xlfn.IFNA(VLOOKUP(Table1[[#This Row],[ACCOUNT NAME]],'CHART OF ACCOUNTS'!$B$3:$D$156,2,0),"-")</f>
        <v>MISCELLANOUS</v>
      </c>
      <c r="D1593" s="36" t="s">
        <v>140</v>
      </c>
      <c r="E1593" t="str">
        <f>_xlfn.IFNA(VLOOKUP(Table1[[#This Row],[ACCOUNT NAME]],'CHART OF ACCOUNTS'!$B$3:$D$156,3,0),"-")</f>
        <v>OPERATIONS EXPENSES</v>
      </c>
      <c r="F1593" s="46" t="s">
        <v>1398</v>
      </c>
      <c r="G1593" s="48">
        <v>2145</v>
      </c>
      <c r="H1593" s="48"/>
      <c r="I1593" s="35">
        <f>I1592+Table1[[#This Row],[DEBIT]]-Table1[[#This Row],[CREDIT]]</f>
        <v>2127929965</v>
      </c>
      <c r="J1593" s="44"/>
    </row>
    <row r="1594" hidden="1" spans="1:10">
      <c r="A1594" s="27">
        <v>45139</v>
      </c>
      <c r="B1594" s="40">
        <f t="shared" si="8"/>
        <v>1584</v>
      </c>
      <c r="C1594" s="92" t="str">
        <f>_xlfn.IFNA(VLOOKUP(Table1[[#This Row],[ACCOUNT NAME]],'CHART OF ACCOUNTS'!$B$3:$D$156,2,0),"-")</f>
        <v>MISCELLANOUS</v>
      </c>
      <c r="D1594" s="36" t="s">
        <v>140</v>
      </c>
      <c r="E1594" t="str">
        <f>_xlfn.IFNA(VLOOKUP(Table1[[#This Row],[ACCOUNT NAME]],'CHART OF ACCOUNTS'!$B$3:$D$156,3,0),"-")</f>
        <v>OPERATIONS EXPENSES</v>
      </c>
      <c r="F1594" s="46" t="s">
        <v>1399</v>
      </c>
      <c r="G1594" s="48">
        <v>1300</v>
      </c>
      <c r="H1594" s="48"/>
      <c r="I1594" s="35">
        <f>I1593+Table1[[#This Row],[DEBIT]]-Table1[[#This Row],[CREDIT]]</f>
        <v>2127931265</v>
      </c>
      <c r="J1594" s="44"/>
    </row>
    <row r="1595" hidden="1" spans="1:10">
      <c r="A1595" s="27">
        <v>45139</v>
      </c>
      <c r="B1595" s="40">
        <f t="shared" si="8"/>
        <v>1585</v>
      </c>
      <c r="C1595" s="92" t="str">
        <f>_xlfn.IFNA(VLOOKUP(Table1[[#This Row],[ACCOUNT NAME]],'CHART OF ACCOUNTS'!$B$3:$D$156,2,0),"-")</f>
        <v>MISCELLANOUS</v>
      </c>
      <c r="D1595" s="36" t="s">
        <v>140</v>
      </c>
      <c r="E1595" t="str">
        <f>_xlfn.IFNA(VLOOKUP(Table1[[#This Row],[ACCOUNT NAME]],'CHART OF ACCOUNTS'!$B$3:$D$156,3,0),"-")</f>
        <v>OPERATIONS EXPENSES</v>
      </c>
      <c r="F1595" s="46" t="s">
        <v>1400</v>
      </c>
      <c r="G1595" s="48">
        <v>104</v>
      </c>
      <c r="H1595" s="48"/>
      <c r="I1595" s="35">
        <f>I1594+Table1[[#This Row],[DEBIT]]-Table1[[#This Row],[CREDIT]]</f>
        <v>2127931369</v>
      </c>
      <c r="J1595" s="44"/>
    </row>
    <row r="1596" hidden="1" spans="1:10">
      <c r="A1596" s="27">
        <v>45139</v>
      </c>
      <c r="B1596" s="40">
        <f t="shared" si="8"/>
        <v>1586</v>
      </c>
      <c r="C1596" s="92" t="str">
        <f>_xlfn.IFNA(VLOOKUP(Table1[[#This Row],[ACCOUNT NAME]],'CHART OF ACCOUNTS'!$B$3:$D$156,2,0),"-")</f>
        <v>MISCELLANOUS</v>
      </c>
      <c r="D1596" s="36" t="s">
        <v>140</v>
      </c>
      <c r="E1596" t="str">
        <f>_xlfn.IFNA(VLOOKUP(Table1[[#This Row],[ACCOUNT NAME]],'CHART OF ACCOUNTS'!$B$3:$D$156,3,0),"-")</f>
        <v>OPERATIONS EXPENSES</v>
      </c>
      <c r="F1596" s="46" t="s">
        <v>1401</v>
      </c>
      <c r="G1596" s="48">
        <v>4947</v>
      </c>
      <c r="H1596" s="48"/>
      <c r="I1596" s="35">
        <f>I1595+Table1[[#This Row],[DEBIT]]-Table1[[#This Row],[CREDIT]]</f>
        <v>2127936316</v>
      </c>
      <c r="J1596" s="44"/>
    </row>
    <row r="1597" hidden="1" spans="1:10">
      <c r="A1597" s="27">
        <v>45139</v>
      </c>
      <c r="B1597" s="40">
        <f t="shared" si="8"/>
        <v>1587</v>
      </c>
      <c r="C1597" s="92" t="str">
        <f>_xlfn.IFNA(VLOOKUP(Table1[[#This Row],[ACCOUNT NAME]],'CHART OF ACCOUNTS'!$B$3:$D$156,2,0),"-")</f>
        <v>MISCELLANOUS</v>
      </c>
      <c r="D1597" s="36" t="s">
        <v>140</v>
      </c>
      <c r="E1597" t="str">
        <f>_xlfn.IFNA(VLOOKUP(Table1[[#This Row],[ACCOUNT NAME]],'CHART OF ACCOUNTS'!$B$3:$D$156,3,0),"-")</f>
        <v>OPERATIONS EXPENSES</v>
      </c>
      <c r="F1597" s="46" t="s">
        <v>1402</v>
      </c>
      <c r="G1597" s="48">
        <v>650</v>
      </c>
      <c r="H1597" s="48"/>
      <c r="I1597" s="35">
        <f>I1596+Table1[[#This Row],[DEBIT]]-Table1[[#This Row],[CREDIT]]</f>
        <v>2127936966</v>
      </c>
      <c r="J1597" s="44"/>
    </row>
    <row r="1598" hidden="1" spans="1:10">
      <c r="A1598" s="27">
        <v>45139</v>
      </c>
      <c r="B1598" s="40">
        <f t="shared" si="8"/>
        <v>1588</v>
      </c>
      <c r="C1598" s="92" t="str">
        <f>_xlfn.IFNA(VLOOKUP(Table1[[#This Row],[ACCOUNT NAME]],'CHART OF ACCOUNTS'!$B$3:$D$156,2,0),"-")</f>
        <v>MISCELLANOUS</v>
      </c>
      <c r="D1598" s="36" t="s">
        <v>140</v>
      </c>
      <c r="E1598" t="str">
        <f>_xlfn.IFNA(VLOOKUP(Table1[[#This Row],[ACCOUNT NAME]],'CHART OF ACCOUNTS'!$B$3:$D$156,3,0),"-")</f>
        <v>OPERATIONS EXPENSES</v>
      </c>
      <c r="F1598" s="46" t="s">
        <v>1403</v>
      </c>
      <c r="G1598" s="48">
        <v>2145</v>
      </c>
      <c r="H1598" s="48"/>
      <c r="I1598" s="35">
        <f>I1597+Table1[[#This Row],[DEBIT]]-Table1[[#This Row],[CREDIT]]</f>
        <v>2127939111</v>
      </c>
      <c r="J1598" s="44"/>
    </row>
    <row r="1599" hidden="1" spans="1:10">
      <c r="A1599" s="27">
        <v>45139</v>
      </c>
      <c r="B1599" s="40">
        <f t="shared" si="8"/>
        <v>1589</v>
      </c>
      <c r="C1599" s="92" t="str">
        <f>_xlfn.IFNA(VLOOKUP(Table1[[#This Row],[ACCOUNT NAME]],'CHART OF ACCOUNTS'!$B$3:$D$156,2,0),"-")</f>
        <v>MISCELLANOUS</v>
      </c>
      <c r="D1599" s="36" t="s">
        <v>140</v>
      </c>
      <c r="E1599" t="str">
        <f>_xlfn.IFNA(VLOOKUP(Table1[[#This Row],[ACCOUNT NAME]],'CHART OF ACCOUNTS'!$B$3:$D$156,3,0),"-")</f>
        <v>OPERATIONS EXPENSES</v>
      </c>
      <c r="F1599" s="46" t="s">
        <v>1404</v>
      </c>
      <c r="G1599" s="48">
        <v>228</v>
      </c>
      <c r="H1599" s="48"/>
      <c r="I1599" s="35">
        <f>I1598+Table1[[#This Row],[DEBIT]]-Table1[[#This Row],[CREDIT]]</f>
        <v>2127939339</v>
      </c>
      <c r="J1599" s="44"/>
    </row>
    <row r="1600" hidden="1" spans="1:10">
      <c r="A1600" s="27">
        <v>45139</v>
      </c>
      <c r="B1600" s="40">
        <f t="shared" si="8"/>
        <v>1590</v>
      </c>
      <c r="C1600" s="92" t="str">
        <f>_xlfn.IFNA(VLOOKUP(Table1[[#This Row],[ACCOUNT NAME]],'CHART OF ACCOUNTS'!$B$3:$D$156,2,0),"-")</f>
        <v>MISCELLANOUS</v>
      </c>
      <c r="D1600" s="36" t="s">
        <v>140</v>
      </c>
      <c r="E1600" t="str">
        <f>_xlfn.IFNA(VLOOKUP(Table1[[#This Row],[ACCOUNT NAME]],'CHART OF ACCOUNTS'!$B$3:$D$156,3,0),"-")</f>
        <v>OPERATIONS EXPENSES</v>
      </c>
      <c r="F1600" s="46" t="s">
        <v>1405</v>
      </c>
      <c r="G1600" s="48">
        <v>78</v>
      </c>
      <c r="H1600" s="48"/>
      <c r="I1600" s="35">
        <f>I1599+Table1[[#This Row],[DEBIT]]-Table1[[#This Row],[CREDIT]]</f>
        <v>2127939417</v>
      </c>
      <c r="J1600" s="44"/>
    </row>
    <row r="1601" hidden="1" spans="1:10">
      <c r="A1601" s="27">
        <v>45139</v>
      </c>
      <c r="B1601" s="40">
        <f t="shared" si="8"/>
        <v>1591</v>
      </c>
      <c r="C1601" s="92" t="str">
        <f>_xlfn.IFNA(VLOOKUP(Table1[[#This Row],[ACCOUNT NAME]],'CHART OF ACCOUNTS'!$B$3:$D$156,2,0),"-")</f>
        <v>MISCELLANOUS</v>
      </c>
      <c r="D1601" s="36" t="s">
        <v>140</v>
      </c>
      <c r="E1601" t="str">
        <f>_xlfn.IFNA(VLOOKUP(Table1[[#This Row],[ACCOUNT NAME]],'CHART OF ACCOUNTS'!$B$3:$D$156,3,0),"-")</f>
        <v>OPERATIONS EXPENSES</v>
      </c>
      <c r="F1601" s="46" t="s">
        <v>1406</v>
      </c>
      <c r="G1601" s="48">
        <v>767</v>
      </c>
      <c r="H1601" s="48"/>
      <c r="I1601" s="35">
        <f>I1600+Table1[[#This Row],[DEBIT]]-Table1[[#This Row],[CREDIT]]</f>
        <v>2127940184</v>
      </c>
      <c r="J1601" s="44"/>
    </row>
    <row r="1602" hidden="1" spans="1:10">
      <c r="A1602" s="27">
        <v>45139</v>
      </c>
      <c r="B1602" s="40">
        <f t="shared" si="8"/>
        <v>1592</v>
      </c>
      <c r="C1602" s="92" t="str">
        <f>_xlfn.IFNA(VLOOKUP(Table1[[#This Row],[ACCOUNT NAME]],'CHART OF ACCOUNTS'!$B$3:$D$156,2,0),"-")</f>
        <v>MISCELLANOUS</v>
      </c>
      <c r="D1602" s="36" t="s">
        <v>140</v>
      </c>
      <c r="E1602" t="str">
        <f>_xlfn.IFNA(VLOOKUP(Table1[[#This Row],[ACCOUNT NAME]],'CHART OF ACCOUNTS'!$B$3:$D$156,3,0),"-")</f>
        <v>OPERATIONS EXPENSES</v>
      </c>
      <c r="F1602" s="46" t="s">
        <v>1407</v>
      </c>
      <c r="G1602" s="48">
        <v>975</v>
      </c>
      <c r="H1602" s="48"/>
      <c r="I1602" s="35">
        <f>I1601+Table1[[#This Row],[DEBIT]]-Table1[[#This Row],[CREDIT]]</f>
        <v>2127941159</v>
      </c>
      <c r="J1602" s="44"/>
    </row>
    <row r="1603" hidden="1" spans="1:10">
      <c r="A1603" s="27">
        <v>45139</v>
      </c>
      <c r="B1603" s="40">
        <f t="shared" si="8"/>
        <v>1593</v>
      </c>
      <c r="C1603" s="92" t="str">
        <f>_xlfn.IFNA(VLOOKUP(Table1[[#This Row],[ACCOUNT NAME]],'CHART OF ACCOUNTS'!$B$3:$D$156,2,0),"-")</f>
        <v>MISCELLANOUS</v>
      </c>
      <c r="D1603" s="36" t="s">
        <v>140</v>
      </c>
      <c r="E1603" t="str">
        <f>_xlfn.IFNA(VLOOKUP(Table1[[#This Row],[ACCOUNT NAME]],'CHART OF ACCOUNTS'!$B$3:$D$156,3,0),"-")</f>
        <v>OPERATIONS EXPENSES</v>
      </c>
      <c r="F1603" s="46" t="s">
        <v>1408</v>
      </c>
      <c r="G1603" s="48">
        <v>975</v>
      </c>
      <c r="H1603" s="48"/>
      <c r="I1603" s="35">
        <f>I1602+Table1[[#This Row],[DEBIT]]-Table1[[#This Row],[CREDIT]]</f>
        <v>2127942134</v>
      </c>
      <c r="J1603" s="44"/>
    </row>
    <row r="1604" hidden="1" spans="1:10">
      <c r="A1604" s="27">
        <v>45139</v>
      </c>
      <c r="B1604" s="40">
        <f t="shared" si="8"/>
        <v>1594</v>
      </c>
      <c r="C1604" s="92" t="str">
        <f>_xlfn.IFNA(VLOOKUP(Table1[[#This Row],[ACCOUNT NAME]],'CHART OF ACCOUNTS'!$B$3:$D$156,2,0),"-")</f>
        <v>MISCELLANOUS</v>
      </c>
      <c r="D1604" s="36" t="s">
        <v>140</v>
      </c>
      <c r="E1604" t="str">
        <f>_xlfn.IFNA(VLOOKUP(Table1[[#This Row],[ACCOUNT NAME]],'CHART OF ACCOUNTS'!$B$3:$D$156,3,0),"-")</f>
        <v>OPERATIONS EXPENSES</v>
      </c>
      <c r="F1604" s="46" t="s">
        <v>1409</v>
      </c>
      <c r="G1604" s="48">
        <v>52</v>
      </c>
      <c r="H1604" s="48"/>
      <c r="I1604" s="35">
        <f>I1603+Table1[[#This Row],[DEBIT]]-Table1[[#This Row],[CREDIT]]</f>
        <v>2127942186</v>
      </c>
      <c r="J1604" s="44"/>
    </row>
    <row r="1605" hidden="1" spans="1:10">
      <c r="A1605" s="27">
        <v>45139</v>
      </c>
      <c r="B1605" s="40">
        <f t="shared" si="8"/>
        <v>1595</v>
      </c>
      <c r="C1605" s="92" t="str">
        <f>_xlfn.IFNA(VLOOKUP(Table1[[#This Row],[ACCOUNT NAME]],'CHART OF ACCOUNTS'!$B$3:$D$156,2,0),"-")</f>
        <v>MISCELLANOUS</v>
      </c>
      <c r="D1605" s="36" t="s">
        <v>140</v>
      </c>
      <c r="E1605" t="str">
        <f>_xlfn.IFNA(VLOOKUP(Table1[[#This Row],[ACCOUNT NAME]],'CHART OF ACCOUNTS'!$B$3:$D$156,3,0),"-")</f>
        <v>OPERATIONS EXPENSES</v>
      </c>
      <c r="F1605" s="46" t="s">
        <v>1410</v>
      </c>
      <c r="G1605" s="48">
        <v>650</v>
      </c>
      <c r="H1605" s="48"/>
      <c r="I1605" s="35">
        <f>I1604+Table1[[#This Row],[DEBIT]]-Table1[[#This Row],[CREDIT]]</f>
        <v>2127942836</v>
      </c>
      <c r="J1605" s="44"/>
    </row>
    <row r="1606" hidden="1" spans="1:10">
      <c r="A1606" s="27">
        <v>45139</v>
      </c>
      <c r="B1606" s="40">
        <f t="shared" si="8"/>
        <v>1596</v>
      </c>
      <c r="C1606" s="92" t="str">
        <f>_xlfn.IFNA(VLOOKUP(Table1[[#This Row],[ACCOUNT NAME]],'CHART OF ACCOUNTS'!$B$3:$D$156,2,0),"-")</f>
        <v>MISCELLANOUS</v>
      </c>
      <c r="D1606" s="36" t="s">
        <v>140</v>
      </c>
      <c r="E1606" t="str">
        <f>_xlfn.IFNA(VLOOKUP(Table1[[#This Row],[ACCOUNT NAME]],'CHART OF ACCOUNTS'!$B$3:$D$156,3,0),"-")</f>
        <v>OPERATIONS EXPENSES</v>
      </c>
      <c r="F1606" s="46" t="s">
        <v>1411</v>
      </c>
      <c r="G1606" s="48">
        <v>1517</v>
      </c>
      <c r="H1606" s="48"/>
      <c r="I1606" s="35">
        <f>I1605+Table1[[#This Row],[DEBIT]]-Table1[[#This Row],[CREDIT]]</f>
        <v>2127944353</v>
      </c>
      <c r="J1606" s="44"/>
    </row>
    <row r="1607" hidden="1" spans="1:10">
      <c r="A1607" s="27">
        <v>45139</v>
      </c>
      <c r="B1607" s="40">
        <f t="shared" si="8"/>
        <v>1597</v>
      </c>
      <c r="C1607" s="92" t="str">
        <f>_xlfn.IFNA(VLOOKUP(Table1[[#This Row],[ACCOUNT NAME]],'CHART OF ACCOUNTS'!$B$3:$D$156,2,0),"-")</f>
        <v>MISCELLANOUS</v>
      </c>
      <c r="D1607" s="36" t="s">
        <v>140</v>
      </c>
      <c r="E1607" t="str">
        <f>_xlfn.IFNA(VLOOKUP(Table1[[#This Row],[ACCOUNT NAME]],'CHART OF ACCOUNTS'!$B$3:$D$156,3,0),"-")</f>
        <v>OPERATIONS EXPENSES</v>
      </c>
      <c r="F1607" s="46" t="s">
        <v>1412</v>
      </c>
      <c r="G1607" s="48">
        <v>618</v>
      </c>
      <c r="H1607" s="48"/>
      <c r="I1607" s="35">
        <f>I1606+Table1[[#This Row],[DEBIT]]-Table1[[#This Row],[CREDIT]]</f>
        <v>2127944971</v>
      </c>
      <c r="J1607" s="44"/>
    </row>
    <row r="1608" hidden="1" spans="1:10">
      <c r="A1608" s="27">
        <v>45139</v>
      </c>
      <c r="B1608" s="40">
        <f t="shared" ref="B1608:B1667" si="9">B1607+1</f>
        <v>1598</v>
      </c>
      <c r="C1608" s="92" t="str">
        <f>_xlfn.IFNA(VLOOKUP(Table1[[#This Row],[ACCOUNT NAME]],'CHART OF ACCOUNTS'!$B$3:$D$156,2,0),"-")</f>
        <v>MISCELLANOUS</v>
      </c>
      <c r="D1608" s="36" t="s">
        <v>140</v>
      </c>
      <c r="E1608" t="str">
        <f>_xlfn.IFNA(VLOOKUP(Table1[[#This Row],[ACCOUNT NAME]],'CHART OF ACCOUNTS'!$B$3:$D$156,3,0),"-")</f>
        <v>OPERATIONS EXPENSES</v>
      </c>
      <c r="F1608" s="46" t="s">
        <v>1413</v>
      </c>
      <c r="G1608" s="48">
        <v>423</v>
      </c>
      <c r="H1608" s="48"/>
      <c r="I1608" s="35">
        <f>I1607+Table1[[#This Row],[DEBIT]]-Table1[[#This Row],[CREDIT]]</f>
        <v>2127945394</v>
      </c>
      <c r="J1608" s="44"/>
    </row>
    <row r="1609" hidden="1" spans="1:10">
      <c r="A1609" s="27">
        <v>45139</v>
      </c>
      <c r="B1609" s="40">
        <f t="shared" si="9"/>
        <v>1599</v>
      </c>
      <c r="C1609" s="92" t="str">
        <f>_xlfn.IFNA(VLOOKUP(Table1[[#This Row],[ACCOUNT NAME]],'CHART OF ACCOUNTS'!$B$3:$D$156,2,0),"-")</f>
        <v>MISCELLANOUS</v>
      </c>
      <c r="D1609" s="36" t="s">
        <v>140</v>
      </c>
      <c r="E1609" t="str">
        <f>_xlfn.IFNA(VLOOKUP(Table1[[#This Row],[ACCOUNT NAME]],'CHART OF ACCOUNTS'!$B$3:$D$156,3,0),"-")</f>
        <v>OPERATIONS EXPENSES</v>
      </c>
      <c r="F1609" s="46" t="s">
        <v>1414</v>
      </c>
      <c r="G1609" s="48">
        <v>1446</v>
      </c>
      <c r="H1609" s="48"/>
      <c r="I1609" s="35">
        <f>I1608+Table1[[#This Row],[DEBIT]]-Table1[[#This Row],[CREDIT]]</f>
        <v>2127946840</v>
      </c>
      <c r="J1609" s="44"/>
    </row>
    <row r="1610" hidden="1" spans="1:10">
      <c r="A1610" s="27">
        <v>45139</v>
      </c>
      <c r="B1610" s="40">
        <f t="shared" si="9"/>
        <v>1600</v>
      </c>
      <c r="C1610" s="92" t="str">
        <f>_xlfn.IFNA(VLOOKUP(Table1[[#This Row],[ACCOUNT NAME]],'CHART OF ACCOUNTS'!$B$3:$D$156,2,0),"-")</f>
        <v>MISCELLANOUS</v>
      </c>
      <c r="D1610" s="36" t="s">
        <v>140</v>
      </c>
      <c r="E1610" t="str">
        <f>_xlfn.IFNA(VLOOKUP(Table1[[#This Row],[ACCOUNT NAME]],'CHART OF ACCOUNTS'!$B$3:$D$156,3,0),"-")</f>
        <v>OPERATIONS EXPENSES</v>
      </c>
      <c r="F1610" s="46" t="s">
        <v>1415</v>
      </c>
      <c r="G1610" s="48">
        <v>4095</v>
      </c>
      <c r="H1610" s="48"/>
      <c r="I1610" s="35">
        <f>I1609+Table1[[#This Row],[DEBIT]]-Table1[[#This Row],[CREDIT]]</f>
        <v>2127950935</v>
      </c>
      <c r="J1610" s="44"/>
    </row>
    <row r="1611" hidden="1" spans="1:10">
      <c r="A1611" s="27">
        <v>45139</v>
      </c>
      <c r="B1611" s="40">
        <f t="shared" si="9"/>
        <v>1601</v>
      </c>
      <c r="C1611" s="92" t="str">
        <f>_xlfn.IFNA(VLOOKUP(Table1[[#This Row],[ACCOUNT NAME]],'CHART OF ACCOUNTS'!$B$3:$D$156,2,0),"-")</f>
        <v>MISCELLANOUS</v>
      </c>
      <c r="D1611" s="36" t="s">
        <v>140</v>
      </c>
      <c r="E1611" t="str">
        <f>_xlfn.IFNA(VLOOKUP(Table1[[#This Row],[ACCOUNT NAME]],'CHART OF ACCOUNTS'!$B$3:$D$156,3,0),"-")</f>
        <v>OPERATIONS EXPENSES</v>
      </c>
      <c r="F1611" s="46" t="s">
        <v>1416</v>
      </c>
      <c r="G1611" s="48">
        <v>1344</v>
      </c>
      <c r="H1611" s="48"/>
      <c r="I1611" s="35">
        <f>I1610+Table1[[#This Row],[DEBIT]]-Table1[[#This Row],[CREDIT]]</f>
        <v>2127952279</v>
      </c>
      <c r="J1611" s="44"/>
    </row>
    <row r="1612" hidden="1" spans="1:10">
      <c r="A1612" s="27">
        <v>45139</v>
      </c>
      <c r="B1612" s="40">
        <f t="shared" si="9"/>
        <v>1602</v>
      </c>
      <c r="C1612" s="92" t="str">
        <f>_xlfn.IFNA(VLOOKUP(Table1[[#This Row],[ACCOUNT NAME]],'CHART OF ACCOUNTS'!$B$3:$D$156,2,0),"-")</f>
        <v>MISCELLANOUS</v>
      </c>
      <c r="D1612" s="36" t="s">
        <v>140</v>
      </c>
      <c r="E1612" t="str">
        <f>_xlfn.IFNA(VLOOKUP(Table1[[#This Row],[ACCOUNT NAME]],'CHART OF ACCOUNTS'!$B$3:$D$156,3,0),"-")</f>
        <v>OPERATIONS EXPENSES</v>
      </c>
      <c r="F1612" s="46" t="s">
        <v>1417</v>
      </c>
      <c r="G1612" s="48">
        <v>163</v>
      </c>
      <c r="H1612" s="48"/>
      <c r="I1612" s="35">
        <f>I1611+Table1[[#This Row],[DEBIT]]-Table1[[#This Row],[CREDIT]]</f>
        <v>2127952442</v>
      </c>
      <c r="J1612" s="44"/>
    </row>
    <row r="1613" hidden="1" spans="1:10">
      <c r="A1613" s="27">
        <v>45139</v>
      </c>
      <c r="B1613" s="40">
        <f t="shared" si="9"/>
        <v>1603</v>
      </c>
      <c r="C1613" s="92" t="str">
        <f>_xlfn.IFNA(VLOOKUP(Table1[[#This Row],[ACCOUNT NAME]],'CHART OF ACCOUNTS'!$B$3:$D$156,2,0),"-")</f>
        <v>MISCELLANOUS</v>
      </c>
      <c r="D1613" s="36" t="s">
        <v>140</v>
      </c>
      <c r="E1613" t="str">
        <f>_xlfn.IFNA(VLOOKUP(Table1[[#This Row],[ACCOUNT NAME]],'CHART OF ACCOUNTS'!$B$3:$D$156,3,0),"-")</f>
        <v>OPERATIONS EXPENSES</v>
      </c>
      <c r="F1613" s="46" t="s">
        <v>1418</v>
      </c>
      <c r="G1613" s="48">
        <v>6500</v>
      </c>
      <c r="H1613" s="48"/>
      <c r="I1613" s="35">
        <f>I1612+Table1[[#This Row],[DEBIT]]-Table1[[#This Row],[CREDIT]]</f>
        <v>2127958942</v>
      </c>
      <c r="J1613" s="44"/>
    </row>
    <row r="1614" hidden="1" spans="1:10">
      <c r="A1614" s="27">
        <v>45139</v>
      </c>
      <c r="B1614" s="40">
        <f t="shared" si="9"/>
        <v>1604</v>
      </c>
      <c r="C1614" s="92" t="str">
        <f>_xlfn.IFNA(VLOOKUP(Table1[[#This Row],[ACCOUNT NAME]],'CHART OF ACCOUNTS'!$B$3:$D$156,2,0),"-")</f>
        <v>MISCELLANOUS</v>
      </c>
      <c r="D1614" s="36" t="s">
        <v>140</v>
      </c>
      <c r="E1614" t="str">
        <f>_xlfn.IFNA(VLOOKUP(Table1[[#This Row],[ACCOUNT NAME]],'CHART OF ACCOUNTS'!$B$3:$D$156,3,0),"-")</f>
        <v>OPERATIONS EXPENSES</v>
      </c>
      <c r="F1614" s="46" t="s">
        <v>1419</v>
      </c>
      <c r="G1614" s="48">
        <v>260</v>
      </c>
      <c r="H1614" s="48"/>
      <c r="I1614" s="35">
        <f>I1613+Table1[[#This Row],[DEBIT]]-Table1[[#This Row],[CREDIT]]</f>
        <v>2127959202</v>
      </c>
      <c r="J1614" s="44"/>
    </row>
    <row r="1615" hidden="1" spans="1:10">
      <c r="A1615" s="27">
        <v>45139</v>
      </c>
      <c r="B1615" s="40">
        <f t="shared" si="9"/>
        <v>1605</v>
      </c>
      <c r="C1615" s="92" t="str">
        <f>_xlfn.IFNA(VLOOKUP(Table1[[#This Row],[ACCOUNT NAME]],'CHART OF ACCOUNTS'!$B$3:$D$156,2,0),"-")</f>
        <v>MISCELLANOUS</v>
      </c>
      <c r="D1615" s="36" t="s">
        <v>140</v>
      </c>
      <c r="E1615" t="str">
        <f>_xlfn.IFNA(VLOOKUP(Table1[[#This Row],[ACCOUNT NAME]],'CHART OF ACCOUNTS'!$B$3:$D$156,3,0),"-")</f>
        <v>OPERATIONS EXPENSES</v>
      </c>
      <c r="F1615" s="46" t="s">
        <v>1420</v>
      </c>
      <c r="G1615" s="48">
        <v>2431</v>
      </c>
      <c r="H1615" s="48"/>
      <c r="I1615" s="35">
        <f>I1614+Table1[[#This Row],[DEBIT]]-Table1[[#This Row],[CREDIT]]</f>
        <v>2127961633</v>
      </c>
      <c r="J1615" s="44"/>
    </row>
    <row r="1616" hidden="1" spans="1:10">
      <c r="A1616" s="27">
        <v>45139</v>
      </c>
      <c r="B1616" s="40">
        <f t="shared" si="9"/>
        <v>1606</v>
      </c>
      <c r="C1616" s="92" t="str">
        <f>_xlfn.IFNA(VLOOKUP(Table1[[#This Row],[ACCOUNT NAME]],'CHART OF ACCOUNTS'!$B$3:$D$156,2,0),"-")</f>
        <v>MISCELLANOUS</v>
      </c>
      <c r="D1616" s="36" t="s">
        <v>140</v>
      </c>
      <c r="E1616" t="str">
        <f>_xlfn.IFNA(VLOOKUP(Table1[[#This Row],[ACCOUNT NAME]],'CHART OF ACCOUNTS'!$B$3:$D$156,3,0),"-")</f>
        <v>OPERATIONS EXPENSES</v>
      </c>
      <c r="F1616" s="46" t="s">
        <v>1421</v>
      </c>
      <c r="G1616" s="48">
        <v>1300</v>
      </c>
      <c r="H1616" s="48"/>
      <c r="I1616" s="35">
        <f>I1615+Table1[[#This Row],[DEBIT]]-Table1[[#This Row],[CREDIT]]</f>
        <v>2127962933</v>
      </c>
      <c r="J1616" s="44"/>
    </row>
    <row r="1617" hidden="1" spans="1:10">
      <c r="A1617" s="27">
        <v>45139</v>
      </c>
      <c r="B1617" s="40">
        <f t="shared" si="9"/>
        <v>1607</v>
      </c>
      <c r="C1617" s="92" t="str">
        <f>_xlfn.IFNA(VLOOKUP(Table1[[#This Row],[ACCOUNT NAME]],'CHART OF ACCOUNTS'!$B$3:$D$156,2,0),"-")</f>
        <v>MISCELLANOUS</v>
      </c>
      <c r="D1617" s="36" t="s">
        <v>140</v>
      </c>
      <c r="E1617" t="str">
        <f>_xlfn.IFNA(VLOOKUP(Table1[[#This Row],[ACCOUNT NAME]],'CHART OF ACCOUNTS'!$B$3:$D$156,3,0),"-")</f>
        <v>OPERATIONS EXPENSES</v>
      </c>
      <c r="F1617" s="46" t="s">
        <v>1422</v>
      </c>
      <c r="G1617" s="48">
        <v>650</v>
      </c>
      <c r="H1617" s="48"/>
      <c r="I1617" s="35">
        <f>I1616+Table1[[#This Row],[DEBIT]]-Table1[[#This Row],[CREDIT]]</f>
        <v>2127963583</v>
      </c>
      <c r="J1617" s="44"/>
    </row>
    <row r="1618" hidden="1" spans="1:10">
      <c r="A1618" s="27">
        <v>45139</v>
      </c>
      <c r="B1618" s="40">
        <f t="shared" si="9"/>
        <v>1608</v>
      </c>
      <c r="C1618" s="92" t="str">
        <f>_xlfn.IFNA(VLOOKUP(Table1[[#This Row],[ACCOUNT NAME]],'CHART OF ACCOUNTS'!$B$3:$D$156,2,0),"-")</f>
        <v>MISCELLANOUS</v>
      </c>
      <c r="D1618" s="36" t="s">
        <v>140</v>
      </c>
      <c r="E1618" t="str">
        <f>_xlfn.IFNA(VLOOKUP(Table1[[#This Row],[ACCOUNT NAME]],'CHART OF ACCOUNTS'!$B$3:$D$156,3,0),"-")</f>
        <v>OPERATIONS EXPENSES</v>
      </c>
      <c r="F1618" s="46" t="s">
        <v>1423</v>
      </c>
      <c r="G1618" s="48">
        <v>260</v>
      </c>
      <c r="H1618" s="48"/>
      <c r="I1618" s="35">
        <f>I1617+Table1[[#This Row],[DEBIT]]-Table1[[#This Row],[CREDIT]]</f>
        <v>2127963843</v>
      </c>
      <c r="J1618" s="44"/>
    </row>
    <row r="1619" hidden="1" spans="1:10">
      <c r="A1619" s="27">
        <v>45139</v>
      </c>
      <c r="B1619" s="40">
        <f t="shared" si="9"/>
        <v>1609</v>
      </c>
      <c r="C1619" s="92" t="str">
        <f>_xlfn.IFNA(VLOOKUP(Table1[[#This Row],[ACCOUNT NAME]],'CHART OF ACCOUNTS'!$B$3:$D$156,2,0),"-")</f>
        <v>MISCELLANOUS</v>
      </c>
      <c r="D1619" s="36" t="s">
        <v>140</v>
      </c>
      <c r="E1619" t="str">
        <f>_xlfn.IFNA(VLOOKUP(Table1[[#This Row],[ACCOUNT NAME]],'CHART OF ACCOUNTS'!$B$3:$D$156,3,0),"-")</f>
        <v>OPERATIONS EXPENSES</v>
      </c>
      <c r="F1619" s="46" t="s">
        <v>1424</v>
      </c>
      <c r="G1619" s="48">
        <v>520</v>
      </c>
      <c r="H1619" s="48"/>
      <c r="I1619" s="35">
        <f>I1618+Table1[[#This Row],[DEBIT]]-Table1[[#This Row],[CREDIT]]</f>
        <v>2127964363</v>
      </c>
      <c r="J1619" s="44"/>
    </row>
    <row r="1620" hidden="1" spans="1:10">
      <c r="A1620" s="27">
        <v>45139</v>
      </c>
      <c r="B1620" s="40">
        <f t="shared" si="9"/>
        <v>1610</v>
      </c>
      <c r="C1620" s="92" t="str">
        <f>_xlfn.IFNA(VLOOKUP(Table1[[#This Row],[ACCOUNT NAME]],'CHART OF ACCOUNTS'!$B$3:$D$156,2,0),"-")</f>
        <v>MISCELLANOUS</v>
      </c>
      <c r="D1620" s="36" t="s">
        <v>140</v>
      </c>
      <c r="E1620" t="str">
        <f>_xlfn.IFNA(VLOOKUP(Table1[[#This Row],[ACCOUNT NAME]],'CHART OF ACCOUNTS'!$B$3:$D$156,3,0),"-")</f>
        <v>OPERATIONS EXPENSES</v>
      </c>
      <c r="F1620" s="46" t="s">
        <v>1425</v>
      </c>
      <c r="G1620" s="48">
        <v>267</v>
      </c>
      <c r="H1620" s="48"/>
      <c r="I1620" s="35">
        <f>I1619+Table1[[#This Row],[DEBIT]]-Table1[[#This Row],[CREDIT]]</f>
        <v>2127964630</v>
      </c>
      <c r="J1620" s="44"/>
    </row>
    <row r="1621" hidden="1" spans="1:10">
      <c r="A1621" s="27">
        <v>45139</v>
      </c>
      <c r="B1621" s="40">
        <f t="shared" si="9"/>
        <v>1611</v>
      </c>
      <c r="C1621" s="92" t="str">
        <f>_xlfn.IFNA(VLOOKUP(Table1[[#This Row],[ACCOUNT NAME]],'CHART OF ACCOUNTS'!$B$3:$D$156,2,0),"-")</f>
        <v>MISCELLANOUS</v>
      </c>
      <c r="D1621" s="36" t="s">
        <v>140</v>
      </c>
      <c r="E1621" t="str">
        <f>_xlfn.IFNA(VLOOKUP(Table1[[#This Row],[ACCOUNT NAME]],'CHART OF ACCOUNTS'!$B$3:$D$156,3,0),"-")</f>
        <v>OPERATIONS EXPENSES</v>
      </c>
      <c r="F1621" s="46" t="s">
        <v>1426</v>
      </c>
      <c r="G1621" s="48">
        <v>44955</v>
      </c>
      <c r="H1621" s="48"/>
      <c r="I1621" s="35">
        <f>I1620+Table1[[#This Row],[DEBIT]]-Table1[[#This Row],[CREDIT]]</f>
        <v>2128009585</v>
      </c>
      <c r="J1621" s="44"/>
    </row>
    <row r="1622" hidden="1" spans="1:10">
      <c r="A1622" s="27">
        <v>45139</v>
      </c>
      <c r="B1622" s="40">
        <f t="shared" si="9"/>
        <v>1612</v>
      </c>
      <c r="C1622" s="92" t="str">
        <f>_xlfn.IFNA(VLOOKUP(Table1[[#This Row],[ACCOUNT NAME]],'CHART OF ACCOUNTS'!$B$3:$D$156,2,0),"-")</f>
        <v>MISCELLANOUS</v>
      </c>
      <c r="D1622" s="36" t="s">
        <v>140</v>
      </c>
      <c r="E1622" t="str">
        <f>_xlfn.IFNA(VLOOKUP(Table1[[#This Row],[ACCOUNT NAME]],'CHART OF ACCOUNTS'!$B$3:$D$156,3,0),"-")</f>
        <v>OPERATIONS EXPENSES</v>
      </c>
      <c r="F1622" s="46" t="s">
        <v>1427</v>
      </c>
      <c r="G1622" s="48">
        <v>4875</v>
      </c>
      <c r="H1622" s="48"/>
      <c r="I1622" s="35">
        <f>I1621+Table1[[#This Row],[DEBIT]]-Table1[[#This Row],[CREDIT]]</f>
        <v>2128014460</v>
      </c>
      <c r="J1622" s="44"/>
    </row>
    <row r="1623" hidden="1" spans="1:10">
      <c r="A1623" s="27">
        <v>45139</v>
      </c>
      <c r="B1623" s="40">
        <f t="shared" si="9"/>
        <v>1613</v>
      </c>
      <c r="C1623" s="92" t="str">
        <f>_xlfn.IFNA(VLOOKUP(Table1[[#This Row],[ACCOUNT NAME]],'CHART OF ACCOUNTS'!$B$3:$D$156,2,0),"-")</f>
        <v>MISCELLANOUS</v>
      </c>
      <c r="D1623" s="36" t="s">
        <v>140</v>
      </c>
      <c r="E1623" t="str">
        <f>_xlfn.IFNA(VLOOKUP(Table1[[#This Row],[ACCOUNT NAME]],'CHART OF ACCOUNTS'!$B$3:$D$156,3,0),"-")</f>
        <v>OPERATIONS EXPENSES</v>
      </c>
      <c r="F1623" s="46" t="s">
        <v>1428</v>
      </c>
      <c r="G1623" s="48">
        <v>1950</v>
      </c>
      <c r="H1623" s="48"/>
      <c r="I1623" s="35">
        <f>I1622+Table1[[#This Row],[DEBIT]]-Table1[[#This Row],[CREDIT]]</f>
        <v>2128016410</v>
      </c>
      <c r="J1623" s="44"/>
    </row>
    <row r="1624" hidden="1" spans="1:10">
      <c r="A1624" s="27">
        <v>45139</v>
      </c>
      <c r="B1624" s="40">
        <f t="shared" si="9"/>
        <v>1614</v>
      </c>
      <c r="C1624" s="92" t="str">
        <f>_xlfn.IFNA(VLOOKUP(Table1[[#This Row],[ACCOUNT NAME]],'CHART OF ACCOUNTS'!$B$3:$D$156,2,0),"-")</f>
        <v>MISCELLANOUS</v>
      </c>
      <c r="D1624" s="36" t="s">
        <v>140</v>
      </c>
      <c r="E1624" t="str">
        <f>_xlfn.IFNA(VLOOKUP(Table1[[#This Row],[ACCOUNT NAME]],'CHART OF ACCOUNTS'!$B$3:$D$156,3,0),"-")</f>
        <v>OPERATIONS EXPENSES</v>
      </c>
      <c r="F1624" s="46" t="s">
        <v>1429</v>
      </c>
      <c r="G1624" s="48">
        <v>7800</v>
      </c>
      <c r="H1624" s="48"/>
      <c r="I1624" s="35">
        <f>I1623+Table1[[#This Row],[DEBIT]]-Table1[[#This Row],[CREDIT]]</f>
        <v>2128024210</v>
      </c>
      <c r="J1624" s="44"/>
    </row>
    <row r="1625" hidden="1" spans="1:10">
      <c r="A1625" s="27">
        <v>45139</v>
      </c>
      <c r="B1625" s="40">
        <f t="shared" si="9"/>
        <v>1615</v>
      </c>
      <c r="C1625" s="92" t="str">
        <f>_xlfn.IFNA(VLOOKUP(Table1[[#This Row],[ACCOUNT NAME]],'CHART OF ACCOUNTS'!$B$3:$D$156,2,0),"-")</f>
        <v>MISCELLANOUS</v>
      </c>
      <c r="D1625" s="36" t="s">
        <v>140</v>
      </c>
      <c r="E1625" t="str">
        <f>_xlfn.IFNA(VLOOKUP(Table1[[#This Row],[ACCOUNT NAME]],'CHART OF ACCOUNTS'!$B$3:$D$156,3,0),"-")</f>
        <v>OPERATIONS EXPENSES</v>
      </c>
      <c r="F1625" s="46" t="s">
        <v>1430</v>
      </c>
      <c r="G1625" s="48">
        <v>2828</v>
      </c>
      <c r="H1625" s="48"/>
      <c r="I1625" s="35">
        <f>I1624+Table1[[#This Row],[DEBIT]]-Table1[[#This Row],[CREDIT]]</f>
        <v>2128027038</v>
      </c>
      <c r="J1625" s="44"/>
    </row>
    <row r="1626" hidden="1" spans="1:10">
      <c r="A1626" s="27">
        <v>45139</v>
      </c>
      <c r="B1626" s="40">
        <f t="shared" si="9"/>
        <v>1616</v>
      </c>
      <c r="C1626" s="92" t="str">
        <f>_xlfn.IFNA(VLOOKUP(Table1[[#This Row],[ACCOUNT NAME]],'CHART OF ACCOUNTS'!$B$3:$D$156,2,0),"-")</f>
        <v>UTILITY</v>
      </c>
      <c r="D1626" s="36" t="s">
        <v>141</v>
      </c>
      <c r="E1626" t="str">
        <f>_xlfn.IFNA(VLOOKUP(Table1[[#This Row],[ACCOUNT NAME]],'CHART OF ACCOUNTS'!$B$3:$D$156,3,0),"-")</f>
        <v>OPERATIONS EXPENSES</v>
      </c>
      <c r="F1626" s="46" t="s">
        <v>1431</v>
      </c>
      <c r="G1626" s="48">
        <v>54161</v>
      </c>
      <c r="H1626" s="48"/>
      <c r="I1626" s="35">
        <f>I1625+Table1[[#This Row],[DEBIT]]-Table1[[#This Row],[CREDIT]]</f>
        <v>2128081199</v>
      </c>
      <c r="J1626" s="44"/>
    </row>
    <row r="1627" hidden="1" spans="1:10">
      <c r="A1627" s="27">
        <v>45139</v>
      </c>
      <c r="B1627" s="40">
        <f t="shared" si="9"/>
        <v>1617</v>
      </c>
      <c r="C1627" s="92" t="str">
        <f>_xlfn.IFNA(VLOOKUP(Table1[[#This Row],[ACCOUNT NAME]],'CHART OF ACCOUNTS'!$B$3:$D$156,2,0),"-")</f>
        <v>MISCELLANOUS</v>
      </c>
      <c r="D1627" s="36" t="s">
        <v>140</v>
      </c>
      <c r="E1627" t="str">
        <f>_xlfn.IFNA(VLOOKUP(Table1[[#This Row],[ACCOUNT NAME]],'CHART OF ACCOUNTS'!$B$3:$D$156,3,0),"-")</f>
        <v>OPERATIONS EXPENSES</v>
      </c>
      <c r="F1627" s="36" t="s">
        <v>1432</v>
      </c>
      <c r="G1627" s="48">
        <v>650</v>
      </c>
      <c r="H1627" s="48"/>
      <c r="I1627" s="35">
        <f>I1626+Table1[[#This Row],[DEBIT]]-Table1[[#This Row],[CREDIT]]</f>
        <v>2128081849</v>
      </c>
      <c r="J1627" s="44"/>
    </row>
    <row r="1628" hidden="1" spans="1:10">
      <c r="A1628" s="27">
        <v>45139</v>
      </c>
      <c r="B1628" s="40">
        <f t="shared" si="9"/>
        <v>1618</v>
      </c>
      <c r="C1628" s="92" t="str">
        <f>_xlfn.IFNA(VLOOKUP(Table1[[#This Row],[ACCOUNT NAME]],'CHART OF ACCOUNTS'!$B$3:$D$156,2,0),"-")</f>
        <v>MISCELLANOUS</v>
      </c>
      <c r="D1628" s="36" t="s">
        <v>140</v>
      </c>
      <c r="E1628" t="str">
        <f>_xlfn.IFNA(VLOOKUP(Table1[[#This Row],[ACCOUNT NAME]],'CHART OF ACCOUNTS'!$B$3:$D$156,3,0),"-")</f>
        <v>OPERATIONS EXPENSES</v>
      </c>
      <c r="F1628" s="36" t="s">
        <v>1433</v>
      </c>
      <c r="G1628" s="48">
        <v>3640</v>
      </c>
      <c r="H1628" s="48"/>
      <c r="I1628" s="35">
        <f>I1627+Table1[[#This Row],[DEBIT]]-Table1[[#This Row],[CREDIT]]</f>
        <v>2128085489</v>
      </c>
      <c r="J1628" s="44"/>
    </row>
    <row r="1629" hidden="1" spans="1:10">
      <c r="A1629" s="27">
        <v>45139</v>
      </c>
      <c r="B1629" s="40">
        <f t="shared" si="9"/>
        <v>1619</v>
      </c>
      <c r="C1629" s="92" t="str">
        <f>_xlfn.IFNA(VLOOKUP(Table1[[#This Row],[ACCOUNT NAME]],'CHART OF ACCOUNTS'!$B$3:$D$156,2,0),"-")</f>
        <v>MISCELLANOUS</v>
      </c>
      <c r="D1629" s="36" t="s">
        <v>140</v>
      </c>
      <c r="E1629" t="str">
        <f>_xlfn.IFNA(VLOOKUP(Table1[[#This Row],[ACCOUNT NAME]],'CHART OF ACCOUNTS'!$B$3:$D$156,3,0),"-")</f>
        <v>OPERATIONS EXPENSES</v>
      </c>
      <c r="F1629" s="36" t="s">
        <v>1434</v>
      </c>
      <c r="G1629" s="48">
        <v>910</v>
      </c>
      <c r="H1629" s="48"/>
      <c r="I1629" s="35">
        <f>I1628+Table1[[#This Row],[DEBIT]]-Table1[[#This Row],[CREDIT]]</f>
        <v>2128086399</v>
      </c>
      <c r="J1629" s="44"/>
    </row>
    <row r="1630" hidden="1" spans="1:10">
      <c r="A1630" s="27">
        <v>45139</v>
      </c>
      <c r="B1630" s="40">
        <f t="shared" si="9"/>
        <v>1620</v>
      </c>
      <c r="C1630" s="92" t="str">
        <f>_xlfn.IFNA(VLOOKUP(Table1[[#This Row],[ACCOUNT NAME]],'CHART OF ACCOUNTS'!$B$3:$D$156,2,0),"-")</f>
        <v>MISCELLANOUS</v>
      </c>
      <c r="D1630" s="36" t="s">
        <v>140</v>
      </c>
      <c r="E1630" t="str">
        <f>_xlfn.IFNA(VLOOKUP(Table1[[#This Row],[ACCOUNT NAME]],'CHART OF ACCOUNTS'!$B$3:$D$156,3,0),"-")</f>
        <v>OPERATIONS EXPENSES</v>
      </c>
      <c r="F1630" s="36" t="s">
        <v>1435</v>
      </c>
      <c r="G1630" s="48">
        <v>2438</v>
      </c>
      <c r="H1630" s="48"/>
      <c r="I1630" s="35">
        <f>I1629+Table1[[#This Row],[DEBIT]]-Table1[[#This Row],[CREDIT]]</f>
        <v>2128088837</v>
      </c>
      <c r="J1630" s="44"/>
    </row>
    <row r="1631" hidden="1" spans="1:10">
      <c r="A1631" s="27">
        <v>45139</v>
      </c>
      <c r="B1631" s="40">
        <f t="shared" si="9"/>
        <v>1621</v>
      </c>
      <c r="C1631" s="92" t="str">
        <f>_xlfn.IFNA(VLOOKUP(Table1[[#This Row],[ACCOUNT NAME]],'CHART OF ACCOUNTS'!$B$3:$D$156,2,0),"-")</f>
        <v>MISCELLANOUS</v>
      </c>
      <c r="D1631" s="36" t="s">
        <v>140</v>
      </c>
      <c r="E1631" t="str">
        <f>_xlfn.IFNA(VLOOKUP(Table1[[#This Row],[ACCOUNT NAME]],'CHART OF ACCOUNTS'!$B$3:$D$156,3,0),"-")</f>
        <v>OPERATIONS EXPENSES</v>
      </c>
      <c r="F1631" s="36" t="s">
        <v>1436</v>
      </c>
      <c r="G1631" s="48">
        <v>2925</v>
      </c>
      <c r="H1631" s="48"/>
      <c r="I1631" s="35">
        <f>I1630+Table1[[#This Row],[DEBIT]]-Table1[[#This Row],[CREDIT]]</f>
        <v>2128091762</v>
      </c>
      <c r="J1631" s="44"/>
    </row>
    <row r="1632" hidden="1" spans="1:10">
      <c r="A1632" s="27">
        <v>45139</v>
      </c>
      <c r="B1632" s="40">
        <f t="shared" si="9"/>
        <v>1622</v>
      </c>
      <c r="C1632" s="92" t="str">
        <f>_xlfn.IFNA(VLOOKUP(Table1[[#This Row],[ACCOUNT NAME]],'CHART OF ACCOUNTS'!$B$3:$D$156,2,0),"-")</f>
        <v>MISCELLANOUS</v>
      </c>
      <c r="D1632" s="36" t="s">
        <v>140</v>
      </c>
      <c r="E1632" t="str">
        <f>_xlfn.IFNA(VLOOKUP(Table1[[#This Row],[ACCOUNT NAME]],'CHART OF ACCOUNTS'!$B$3:$D$156,3,0),"-")</f>
        <v>OPERATIONS EXPENSES</v>
      </c>
      <c r="F1632" s="36" t="s">
        <v>1437</v>
      </c>
      <c r="G1632" s="48">
        <v>1820</v>
      </c>
      <c r="H1632" s="48"/>
      <c r="I1632" s="35">
        <f>I1631+Table1[[#This Row],[DEBIT]]-Table1[[#This Row],[CREDIT]]</f>
        <v>2128093582</v>
      </c>
      <c r="J1632" s="44"/>
    </row>
    <row r="1633" hidden="1" spans="1:10">
      <c r="A1633" s="27">
        <v>45139</v>
      </c>
      <c r="B1633" s="40">
        <f t="shared" si="9"/>
        <v>1623</v>
      </c>
      <c r="C1633" s="92" t="str">
        <f>_xlfn.IFNA(VLOOKUP(Table1[[#This Row],[ACCOUNT NAME]],'CHART OF ACCOUNTS'!$B$3:$D$156,2,0),"-")</f>
        <v>MISCELLANOUS</v>
      </c>
      <c r="D1633" s="36" t="s">
        <v>140</v>
      </c>
      <c r="E1633" t="str">
        <f>_xlfn.IFNA(VLOOKUP(Table1[[#This Row],[ACCOUNT NAME]],'CHART OF ACCOUNTS'!$B$3:$D$156,3,0),"-")</f>
        <v>OPERATIONS EXPENSES</v>
      </c>
      <c r="F1633" s="36" t="s">
        <v>1438</v>
      </c>
      <c r="G1633" s="48">
        <v>1950</v>
      </c>
      <c r="H1633" s="48"/>
      <c r="I1633" s="35">
        <f>I1632+Table1[[#This Row],[DEBIT]]-Table1[[#This Row],[CREDIT]]</f>
        <v>2128095532</v>
      </c>
      <c r="J1633" s="44"/>
    </row>
    <row r="1634" hidden="1" spans="1:10">
      <c r="A1634" s="27">
        <v>45139</v>
      </c>
      <c r="B1634" s="40">
        <f t="shared" si="9"/>
        <v>1624</v>
      </c>
      <c r="C1634" s="92" t="str">
        <f>_xlfn.IFNA(VLOOKUP(Table1[[#This Row],[ACCOUNT NAME]],'CHART OF ACCOUNTS'!$B$3:$D$156,2,0),"-")</f>
        <v>MISCELLANOUS</v>
      </c>
      <c r="D1634" s="36" t="s">
        <v>140</v>
      </c>
      <c r="E1634" t="str">
        <f>_xlfn.IFNA(VLOOKUP(Table1[[#This Row],[ACCOUNT NAME]],'CHART OF ACCOUNTS'!$B$3:$D$156,3,0),"-")</f>
        <v>OPERATIONS EXPENSES</v>
      </c>
      <c r="F1634" s="36" t="s">
        <v>1438</v>
      </c>
      <c r="G1634" s="48">
        <v>1950</v>
      </c>
      <c r="H1634" s="48"/>
      <c r="I1634" s="35">
        <f>I1633+Table1[[#This Row],[DEBIT]]-Table1[[#This Row],[CREDIT]]</f>
        <v>2128097482</v>
      </c>
      <c r="J1634" s="44"/>
    </row>
    <row r="1635" hidden="1" spans="1:10">
      <c r="A1635" s="27">
        <v>45139</v>
      </c>
      <c r="B1635" s="40">
        <f t="shared" si="9"/>
        <v>1625</v>
      </c>
      <c r="C1635" s="92" t="str">
        <f>_xlfn.IFNA(VLOOKUP(Table1[[#This Row],[ACCOUNT NAME]],'CHART OF ACCOUNTS'!$B$3:$D$156,2,0),"-")</f>
        <v>MISCELLANOUS</v>
      </c>
      <c r="D1635" s="36" t="s">
        <v>140</v>
      </c>
      <c r="E1635" t="str">
        <f>_xlfn.IFNA(VLOOKUP(Table1[[#This Row],[ACCOUNT NAME]],'CHART OF ACCOUNTS'!$B$3:$D$156,3,0),"-")</f>
        <v>OPERATIONS EXPENSES</v>
      </c>
      <c r="F1635" s="36" t="s">
        <v>1438</v>
      </c>
      <c r="G1635" s="48">
        <v>1950</v>
      </c>
      <c r="H1635" s="48"/>
      <c r="I1635" s="35">
        <f>I1634+Table1[[#This Row],[DEBIT]]-Table1[[#This Row],[CREDIT]]</f>
        <v>2128099432</v>
      </c>
      <c r="J1635" s="44"/>
    </row>
    <row r="1636" hidden="1" spans="1:10">
      <c r="A1636" s="27">
        <v>45139</v>
      </c>
      <c r="B1636" s="40">
        <f t="shared" si="9"/>
        <v>1626</v>
      </c>
      <c r="C1636" s="92" t="str">
        <f>_xlfn.IFNA(VLOOKUP(Table1[[#This Row],[ACCOUNT NAME]],'CHART OF ACCOUNTS'!$B$3:$D$156,2,0),"-")</f>
        <v>MISCELLANOUS</v>
      </c>
      <c r="D1636" s="36" t="s">
        <v>140</v>
      </c>
      <c r="E1636" t="str">
        <f>_xlfn.IFNA(VLOOKUP(Table1[[#This Row],[ACCOUNT NAME]],'CHART OF ACCOUNTS'!$B$3:$D$156,3,0),"-")</f>
        <v>OPERATIONS EXPENSES</v>
      </c>
      <c r="F1636" s="36" t="s">
        <v>1439</v>
      </c>
      <c r="G1636" s="48">
        <v>488</v>
      </c>
      <c r="H1636" s="48"/>
      <c r="I1636" s="35">
        <f>I1635+Table1[[#This Row],[DEBIT]]-Table1[[#This Row],[CREDIT]]</f>
        <v>2128099920</v>
      </c>
      <c r="J1636" s="44"/>
    </row>
    <row r="1637" hidden="1" spans="1:10">
      <c r="A1637" s="27">
        <v>45139</v>
      </c>
      <c r="B1637" s="40">
        <f t="shared" si="9"/>
        <v>1627</v>
      </c>
      <c r="C1637" s="92" t="str">
        <f>_xlfn.IFNA(VLOOKUP(Table1[[#This Row],[ACCOUNT NAME]],'CHART OF ACCOUNTS'!$B$3:$D$156,2,0),"-")</f>
        <v>MISCELLANOUS</v>
      </c>
      <c r="D1637" s="36" t="s">
        <v>140</v>
      </c>
      <c r="E1637" t="str">
        <f>_xlfn.IFNA(VLOOKUP(Table1[[#This Row],[ACCOUNT NAME]],'CHART OF ACCOUNTS'!$B$3:$D$156,3,0),"-")</f>
        <v>OPERATIONS EXPENSES</v>
      </c>
      <c r="F1637" s="36" t="s">
        <v>1440</v>
      </c>
      <c r="G1637" s="48">
        <v>643</v>
      </c>
      <c r="H1637" s="48"/>
      <c r="I1637" s="35">
        <f>I1636+Table1[[#This Row],[DEBIT]]-Table1[[#This Row],[CREDIT]]</f>
        <v>2128100563</v>
      </c>
      <c r="J1637" s="44"/>
    </row>
    <row r="1638" hidden="1" spans="1:10">
      <c r="A1638" s="27">
        <v>45139</v>
      </c>
      <c r="B1638" s="40">
        <f t="shared" si="9"/>
        <v>1628</v>
      </c>
      <c r="C1638" s="92" t="str">
        <f>_xlfn.IFNA(VLOOKUP(Table1[[#This Row],[ACCOUNT NAME]],'CHART OF ACCOUNTS'!$B$3:$D$156,2,0),"-")</f>
        <v>MISCELLANOUS</v>
      </c>
      <c r="D1638" s="36" t="s">
        <v>140</v>
      </c>
      <c r="E1638" t="str">
        <f>_xlfn.IFNA(VLOOKUP(Table1[[#This Row],[ACCOUNT NAME]],'CHART OF ACCOUNTS'!$B$3:$D$156,3,0),"-")</f>
        <v>OPERATIONS EXPENSES</v>
      </c>
      <c r="F1638" s="36" t="s">
        <v>1441</v>
      </c>
      <c r="G1638" s="48">
        <v>1268</v>
      </c>
      <c r="H1638" s="48"/>
      <c r="I1638" s="35">
        <f>I1637+Table1[[#This Row],[DEBIT]]-Table1[[#This Row],[CREDIT]]</f>
        <v>2128101831</v>
      </c>
      <c r="J1638" s="44"/>
    </row>
    <row r="1639" hidden="1" spans="1:10">
      <c r="A1639" s="27">
        <v>45139</v>
      </c>
      <c r="B1639" s="40">
        <f t="shared" si="9"/>
        <v>1629</v>
      </c>
      <c r="C1639" s="92" t="str">
        <f>_xlfn.IFNA(VLOOKUP(Table1[[#This Row],[ACCOUNT NAME]],'CHART OF ACCOUNTS'!$B$3:$D$156,2,0),"-")</f>
        <v>MISCELLANOUS</v>
      </c>
      <c r="D1639" s="36" t="s">
        <v>140</v>
      </c>
      <c r="E1639" t="str">
        <f>_xlfn.IFNA(VLOOKUP(Table1[[#This Row],[ACCOUNT NAME]],'CHART OF ACCOUNTS'!$B$3:$D$156,3,0),"-")</f>
        <v>OPERATIONS EXPENSES</v>
      </c>
      <c r="F1639" s="36" t="s">
        <v>1442</v>
      </c>
      <c r="G1639" s="48">
        <v>195</v>
      </c>
      <c r="H1639" s="48"/>
      <c r="I1639" s="35">
        <f>I1638+Table1[[#This Row],[DEBIT]]-Table1[[#This Row],[CREDIT]]</f>
        <v>2128102026</v>
      </c>
      <c r="J1639" s="44"/>
    </row>
    <row r="1640" hidden="1" spans="1:10">
      <c r="A1640" s="27">
        <v>45139</v>
      </c>
      <c r="B1640" s="40">
        <f t="shared" si="9"/>
        <v>1630</v>
      </c>
      <c r="C1640" s="92" t="str">
        <f>_xlfn.IFNA(VLOOKUP(Table1[[#This Row],[ACCOUNT NAME]],'CHART OF ACCOUNTS'!$B$3:$D$156,2,0),"-")</f>
        <v>MISCELLANOUS</v>
      </c>
      <c r="D1640" s="36" t="s">
        <v>140</v>
      </c>
      <c r="E1640" t="str">
        <f>_xlfn.IFNA(VLOOKUP(Table1[[#This Row],[ACCOUNT NAME]],'CHART OF ACCOUNTS'!$B$3:$D$156,3,0),"-")</f>
        <v>OPERATIONS EXPENSES</v>
      </c>
      <c r="F1640" s="36" t="s">
        <v>1443</v>
      </c>
      <c r="G1640" s="48">
        <v>169</v>
      </c>
      <c r="H1640" s="48"/>
      <c r="I1640" s="35">
        <f>I1639+Table1[[#This Row],[DEBIT]]-Table1[[#This Row],[CREDIT]]</f>
        <v>2128102195</v>
      </c>
      <c r="J1640" s="44"/>
    </row>
    <row r="1641" hidden="1" spans="1:10">
      <c r="A1641" s="27">
        <v>45139</v>
      </c>
      <c r="B1641" s="40">
        <f t="shared" si="9"/>
        <v>1631</v>
      </c>
      <c r="C1641" s="92" t="str">
        <f>_xlfn.IFNA(VLOOKUP(Table1[[#This Row],[ACCOUNT NAME]],'CHART OF ACCOUNTS'!$B$3:$D$156,2,0),"-")</f>
        <v>MISCELLANOUS</v>
      </c>
      <c r="D1641" s="36" t="s">
        <v>140</v>
      </c>
      <c r="E1641" t="str">
        <f>_xlfn.IFNA(VLOOKUP(Table1[[#This Row],[ACCOUNT NAME]],'CHART OF ACCOUNTS'!$B$3:$D$156,3,0),"-")</f>
        <v>OPERATIONS EXPENSES</v>
      </c>
      <c r="F1641" s="36" t="s">
        <v>1444</v>
      </c>
      <c r="G1641" s="48">
        <v>195</v>
      </c>
      <c r="H1641" s="48"/>
      <c r="I1641" s="35">
        <f>I1640+Table1[[#This Row],[DEBIT]]-Table1[[#This Row],[CREDIT]]</f>
        <v>2128102390</v>
      </c>
      <c r="J1641" s="44"/>
    </row>
    <row r="1642" hidden="1" spans="1:10">
      <c r="A1642" s="27">
        <v>45139</v>
      </c>
      <c r="B1642" s="40">
        <f t="shared" si="9"/>
        <v>1632</v>
      </c>
      <c r="C1642" s="92" t="str">
        <f>_xlfn.IFNA(VLOOKUP(Table1[[#This Row],[ACCOUNT NAME]],'CHART OF ACCOUNTS'!$B$3:$D$156,2,0),"-")</f>
        <v>MISCELLANOUS</v>
      </c>
      <c r="D1642" s="36" t="s">
        <v>140</v>
      </c>
      <c r="E1642" t="str">
        <f>_xlfn.IFNA(VLOOKUP(Table1[[#This Row],[ACCOUNT NAME]],'CHART OF ACCOUNTS'!$B$3:$D$156,3,0),"-")</f>
        <v>OPERATIONS EXPENSES</v>
      </c>
      <c r="F1642" s="36" t="s">
        <v>1444</v>
      </c>
      <c r="G1642" s="48">
        <v>195</v>
      </c>
      <c r="H1642" s="48"/>
      <c r="I1642" s="35">
        <f>I1641+Table1[[#This Row],[DEBIT]]-Table1[[#This Row],[CREDIT]]</f>
        <v>2128102585</v>
      </c>
      <c r="J1642" s="44"/>
    </row>
    <row r="1643" hidden="1" spans="1:10">
      <c r="A1643" s="27">
        <v>45139</v>
      </c>
      <c r="B1643" s="40">
        <f t="shared" si="9"/>
        <v>1633</v>
      </c>
      <c r="C1643" s="92" t="str">
        <f>_xlfn.IFNA(VLOOKUP(Table1[[#This Row],[ACCOUNT NAME]],'CHART OF ACCOUNTS'!$B$3:$D$156,2,0),"-")</f>
        <v>MISCELLANOUS</v>
      </c>
      <c r="D1643" s="36" t="s">
        <v>140</v>
      </c>
      <c r="E1643" t="str">
        <f>_xlfn.IFNA(VLOOKUP(Table1[[#This Row],[ACCOUNT NAME]],'CHART OF ACCOUNTS'!$B$3:$D$156,3,0),"-")</f>
        <v>OPERATIONS EXPENSES</v>
      </c>
      <c r="F1643" s="36" t="s">
        <v>1445</v>
      </c>
      <c r="G1643" s="48">
        <v>293</v>
      </c>
      <c r="H1643" s="48"/>
      <c r="I1643" s="35">
        <f>I1642+Table1[[#This Row],[DEBIT]]-Table1[[#This Row],[CREDIT]]</f>
        <v>2128102878</v>
      </c>
      <c r="J1643" s="44"/>
    </row>
    <row r="1644" hidden="1" spans="1:10">
      <c r="A1644" s="27">
        <v>45139</v>
      </c>
      <c r="B1644" s="40">
        <f t="shared" si="9"/>
        <v>1634</v>
      </c>
      <c r="C1644" s="92" t="str">
        <f>_xlfn.IFNA(VLOOKUP(Table1[[#This Row],[ACCOUNT NAME]],'CHART OF ACCOUNTS'!$B$3:$D$156,2,0),"-")</f>
        <v>MISCELLANOUS</v>
      </c>
      <c r="D1644" s="36" t="s">
        <v>140</v>
      </c>
      <c r="E1644" t="str">
        <f>_xlfn.IFNA(VLOOKUP(Table1[[#This Row],[ACCOUNT NAME]],'CHART OF ACCOUNTS'!$B$3:$D$156,3,0),"-")</f>
        <v>OPERATIONS EXPENSES</v>
      </c>
      <c r="F1644" s="36" t="s">
        <v>1446</v>
      </c>
      <c r="G1644" s="48">
        <v>1972</v>
      </c>
      <c r="H1644" s="48"/>
      <c r="I1644" s="35">
        <f>I1643+Table1[[#This Row],[DEBIT]]-Table1[[#This Row],[CREDIT]]</f>
        <v>2128104850</v>
      </c>
      <c r="J1644" s="44"/>
    </row>
    <row r="1645" hidden="1" spans="1:10">
      <c r="A1645" s="27">
        <v>45139</v>
      </c>
      <c r="B1645" s="40">
        <f t="shared" si="9"/>
        <v>1635</v>
      </c>
      <c r="C1645" s="92" t="str">
        <f>_xlfn.IFNA(VLOOKUP(Table1[[#This Row],[ACCOUNT NAME]],'CHART OF ACCOUNTS'!$B$3:$D$156,2,0),"-")</f>
        <v>MISCELLANOUS</v>
      </c>
      <c r="D1645" s="36" t="s">
        <v>140</v>
      </c>
      <c r="E1645" t="str">
        <f>_xlfn.IFNA(VLOOKUP(Table1[[#This Row],[ACCOUNT NAME]],'CHART OF ACCOUNTS'!$B$3:$D$156,3,0),"-")</f>
        <v>OPERATIONS EXPENSES</v>
      </c>
      <c r="F1645" s="36" t="s">
        <v>1447</v>
      </c>
      <c r="G1645" s="48">
        <v>780</v>
      </c>
      <c r="H1645" s="48"/>
      <c r="I1645" s="35">
        <f>I1644+Table1[[#This Row],[DEBIT]]-Table1[[#This Row],[CREDIT]]</f>
        <v>2128105630</v>
      </c>
      <c r="J1645" s="44"/>
    </row>
    <row r="1646" hidden="1" spans="1:10">
      <c r="A1646" s="27">
        <v>45139</v>
      </c>
      <c r="B1646" s="40">
        <f t="shared" si="9"/>
        <v>1636</v>
      </c>
      <c r="C1646" s="92" t="str">
        <f>_xlfn.IFNA(VLOOKUP(Table1[[#This Row],[ACCOUNT NAME]],'CHART OF ACCOUNTS'!$B$3:$D$156,2,0),"-")</f>
        <v>MISCELLANOUS</v>
      </c>
      <c r="D1646" s="36" t="s">
        <v>140</v>
      </c>
      <c r="E1646" t="str">
        <f>_xlfn.IFNA(VLOOKUP(Table1[[#This Row],[ACCOUNT NAME]],'CHART OF ACCOUNTS'!$B$3:$D$156,3,0),"-")</f>
        <v>OPERATIONS EXPENSES</v>
      </c>
      <c r="F1646" s="36" t="s">
        <v>1448</v>
      </c>
      <c r="G1646" s="48">
        <v>98</v>
      </c>
      <c r="H1646" s="48"/>
      <c r="I1646" s="35">
        <f>I1645+Table1[[#This Row],[DEBIT]]-Table1[[#This Row],[CREDIT]]</f>
        <v>2128105728</v>
      </c>
      <c r="J1646" s="44"/>
    </row>
    <row r="1647" hidden="1" spans="1:10">
      <c r="A1647" s="27">
        <v>45139</v>
      </c>
      <c r="B1647" s="40">
        <f t="shared" si="9"/>
        <v>1637</v>
      </c>
      <c r="C1647" s="92" t="str">
        <f>_xlfn.IFNA(VLOOKUP(Table1[[#This Row],[ACCOUNT NAME]],'CHART OF ACCOUNTS'!$B$3:$D$156,2,0),"-")</f>
        <v>MISCELLANOUS</v>
      </c>
      <c r="D1647" s="36" t="s">
        <v>140</v>
      </c>
      <c r="E1647" t="str">
        <f>_xlfn.IFNA(VLOOKUP(Table1[[#This Row],[ACCOUNT NAME]],'CHART OF ACCOUNTS'!$B$3:$D$156,3,0),"-")</f>
        <v>OPERATIONS EXPENSES</v>
      </c>
      <c r="F1647" s="36" t="s">
        <v>1439</v>
      </c>
      <c r="G1647" s="48">
        <v>488</v>
      </c>
      <c r="H1647" s="48"/>
      <c r="I1647" s="35">
        <f>I1646+Table1[[#This Row],[DEBIT]]-Table1[[#This Row],[CREDIT]]</f>
        <v>2128106216</v>
      </c>
      <c r="J1647" s="44"/>
    </row>
    <row r="1648" hidden="1" spans="1:10">
      <c r="A1648" s="27">
        <v>45139</v>
      </c>
      <c r="B1648" s="40">
        <f t="shared" si="9"/>
        <v>1638</v>
      </c>
      <c r="C1648" s="92" t="str">
        <f>_xlfn.IFNA(VLOOKUP(Table1[[#This Row],[ACCOUNT NAME]],'CHART OF ACCOUNTS'!$B$3:$D$156,2,0),"-")</f>
        <v>MISCELLANOUS</v>
      </c>
      <c r="D1648" s="36" t="s">
        <v>140</v>
      </c>
      <c r="E1648" t="str">
        <f>_xlfn.IFNA(VLOOKUP(Table1[[#This Row],[ACCOUNT NAME]],'CHART OF ACCOUNTS'!$B$3:$D$156,3,0),"-")</f>
        <v>OPERATIONS EXPENSES</v>
      </c>
      <c r="F1648" s="36" t="s">
        <v>1449</v>
      </c>
      <c r="G1648" s="48">
        <v>2438</v>
      </c>
      <c r="H1648" s="48"/>
      <c r="I1648" s="35">
        <f>I1647+Table1[[#This Row],[DEBIT]]-Table1[[#This Row],[CREDIT]]</f>
        <v>2128108654</v>
      </c>
      <c r="J1648" s="44"/>
    </row>
    <row r="1649" hidden="1" spans="1:10">
      <c r="A1649" s="27">
        <v>45139</v>
      </c>
      <c r="B1649" s="40">
        <f t="shared" si="9"/>
        <v>1639</v>
      </c>
      <c r="C1649" s="92" t="str">
        <f>_xlfn.IFNA(VLOOKUP(Table1[[#This Row],[ACCOUNT NAME]],'CHART OF ACCOUNTS'!$B$3:$D$156,2,0),"-")</f>
        <v>MISCELLANOUS</v>
      </c>
      <c r="D1649" s="36" t="s">
        <v>140</v>
      </c>
      <c r="E1649" t="str">
        <f>_xlfn.IFNA(VLOOKUP(Table1[[#This Row],[ACCOUNT NAME]],'CHART OF ACCOUNTS'!$B$3:$D$156,3,0),"-")</f>
        <v>OPERATIONS EXPENSES</v>
      </c>
      <c r="F1649" s="36" t="s">
        <v>1450</v>
      </c>
      <c r="G1649" s="48">
        <v>98</v>
      </c>
      <c r="H1649" s="48"/>
      <c r="I1649" s="35">
        <f>I1648+Table1[[#This Row],[DEBIT]]-Table1[[#This Row],[CREDIT]]</f>
        <v>2128108752</v>
      </c>
      <c r="J1649" s="44"/>
    </row>
    <row r="1650" hidden="1" spans="1:10">
      <c r="A1650" s="27">
        <v>45139</v>
      </c>
      <c r="B1650" s="40">
        <f t="shared" si="9"/>
        <v>1640</v>
      </c>
      <c r="C1650" s="92" t="str">
        <f>_xlfn.IFNA(VLOOKUP(Table1[[#This Row],[ACCOUNT NAME]],'CHART OF ACCOUNTS'!$B$3:$D$156,2,0),"-")</f>
        <v>MISCELLANOUS</v>
      </c>
      <c r="D1650" s="36" t="s">
        <v>140</v>
      </c>
      <c r="E1650" t="str">
        <f>_xlfn.IFNA(VLOOKUP(Table1[[#This Row],[ACCOUNT NAME]],'CHART OF ACCOUNTS'!$B$3:$D$156,3,0),"-")</f>
        <v>OPERATIONS EXPENSES</v>
      </c>
      <c r="F1650" s="36" t="s">
        <v>1451</v>
      </c>
      <c r="G1650" s="48">
        <v>156</v>
      </c>
      <c r="H1650" s="48"/>
      <c r="I1650" s="35">
        <f>I1649+Table1[[#This Row],[DEBIT]]-Table1[[#This Row],[CREDIT]]</f>
        <v>2128108908</v>
      </c>
      <c r="J1650" s="44"/>
    </row>
    <row r="1651" hidden="1" spans="1:10">
      <c r="A1651" s="27">
        <v>45139</v>
      </c>
      <c r="B1651" s="40">
        <f t="shared" si="9"/>
        <v>1641</v>
      </c>
      <c r="C1651" s="92" t="str">
        <f>_xlfn.IFNA(VLOOKUP(Table1[[#This Row],[ACCOUNT NAME]],'CHART OF ACCOUNTS'!$B$3:$D$156,2,0),"-")</f>
        <v>MISCELLANOUS</v>
      </c>
      <c r="D1651" s="36" t="s">
        <v>140</v>
      </c>
      <c r="E1651" t="str">
        <f>_xlfn.IFNA(VLOOKUP(Table1[[#This Row],[ACCOUNT NAME]],'CHART OF ACCOUNTS'!$B$3:$D$156,3,0),"-")</f>
        <v>OPERATIONS EXPENSES</v>
      </c>
      <c r="F1651" s="36" t="s">
        <v>1452</v>
      </c>
      <c r="G1651" s="48">
        <v>78</v>
      </c>
      <c r="H1651" s="48"/>
      <c r="I1651" s="35">
        <f>I1650+Table1[[#This Row],[DEBIT]]-Table1[[#This Row],[CREDIT]]</f>
        <v>2128108986</v>
      </c>
      <c r="J1651" s="44"/>
    </row>
    <row r="1652" hidden="1" spans="1:10">
      <c r="A1652" s="27">
        <v>45139</v>
      </c>
      <c r="B1652" s="40">
        <f t="shared" si="9"/>
        <v>1642</v>
      </c>
      <c r="C1652" s="92" t="str">
        <f>_xlfn.IFNA(VLOOKUP(Table1[[#This Row],[ACCOUNT NAME]],'CHART OF ACCOUNTS'!$B$3:$D$156,2,0),"-")</f>
        <v>MISCELLANOUS</v>
      </c>
      <c r="D1652" s="36" t="s">
        <v>140</v>
      </c>
      <c r="E1652" t="str">
        <f>_xlfn.IFNA(VLOOKUP(Table1[[#This Row],[ACCOUNT NAME]],'CHART OF ACCOUNTS'!$B$3:$D$156,3,0),"-")</f>
        <v>OPERATIONS EXPENSES</v>
      </c>
      <c r="F1652" s="36" t="s">
        <v>1451</v>
      </c>
      <c r="G1652" s="48">
        <v>156</v>
      </c>
      <c r="H1652" s="48"/>
      <c r="I1652" s="35">
        <f>I1651+Table1[[#This Row],[DEBIT]]-Table1[[#This Row],[CREDIT]]</f>
        <v>2128109142</v>
      </c>
      <c r="J1652" s="44"/>
    </row>
    <row r="1653" hidden="1" spans="1:10">
      <c r="A1653" s="27">
        <v>45139</v>
      </c>
      <c r="B1653" s="40">
        <f t="shared" si="9"/>
        <v>1643</v>
      </c>
      <c r="C1653" s="92" t="str">
        <f>_xlfn.IFNA(VLOOKUP(Table1[[#This Row],[ACCOUNT NAME]],'CHART OF ACCOUNTS'!$B$3:$D$156,2,0),"-")</f>
        <v>MISCELLANOUS</v>
      </c>
      <c r="D1653" s="36" t="s">
        <v>140</v>
      </c>
      <c r="E1653" t="str">
        <f>_xlfn.IFNA(VLOOKUP(Table1[[#This Row],[ACCOUNT NAME]],'CHART OF ACCOUNTS'!$B$3:$D$156,3,0),"-")</f>
        <v>OPERATIONS EXPENSES</v>
      </c>
      <c r="F1653" s="36" t="s">
        <v>1452</v>
      </c>
      <c r="G1653" s="48">
        <v>78</v>
      </c>
      <c r="H1653" s="48"/>
      <c r="I1653" s="35">
        <f>I1652+Table1[[#This Row],[DEBIT]]-Table1[[#This Row],[CREDIT]]</f>
        <v>2128109220</v>
      </c>
      <c r="J1653" s="44"/>
    </row>
    <row r="1654" hidden="1" spans="1:10">
      <c r="A1654" s="27">
        <v>45139</v>
      </c>
      <c r="B1654" s="40">
        <f t="shared" si="9"/>
        <v>1644</v>
      </c>
      <c r="C1654" s="92" t="str">
        <f>_xlfn.IFNA(VLOOKUP(Table1[[#This Row],[ACCOUNT NAME]],'CHART OF ACCOUNTS'!$B$3:$D$156,2,0),"-")</f>
        <v>MISCELLANOUS</v>
      </c>
      <c r="D1654" s="36" t="s">
        <v>140</v>
      </c>
      <c r="E1654" t="str">
        <f>_xlfn.IFNA(VLOOKUP(Table1[[#This Row],[ACCOUNT NAME]],'CHART OF ACCOUNTS'!$B$3:$D$156,3,0),"-")</f>
        <v>OPERATIONS EXPENSES</v>
      </c>
      <c r="F1654" s="36" t="s">
        <v>1452</v>
      </c>
      <c r="G1654" s="48">
        <v>78</v>
      </c>
      <c r="H1654" s="48"/>
      <c r="I1654" s="35">
        <f>I1653+Table1[[#This Row],[DEBIT]]-Table1[[#This Row],[CREDIT]]</f>
        <v>2128109298</v>
      </c>
      <c r="J1654" s="44"/>
    </row>
    <row r="1655" hidden="1" spans="1:10">
      <c r="A1655" s="27">
        <v>45139</v>
      </c>
      <c r="B1655" s="40">
        <f t="shared" si="9"/>
        <v>1645</v>
      </c>
      <c r="C1655" s="92" t="str">
        <f>_xlfn.IFNA(VLOOKUP(Table1[[#This Row],[ACCOUNT NAME]],'CHART OF ACCOUNTS'!$B$3:$D$156,2,0),"-")</f>
        <v>MISCELLANOUS</v>
      </c>
      <c r="D1655" s="36" t="s">
        <v>140</v>
      </c>
      <c r="E1655" t="str">
        <f>_xlfn.IFNA(VLOOKUP(Table1[[#This Row],[ACCOUNT NAME]],'CHART OF ACCOUNTS'!$B$3:$D$156,3,0),"-")</f>
        <v>OPERATIONS EXPENSES</v>
      </c>
      <c r="F1655" s="36" t="s">
        <v>1452</v>
      </c>
      <c r="G1655" s="48">
        <v>78</v>
      </c>
      <c r="H1655" s="48"/>
      <c r="I1655" s="35">
        <f>I1654+Table1[[#This Row],[DEBIT]]-Table1[[#This Row],[CREDIT]]</f>
        <v>2128109376</v>
      </c>
      <c r="J1655" s="44"/>
    </row>
    <row r="1656" hidden="1" spans="1:10">
      <c r="A1656" s="27">
        <v>45139</v>
      </c>
      <c r="B1656" s="40">
        <f t="shared" si="9"/>
        <v>1646</v>
      </c>
      <c r="C1656" s="92" t="str">
        <f>_xlfn.IFNA(VLOOKUP(Table1[[#This Row],[ACCOUNT NAME]],'CHART OF ACCOUNTS'!$B$3:$D$156,2,0),"-")</f>
        <v>MISCELLANOUS</v>
      </c>
      <c r="D1656" s="36" t="s">
        <v>140</v>
      </c>
      <c r="E1656" t="str">
        <f>_xlfn.IFNA(VLOOKUP(Table1[[#This Row],[ACCOUNT NAME]],'CHART OF ACCOUNTS'!$B$3:$D$156,3,0),"-")</f>
        <v>OPERATIONS EXPENSES</v>
      </c>
      <c r="F1656" s="36" t="s">
        <v>1451</v>
      </c>
      <c r="G1656" s="48">
        <v>156</v>
      </c>
      <c r="H1656" s="48"/>
      <c r="I1656" s="35">
        <f>I1655+Table1[[#This Row],[DEBIT]]-Table1[[#This Row],[CREDIT]]</f>
        <v>2128109532</v>
      </c>
      <c r="J1656" s="44"/>
    </row>
    <row r="1657" hidden="1" spans="1:10">
      <c r="A1657" s="27">
        <v>45139</v>
      </c>
      <c r="B1657" s="40">
        <f t="shared" si="9"/>
        <v>1647</v>
      </c>
      <c r="C1657" s="92" t="str">
        <f>_xlfn.IFNA(VLOOKUP(Table1[[#This Row],[ACCOUNT NAME]],'CHART OF ACCOUNTS'!$B$3:$D$156,2,0),"-")</f>
        <v>MISCELLANOUS</v>
      </c>
      <c r="D1657" s="36" t="s">
        <v>140</v>
      </c>
      <c r="E1657" t="str">
        <f>_xlfn.IFNA(VLOOKUP(Table1[[#This Row],[ACCOUNT NAME]],'CHART OF ACCOUNTS'!$B$3:$D$156,3,0),"-")</f>
        <v>OPERATIONS EXPENSES</v>
      </c>
      <c r="F1657" s="36" t="s">
        <v>1453</v>
      </c>
      <c r="G1657" s="48">
        <v>143</v>
      </c>
      <c r="H1657" s="48"/>
      <c r="I1657" s="35">
        <f>I1656+Table1[[#This Row],[DEBIT]]-Table1[[#This Row],[CREDIT]]</f>
        <v>2128109675</v>
      </c>
      <c r="J1657" s="44"/>
    </row>
    <row r="1658" hidden="1" spans="1:10">
      <c r="A1658" s="27">
        <v>45139</v>
      </c>
      <c r="B1658" s="40">
        <f t="shared" si="9"/>
        <v>1648</v>
      </c>
      <c r="C1658" s="92" t="str">
        <f>_xlfn.IFNA(VLOOKUP(Table1[[#This Row],[ACCOUNT NAME]],'CHART OF ACCOUNTS'!$B$3:$D$156,2,0),"-")</f>
        <v>MISCELLANOUS</v>
      </c>
      <c r="D1658" s="36" t="s">
        <v>140</v>
      </c>
      <c r="E1658" t="str">
        <f>_xlfn.IFNA(VLOOKUP(Table1[[#This Row],[ACCOUNT NAME]],'CHART OF ACCOUNTS'!$B$3:$D$156,3,0),"-")</f>
        <v>OPERATIONS EXPENSES</v>
      </c>
      <c r="F1658" s="36" t="s">
        <v>1452</v>
      </c>
      <c r="G1658" s="48">
        <v>78</v>
      </c>
      <c r="H1658" s="48"/>
      <c r="I1658" s="35">
        <f>I1657+Table1[[#This Row],[DEBIT]]-Table1[[#This Row],[CREDIT]]</f>
        <v>2128109753</v>
      </c>
      <c r="J1658" s="44"/>
    </row>
    <row r="1659" hidden="1" spans="1:10">
      <c r="A1659" s="27">
        <v>45139</v>
      </c>
      <c r="B1659" s="40">
        <f t="shared" si="9"/>
        <v>1649</v>
      </c>
      <c r="C1659" s="92" t="str">
        <f>_xlfn.IFNA(VLOOKUP(Table1[[#This Row],[ACCOUNT NAME]],'CHART OF ACCOUNTS'!$B$3:$D$156,2,0),"-")</f>
        <v>MISCELLANOUS</v>
      </c>
      <c r="D1659" s="36" t="s">
        <v>140</v>
      </c>
      <c r="E1659" t="str">
        <f>_xlfn.IFNA(VLOOKUP(Table1[[#This Row],[ACCOUNT NAME]],'CHART OF ACCOUNTS'!$B$3:$D$156,3,0),"-")</f>
        <v>OPERATIONS EXPENSES</v>
      </c>
      <c r="F1659" s="36" t="s">
        <v>1454</v>
      </c>
      <c r="G1659" s="48">
        <v>234</v>
      </c>
      <c r="H1659" s="48"/>
      <c r="I1659" s="35">
        <f>I1658+Table1[[#This Row],[DEBIT]]-Table1[[#This Row],[CREDIT]]</f>
        <v>2128109987</v>
      </c>
      <c r="J1659" s="44"/>
    </row>
    <row r="1660" hidden="1" spans="1:10">
      <c r="A1660" s="27">
        <v>45139</v>
      </c>
      <c r="B1660" s="40">
        <f t="shared" si="9"/>
        <v>1650</v>
      </c>
      <c r="C1660" s="92" t="str">
        <f>_xlfn.IFNA(VLOOKUP(Table1[[#This Row],[ACCOUNT NAME]],'CHART OF ACCOUNTS'!$B$3:$D$156,2,0),"-")</f>
        <v>MISCELLANOUS</v>
      </c>
      <c r="D1660" s="36" t="s">
        <v>140</v>
      </c>
      <c r="E1660" t="str">
        <f>_xlfn.IFNA(VLOOKUP(Table1[[#This Row],[ACCOUNT NAME]],'CHART OF ACCOUNTS'!$B$3:$D$156,3,0),"-")</f>
        <v>OPERATIONS EXPENSES</v>
      </c>
      <c r="F1660" s="36" t="s">
        <v>1454</v>
      </c>
      <c r="G1660" s="48">
        <v>234</v>
      </c>
      <c r="H1660" s="48"/>
      <c r="I1660" s="35">
        <f>I1659+Table1[[#This Row],[DEBIT]]-Table1[[#This Row],[CREDIT]]</f>
        <v>2128110221</v>
      </c>
      <c r="J1660" s="44"/>
    </row>
    <row r="1661" hidden="1" spans="1:10">
      <c r="A1661" s="27">
        <v>45139</v>
      </c>
      <c r="B1661" s="40">
        <f t="shared" si="9"/>
        <v>1651</v>
      </c>
      <c r="C1661" s="92" t="str">
        <f>_xlfn.IFNA(VLOOKUP(Table1[[#This Row],[ACCOUNT NAME]],'CHART OF ACCOUNTS'!$B$3:$D$156,2,0),"-")</f>
        <v>MISCELLANOUS</v>
      </c>
      <c r="D1661" s="36" t="s">
        <v>140</v>
      </c>
      <c r="E1661" t="str">
        <f>_xlfn.IFNA(VLOOKUP(Table1[[#This Row],[ACCOUNT NAME]],'CHART OF ACCOUNTS'!$B$3:$D$156,3,0),"-")</f>
        <v>OPERATIONS EXPENSES</v>
      </c>
      <c r="F1661" s="36" t="s">
        <v>1455</v>
      </c>
      <c r="G1661" s="48">
        <v>1534</v>
      </c>
      <c r="H1661" s="48"/>
      <c r="I1661" s="35">
        <f>I1660+Table1[[#This Row],[DEBIT]]-Table1[[#This Row],[CREDIT]]</f>
        <v>2128111755</v>
      </c>
      <c r="J1661" s="44"/>
    </row>
    <row r="1662" hidden="1" spans="1:10">
      <c r="A1662" s="27">
        <v>45139</v>
      </c>
      <c r="B1662" s="40">
        <f t="shared" si="9"/>
        <v>1652</v>
      </c>
      <c r="C1662" s="92" t="str">
        <f>_xlfn.IFNA(VLOOKUP(Table1[[#This Row],[ACCOUNT NAME]],'CHART OF ACCOUNTS'!$B$3:$D$156,2,0),"-")</f>
        <v>MISCELLANOUS</v>
      </c>
      <c r="D1662" s="36" t="s">
        <v>140</v>
      </c>
      <c r="E1662" t="str">
        <f>_xlfn.IFNA(VLOOKUP(Table1[[#This Row],[ACCOUNT NAME]],'CHART OF ACCOUNTS'!$B$3:$D$156,3,0),"-")</f>
        <v>OPERATIONS EXPENSES</v>
      </c>
      <c r="F1662" s="36" t="s">
        <v>1456</v>
      </c>
      <c r="G1662" s="48">
        <v>325</v>
      </c>
      <c r="H1662" s="48"/>
      <c r="I1662" s="35">
        <f>I1661+Table1[[#This Row],[DEBIT]]-Table1[[#This Row],[CREDIT]]</f>
        <v>2128112080</v>
      </c>
      <c r="J1662" s="44"/>
    </row>
    <row r="1663" hidden="1" spans="1:10">
      <c r="A1663" s="27">
        <v>45139</v>
      </c>
      <c r="B1663" s="40">
        <f t="shared" si="9"/>
        <v>1653</v>
      </c>
      <c r="C1663" s="92" t="str">
        <f>_xlfn.IFNA(VLOOKUP(Table1[[#This Row],[ACCOUNT NAME]],'CHART OF ACCOUNTS'!$B$3:$D$156,2,0),"-")</f>
        <v>MISCELLANOUS</v>
      </c>
      <c r="D1663" s="36" t="s">
        <v>140</v>
      </c>
      <c r="E1663" t="str">
        <f>_xlfn.IFNA(VLOOKUP(Table1[[#This Row],[ACCOUNT NAME]],'CHART OF ACCOUNTS'!$B$3:$D$156,3,0),"-")</f>
        <v>OPERATIONS EXPENSES</v>
      </c>
      <c r="F1663" s="36" t="s">
        <v>1451</v>
      </c>
      <c r="G1663" s="48">
        <v>156</v>
      </c>
      <c r="H1663" s="48"/>
      <c r="I1663" s="35">
        <f>I1662+Table1[[#This Row],[DEBIT]]-Table1[[#This Row],[CREDIT]]</f>
        <v>2128112236</v>
      </c>
      <c r="J1663" s="44"/>
    </row>
    <row r="1664" hidden="1" spans="1:10">
      <c r="A1664" s="27">
        <v>45139</v>
      </c>
      <c r="B1664" s="40">
        <f t="shared" si="9"/>
        <v>1654</v>
      </c>
      <c r="C1664" s="92" t="str">
        <f>_xlfn.IFNA(VLOOKUP(Table1[[#This Row],[ACCOUNT NAME]],'CHART OF ACCOUNTS'!$B$3:$D$156,2,0),"-")</f>
        <v>MISCELLANOUS</v>
      </c>
      <c r="D1664" s="36" t="s">
        <v>140</v>
      </c>
      <c r="E1664" t="str">
        <f>_xlfn.IFNA(VLOOKUP(Table1[[#This Row],[ACCOUNT NAME]],'CHART OF ACCOUNTS'!$B$3:$D$156,3,0),"-")</f>
        <v>OPERATIONS EXPENSES</v>
      </c>
      <c r="F1664" s="36" t="s">
        <v>1454</v>
      </c>
      <c r="G1664" s="48">
        <v>234</v>
      </c>
      <c r="H1664" s="48"/>
      <c r="I1664" s="35">
        <f>I1663+Table1[[#This Row],[DEBIT]]-Table1[[#This Row],[CREDIT]]</f>
        <v>2128112470</v>
      </c>
      <c r="J1664" s="44"/>
    </row>
    <row r="1665" hidden="1" spans="1:10">
      <c r="A1665" s="27">
        <v>45139</v>
      </c>
      <c r="B1665" s="40">
        <f t="shared" si="9"/>
        <v>1655</v>
      </c>
      <c r="C1665" s="92" t="str">
        <f>_xlfn.IFNA(VLOOKUP(Table1[[#This Row],[ACCOUNT NAME]],'CHART OF ACCOUNTS'!$B$3:$D$156,2,0),"-")</f>
        <v>MISCELLANOUS</v>
      </c>
      <c r="D1665" s="36" t="s">
        <v>140</v>
      </c>
      <c r="E1665" t="str">
        <f>_xlfn.IFNA(VLOOKUP(Table1[[#This Row],[ACCOUNT NAME]],'CHART OF ACCOUNTS'!$B$3:$D$156,3,0),"-")</f>
        <v>OPERATIONS EXPENSES</v>
      </c>
      <c r="F1665" s="36" t="s">
        <v>1451</v>
      </c>
      <c r="G1665" s="48">
        <v>156</v>
      </c>
      <c r="H1665" s="48"/>
      <c r="I1665" s="35">
        <f>I1664+Table1[[#This Row],[DEBIT]]-Table1[[#This Row],[CREDIT]]</f>
        <v>2128112626</v>
      </c>
      <c r="J1665" s="44"/>
    </row>
    <row r="1666" hidden="1" spans="1:10">
      <c r="A1666" s="27">
        <v>45139</v>
      </c>
      <c r="B1666" s="40">
        <f t="shared" si="9"/>
        <v>1656</v>
      </c>
      <c r="C1666" s="92" t="str">
        <f>_xlfn.IFNA(VLOOKUP(Table1[[#This Row],[ACCOUNT NAME]],'CHART OF ACCOUNTS'!$B$3:$D$156,2,0),"-")</f>
        <v>MISCELLANOUS</v>
      </c>
      <c r="D1666" s="36" t="s">
        <v>140</v>
      </c>
      <c r="E1666" t="str">
        <f>_xlfn.IFNA(VLOOKUP(Table1[[#This Row],[ACCOUNT NAME]],'CHART OF ACCOUNTS'!$B$3:$D$156,3,0),"-")</f>
        <v>OPERATIONS EXPENSES</v>
      </c>
      <c r="F1666" s="36" t="s">
        <v>1452</v>
      </c>
      <c r="G1666" s="48">
        <v>78</v>
      </c>
      <c r="H1666" s="48"/>
      <c r="I1666" s="35">
        <f>I1665+Table1[[#This Row],[DEBIT]]-Table1[[#This Row],[CREDIT]]</f>
        <v>2128112704</v>
      </c>
      <c r="J1666" s="44"/>
    </row>
    <row r="1667" hidden="1" spans="1:10">
      <c r="A1667" s="27">
        <v>45140</v>
      </c>
      <c r="B1667" s="40">
        <f t="shared" si="9"/>
        <v>1657</v>
      </c>
      <c r="C1667" s="92" t="str">
        <f>_xlfn.IFNA(VLOOKUP(Table1[[#This Row],[ACCOUNT NAME]],'CHART OF ACCOUNTS'!$B$3:$D$156,2,0),"-")</f>
        <v>SALARIES</v>
      </c>
      <c r="D1667" s="36" t="s">
        <v>137</v>
      </c>
      <c r="E1667" t="str">
        <f>_xlfn.IFNA(VLOOKUP(Table1[[#This Row],[ACCOUNT NAME]],'CHART OF ACCOUNTS'!$B$3:$D$156,3,0),"-")</f>
        <v>OPERATIONS EXPENSES</v>
      </c>
      <c r="F1667" s="36" t="s">
        <v>1457</v>
      </c>
      <c r="G1667" s="48">
        <v>27500</v>
      </c>
      <c r="H1667" s="48"/>
      <c r="I1667" s="35">
        <f>I1666+Table1[[#This Row],[DEBIT]]-Table1[[#This Row],[CREDIT]]</f>
        <v>2128140204</v>
      </c>
      <c r="J1667" s="44"/>
    </row>
    <row r="1668" hidden="1" spans="1:10">
      <c r="A1668" s="27">
        <v>45141</v>
      </c>
      <c r="B1668" s="28">
        <v>1658</v>
      </c>
      <c r="C1668" s="92" t="str">
        <f>_xlfn.IFNA(VLOOKUP(Table1[[#This Row],[ACCOUNT NAME]],'CHART OF ACCOUNTS'!$B$3:$D$156,2,0),"-")</f>
        <v>SAND</v>
      </c>
      <c r="D1668" s="36" t="s">
        <v>43</v>
      </c>
      <c r="E1668" t="str">
        <f>_xlfn.IFNA(VLOOKUP(Table1[[#This Row],[ACCOUNT NAME]],'CHART OF ACCOUNTS'!$B$3:$D$156,3,0),"-")</f>
        <v>CONSTRUCTION EXP</v>
      </c>
      <c r="F1668" s="36" t="s">
        <v>1458</v>
      </c>
      <c r="G1668" s="48">
        <v>119000</v>
      </c>
      <c r="H1668" s="48"/>
      <c r="I1668" s="35">
        <f>I1667+Table1[[#This Row],[DEBIT]]-Table1[[#This Row],[CREDIT]]</f>
        <v>2128259204</v>
      </c>
      <c r="J1668" s="44"/>
    </row>
    <row r="1669" hidden="1" spans="1:10">
      <c r="A1669" s="27">
        <v>45141</v>
      </c>
      <c r="B1669" s="28">
        <v>1659</v>
      </c>
      <c r="C1669" s="92" t="str">
        <f>_xlfn.IFNA(VLOOKUP(Table1[[#This Row],[ACCOUNT NAME]],'CHART OF ACCOUNTS'!$B$3:$D$156,2,0),"-")</f>
        <v>SAND</v>
      </c>
      <c r="D1669" s="36" t="s">
        <v>43</v>
      </c>
      <c r="E1669" t="str">
        <f>_xlfn.IFNA(VLOOKUP(Table1[[#This Row],[ACCOUNT NAME]],'CHART OF ACCOUNTS'!$B$3:$D$156,3,0),"-")</f>
        <v>CONSTRUCTION EXP</v>
      </c>
      <c r="F1669" s="36" t="s">
        <v>1459</v>
      </c>
      <c r="G1669" s="48">
        <v>69600</v>
      </c>
      <c r="H1669" s="48"/>
      <c r="I1669" s="35">
        <f>I1668+Table1[[#This Row],[DEBIT]]-Table1[[#This Row],[CREDIT]]</f>
        <v>2128328804</v>
      </c>
      <c r="J1669" s="44"/>
    </row>
    <row r="1670" hidden="1" spans="1:10">
      <c r="A1670" s="27">
        <v>45141</v>
      </c>
      <c r="B1670" s="28">
        <v>1660</v>
      </c>
      <c r="C1670" s="92" t="str">
        <f>_xlfn.IFNA(VLOOKUP(Table1[[#This Row],[ACCOUNT NAME]],'CHART OF ACCOUNTS'!$B$3:$D$156,2,0),"-")</f>
        <v>SAND</v>
      </c>
      <c r="D1670" t="s">
        <v>56</v>
      </c>
      <c r="E1670" t="str">
        <f>_xlfn.IFNA(VLOOKUP(Table1[[#This Row],[ACCOUNT NAME]],'CHART OF ACCOUNTS'!$B$3:$D$156,3,0),"-")</f>
        <v>CONSTRUCTION EXP</v>
      </c>
      <c r="F1670" s="36" t="s">
        <v>1460</v>
      </c>
      <c r="G1670" s="48">
        <v>130000</v>
      </c>
      <c r="H1670" s="48"/>
      <c r="I1670" s="35">
        <f>I1669+Table1[[#This Row],[DEBIT]]-Table1[[#This Row],[CREDIT]]</f>
        <v>2128458804</v>
      </c>
      <c r="J1670" s="44"/>
    </row>
    <row r="1671" hidden="1" spans="1:10">
      <c r="A1671" s="27">
        <v>45141</v>
      </c>
      <c r="B1671" s="28">
        <v>1661</v>
      </c>
      <c r="C1671" s="92" t="str">
        <f>_xlfn.IFNA(VLOOKUP(Table1[[#This Row],[ACCOUNT NAME]],'CHART OF ACCOUNTS'!$B$3:$D$156,2,0),"-")</f>
        <v>UTILITY</v>
      </c>
      <c r="D1671" s="36" t="s">
        <v>141</v>
      </c>
      <c r="E1671" t="str">
        <f>_xlfn.IFNA(VLOOKUP(Table1[[#This Row],[ACCOUNT NAME]],'CHART OF ACCOUNTS'!$B$3:$D$156,3,0),"-")</f>
        <v>OPERATIONS EXPENSES</v>
      </c>
      <c r="F1671" s="36" t="s">
        <v>1461</v>
      </c>
      <c r="G1671" s="48">
        <v>14677</v>
      </c>
      <c r="H1671" s="48"/>
      <c r="I1671" s="35">
        <f>I1670+Table1[[#This Row],[DEBIT]]-Table1[[#This Row],[CREDIT]]</f>
        <v>2128473481</v>
      </c>
      <c r="J1671" s="44"/>
    </row>
    <row r="1672" hidden="1" spans="1:10">
      <c r="A1672" s="27">
        <v>45146</v>
      </c>
      <c r="B1672" s="28">
        <v>1662</v>
      </c>
      <c r="C1672" s="92" t="str">
        <f>_xlfn.IFNA(VLOOKUP(Table1[[#This Row],[ACCOUNT NAME]],'CHART OF ACCOUNTS'!$B$3:$D$156,2,0),"-")</f>
        <v>SANITARY</v>
      </c>
      <c r="D1672" s="36" t="s">
        <v>26</v>
      </c>
      <c r="E1672" t="str">
        <f>_xlfn.IFNA(VLOOKUP(Table1[[#This Row],[ACCOUNT NAME]],'CHART OF ACCOUNTS'!$B$3:$D$156,3,0),"-")</f>
        <v>CONSTRUCTION EXP</v>
      </c>
      <c r="F1672" s="36" t="s">
        <v>1462</v>
      </c>
      <c r="G1672" s="48">
        <v>25820</v>
      </c>
      <c r="H1672" s="48"/>
      <c r="I1672" s="35">
        <f>I1671+Table1[[#This Row],[DEBIT]]-Table1[[#This Row],[CREDIT]]</f>
        <v>2128499301</v>
      </c>
      <c r="J1672" s="44"/>
    </row>
    <row r="1673" spans="1:10">
      <c r="A1673" s="27">
        <v>45146</v>
      </c>
      <c r="B1673" s="28">
        <f t="shared" ref="B1673:B1767" si="10">SUM(B1672+1)</f>
        <v>1663</v>
      </c>
      <c r="C1673" s="92" t="str">
        <f>_xlfn.IFNA(VLOOKUP(Table1[[#This Row],[ACCOUNT NAME]],'CHART OF ACCOUNTS'!$B$3:$D$156,2,0),"-")</f>
        <v>ADS/ ADVERTISEMENT </v>
      </c>
      <c r="D1673" s="36" t="s">
        <v>80</v>
      </c>
      <c r="E1673" t="str">
        <f>_xlfn.IFNA(VLOOKUP(Table1[[#This Row],[ACCOUNT NAME]],'CHART OF ACCOUNTS'!$B$3:$D$156,3,0),"-")</f>
        <v>MARKETING EXP</v>
      </c>
      <c r="F1673" s="36" t="s">
        <v>1463</v>
      </c>
      <c r="G1673" s="38">
        <v>64583</v>
      </c>
      <c r="H1673" s="38"/>
      <c r="I1673" s="35">
        <f>I1672+Table1[[#This Row],[DEBIT]]-Table1[[#This Row],[CREDIT]]</f>
        <v>2128563884</v>
      </c>
      <c r="J1673" s="44"/>
    </row>
    <row r="1674" hidden="1" spans="1:10">
      <c r="A1674" s="27">
        <v>45147</v>
      </c>
      <c r="B1674" s="28">
        <f t="shared" si="10"/>
        <v>1664</v>
      </c>
      <c r="C1674" s="92" t="str">
        <f>_xlfn.IFNA(VLOOKUP(Table1[[#This Row],[ACCOUNT NAME]],'CHART OF ACCOUNTS'!$B$3:$D$156,2,0),"-")</f>
        <v>GENERAL</v>
      </c>
      <c r="D1674" t="s">
        <v>159</v>
      </c>
      <c r="E1674" t="str">
        <f>_xlfn.IFNA(VLOOKUP(Table1[[#This Row],[ACCOUNT NAME]],'CHART OF ACCOUNTS'!$B$3:$D$156,3,0),"-")</f>
        <v>LANDS</v>
      </c>
      <c r="F1674" s="36" t="s">
        <v>1464</v>
      </c>
      <c r="G1674" s="38">
        <v>5000</v>
      </c>
      <c r="H1674" s="38"/>
      <c r="I1674" s="35">
        <f>I1673+Table1[[#This Row],[DEBIT]]-Table1[[#This Row],[CREDIT]]</f>
        <v>2128568884</v>
      </c>
      <c r="J1674" s="44"/>
    </row>
    <row r="1675" hidden="1" spans="1:10">
      <c r="A1675" s="27">
        <v>45147</v>
      </c>
      <c r="B1675" s="28">
        <f t="shared" si="10"/>
        <v>1665</v>
      </c>
      <c r="C1675" s="92" t="str">
        <f>_xlfn.IFNA(VLOOKUP(Table1[[#This Row],[ACCOUNT NAME]],'CHART OF ACCOUNTS'!$B$3:$D$156,2,0),"-")</f>
        <v>GENERAL</v>
      </c>
      <c r="D1675" t="s">
        <v>159</v>
      </c>
      <c r="E1675" t="str">
        <f>_xlfn.IFNA(VLOOKUP(Table1[[#This Row],[ACCOUNT NAME]],'CHART OF ACCOUNTS'!$B$3:$D$156,3,0),"-")</f>
        <v>LANDS</v>
      </c>
      <c r="F1675" s="36" t="s">
        <v>1465</v>
      </c>
      <c r="G1675" s="38">
        <v>10000</v>
      </c>
      <c r="H1675" s="38"/>
      <c r="I1675" s="35">
        <f>I1674+Table1[[#This Row],[DEBIT]]-Table1[[#This Row],[CREDIT]]</f>
        <v>2128578884</v>
      </c>
      <c r="J1675" s="44"/>
    </row>
    <row r="1676" hidden="1" spans="1:10">
      <c r="A1676" s="27">
        <v>45147</v>
      </c>
      <c r="B1676" s="28">
        <f t="shared" si="10"/>
        <v>1666</v>
      </c>
      <c r="C1676" s="92" t="str">
        <f>_xlfn.IFNA(VLOOKUP(Table1[[#This Row],[ACCOUNT NAME]],'CHART OF ACCOUNTS'!$B$3:$D$156,2,0),"-")</f>
        <v>GENERAL</v>
      </c>
      <c r="D1676" t="s">
        <v>159</v>
      </c>
      <c r="E1676" t="str">
        <f>_xlfn.IFNA(VLOOKUP(Table1[[#This Row],[ACCOUNT NAME]],'CHART OF ACCOUNTS'!$B$3:$D$156,3,0),"-")</f>
        <v>LANDS</v>
      </c>
      <c r="F1676" s="36" t="s">
        <v>1466</v>
      </c>
      <c r="G1676" s="38">
        <v>2929260</v>
      </c>
      <c r="H1676" s="38"/>
      <c r="I1676" s="35">
        <f>I1675+Table1[[#This Row],[DEBIT]]-Table1[[#This Row],[CREDIT]]</f>
        <v>2131508144</v>
      </c>
      <c r="J1676" s="44"/>
    </row>
    <row r="1677" hidden="1" spans="1:10">
      <c r="A1677" s="27">
        <v>45147</v>
      </c>
      <c r="B1677" s="28">
        <f t="shared" si="10"/>
        <v>1667</v>
      </c>
      <c r="C1677" s="92" t="str">
        <f>_xlfn.IFNA(VLOOKUP(Table1[[#This Row],[ACCOUNT NAME]],'CHART OF ACCOUNTS'!$B$3:$D$156,2,0),"-")</f>
        <v>GENERAL</v>
      </c>
      <c r="D1677" t="s">
        <v>159</v>
      </c>
      <c r="E1677" t="str">
        <f>_xlfn.IFNA(VLOOKUP(Table1[[#This Row],[ACCOUNT NAME]],'CHART OF ACCOUNTS'!$B$3:$D$156,3,0),"-")</f>
        <v>LANDS</v>
      </c>
      <c r="F1677" s="36" t="s">
        <v>1467</v>
      </c>
      <c r="G1677" s="38">
        <v>15000</v>
      </c>
      <c r="H1677" s="38"/>
      <c r="I1677" s="35">
        <f>I1676+Table1[[#This Row],[DEBIT]]-Table1[[#This Row],[CREDIT]]</f>
        <v>2131523144</v>
      </c>
      <c r="J1677" s="44"/>
    </row>
    <row r="1678" hidden="1" spans="1:10">
      <c r="A1678" s="27">
        <v>45147</v>
      </c>
      <c r="B1678" s="28">
        <f t="shared" si="10"/>
        <v>1668</v>
      </c>
      <c r="C1678" s="92" t="str">
        <f>_xlfn.IFNA(VLOOKUP(Table1[[#This Row],[ACCOUNT NAME]],'CHART OF ACCOUNTS'!$B$3:$D$156,2,0),"-")</f>
        <v>GENERAL</v>
      </c>
      <c r="D1678" t="s">
        <v>159</v>
      </c>
      <c r="E1678" t="str">
        <f>_xlfn.IFNA(VLOOKUP(Table1[[#This Row],[ACCOUNT NAME]],'CHART OF ACCOUNTS'!$B$3:$D$156,3,0),"-")</f>
        <v>LANDS</v>
      </c>
      <c r="F1678" s="36" t="s">
        <v>1468</v>
      </c>
      <c r="G1678" s="38">
        <v>188680</v>
      </c>
      <c r="H1678" s="38"/>
      <c r="I1678" s="35">
        <f>I1677+Table1[[#This Row],[DEBIT]]-Table1[[#This Row],[CREDIT]]</f>
        <v>2131711824</v>
      </c>
      <c r="J1678" s="44"/>
    </row>
    <row r="1679" hidden="1" spans="1:10">
      <c r="A1679" s="27">
        <v>45147</v>
      </c>
      <c r="B1679" s="28">
        <f t="shared" si="10"/>
        <v>1669</v>
      </c>
      <c r="C1679" s="92" t="str">
        <f>_xlfn.IFNA(VLOOKUP(Table1[[#This Row],[ACCOUNT NAME]],'CHART OF ACCOUNTS'!$B$3:$D$156,2,0),"-")</f>
        <v>GENERAL</v>
      </c>
      <c r="D1679" t="s">
        <v>159</v>
      </c>
      <c r="E1679" t="str">
        <f>_xlfn.IFNA(VLOOKUP(Table1[[#This Row],[ACCOUNT NAME]],'CHART OF ACCOUNTS'!$B$3:$D$156,3,0),"-")</f>
        <v>LANDS</v>
      </c>
      <c r="F1679" s="36" t="s">
        <v>1469</v>
      </c>
      <c r="G1679" s="38">
        <v>1200</v>
      </c>
      <c r="H1679" s="38"/>
      <c r="I1679" s="35">
        <f>I1678+Table1[[#This Row],[DEBIT]]-Table1[[#This Row],[CREDIT]]</f>
        <v>2131713024</v>
      </c>
      <c r="J1679" s="44"/>
    </row>
    <row r="1680" hidden="1" spans="1:10">
      <c r="A1680" s="27">
        <v>45147</v>
      </c>
      <c r="B1680" s="28">
        <f t="shared" si="10"/>
        <v>1670</v>
      </c>
      <c r="C1680" s="92" t="str">
        <f>_xlfn.IFNA(VLOOKUP(Table1[[#This Row],[ACCOUNT NAME]],'CHART OF ACCOUNTS'!$B$3:$D$156,2,0),"-")</f>
        <v>GENERAL</v>
      </c>
      <c r="D1680" t="s">
        <v>159</v>
      </c>
      <c r="E1680" t="str">
        <f>_xlfn.IFNA(VLOOKUP(Table1[[#This Row],[ACCOUNT NAME]],'CHART OF ACCOUNTS'!$B$3:$D$156,3,0),"-")</f>
        <v>LANDS</v>
      </c>
      <c r="F1680" s="36" t="s">
        <v>1470</v>
      </c>
      <c r="G1680" s="38">
        <v>287100</v>
      </c>
      <c r="H1680" s="38"/>
      <c r="I1680" s="35">
        <f>I1679+Table1[[#This Row],[DEBIT]]-Table1[[#This Row],[CREDIT]]</f>
        <v>2132000124</v>
      </c>
      <c r="J1680" s="44"/>
    </row>
    <row r="1681" hidden="1" spans="1:10">
      <c r="A1681" s="27">
        <v>45147</v>
      </c>
      <c r="B1681" s="28">
        <f t="shared" si="10"/>
        <v>1671</v>
      </c>
      <c r="C1681" s="92" t="str">
        <f>_xlfn.IFNA(VLOOKUP(Table1[[#This Row],[ACCOUNT NAME]],'CHART OF ACCOUNTS'!$B$3:$D$156,2,0),"-")</f>
        <v>GENERAL</v>
      </c>
      <c r="D1681" t="s">
        <v>159</v>
      </c>
      <c r="E1681" t="str">
        <f>_xlfn.IFNA(VLOOKUP(Table1[[#This Row],[ACCOUNT NAME]],'CHART OF ACCOUNTS'!$B$3:$D$156,3,0),"-")</f>
        <v>LANDS</v>
      </c>
      <c r="F1681" s="36" t="s">
        <v>1471</v>
      </c>
      <c r="G1681" s="38">
        <v>2400</v>
      </c>
      <c r="H1681" s="38"/>
      <c r="I1681" s="35">
        <f>I1680+Table1[[#This Row],[DEBIT]]-Table1[[#This Row],[CREDIT]]</f>
        <v>2132002524</v>
      </c>
      <c r="J1681" s="44"/>
    </row>
    <row r="1682" hidden="1" spans="1:10">
      <c r="A1682" s="27">
        <v>45147</v>
      </c>
      <c r="B1682" s="28">
        <f t="shared" si="10"/>
        <v>1672</v>
      </c>
      <c r="C1682" s="92" t="str">
        <f>_xlfn.IFNA(VLOOKUP(Table1[[#This Row],[ACCOUNT NAME]],'CHART OF ACCOUNTS'!$B$3:$D$156,2,0),"-")</f>
        <v>UTILITY</v>
      </c>
      <c r="D1682" s="36" t="s">
        <v>141</v>
      </c>
      <c r="E1682" t="str">
        <f>_xlfn.IFNA(VLOOKUP(Table1[[#This Row],[ACCOUNT NAME]],'CHART OF ACCOUNTS'!$B$3:$D$156,3,0),"-")</f>
        <v>OPERATIONS EXPENSES</v>
      </c>
      <c r="F1682" s="36" t="s">
        <v>1472</v>
      </c>
      <c r="G1682" s="38">
        <v>3153</v>
      </c>
      <c r="H1682" s="38"/>
      <c r="I1682" s="35">
        <f>I1681+Table1[[#This Row],[DEBIT]]-Table1[[#This Row],[CREDIT]]</f>
        <v>2132005677</v>
      </c>
      <c r="J1682" s="44"/>
    </row>
    <row r="1683" hidden="1" spans="1:10">
      <c r="A1683" s="27">
        <v>45147</v>
      </c>
      <c r="B1683" s="28">
        <f t="shared" si="10"/>
        <v>1673</v>
      </c>
      <c r="C1683" s="92" t="str">
        <f>_xlfn.IFNA(VLOOKUP(Table1[[#This Row],[ACCOUNT NAME]],'CHART OF ACCOUNTS'!$B$3:$D$156,2,0),"-")</f>
        <v>UTILITY</v>
      </c>
      <c r="D1683" s="36" t="s">
        <v>141</v>
      </c>
      <c r="E1683" t="str">
        <f>_xlfn.IFNA(VLOOKUP(Table1[[#This Row],[ACCOUNT NAME]],'CHART OF ACCOUNTS'!$B$3:$D$156,3,0),"-")</f>
        <v>OPERATIONS EXPENSES</v>
      </c>
      <c r="F1683" s="36" t="s">
        <v>1473</v>
      </c>
      <c r="G1683" s="38">
        <v>585</v>
      </c>
      <c r="H1683" s="38"/>
      <c r="I1683" s="35">
        <f>I1682+Table1[[#This Row],[DEBIT]]-Table1[[#This Row],[CREDIT]]</f>
        <v>2132006262</v>
      </c>
      <c r="J1683" s="44"/>
    </row>
    <row r="1684" hidden="1" spans="1:10">
      <c r="A1684" s="27">
        <v>45147</v>
      </c>
      <c r="B1684" s="28">
        <f t="shared" si="10"/>
        <v>1674</v>
      </c>
      <c r="C1684" s="92" t="str">
        <f>_xlfn.IFNA(VLOOKUP(Table1[[#This Row],[ACCOUNT NAME]],'CHART OF ACCOUNTS'!$B$3:$D$156,2,0),"-")</f>
        <v>UTILITY</v>
      </c>
      <c r="D1684" s="36" t="s">
        <v>141</v>
      </c>
      <c r="E1684" t="str">
        <f>_xlfn.IFNA(VLOOKUP(Table1[[#This Row],[ACCOUNT NAME]],'CHART OF ACCOUNTS'!$B$3:$D$156,3,0),"-")</f>
        <v>OPERATIONS EXPENSES</v>
      </c>
      <c r="F1684" s="36" t="s">
        <v>1474</v>
      </c>
      <c r="G1684" s="38">
        <v>617</v>
      </c>
      <c r="H1684" s="38"/>
      <c r="I1684" s="35">
        <f>I1683+Table1[[#This Row],[DEBIT]]-Table1[[#This Row],[CREDIT]]</f>
        <v>2132006879</v>
      </c>
      <c r="J1684" s="44"/>
    </row>
    <row r="1685" hidden="1" spans="1:10">
      <c r="A1685" s="27">
        <v>45147</v>
      </c>
      <c r="B1685" s="28">
        <f t="shared" si="10"/>
        <v>1675</v>
      </c>
      <c r="C1685" s="92" t="str">
        <f>_xlfn.IFNA(VLOOKUP(Table1[[#This Row],[ACCOUNT NAME]],'CHART OF ACCOUNTS'!$B$3:$D$156,2,0),"-")</f>
        <v>UTILITY</v>
      </c>
      <c r="D1685" s="36" t="s">
        <v>141</v>
      </c>
      <c r="E1685" t="str">
        <f>_xlfn.IFNA(VLOOKUP(Table1[[#This Row],[ACCOUNT NAME]],'CHART OF ACCOUNTS'!$B$3:$D$156,3,0),"-")</f>
        <v>OPERATIONS EXPENSES</v>
      </c>
      <c r="F1685" s="36" t="s">
        <v>1475</v>
      </c>
      <c r="G1685" s="38">
        <v>10188</v>
      </c>
      <c r="H1685" s="38"/>
      <c r="I1685" s="35">
        <f>I1684+Table1[[#This Row],[DEBIT]]-Table1[[#This Row],[CREDIT]]</f>
        <v>2132017067</v>
      </c>
      <c r="J1685" s="44"/>
    </row>
    <row r="1686" hidden="1" spans="1:10">
      <c r="A1686" s="27">
        <v>45147</v>
      </c>
      <c r="B1686" s="28">
        <f t="shared" si="10"/>
        <v>1676</v>
      </c>
      <c r="C1686" s="92" t="str">
        <f>_xlfn.IFNA(VLOOKUP(Table1[[#This Row],[ACCOUNT NAME]],'CHART OF ACCOUNTS'!$B$3:$D$156,2,0),"-")</f>
        <v>UTILITY</v>
      </c>
      <c r="D1686" s="36" t="s">
        <v>141</v>
      </c>
      <c r="E1686" t="str">
        <f>_xlfn.IFNA(VLOOKUP(Table1[[#This Row],[ACCOUNT NAME]],'CHART OF ACCOUNTS'!$B$3:$D$156,3,0),"-")</f>
        <v>OPERATIONS EXPENSES</v>
      </c>
      <c r="F1686" s="46" t="s">
        <v>1476</v>
      </c>
      <c r="G1686" s="38">
        <v>147200</v>
      </c>
      <c r="H1686" s="38"/>
      <c r="I1686" s="35">
        <f>I1685+Table1[[#This Row],[DEBIT]]-Table1[[#This Row],[CREDIT]]</f>
        <v>2132164267</v>
      </c>
      <c r="J1686" s="44"/>
    </row>
    <row r="1687" hidden="1" spans="1:10">
      <c r="A1687" s="27">
        <v>45147</v>
      </c>
      <c r="B1687" s="28">
        <f t="shared" si="10"/>
        <v>1677</v>
      </c>
      <c r="C1687" s="92" t="str">
        <f>_xlfn.IFNA(VLOOKUP(Table1[[#This Row],[ACCOUNT NAME]],'CHART OF ACCOUNTS'!$B$3:$D$156,2,0),"-")</f>
        <v>UTILITY</v>
      </c>
      <c r="D1687" s="36" t="s">
        <v>141</v>
      </c>
      <c r="E1687" t="str">
        <f>_xlfn.IFNA(VLOOKUP(Table1[[#This Row],[ACCOUNT NAME]],'CHART OF ACCOUNTS'!$B$3:$D$156,3,0),"-")</f>
        <v>OPERATIONS EXPENSES</v>
      </c>
      <c r="F1687" s="46" t="s">
        <v>1477</v>
      </c>
      <c r="G1687" s="38">
        <v>410</v>
      </c>
      <c r="H1687" s="38"/>
      <c r="I1687" s="35">
        <f>I1686+Table1[[#This Row],[DEBIT]]-Table1[[#This Row],[CREDIT]]</f>
        <v>2132164677</v>
      </c>
      <c r="J1687" s="44"/>
    </row>
    <row r="1688" hidden="1" spans="1:10">
      <c r="A1688" s="27">
        <v>45147</v>
      </c>
      <c r="B1688" s="28">
        <f t="shared" si="10"/>
        <v>1678</v>
      </c>
      <c r="C1688" s="92" t="str">
        <f>_xlfn.IFNA(VLOOKUP(Table1[[#This Row],[ACCOUNT NAME]],'CHART OF ACCOUNTS'!$B$3:$D$156,2,0),"-")</f>
        <v>UTILITY</v>
      </c>
      <c r="D1688" s="36" t="s">
        <v>141</v>
      </c>
      <c r="E1688" t="str">
        <f>_xlfn.IFNA(VLOOKUP(Table1[[#This Row],[ACCOUNT NAME]],'CHART OF ACCOUNTS'!$B$3:$D$156,3,0),"-")</f>
        <v>OPERATIONS EXPENSES</v>
      </c>
      <c r="F1688" s="46" t="s">
        <v>1478</v>
      </c>
      <c r="G1688" s="38">
        <v>1066</v>
      </c>
      <c r="H1688" s="38"/>
      <c r="I1688" s="35">
        <f>I1687+Table1[[#This Row],[DEBIT]]-Table1[[#This Row],[CREDIT]]</f>
        <v>2132165743</v>
      </c>
      <c r="J1688" s="44"/>
    </row>
    <row r="1689" hidden="1" spans="1:10">
      <c r="A1689" s="27">
        <v>45147</v>
      </c>
      <c r="B1689" s="28">
        <f t="shared" si="10"/>
        <v>1679</v>
      </c>
      <c r="C1689" s="92" t="str">
        <f>_xlfn.IFNA(VLOOKUP(Table1[[#This Row],[ACCOUNT NAME]],'CHART OF ACCOUNTS'!$B$3:$D$156,2,0),"-")</f>
        <v>UTILITY</v>
      </c>
      <c r="D1689" s="36" t="s">
        <v>141</v>
      </c>
      <c r="E1689" t="str">
        <f>_xlfn.IFNA(VLOOKUP(Table1[[#This Row],[ACCOUNT NAME]],'CHART OF ACCOUNTS'!$B$3:$D$156,3,0),"-")</f>
        <v>OPERATIONS EXPENSES</v>
      </c>
      <c r="F1689" s="46" t="s">
        <v>1479</v>
      </c>
      <c r="G1689" s="38">
        <v>397</v>
      </c>
      <c r="H1689" s="38"/>
      <c r="I1689" s="35">
        <f>I1688+Table1[[#This Row],[DEBIT]]-Table1[[#This Row],[CREDIT]]</f>
        <v>2132166140</v>
      </c>
      <c r="J1689" s="44"/>
    </row>
    <row r="1690" hidden="1" spans="1:10">
      <c r="A1690" s="27">
        <v>45147</v>
      </c>
      <c r="B1690" s="28">
        <f t="shared" si="10"/>
        <v>1680</v>
      </c>
      <c r="C1690" s="92" t="str">
        <f>_xlfn.IFNA(VLOOKUP(Table1[[#This Row],[ACCOUNT NAME]],'CHART OF ACCOUNTS'!$B$3:$D$156,2,0),"-")</f>
        <v>UTILITY</v>
      </c>
      <c r="D1690" s="36" t="s">
        <v>141</v>
      </c>
      <c r="E1690" t="str">
        <f>_xlfn.IFNA(VLOOKUP(Table1[[#This Row],[ACCOUNT NAME]],'CHART OF ACCOUNTS'!$B$3:$D$156,3,0),"-")</f>
        <v>OPERATIONS EXPENSES</v>
      </c>
      <c r="F1690" s="46" t="s">
        <v>1480</v>
      </c>
      <c r="G1690" s="38">
        <v>481</v>
      </c>
      <c r="H1690" s="38"/>
      <c r="I1690" s="35">
        <f>I1689+Table1[[#This Row],[DEBIT]]-Table1[[#This Row],[CREDIT]]</f>
        <v>2132166621</v>
      </c>
      <c r="J1690" s="44"/>
    </row>
    <row r="1691" hidden="1" spans="1:10">
      <c r="A1691" s="27">
        <v>45147</v>
      </c>
      <c r="B1691" s="28">
        <f t="shared" si="10"/>
        <v>1681</v>
      </c>
      <c r="C1691" s="92" t="str">
        <f>_xlfn.IFNA(VLOOKUP(Table1[[#This Row],[ACCOUNT NAME]],'CHART OF ACCOUNTS'!$B$3:$D$156,2,0),"-")</f>
        <v>UTILITY</v>
      </c>
      <c r="D1691" s="36" t="s">
        <v>141</v>
      </c>
      <c r="E1691" t="str">
        <f>_xlfn.IFNA(VLOOKUP(Table1[[#This Row],[ACCOUNT NAME]],'CHART OF ACCOUNTS'!$B$3:$D$156,3,0),"-")</f>
        <v>OPERATIONS EXPENSES</v>
      </c>
      <c r="F1691" s="46" t="s">
        <v>1481</v>
      </c>
      <c r="G1691" s="38">
        <v>436</v>
      </c>
      <c r="H1691" s="38"/>
      <c r="I1691" s="35">
        <f>I1690+Table1[[#This Row],[DEBIT]]-Table1[[#This Row],[CREDIT]]</f>
        <v>2132167057</v>
      </c>
      <c r="J1691" s="44"/>
    </row>
    <row r="1692" hidden="1" spans="1:10">
      <c r="A1692" s="27">
        <v>45147</v>
      </c>
      <c r="B1692" s="28">
        <f t="shared" si="10"/>
        <v>1682</v>
      </c>
      <c r="C1692" s="92" t="str">
        <f>_xlfn.IFNA(VLOOKUP(Table1[[#This Row],[ACCOUNT NAME]],'CHART OF ACCOUNTS'!$B$3:$D$156,2,0),"-")</f>
        <v>UTILITY</v>
      </c>
      <c r="D1692" s="36" t="s">
        <v>141</v>
      </c>
      <c r="E1692" t="str">
        <f>_xlfn.IFNA(VLOOKUP(Table1[[#This Row],[ACCOUNT NAME]],'CHART OF ACCOUNTS'!$B$3:$D$156,3,0),"-")</f>
        <v>OPERATIONS EXPENSES</v>
      </c>
      <c r="F1692" s="46" t="s">
        <v>1482</v>
      </c>
      <c r="G1692" s="38">
        <v>397</v>
      </c>
      <c r="H1692" s="38"/>
      <c r="I1692" s="35">
        <f>I1691+Table1[[#This Row],[DEBIT]]-Table1[[#This Row],[CREDIT]]</f>
        <v>2132167454</v>
      </c>
      <c r="J1692" s="44"/>
    </row>
    <row r="1693" hidden="1" spans="1:10">
      <c r="A1693" s="27">
        <v>45147</v>
      </c>
      <c r="B1693" s="28">
        <f t="shared" si="10"/>
        <v>1683</v>
      </c>
      <c r="C1693" s="92" t="str">
        <f>_xlfn.IFNA(VLOOKUP(Table1[[#This Row],[ACCOUNT NAME]],'CHART OF ACCOUNTS'!$B$3:$D$156,2,0),"-")</f>
        <v>UTILITY</v>
      </c>
      <c r="D1693" s="36" t="s">
        <v>141</v>
      </c>
      <c r="E1693" t="str">
        <f>_xlfn.IFNA(VLOOKUP(Table1[[#This Row],[ACCOUNT NAME]],'CHART OF ACCOUNTS'!$B$3:$D$156,3,0),"-")</f>
        <v>OPERATIONS EXPENSES</v>
      </c>
      <c r="F1693" s="46" t="s">
        <v>1483</v>
      </c>
      <c r="G1693" s="38">
        <v>8196</v>
      </c>
      <c r="H1693" s="38"/>
      <c r="I1693" s="35">
        <f>I1692+Table1[[#This Row],[DEBIT]]-Table1[[#This Row],[CREDIT]]</f>
        <v>2132175650</v>
      </c>
      <c r="J1693" s="44"/>
    </row>
    <row r="1694" hidden="1" spans="1:10">
      <c r="A1694" s="27">
        <v>45147</v>
      </c>
      <c r="B1694" s="28">
        <f t="shared" si="10"/>
        <v>1684</v>
      </c>
      <c r="C1694" s="92" t="str">
        <f>_xlfn.IFNA(VLOOKUP(Table1[[#This Row],[ACCOUNT NAME]],'CHART OF ACCOUNTS'!$B$3:$D$156,2,0),"-")</f>
        <v>UTILITY</v>
      </c>
      <c r="D1694" s="36" t="s">
        <v>141</v>
      </c>
      <c r="E1694" t="str">
        <f>_xlfn.IFNA(VLOOKUP(Table1[[#This Row],[ACCOUNT NAME]],'CHART OF ACCOUNTS'!$B$3:$D$156,3,0),"-")</f>
        <v>OPERATIONS EXPENSES</v>
      </c>
      <c r="F1694" s="46" t="s">
        <v>1484</v>
      </c>
      <c r="G1694" s="38">
        <v>17108</v>
      </c>
      <c r="H1694" s="38"/>
      <c r="I1694" s="35">
        <f>I1693+Table1[[#This Row],[DEBIT]]-Table1[[#This Row],[CREDIT]]</f>
        <v>2132192758</v>
      </c>
      <c r="J1694" s="44"/>
    </row>
    <row r="1695" hidden="1" spans="1:10">
      <c r="A1695" s="27">
        <v>45147</v>
      </c>
      <c r="B1695" s="28">
        <f t="shared" si="10"/>
        <v>1685</v>
      </c>
      <c r="C1695" s="92" t="str">
        <f>_xlfn.IFNA(VLOOKUP(Table1[[#This Row],[ACCOUNT NAME]],'CHART OF ACCOUNTS'!$B$3:$D$156,2,0),"-")</f>
        <v>MACHINERY RENT</v>
      </c>
      <c r="D1695" t="s">
        <v>37</v>
      </c>
      <c r="E1695" t="str">
        <f>_xlfn.IFNA(VLOOKUP(Table1[[#This Row],[ACCOUNT NAME]],'CHART OF ACCOUNTS'!$B$3:$D$156,3,0),"-")</f>
        <v>CONSTRUCTION EXP</v>
      </c>
      <c r="F1695" s="36" t="s">
        <v>1485</v>
      </c>
      <c r="G1695" s="38">
        <v>598704</v>
      </c>
      <c r="H1695" s="38"/>
      <c r="I1695" s="35">
        <f>I1694+Table1[[#This Row],[DEBIT]]-Table1[[#This Row],[CREDIT]]</f>
        <v>2132791462</v>
      </c>
      <c r="J1695" s="44"/>
    </row>
    <row r="1696" hidden="1" spans="1:10">
      <c r="A1696" s="27">
        <v>45147</v>
      </c>
      <c r="B1696" s="28">
        <f t="shared" si="10"/>
        <v>1686</v>
      </c>
      <c r="C1696" s="92" t="str">
        <f>_xlfn.IFNA(VLOOKUP(Table1[[#This Row],[ACCOUNT NAME]],'CHART OF ACCOUNTS'!$B$3:$D$156,2,0),"-")</f>
        <v>PRINTINGS</v>
      </c>
      <c r="D1696" s="36" t="s">
        <v>73</v>
      </c>
      <c r="E1696" t="str">
        <f>_xlfn.IFNA(VLOOKUP(Table1[[#This Row],[ACCOUNT NAME]],'CHART OF ACCOUNTS'!$B$3:$D$156,3,0),"-")</f>
        <v>MARKETING EXP</v>
      </c>
      <c r="F1696" s="36" t="s">
        <v>1486</v>
      </c>
      <c r="G1696" s="38">
        <v>60500</v>
      </c>
      <c r="H1696" s="38"/>
      <c r="I1696" s="35">
        <f>I1695+Table1[[#This Row],[DEBIT]]-Table1[[#This Row],[CREDIT]]</f>
        <v>2132851962</v>
      </c>
      <c r="J1696" s="44"/>
    </row>
    <row r="1697" hidden="1" spans="1:10">
      <c r="A1697" s="27">
        <v>45148</v>
      </c>
      <c r="B1697" s="28">
        <f t="shared" si="10"/>
        <v>1687</v>
      </c>
      <c r="C1697" s="92" t="str">
        <f>_xlfn.IFNA(VLOOKUP(Table1[[#This Row],[ACCOUNT NAME]],'CHART OF ACCOUNTS'!$B$3:$D$156,2,0),"-")</f>
        <v>GENERAL</v>
      </c>
      <c r="D1697" s="36" t="s">
        <v>31</v>
      </c>
      <c r="E1697" t="str">
        <f>_xlfn.IFNA(VLOOKUP(Table1[[#This Row],[ACCOUNT NAME]],'CHART OF ACCOUNTS'!$B$3:$D$156,3,0),"-")</f>
        <v>CONSTRUCTION EXP</v>
      </c>
      <c r="F1697" s="36" t="s">
        <v>1487</v>
      </c>
      <c r="G1697" s="38">
        <v>22600</v>
      </c>
      <c r="H1697" s="38"/>
      <c r="I1697" s="35">
        <f>I1696+Table1[[#This Row],[DEBIT]]-Table1[[#This Row],[CREDIT]]</f>
        <v>2132874562</v>
      </c>
      <c r="J1697" s="44"/>
    </row>
    <row r="1698" hidden="1" spans="1:10">
      <c r="A1698" s="27">
        <v>45148</v>
      </c>
      <c r="B1698" s="28">
        <f t="shared" si="10"/>
        <v>1688</v>
      </c>
      <c r="C1698" s="92" t="str">
        <f>_xlfn.IFNA(VLOOKUP(Table1[[#This Row],[ACCOUNT NAME]],'CHART OF ACCOUNTS'!$B$3:$D$156,2,0),"-")</f>
        <v>GENERAL</v>
      </c>
      <c r="D1698" s="36" t="s">
        <v>31</v>
      </c>
      <c r="E1698" t="str">
        <f>_xlfn.IFNA(VLOOKUP(Table1[[#This Row],[ACCOUNT NAME]],'CHART OF ACCOUNTS'!$B$3:$D$156,3,0),"-")</f>
        <v>CONSTRUCTION EXP</v>
      </c>
      <c r="F1698" s="36" t="s">
        <v>1488</v>
      </c>
      <c r="G1698" s="38">
        <v>300</v>
      </c>
      <c r="H1698" s="38"/>
      <c r="I1698" s="35">
        <f>I1697+Table1[[#This Row],[DEBIT]]-Table1[[#This Row],[CREDIT]]</f>
        <v>2132874862</v>
      </c>
      <c r="J1698" s="44"/>
    </row>
    <row r="1699" hidden="1" spans="1:10">
      <c r="A1699" s="27">
        <v>45148</v>
      </c>
      <c r="B1699" s="28">
        <f t="shared" si="10"/>
        <v>1689</v>
      </c>
      <c r="C1699" s="92" t="str">
        <f>_xlfn.IFNA(VLOOKUP(Table1[[#This Row],[ACCOUNT NAME]],'CHART OF ACCOUNTS'!$B$3:$D$156,2,0),"-")</f>
        <v>GARDENING</v>
      </c>
      <c r="D1699" t="s">
        <v>57</v>
      </c>
      <c r="E1699" t="str">
        <f>_xlfn.IFNA(VLOOKUP(Table1[[#This Row],[ACCOUNT NAME]],'CHART OF ACCOUNTS'!$B$3:$D$156,3,0),"-")</f>
        <v>CONSTRUCTION EXP</v>
      </c>
      <c r="F1699" s="36" t="s">
        <v>1489</v>
      </c>
      <c r="G1699" s="38">
        <v>12850</v>
      </c>
      <c r="H1699" s="38"/>
      <c r="I1699" s="35">
        <f>I1698+Table1[[#This Row],[DEBIT]]-Table1[[#This Row],[CREDIT]]</f>
        <v>2132887712</v>
      </c>
      <c r="J1699" s="44"/>
    </row>
    <row r="1700" hidden="1" spans="1:10">
      <c r="A1700" s="27">
        <v>45148</v>
      </c>
      <c r="B1700" s="28">
        <f t="shared" si="10"/>
        <v>1690</v>
      </c>
      <c r="C1700" s="92" t="str">
        <f>_xlfn.IFNA(VLOOKUP(Table1[[#This Row],[ACCOUNT NAME]],'CHART OF ACCOUNTS'!$B$3:$D$156,2,0),"-")</f>
        <v>GARDENING</v>
      </c>
      <c r="D1700" t="s">
        <v>57</v>
      </c>
      <c r="E1700" t="str">
        <f>_xlfn.IFNA(VLOOKUP(Table1[[#This Row],[ACCOUNT NAME]],'CHART OF ACCOUNTS'!$B$3:$D$156,3,0),"-")</f>
        <v>CONSTRUCTION EXP</v>
      </c>
      <c r="F1700" s="36" t="s">
        <v>1490</v>
      </c>
      <c r="G1700" s="38">
        <v>9800</v>
      </c>
      <c r="H1700" s="38"/>
      <c r="I1700" s="35">
        <f>I1699+Table1[[#This Row],[DEBIT]]-Table1[[#This Row],[CREDIT]]</f>
        <v>2132897512</v>
      </c>
      <c r="J1700" s="44"/>
    </row>
    <row r="1701" hidden="1" spans="1:10">
      <c r="A1701" s="27">
        <v>45148</v>
      </c>
      <c r="B1701" s="28">
        <f t="shared" si="10"/>
        <v>1691</v>
      </c>
      <c r="C1701" s="92" t="str">
        <f>_xlfn.IFNA(VLOOKUP(Table1[[#This Row],[ACCOUNT NAME]],'CHART OF ACCOUNTS'!$B$3:$D$156,2,0),"-")</f>
        <v>GENERAL</v>
      </c>
      <c r="D1701" s="36" t="s">
        <v>31</v>
      </c>
      <c r="E1701" t="str">
        <f>_xlfn.IFNA(VLOOKUP(Table1[[#This Row],[ACCOUNT NAME]],'CHART OF ACCOUNTS'!$B$3:$D$156,3,0),"-")</f>
        <v>CONSTRUCTION EXP</v>
      </c>
      <c r="F1701" s="36" t="s">
        <v>1491</v>
      </c>
      <c r="G1701" s="38">
        <v>358500</v>
      </c>
      <c r="H1701" s="38"/>
      <c r="I1701" s="35">
        <f>I1700+Table1[[#This Row],[DEBIT]]-Table1[[#This Row],[CREDIT]]</f>
        <v>2133256012</v>
      </c>
      <c r="J1701" s="44"/>
    </row>
    <row r="1702" hidden="1" spans="1:10">
      <c r="A1702" s="27">
        <v>45148</v>
      </c>
      <c r="B1702" s="28">
        <f t="shared" si="10"/>
        <v>1692</v>
      </c>
      <c r="C1702" s="92" t="str">
        <f>_xlfn.IFNA(VLOOKUP(Table1[[#This Row],[ACCOUNT NAME]],'CHART OF ACCOUNTS'!$B$3:$D$156,2,0),"-")</f>
        <v>FUEL</v>
      </c>
      <c r="D1702" t="s">
        <v>35</v>
      </c>
      <c r="E1702" t="str">
        <f>_xlfn.IFNA(VLOOKUP(Table1[[#This Row],[ACCOUNT NAME]],'CHART OF ACCOUNTS'!$B$3:$D$156,3,0),"-")</f>
        <v>CONSTRUCTION EXP</v>
      </c>
      <c r="F1702" s="36" t="s">
        <v>1492</v>
      </c>
      <c r="G1702" s="38">
        <v>54819</v>
      </c>
      <c r="H1702" s="38"/>
      <c r="I1702" s="35">
        <f>I1701+Table1[[#This Row],[DEBIT]]-Table1[[#This Row],[CREDIT]]</f>
        <v>2133310831</v>
      </c>
      <c r="J1702" s="44"/>
    </row>
    <row r="1703" hidden="1" spans="1:10">
      <c r="A1703" s="27">
        <v>45148</v>
      </c>
      <c r="B1703" s="28">
        <f t="shared" si="10"/>
        <v>1693</v>
      </c>
      <c r="C1703" s="92" t="str">
        <f>_xlfn.IFNA(VLOOKUP(Table1[[#This Row],[ACCOUNT NAME]],'CHART OF ACCOUNTS'!$B$3:$D$156,2,0),"-")</f>
        <v>FUEL</v>
      </c>
      <c r="D1703" t="s">
        <v>35</v>
      </c>
      <c r="E1703" t="str">
        <f>_xlfn.IFNA(VLOOKUP(Table1[[#This Row],[ACCOUNT NAME]],'CHART OF ACCOUNTS'!$B$3:$D$156,3,0),"-")</f>
        <v>CONSTRUCTION EXP</v>
      </c>
      <c r="F1703" s="36" t="s">
        <v>1493</v>
      </c>
      <c r="G1703" s="38">
        <v>13197</v>
      </c>
      <c r="H1703" s="38"/>
      <c r="I1703" s="35">
        <f>I1702+Table1[[#This Row],[DEBIT]]-Table1[[#This Row],[CREDIT]]</f>
        <v>2133324028</v>
      </c>
      <c r="J1703" s="44"/>
    </row>
    <row r="1704" hidden="1" spans="1:10">
      <c r="A1704" s="27">
        <v>45148</v>
      </c>
      <c r="B1704" s="28">
        <f t="shared" si="10"/>
        <v>1694</v>
      </c>
      <c r="C1704" s="92" t="str">
        <f>_xlfn.IFNA(VLOOKUP(Table1[[#This Row],[ACCOUNT NAME]],'CHART OF ACCOUNTS'!$B$3:$D$156,2,0),"-")</f>
        <v>FUEL</v>
      </c>
      <c r="D1704" t="s">
        <v>35</v>
      </c>
      <c r="E1704" t="str">
        <f>_xlfn.IFNA(VLOOKUP(Table1[[#This Row],[ACCOUNT NAME]],'CHART OF ACCOUNTS'!$B$3:$D$156,3,0),"-")</f>
        <v>CONSTRUCTION EXP</v>
      </c>
      <c r="F1704" s="36" t="s">
        <v>1494</v>
      </c>
      <c r="G1704" s="38">
        <v>21318</v>
      </c>
      <c r="H1704" s="38"/>
      <c r="I1704" s="35">
        <f>I1703+Table1[[#This Row],[DEBIT]]-Table1[[#This Row],[CREDIT]]</f>
        <v>2133345346</v>
      </c>
      <c r="J1704" s="44"/>
    </row>
    <row r="1705" hidden="1" spans="1:10">
      <c r="A1705" s="27">
        <v>45148</v>
      </c>
      <c r="B1705" s="28">
        <f t="shared" si="10"/>
        <v>1695</v>
      </c>
      <c r="C1705" s="92" t="str">
        <f>_xlfn.IFNA(VLOOKUP(Table1[[#This Row],[ACCOUNT NAME]],'CHART OF ACCOUNTS'!$B$3:$D$156,2,0),"-")</f>
        <v>FUEL</v>
      </c>
      <c r="D1705" t="s">
        <v>35</v>
      </c>
      <c r="E1705" t="str">
        <f>_xlfn.IFNA(VLOOKUP(Table1[[#This Row],[ACCOUNT NAME]],'CHART OF ACCOUNTS'!$B$3:$D$156,3,0),"-")</f>
        <v>CONSTRUCTION EXP</v>
      </c>
      <c r="F1705" s="36" t="s">
        <v>1495</v>
      </c>
      <c r="G1705" s="38">
        <v>37180</v>
      </c>
      <c r="H1705" s="38"/>
      <c r="I1705" s="35">
        <f>I1704+Table1[[#This Row],[DEBIT]]-Table1[[#This Row],[CREDIT]]</f>
        <v>2133382526</v>
      </c>
      <c r="J1705" s="44"/>
    </row>
    <row r="1706" hidden="1" spans="1:10">
      <c r="A1706" s="27">
        <v>45148</v>
      </c>
      <c r="B1706" s="28">
        <f t="shared" si="10"/>
        <v>1696</v>
      </c>
      <c r="C1706" s="92" t="str">
        <f>_xlfn.IFNA(VLOOKUP(Table1[[#This Row],[ACCOUNT NAME]],'CHART OF ACCOUNTS'!$B$3:$D$156,2,0),"-")</f>
        <v>FUEL</v>
      </c>
      <c r="D1706" t="s">
        <v>35</v>
      </c>
      <c r="E1706" t="str">
        <f>_xlfn.IFNA(VLOOKUP(Table1[[#This Row],[ACCOUNT NAME]],'CHART OF ACCOUNTS'!$B$3:$D$156,3,0),"-")</f>
        <v>CONSTRUCTION EXP</v>
      </c>
      <c r="F1706" s="36" t="s">
        <v>1496</v>
      </c>
      <c r="G1706" s="38">
        <v>15354</v>
      </c>
      <c r="H1706" s="38"/>
      <c r="I1706" s="35">
        <f>I1705+Table1[[#This Row],[DEBIT]]-Table1[[#This Row],[CREDIT]]</f>
        <v>2133397880</v>
      </c>
      <c r="J1706" s="44"/>
    </row>
    <row r="1707" hidden="1" spans="1:10">
      <c r="A1707" s="27">
        <v>45148</v>
      </c>
      <c r="B1707" s="28">
        <f t="shared" si="10"/>
        <v>1697</v>
      </c>
      <c r="C1707" s="92" t="str">
        <f>_xlfn.IFNA(VLOOKUP(Table1[[#This Row],[ACCOUNT NAME]],'CHART OF ACCOUNTS'!$B$3:$D$156,2,0),"-")</f>
        <v>FUEL</v>
      </c>
      <c r="D1707" t="s">
        <v>35</v>
      </c>
      <c r="E1707" t="str">
        <f>_xlfn.IFNA(VLOOKUP(Table1[[#This Row],[ACCOUNT NAME]],'CHART OF ACCOUNTS'!$B$3:$D$156,3,0),"-")</f>
        <v>CONSTRUCTION EXP</v>
      </c>
      <c r="F1707" s="36" t="s">
        <v>1497</v>
      </c>
      <c r="G1707" s="38">
        <v>86035</v>
      </c>
      <c r="H1707" s="38"/>
      <c r="I1707" s="35">
        <f>I1706+Table1[[#This Row],[DEBIT]]-Table1[[#This Row],[CREDIT]]</f>
        <v>2133483915</v>
      </c>
      <c r="J1707" s="44"/>
    </row>
    <row r="1708" hidden="1" spans="1:10">
      <c r="A1708" s="27">
        <v>45148</v>
      </c>
      <c r="B1708" s="28">
        <f t="shared" si="10"/>
        <v>1698</v>
      </c>
      <c r="C1708" s="92" t="str">
        <f>_xlfn.IFNA(VLOOKUP(Table1[[#This Row],[ACCOUNT NAME]],'CHART OF ACCOUNTS'!$B$3:$D$156,2,0),"-")</f>
        <v>GENERAL</v>
      </c>
      <c r="D1708" s="36" t="s">
        <v>31</v>
      </c>
      <c r="E1708" t="str">
        <f>_xlfn.IFNA(VLOOKUP(Table1[[#This Row],[ACCOUNT NAME]],'CHART OF ACCOUNTS'!$B$3:$D$156,3,0),"-")</f>
        <v>CONSTRUCTION EXP</v>
      </c>
      <c r="F1708" s="36" t="s">
        <v>1498</v>
      </c>
      <c r="G1708" s="38">
        <v>590</v>
      </c>
      <c r="H1708" s="38"/>
      <c r="I1708" s="35">
        <f>I1707+Table1[[#This Row],[DEBIT]]-Table1[[#This Row],[CREDIT]]</f>
        <v>2133484505</v>
      </c>
      <c r="J1708" s="44"/>
    </row>
    <row r="1709" hidden="1" spans="1:10">
      <c r="A1709" s="27">
        <v>45148</v>
      </c>
      <c r="B1709" s="28">
        <f t="shared" si="10"/>
        <v>1699</v>
      </c>
      <c r="C1709" s="92" t="str">
        <f>_xlfn.IFNA(VLOOKUP(Table1[[#This Row],[ACCOUNT NAME]],'CHART OF ACCOUNTS'!$B$3:$D$156,2,0),"-")</f>
        <v>GENERAL</v>
      </c>
      <c r="D1709" s="36" t="s">
        <v>31</v>
      </c>
      <c r="E1709" t="str">
        <f>_xlfn.IFNA(VLOOKUP(Table1[[#This Row],[ACCOUNT NAME]],'CHART OF ACCOUNTS'!$B$3:$D$156,3,0),"-")</f>
        <v>CONSTRUCTION EXP</v>
      </c>
      <c r="F1709" s="36" t="s">
        <v>1499</v>
      </c>
      <c r="G1709" s="38">
        <v>1500</v>
      </c>
      <c r="H1709" s="38"/>
      <c r="I1709" s="35">
        <f>I1708+Table1[[#This Row],[DEBIT]]-Table1[[#This Row],[CREDIT]]</f>
        <v>2133486005</v>
      </c>
      <c r="J1709" s="44"/>
    </row>
    <row r="1710" hidden="1" spans="1:10">
      <c r="A1710" s="27">
        <v>45148</v>
      </c>
      <c r="B1710" s="28">
        <f t="shared" si="10"/>
        <v>1700</v>
      </c>
      <c r="C1710" s="92" t="str">
        <f>_xlfn.IFNA(VLOOKUP(Table1[[#This Row],[ACCOUNT NAME]],'CHART OF ACCOUNTS'!$B$3:$D$156,2,0),"-")</f>
        <v>GENERAL</v>
      </c>
      <c r="D1710" s="36" t="s">
        <v>31</v>
      </c>
      <c r="E1710" t="str">
        <f>_xlfn.IFNA(VLOOKUP(Table1[[#This Row],[ACCOUNT NAME]],'CHART OF ACCOUNTS'!$B$3:$D$156,3,0),"-")</f>
        <v>CONSTRUCTION EXP</v>
      </c>
      <c r="F1710" s="36" t="s">
        <v>1500</v>
      </c>
      <c r="G1710" s="38">
        <v>370000</v>
      </c>
      <c r="H1710" s="38"/>
      <c r="I1710" s="35">
        <f>I1709+Table1[[#This Row],[DEBIT]]-Table1[[#This Row],[CREDIT]]</f>
        <v>2133856005</v>
      </c>
      <c r="J1710" s="44"/>
    </row>
    <row r="1711" hidden="1" spans="1:10">
      <c r="A1711" s="27">
        <v>45148</v>
      </c>
      <c r="B1711" s="28">
        <f t="shared" si="10"/>
        <v>1701</v>
      </c>
      <c r="C1711" s="92" t="str">
        <f>_xlfn.IFNA(VLOOKUP(Table1[[#This Row],[ACCOUNT NAME]],'CHART OF ACCOUNTS'!$B$3:$D$156,2,0),"-")</f>
        <v>FUEL</v>
      </c>
      <c r="D1711" t="s">
        <v>35</v>
      </c>
      <c r="E1711" t="str">
        <f>_xlfn.IFNA(VLOOKUP(Table1[[#This Row],[ACCOUNT NAME]],'CHART OF ACCOUNTS'!$B$3:$D$156,3,0),"-")</f>
        <v>CONSTRUCTION EXP</v>
      </c>
      <c r="F1711" s="36" t="s">
        <v>1501</v>
      </c>
      <c r="G1711" s="38">
        <v>24038</v>
      </c>
      <c r="H1711" s="38"/>
      <c r="I1711" s="35">
        <f>I1710+Table1[[#This Row],[DEBIT]]-Table1[[#This Row],[CREDIT]]</f>
        <v>2133880043</v>
      </c>
      <c r="J1711" s="44"/>
    </row>
    <row r="1712" hidden="1" spans="1:10">
      <c r="A1712" s="27">
        <v>45148</v>
      </c>
      <c r="B1712" s="28">
        <f t="shared" si="10"/>
        <v>1702</v>
      </c>
      <c r="C1712" s="92" t="str">
        <f>_xlfn.IFNA(VLOOKUP(Table1[[#This Row],[ACCOUNT NAME]],'CHART OF ACCOUNTS'!$B$3:$D$156,2,0),"-")</f>
        <v>FUEL</v>
      </c>
      <c r="D1712" t="s">
        <v>35</v>
      </c>
      <c r="E1712" t="str">
        <f>_xlfn.IFNA(VLOOKUP(Table1[[#This Row],[ACCOUNT NAME]],'CHART OF ACCOUNTS'!$B$3:$D$156,3,0),"-")</f>
        <v>CONSTRUCTION EXP</v>
      </c>
      <c r="F1712" s="36" t="s">
        <v>1502</v>
      </c>
      <c r="G1712" s="38">
        <v>25867</v>
      </c>
      <c r="H1712" s="38"/>
      <c r="I1712" s="35">
        <f>I1711+Table1[[#This Row],[DEBIT]]-Table1[[#This Row],[CREDIT]]</f>
        <v>2133905910</v>
      </c>
      <c r="J1712" s="44"/>
    </row>
    <row r="1713" hidden="1" spans="1:10">
      <c r="A1713" s="27">
        <v>45148</v>
      </c>
      <c r="B1713" s="28">
        <f t="shared" si="10"/>
        <v>1703</v>
      </c>
      <c r="C1713" s="92" t="str">
        <f>_xlfn.IFNA(VLOOKUP(Table1[[#This Row],[ACCOUNT NAME]],'CHART OF ACCOUNTS'!$B$3:$D$156,2,0),"-")</f>
        <v>FUEL</v>
      </c>
      <c r="D1713" t="s">
        <v>35</v>
      </c>
      <c r="E1713" t="str">
        <f>_xlfn.IFNA(VLOOKUP(Table1[[#This Row],[ACCOUNT NAME]],'CHART OF ACCOUNTS'!$B$3:$D$156,3,0),"-")</f>
        <v>CONSTRUCTION EXP</v>
      </c>
      <c r="F1713" s="36" t="s">
        <v>1503</v>
      </c>
      <c r="G1713" s="38">
        <v>60096</v>
      </c>
      <c r="H1713" s="38"/>
      <c r="I1713" s="35">
        <f>I1712+Table1[[#This Row],[DEBIT]]-Table1[[#This Row],[CREDIT]]</f>
        <v>2133966006</v>
      </c>
      <c r="J1713" s="44"/>
    </row>
    <row r="1714" hidden="1" spans="1:10">
      <c r="A1714" s="27">
        <v>45148</v>
      </c>
      <c r="B1714" s="28">
        <f t="shared" si="10"/>
        <v>1704</v>
      </c>
      <c r="C1714" s="92" t="str">
        <f>_xlfn.IFNA(VLOOKUP(Table1[[#This Row],[ACCOUNT NAME]],'CHART OF ACCOUNTS'!$B$3:$D$156,2,0),"-")</f>
        <v>FUEL</v>
      </c>
      <c r="D1714" t="s">
        <v>35</v>
      </c>
      <c r="E1714" t="str">
        <f>_xlfn.IFNA(VLOOKUP(Table1[[#This Row],[ACCOUNT NAME]],'CHART OF ACCOUNTS'!$B$3:$D$156,3,0),"-")</f>
        <v>CONSTRUCTION EXP</v>
      </c>
      <c r="F1714" s="36" t="s">
        <v>1504</v>
      </c>
      <c r="G1714" s="38">
        <v>96416</v>
      </c>
      <c r="H1714" s="38"/>
      <c r="I1714" s="35">
        <f>I1713+Table1[[#This Row],[DEBIT]]-Table1[[#This Row],[CREDIT]]</f>
        <v>2134062422</v>
      </c>
      <c r="J1714" s="44"/>
    </row>
    <row r="1715" hidden="1" spans="1:10">
      <c r="A1715" s="27">
        <v>45148</v>
      </c>
      <c r="B1715" s="28">
        <f t="shared" si="10"/>
        <v>1705</v>
      </c>
      <c r="C1715" s="92" t="str">
        <f>_xlfn.IFNA(VLOOKUP(Table1[[#This Row],[ACCOUNT NAME]],'CHART OF ACCOUNTS'!$B$3:$D$156,2,0),"-")</f>
        <v>FUEL</v>
      </c>
      <c r="D1715" t="s">
        <v>35</v>
      </c>
      <c r="E1715" t="str">
        <f>_xlfn.IFNA(VLOOKUP(Table1[[#This Row],[ACCOUNT NAME]],'CHART OF ACCOUNTS'!$B$3:$D$156,3,0),"-")</f>
        <v>CONSTRUCTION EXP</v>
      </c>
      <c r="F1715" s="36" t="s">
        <v>1505</v>
      </c>
      <c r="G1715" s="38">
        <v>56438</v>
      </c>
      <c r="H1715" s="38"/>
      <c r="I1715" s="35">
        <f>I1714+Table1[[#This Row],[DEBIT]]-Table1[[#This Row],[CREDIT]]</f>
        <v>2134118860</v>
      </c>
      <c r="J1715" s="44"/>
    </row>
    <row r="1716" hidden="1" spans="1:10">
      <c r="A1716" s="27">
        <v>45148</v>
      </c>
      <c r="B1716" s="28">
        <f t="shared" si="10"/>
        <v>1706</v>
      </c>
      <c r="C1716" s="92" t="str">
        <f>_xlfn.IFNA(VLOOKUP(Table1[[#This Row],[ACCOUNT NAME]],'CHART OF ACCOUNTS'!$B$3:$D$156,2,0),"-")</f>
        <v>FUEL</v>
      </c>
      <c r="D1716" t="s">
        <v>35</v>
      </c>
      <c r="E1716" t="str">
        <f>_xlfn.IFNA(VLOOKUP(Table1[[#This Row],[ACCOUNT NAME]],'CHART OF ACCOUNTS'!$B$3:$D$156,3,0),"-")</f>
        <v>CONSTRUCTION EXP</v>
      </c>
      <c r="F1716" s="36" t="s">
        <v>1506</v>
      </c>
      <c r="G1716" s="38">
        <v>15677</v>
      </c>
      <c r="H1716" s="38"/>
      <c r="I1716" s="35">
        <f>I1715+Table1[[#This Row],[DEBIT]]-Table1[[#This Row],[CREDIT]]</f>
        <v>2134134537</v>
      </c>
      <c r="J1716" s="44"/>
    </row>
    <row r="1717" hidden="1" spans="1:10">
      <c r="A1717" s="27">
        <v>45148</v>
      </c>
      <c r="B1717" s="28">
        <f t="shared" si="10"/>
        <v>1707</v>
      </c>
      <c r="C1717" s="92" t="str">
        <f>_xlfn.IFNA(VLOOKUP(Table1[[#This Row],[ACCOUNT NAME]],'CHART OF ACCOUNTS'!$B$3:$D$156,2,0),"-")</f>
        <v>MISCELLANOUS</v>
      </c>
      <c r="D1717" s="36" t="s">
        <v>140</v>
      </c>
      <c r="E1717" t="str">
        <f>_xlfn.IFNA(VLOOKUP(Table1[[#This Row],[ACCOUNT NAME]],'CHART OF ACCOUNTS'!$B$3:$D$156,3,0),"-")</f>
        <v>OPERATIONS EXPENSES</v>
      </c>
      <c r="F1717" s="36" t="s">
        <v>1507</v>
      </c>
      <c r="G1717" s="38">
        <v>195000</v>
      </c>
      <c r="H1717" s="38"/>
      <c r="I1717" s="35">
        <f>I1716+Table1[[#This Row],[DEBIT]]-Table1[[#This Row],[CREDIT]]</f>
        <v>2134329537</v>
      </c>
      <c r="J1717" s="44"/>
    </row>
    <row r="1718" hidden="1" spans="1:10">
      <c r="A1718" s="27">
        <v>45148</v>
      </c>
      <c r="B1718" s="28">
        <f t="shared" si="10"/>
        <v>1708</v>
      </c>
      <c r="C1718" s="92" t="str">
        <f>_xlfn.IFNA(VLOOKUP(Table1[[#This Row],[ACCOUNT NAME]],'CHART OF ACCOUNTS'!$B$3:$D$156,2,0),"-")</f>
        <v>TAXES PAID</v>
      </c>
      <c r="D1718" t="s">
        <v>163</v>
      </c>
      <c r="E1718" t="str">
        <f>_xlfn.IFNA(VLOOKUP(Table1[[#This Row],[ACCOUNT NAME]],'CHART OF ACCOUNTS'!$B$3:$D$156,3,0),"-")</f>
        <v>LEGAL EXPENSES</v>
      </c>
      <c r="F1718" s="36" t="s">
        <v>1508</v>
      </c>
      <c r="G1718" s="38">
        <v>574200</v>
      </c>
      <c r="H1718" s="38"/>
      <c r="I1718" s="35">
        <f>I1717+Table1[[#This Row],[DEBIT]]-Table1[[#This Row],[CREDIT]]</f>
        <v>2134903737</v>
      </c>
      <c r="J1718" s="44"/>
    </row>
    <row r="1719" hidden="1" spans="1:10">
      <c r="A1719" s="27">
        <v>45148</v>
      </c>
      <c r="B1719" s="28">
        <f t="shared" si="10"/>
        <v>1709</v>
      </c>
      <c r="C1719" s="92" t="str">
        <f>_xlfn.IFNA(VLOOKUP(Table1[[#This Row],[ACCOUNT NAME]],'CHART OF ACCOUNTS'!$B$3:$D$156,2,0),"-")</f>
        <v>TAXES PAID</v>
      </c>
      <c r="D1719" t="s">
        <v>163</v>
      </c>
      <c r="E1719" t="str">
        <f>_xlfn.IFNA(VLOOKUP(Table1[[#This Row],[ACCOUNT NAME]],'CHART OF ACCOUNTS'!$B$3:$D$156,3,0),"-")</f>
        <v>LEGAL EXPENSES</v>
      </c>
      <c r="F1719" s="36" t="s">
        <v>1509</v>
      </c>
      <c r="G1719" s="38">
        <v>574200</v>
      </c>
      <c r="H1719" s="38"/>
      <c r="I1719" s="35">
        <f>I1718+Table1[[#This Row],[DEBIT]]-Table1[[#This Row],[CREDIT]]</f>
        <v>2135477937</v>
      </c>
      <c r="J1719" s="44"/>
    </row>
    <row r="1720" hidden="1" spans="1:10">
      <c r="A1720" s="27">
        <v>45148</v>
      </c>
      <c r="B1720" s="28">
        <f t="shared" si="10"/>
        <v>1710</v>
      </c>
      <c r="C1720" s="92" t="str">
        <f>_xlfn.IFNA(VLOOKUP(Table1[[#This Row],[ACCOUNT NAME]],'CHART OF ACCOUNTS'!$B$3:$D$156,2,0),"-")</f>
        <v>UTILITY</v>
      </c>
      <c r="D1720" s="36" t="s">
        <v>141</v>
      </c>
      <c r="E1720" t="str">
        <f>_xlfn.IFNA(VLOOKUP(Table1[[#This Row],[ACCOUNT NAME]],'CHART OF ACCOUNTS'!$B$3:$D$156,3,0),"-")</f>
        <v>OPERATIONS EXPENSES</v>
      </c>
      <c r="F1720" s="36" t="s">
        <v>1510</v>
      </c>
      <c r="G1720" s="38">
        <v>125000</v>
      </c>
      <c r="H1720" s="38"/>
      <c r="I1720" s="35">
        <f>I1719+Table1[[#This Row],[DEBIT]]-Table1[[#This Row],[CREDIT]]</f>
        <v>2135602937</v>
      </c>
      <c r="J1720" s="44"/>
    </row>
    <row r="1721" hidden="1" spans="1:10">
      <c r="A1721" s="27">
        <v>45148</v>
      </c>
      <c r="B1721" s="28">
        <f t="shared" si="10"/>
        <v>1711</v>
      </c>
      <c r="C1721" s="92" t="str">
        <f>_xlfn.IFNA(VLOOKUP(Table1[[#This Row],[ACCOUNT NAME]],'CHART OF ACCOUNTS'!$B$3:$D$156,2,0),"-")</f>
        <v>MISCELLANOUS</v>
      </c>
      <c r="D1721" s="36" t="s">
        <v>140</v>
      </c>
      <c r="E1721" t="str">
        <f>_xlfn.IFNA(VLOOKUP(Table1[[#This Row],[ACCOUNT NAME]],'CHART OF ACCOUNTS'!$B$3:$D$156,3,0),"-")</f>
        <v>OPERATIONS EXPENSES</v>
      </c>
      <c r="F1721" s="36" t="s">
        <v>1511</v>
      </c>
      <c r="G1721" s="38">
        <v>24500</v>
      </c>
      <c r="H1721" s="38"/>
      <c r="I1721" s="35">
        <f>I1720+Table1[[#This Row],[DEBIT]]-Table1[[#This Row],[CREDIT]]</f>
        <v>2135627437</v>
      </c>
      <c r="J1721" s="44"/>
    </row>
    <row r="1722" hidden="1" spans="1:10">
      <c r="A1722" s="27">
        <v>45148</v>
      </c>
      <c r="B1722" s="28">
        <f t="shared" si="10"/>
        <v>1712</v>
      </c>
      <c r="C1722" s="92" t="str">
        <f>_xlfn.IFNA(VLOOKUP(Table1[[#This Row],[ACCOUNT NAME]],'CHART OF ACCOUNTS'!$B$3:$D$156,2,0),"-")</f>
        <v>GENERAL</v>
      </c>
      <c r="D1722" t="s">
        <v>125</v>
      </c>
      <c r="E1722" t="str">
        <f>_xlfn.IFNA(VLOOKUP(Table1[[#This Row],[ACCOUNT NAME]],'CHART OF ACCOUNTS'!$B$3:$D$156,3,0),"-")</f>
        <v>DMA CONSULTANTS</v>
      </c>
      <c r="F1722" t="s">
        <v>1512</v>
      </c>
      <c r="G1722" s="38">
        <v>300000</v>
      </c>
      <c r="H1722" s="38"/>
      <c r="I1722" s="35">
        <f>I1721+Table1[[#This Row],[DEBIT]]-Table1[[#This Row],[CREDIT]]</f>
        <v>2135927437</v>
      </c>
      <c r="J1722" s="44"/>
    </row>
    <row r="1723" hidden="1" spans="1:10">
      <c r="A1723" s="27">
        <v>45148</v>
      </c>
      <c r="B1723" s="28">
        <f t="shared" si="10"/>
        <v>1713</v>
      </c>
      <c r="C1723" s="92" t="str">
        <f>_xlfn.IFNA(VLOOKUP(Table1[[#This Row],[ACCOUNT NAME]],'CHART OF ACCOUNTS'!$B$3:$D$156,2,0),"-")</f>
        <v>GENERAL</v>
      </c>
      <c r="D1723" t="s">
        <v>125</v>
      </c>
      <c r="E1723" t="str">
        <f>_xlfn.IFNA(VLOOKUP(Table1[[#This Row],[ACCOUNT NAME]],'CHART OF ACCOUNTS'!$B$3:$D$156,3,0),"-")</f>
        <v>DMA CONSULTANTS</v>
      </c>
      <c r="F1723" s="36" t="s">
        <v>1513</v>
      </c>
      <c r="G1723" s="38">
        <v>9000</v>
      </c>
      <c r="H1723" s="38"/>
      <c r="I1723" s="35">
        <f>I1722+Table1[[#This Row],[DEBIT]]-Table1[[#This Row],[CREDIT]]</f>
        <v>2135936437</v>
      </c>
      <c r="J1723" s="44"/>
    </row>
    <row r="1724" hidden="1" spans="1:10">
      <c r="A1724" s="27">
        <v>45148</v>
      </c>
      <c r="B1724" s="28">
        <f t="shared" si="10"/>
        <v>1714</v>
      </c>
      <c r="C1724" s="92" t="str">
        <f>_xlfn.IFNA(VLOOKUP(Table1[[#This Row],[ACCOUNT NAME]],'CHART OF ACCOUNTS'!$B$3:$D$156,2,0),"-")</f>
        <v>PHA</v>
      </c>
      <c r="D1724" t="s">
        <v>128</v>
      </c>
      <c r="E1724" t="str">
        <f>_xlfn.IFNA(VLOOKUP(Table1[[#This Row],[ACCOUNT NAME]],'CHART OF ACCOUNTS'!$B$3:$D$156,3,0),"-")</f>
        <v>DMA CONSULTANTS</v>
      </c>
      <c r="F1724" s="36" t="s">
        <v>1514</v>
      </c>
      <c r="G1724" s="38">
        <v>35000</v>
      </c>
      <c r="H1724" s="38"/>
      <c r="I1724" s="35">
        <f>I1723+Table1[[#This Row],[DEBIT]]-Table1[[#This Row],[CREDIT]]</f>
        <v>2135971437</v>
      </c>
      <c r="J1724" s="44"/>
    </row>
    <row r="1725" hidden="1" spans="1:10">
      <c r="A1725" s="27">
        <v>45148</v>
      </c>
      <c r="B1725" s="28">
        <f t="shared" si="10"/>
        <v>1715</v>
      </c>
      <c r="C1725" s="92" t="str">
        <f>_xlfn.IFNA(VLOOKUP(Table1[[#This Row],[ACCOUNT NAME]],'CHART OF ACCOUNTS'!$B$3:$D$156,2,0),"-")</f>
        <v>PHA</v>
      </c>
      <c r="D1725" t="s">
        <v>128</v>
      </c>
      <c r="E1725" t="str">
        <f>_xlfn.IFNA(VLOOKUP(Table1[[#This Row],[ACCOUNT NAME]],'CHART OF ACCOUNTS'!$B$3:$D$156,3,0),"-")</f>
        <v>DMA CONSULTANTS</v>
      </c>
      <c r="F1725" s="36" t="s">
        <v>1515</v>
      </c>
      <c r="G1725" s="38">
        <v>35000</v>
      </c>
      <c r="H1725" s="38"/>
      <c r="I1725" s="35">
        <f>I1724+Table1[[#This Row],[DEBIT]]-Table1[[#This Row],[CREDIT]]</f>
        <v>2136006437</v>
      </c>
      <c r="J1725" s="44"/>
    </row>
    <row r="1726" hidden="1" spans="1:10">
      <c r="A1726" s="27">
        <v>45148</v>
      </c>
      <c r="B1726" s="28">
        <f t="shared" si="10"/>
        <v>1716</v>
      </c>
      <c r="C1726" s="92" t="str">
        <f>_xlfn.IFNA(VLOOKUP(Table1[[#This Row],[ACCOUNT NAME]],'CHART OF ACCOUNTS'!$B$3:$D$156,2,0),"-")</f>
        <v>IRRIGATION </v>
      </c>
      <c r="D1726" t="s">
        <v>127</v>
      </c>
      <c r="E1726" t="str">
        <f>_xlfn.IFNA(VLOOKUP(Table1[[#This Row],[ACCOUNT NAME]],'CHART OF ACCOUNTS'!$B$3:$D$156,3,0),"-")</f>
        <v>DMA CONSULTANTS</v>
      </c>
      <c r="F1726" s="36" t="s">
        <v>1516</v>
      </c>
      <c r="G1726" s="38">
        <v>5000</v>
      </c>
      <c r="H1726" s="38"/>
      <c r="I1726" s="35">
        <f>I1725+Table1[[#This Row],[DEBIT]]-Table1[[#This Row],[CREDIT]]</f>
        <v>2136011437</v>
      </c>
      <c r="J1726" s="44"/>
    </row>
    <row r="1727" hidden="1" spans="1:10">
      <c r="A1727" s="27">
        <v>45149</v>
      </c>
      <c r="B1727" s="28">
        <f t="shared" si="10"/>
        <v>1717</v>
      </c>
      <c r="C1727" s="92" t="str">
        <f>_xlfn.IFNA(VLOOKUP(Table1[[#This Row],[ACCOUNT NAME]],'CHART OF ACCOUNTS'!$B$3:$D$156,2,0),"-")</f>
        <v>UTILITY</v>
      </c>
      <c r="D1727" s="36" t="s">
        <v>141</v>
      </c>
      <c r="E1727" t="str">
        <f>_xlfn.IFNA(VLOOKUP(Table1[[#This Row],[ACCOUNT NAME]],'CHART OF ACCOUNTS'!$B$3:$D$156,3,0),"-")</f>
        <v>OPERATIONS EXPENSES</v>
      </c>
      <c r="F1727" s="36" t="s">
        <v>1517</v>
      </c>
      <c r="G1727" s="38">
        <v>7150</v>
      </c>
      <c r="H1727" s="38"/>
      <c r="I1727" s="35">
        <f>I1726+Table1[[#This Row],[DEBIT]]-Table1[[#This Row],[CREDIT]]</f>
        <v>2136018587</v>
      </c>
      <c r="J1727" s="44"/>
    </row>
    <row r="1728" hidden="1" spans="1:10">
      <c r="A1728" s="27">
        <v>45149</v>
      </c>
      <c r="B1728" s="28">
        <f t="shared" si="10"/>
        <v>1718</v>
      </c>
      <c r="C1728" s="92" t="str">
        <f>_xlfn.IFNA(VLOOKUP(Table1[[#This Row],[ACCOUNT NAME]],'CHART OF ACCOUNTS'!$B$3:$D$156,2,0),"-")</f>
        <v>UTILITY</v>
      </c>
      <c r="D1728" s="36" t="s">
        <v>141</v>
      </c>
      <c r="E1728" t="str">
        <f>_xlfn.IFNA(VLOOKUP(Table1[[#This Row],[ACCOUNT NAME]],'CHART OF ACCOUNTS'!$B$3:$D$156,3,0),"-")</f>
        <v>OPERATIONS EXPENSES</v>
      </c>
      <c r="F1728" s="36" t="s">
        <v>1518</v>
      </c>
      <c r="G1728" s="38">
        <v>137</v>
      </c>
      <c r="H1728" s="38"/>
      <c r="I1728" s="35">
        <f>I1727+Table1[[#This Row],[DEBIT]]-Table1[[#This Row],[CREDIT]]</f>
        <v>2136018724</v>
      </c>
      <c r="J1728" s="44"/>
    </row>
    <row r="1729" hidden="1" spans="1:10">
      <c r="A1729" s="27">
        <v>45153</v>
      </c>
      <c r="B1729" s="28">
        <f t="shared" si="10"/>
        <v>1719</v>
      </c>
      <c r="C1729" s="12" t="str">
        <f>_xlfn.IFNA(VLOOKUP(Table1[[#This Row],[ACCOUNT NAME]],'CHART OF ACCOUNTS'!$B$3:$D$156,2,0),"-")</f>
        <v>CONTAINERS MSS</v>
      </c>
      <c r="D1729" t="s">
        <v>74</v>
      </c>
      <c r="E1729" t="str">
        <f>_xlfn.IFNA(VLOOKUP(Table1[[#This Row],[ACCOUNT NAME]],'CHART OF ACCOUNTS'!$B$3:$D$156,3,0),"-")</f>
        <v>MARKETING EXP</v>
      </c>
      <c r="F1729" s="36" t="s">
        <v>1519</v>
      </c>
      <c r="G1729" s="38">
        <v>1900000</v>
      </c>
      <c r="H1729" s="38"/>
      <c r="I1729" s="35">
        <f>I1728+Table1[[#This Row],[DEBIT]]-Table1[[#This Row],[CREDIT]]</f>
        <v>2137918724</v>
      </c>
      <c r="J1729" s="44"/>
    </row>
    <row r="1730" hidden="1" spans="1:10">
      <c r="A1730" s="27">
        <v>45153</v>
      </c>
      <c r="B1730" s="28">
        <f t="shared" si="10"/>
        <v>1720</v>
      </c>
      <c r="C1730" s="92" t="str">
        <f>_xlfn.IFNA(VLOOKUP(Table1[[#This Row],[ACCOUNT NAME]],'CHART OF ACCOUNTS'!$B$3:$D$156,2,0),"-")</f>
        <v>RENTS</v>
      </c>
      <c r="D1730" t="s">
        <v>134</v>
      </c>
      <c r="E1730" t="str">
        <f>_xlfn.IFNA(VLOOKUP(Table1[[#This Row],[ACCOUNT NAME]],'CHART OF ACCOUNTS'!$B$3:$D$156,3,0),"-")</f>
        <v>OPERATIONS EXPENSES</v>
      </c>
      <c r="F1730" s="94" t="s">
        <v>1520</v>
      </c>
      <c r="G1730" s="38">
        <v>178500</v>
      </c>
      <c r="H1730" s="38"/>
      <c r="I1730" s="35">
        <f>I1729+Table1[[#This Row],[DEBIT]]-Table1[[#This Row],[CREDIT]]</f>
        <v>2138097224</v>
      </c>
      <c r="J1730" s="44"/>
    </row>
    <row r="1731" hidden="1" spans="1:10">
      <c r="A1731" s="27">
        <v>45154</v>
      </c>
      <c r="B1731" s="28">
        <f t="shared" si="10"/>
        <v>1721</v>
      </c>
      <c r="C1731" s="12" t="str">
        <f>_xlfn.IFNA(VLOOKUP(Table1[[#This Row],[ACCOUNT NAME]],'CHART OF ACCOUNTS'!$B$3:$D$156,2,0),"-")</f>
        <v>I-E-P TOWN</v>
      </c>
      <c r="D1731" t="s">
        <v>94</v>
      </c>
      <c r="E1731" t="str">
        <f>_xlfn.IFNA(VLOOKUP(Table1[[#This Row],[ACCOUNT NAME]],'CHART OF ACCOUNTS'!$B$3:$D$156,3,0),"-")</f>
        <v>MARKETING EXP</v>
      </c>
      <c r="F1731" t="s">
        <v>1521</v>
      </c>
      <c r="G1731" s="38">
        <v>5168</v>
      </c>
      <c r="H1731" s="38"/>
      <c r="I1731" s="35">
        <f>I1730+Table1[[#This Row],[DEBIT]]-Table1[[#This Row],[CREDIT]]</f>
        <v>2138102392</v>
      </c>
      <c r="J1731" s="44"/>
    </row>
    <row r="1732" hidden="1" spans="1:10">
      <c r="A1732" s="27">
        <v>45154</v>
      </c>
      <c r="B1732" s="28">
        <f t="shared" si="10"/>
        <v>1722</v>
      </c>
      <c r="C1732" s="92" t="str">
        <f>_xlfn.IFNA(VLOOKUP(Table1[[#This Row],[ACCOUNT NAME]],'CHART OF ACCOUNTS'!$B$3:$D$156,2,0),"-")</f>
        <v>WASA</v>
      </c>
      <c r="D1732" t="s">
        <v>117</v>
      </c>
      <c r="E1732" t="str">
        <f>_xlfn.IFNA(VLOOKUP(Table1[[#This Row],[ACCOUNT NAME]],'CHART OF ACCOUNTS'!$B$3:$D$156,3,0),"-")</f>
        <v>DMA CONSULTANTS</v>
      </c>
      <c r="F1732" s="36" t="s">
        <v>1522</v>
      </c>
      <c r="G1732" s="38">
        <v>300000</v>
      </c>
      <c r="H1732" s="38"/>
      <c r="I1732" s="35">
        <f>I1731+Table1[[#This Row],[DEBIT]]-Table1[[#This Row],[CREDIT]]</f>
        <v>2138402392</v>
      </c>
      <c r="J1732" s="44"/>
    </row>
    <row r="1733" hidden="1" spans="1:10">
      <c r="A1733" s="27">
        <v>45154</v>
      </c>
      <c r="B1733" s="28">
        <f t="shared" si="10"/>
        <v>1723</v>
      </c>
      <c r="C1733" s="92" t="str">
        <f>_xlfn.IFNA(VLOOKUP(Table1[[#This Row],[ACCOUNT NAME]],'CHART OF ACCOUNTS'!$B$3:$D$156,2,0),"-")</f>
        <v>UTILITY</v>
      </c>
      <c r="D1733" s="36" t="s">
        <v>141</v>
      </c>
      <c r="E1733" t="str">
        <f>_xlfn.IFNA(VLOOKUP(Table1[[#This Row],[ACCOUNT NAME]],'CHART OF ACCOUNTS'!$B$3:$D$156,3,0),"-")</f>
        <v>OPERATIONS EXPENSES</v>
      </c>
      <c r="F1733" s="46" t="s">
        <v>1523</v>
      </c>
      <c r="G1733" s="38">
        <v>6890</v>
      </c>
      <c r="H1733" s="38"/>
      <c r="I1733" s="35">
        <f>I1732+Table1[[#This Row],[DEBIT]]-Table1[[#This Row],[CREDIT]]</f>
        <v>2138409282</v>
      </c>
      <c r="J1733" s="44"/>
    </row>
    <row r="1734" hidden="1" spans="1:10">
      <c r="A1734" s="27">
        <v>45154</v>
      </c>
      <c r="B1734" s="28">
        <f t="shared" si="10"/>
        <v>1724</v>
      </c>
      <c r="C1734" s="92" t="str">
        <f>_xlfn.IFNA(VLOOKUP(Table1[[#This Row],[ACCOUNT NAME]],'CHART OF ACCOUNTS'!$B$3:$D$156,2,0),"-")</f>
        <v>UTILITY</v>
      </c>
      <c r="D1734" s="36" t="s">
        <v>141</v>
      </c>
      <c r="E1734" t="str">
        <f>_xlfn.IFNA(VLOOKUP(Table1[[#This Row],[ACCOUNT NAME]],'CHART OF ACCOUNTS'!$B$3:$D$156,3,0),"-")</f>
        <v>OPERATIONS EXPENSES</v>
      </c>
      <c r="F1734" s="36" t="s">
        <v>1524</v>
      </c>
      <c r="G1734" s="38">
        <v>55315</v>
      </c>
      <c r="H1734" s="38"/>
      <c r="I1734" s="35">
        <f>I1733+Table1[[#This Row],[DEBIT]]-Table1[[#This Row],[CREDIT]]</f>
        <v>2138464597</v>
      </c>
      <c r="J1734" s="44"/>
    </row>
    <row r="1735" hidden="1" spans="1:10">
      <c r="A1735" s="27">
        <v>45154</v>
      </c>
      <c r="B1735" s="28">
        <f t="shared" si="10"/>
        <v>1725</v>
      </c>
      <c r="C1735" s="92" t="str">
        <f>_xlfn.IFNA(VLOOKUP(Table1[[#This Row],[ACCOUNT NAME]],'CHART OF ACCOUNTS'!$B$3:$D$156,2,0),"-")</f>
        <v>UTILITY</v>
      </c>
      <c r="D1735" s="36" t="s">
        <v>141</v>
      </c>
      <c r="E1735" t="str">
        <f>_xlfn.IFNA(VLOOKUP(Table1[[#This Row],[ACCOUNT NAME]],'CHART OF ACCOUNTS'!$B$3:$D$156,3,0),"-")</f>
        <v>OPERATIONS EXPENSES</v>
      </c>
      <c r="F1735" s="36" t="s">
        <v>1525</v>
      </c>
      <c r="G1735" s="38">
        <v>7150</v>
      </c>
      <c r="H1735" s="38"/>
      <c r="I1735" s="35">
        <f>I1734+Table1[[#This Row],[DEBIT]]-Table1[[#This Row],[CREDIT]]</f>
        <v>2138471747</v>
      </c>
      <c r="J1735" s="44"/>
    </row>
    <row r="1736" hidden="1" spans="1:10">
      <c r="A1736" s="27">
        <v>45154</v>
      </c>
      <c r="B1736" s="28">
        <f t="shared" si="10"/>
        <v>1726</v>
      </c>
      <c r="C1736" s="92" t="str">
        <f>_xlfn.IFNA(VLOOKUP(Table1[[#This Row],[ACCOUNT NAME]],'CHART OF ACCOUNTS'!$B$3:$D$156,2,0),"-")</f>
        <v>I-E-P TOWN</v>
      </c>
      <c r="D1736" s="36" t="s">
        <v>94</v>
      </c>
      <c r="E1736" t="str">
        <f>_xlfn.IFNA(VLOOKUP(Table1[[#This Row],[ACCOUNT NAME]],'CHART OF ACCOUNTS'!$B$3:$D$156,3,0),"-")</f>
        <v>MARKETING EXP</v>
      </c>
      <c r="F1736" s="36" t="s">
        <v>1526</v>
      </c>
      <c r="G1736" s="38">
        <v>3118</v>
      </c>
      <c r="H1736" s="38"/>
      <c r="I1736" s="35">
        <f>I1735+Table1[[#This Row],[DEBIT]]-Table1[[#This Row],[CREDIT]]</f>
        <v>2138474865</v>
      </c>
      <c r="J1736" s="44"/>
    </row>
    <row r="1737" hidden="1" spans="1:10">
      <c r="A1737" s="27">
        <v>45154</v>
      </c>
      <c r="B1737" s="28">
        <f t="shared" si="10"/>
        <v>1727</v>
      </c>
      <c r="C1737" s="92" t="str">
        <f>_xlfn.IFNA(VLOOKUP(Table1[[#This Row],[ACCOUNT NAME]],'CHART OF ACCOUNTS'!$B$3:$D$156,2,0),"-")</f>
        <v>I-E-P TOWN</v>
      </c>
      <c r="D1737" s="36" t="s">
        <v>94</v>
      </c>
      <c r="E1737" t="str">
        <f>_xlfn.IFNA(VLOOKUP(Table1[[#This Row],[ACCOUNT NAME]],'CHART OF ACCOUNTS'!$B$3:$D$156,3,0),"-")</f>
        <v>MARKETING EXP</v>
      </c>
      <c r="F1737" s="36" t="s">
        <v>1527</v>
      </c>
      <c r="G1737" s="38">
        <v>2311</v>
      </c>
      <c r="H1737" s="38"/>
      <c r="I1737" s="35">
        <f>I1736+Table1[[#This Row],[DEBIT]]-Table1[[#This Row],[CREDIT]]</f>
        <v>2138477176</v>
      </c>
      <c r="J1737" s="44"/>
    </row>
    <row r="1738" hidden="1" spans="1:10">
      <c r="A1738" s="27">
        <v>45154</v>
      </c>
      <c r="B1738" s="28">
        <f t="shared" si="10"/>
        <v>1728</v>
      </c>
      <c r="C1738" s="92" t="str">
        <f>_xlfn.IFNA(VLOOKUP(Table1[[#This Row],[ACCOUNT NAME]],'CHART OF ACCOUNTS'!$B$3:$D$156,2,0),"-")</f>
        <v>I-E-P TOWN</v>
      </c>
      <c r="D1738" s="36" t="s">
        <v>94</v>
      </c>
      <c r="E1738" t="str">
        <f>_xlfn.IFNA(VLOOKUP(Table1[[#This Row],[ACCOUNT NAME]],'CHART OF ACCOUNTS'!$B$3:$D$156,3,0),"-")</f>
        <v>MARKETING EXP</v>
      </c>
      <c r="F1738" s="36" t="s">
        <v>1528</v>
      </c>
      <c r="G1738" s="38">
        <v>4311</v>
      </c>
      <c r="H1738" s="38"/>
      <c r="I1738" s="35">
        <f>I1737+Table1[[#This Row],[DEBIT]]-Table1[[#This Row],[CREDIT]]</f>
        <v>2138481487</v>
      </c>
      <c r="J1738" s="44"/>
    </row>
    <row r="1739" hidden="1" spans="1:10">
      <c r="A1739" s="27">
        <v>45154</v>
      </c>
      <c r="B1739" s="28">
        <f t="shared" si="10"/>
        <v>1729</v>
      </c>
      <c r="C1739" s="12" t="str">
        <f>_xlfn.IFNA(VLOOKUP(Table1[[#This Row],[ACCOUNT NAME]],'CHART OF ACCOUNTS'!$B$3:$D$156,2,0),"-")</f>
        <v>HONDA CITY</v>
      </c>
      <c r="D1739" t="s">
        <v>148</v>
      </c>
      <c r="E1739" t="str">
        <f>_xlfn.IFNA(VLOOKUP(Table1[[#This Row],[ACCOUNT NAME]],'CHART OF ACCOUNTS'!$B$3:$D$156,3,0),"-")</f>
        <v>OPERATIONS EXPENSES</v>
      </c>
      <c r="F1739" s="36" t="s">
        <v>1529</v>
      </c>
      <c r="G1739" s="38">
        <v>4000</v>
      </c>
      <c r="H1739" s="38"/>
      <c r="I1739" s="35">
        <f>I1738+Table1[[#This Row],[DEBIT]]-Table1[[#This Row],[CREDIT]]</f>
        <v>2138485487</v>
      </c>
      <c r="J1739" s="44"/>
    </row>
    <row r="1740" hidden="1" spans="1:10">
      <c r="A1740" s="27">
        <v>45154</v>
      </c>
      <c r="B1740" s="28">
        <f t="shared" si="10"/>
        <v>1730</v>
      </c>
      <c r="C1740" s="92" t="str">
        <f>_xlfn.IFNA(VLOOKUP(Table1[[#This Row],[ACCOUNT NAME]],'CHART OF ACCOUNTS'!$B$3:$D$156,2,0),"-")</f>
        <v>HONDA CITY</v>
      </c>
      <c r="D1740" t="s">
        <v>148</v>
      </c>
      <c r="E1740" t="str">
        <f>_xlfn.IFNA(VLOOKUP(Table1[[#This Row],[ACCOUNT NAME]],'CHART OF ACCOUNTS'!$B$3:$D$156,3,0),"-")</f>
        <v>OPERATIONS EXPENSES</v>
      </c>
      <c r="F1740" s="36" t="s">
        <v>1530</v>
      </c>
      <c r="G1740" s="38">
        <v>400</v>
      </c>
      <c r="H1740" s="38"/>
      <c r="I1740" s="35">
        <f>I1739+Table1[[#This Row],[DEBIT]]-Table1[[#This Row],[CREDIT]]</f>
        <v>2138485887</v>
      </c>
      <c r="J1740" s="44"/>
    </row>
    <row r="1741" hidden="1" spans="1:10">
      <c r="A1741" s="27">
        <v>45154</v>
      </c>
      <c r="B1741" s="28">
        <f t="shared" si="10"/>
        <v>1731</v>
      </c>
      <c r="C1741" s="92" t="str">
        <f>_xlfn.IFNA(VLOOKUP(Table1[[#This Row],[ACCOUNT NAME]],'CHART OF ACCOUNTS'!$B$3:$D$156,2,0),"-")</f>
        <v>HONDA CITY</v>
      </c>
      <c r="D1741" t="s">
        <v>148</v>
      </c>
      <c r="E1741" t="str">
        <f>_xlfn.IFNA(VLOOKUP(Table1[[#This Row],[ACCOUNT NAME]],'CHART OF ACCOUNTS'!$B$3:$D$156,3,0),"-")</f>
        <v>OPERATIONS EXPENSES</v>
      </c>
      <c r="F1741" s="36" t="s">
        <v>1529</v>
      </c>
      <c r="G1741" s="38">
        <v>4000</v>
      </c>
      <c r="H1741" s="38"/>
      <c r="I1741" s="35">
        <f>I1740+Table1[[#This Row],[DEBIT]]-Table1[[#This Row],[CREDIT]]</f>
        <v>2138489887</v>
      </c>
      <c r="J1741" s="44"/>
    </row>
    <row r="1742" hidden="1" spans="1:10">
      <c r="A1742" s="27">
        <v>45154</v>
      </c>
      <c r="B1742" s="28">
        <f t="shared" si="10"/>
        <v>1732</v>
      </c>
      <c r="C1742" s="92" t="str">
        <f>_xlfn.IFNA(VLOOKUP(Table1[[#This Row],[ACCOUNT NAME]],'CHART OF ACCOUNTS'!$B$3:$D$156,2,0),"-")</f>
        <v>HONDA CITY</v>
      </c>
      <c r="D1742" t="s">
        <v>148</v>
      </c>
      <c r="E1742" t="str">
        <f>_xlfn.IFNA(VLOOKUP(Table1[[#This Row],[ACCOUNT NAME]],'CHART OF ACCOUNTS'!$B$3:$D$156,3,0),"-")</f>
        <v>OPERATIONS EXPENSES</v>
      </c>
      <c r="F1742" s="36" t="s">
        <v>1531</v>
      </c>
      <c r="G1742" s="38">
        <v>4250</v>
      </c>
      <c r="H1742" s="38"/>
      <c r="I1742" s="35">
        <f>I1741+Table1[[#This Row],[DEBIT]]-Table1[[#This Row],[CREDIT]]</f>
        <v>2138494137</v>
      </c>
      <c r="J1742" s="44"/>
    </row>
    <row r="1743" hidden="1" spans="1:10">
      <c r="A1743" s="27">
        <v>45154</v>
      </c>
      <c r="B1743" s="28">
        <f t="shared" si="10"/>
        <v>1733</v>
      </c>
      <c r="C1743" s="92" t="str">
        <f>_xlfn.IFNA(VLOOKUP(Table1[[#This Row],[ACCOUNT NAME]],'CHART OF ACCOUNTS'!$B$3:$D$156,2,0),"-")</f>
        <v>HONDA CITY</v>
      </c>
      <c r="D1743" t="s">
        <v>148</v>
      </c>
      <c r="E1743" t="str">
        <f>_xlfn.IFNA(VLOOKUP(Table1[[#This Row],[ACCOUNT NAME]],'CHART OF ACCOUNTS'!$B$3:$D$156,3,0),"-")</f>
        <v>OPERATIONS EXPENSES</v>
      </c>
      <c r="F1743" s="36" t="s">
        <v>1531</v>
      </c>
      <c r="G1743" s="38">
        <v>4250</v>
      </c>
      <c r="H1743" s="38"/>
      <c r="I1743" s="35">
        <f>I1742+Table1[[#This Row],[DEBIT]]-Table1[[#This Row],[CREDIT]]</f>
        <v>2138498387</v>
      </c>
      <c r="J1743" s="44"/>
    </row>
    <row r="1744" hidden="1" spans="1:10">
      <c r="A1744" s="27">
        <v>45154</v>
      </c>
      <c r="B1744" s="28">
        <f t="shared" si="10"/>
        <v>1734</v>
      </c>
      <c r="C1744" s="92" t="str">
        <f>_xlfn.IFNA(VLOOKUP(Table1[[#This Row],[ACCOUNT NAME]],'CHART OF ACCOUNTS'!$B$3:$D$156,2,0),"-")</f>
        <v>HONDA CITY</v>
      </c>
      <c r="D1744" t="s">
        <v>148</v>
      </c>
      <c r="E1744" t="str">
        <f>_xlfn.IFNA(VLOOKUP(Table1[[#This Row],[ACCOUNT NAME]],'CHART OF ACCOUNTS'!$B$3:$D$156,3,0),"-")</f>
        <v>OPERATIONS EXPENSES</v>
      </c>
      <c r="F1744" s="36" t="s">
        <v>1532</v>
      </c>
      <c r="G1744" s="38">
        <v>4025</v>
      </c>
      <c r="H1744" s="38"/>
      <c r="I1744" s="35">
        <f>I1743+Table1[[#This Row],[DEBIT]]-Table1[[#This Row],[CREDIT]]</f>
        <v>2138502412</v>
      </c>
      <c r="J1744" s="44"/>
    </row>
    <row r="1745" hidden="1" spans="1:10">
      <c r="A1745" s="27">
        <v>45154</v>
      </c>
      <c r="B1745" s="28">
        <f t="shared" si="10"/>
        <v>1735</v>
      </c>
      <c r="C1745" s="92" t="str">
        <f>_xlfn.IFNA(VLOOKUP(Table1[[#This Row],[ACCOUNT NAME]],'CHART OF ACCOUNTS'!$B$3:$D$156,2,0),"-")</f>
        <v>HONDA CITY</v>
      </c>
      <c r="D1745" t="s">
        <v>148</v>
      </c>
      <c r="E1745" t="str">
        <f>_xlfn.IFNA(VLOOKUP(Table1[[#This Row],[ACCOUNT NAME]],'CHART OF ACCOUNTS'!$B$3:$D$156,3,0),"-")</f>
        <v>OPERATIONS EXPENSES</v>
      </c>
      <c r="F1745" s="36" t="s">
        <v>1533</v>
      </c>
      <c r="G1745" s="38">
        <v>5000</v>
      </c>
      <c r="H1745" s="38"/>
      <c r="I1745" s="35">
        <f>I1744+Table1[[#This Row],[DEBIT]]-Table1[[#This Row],[CREDIT]]</f>
        <v>2138507412</v>
      </c>
      <c r="J1745" s="44"/>
    </row>
    <row r="1746" hidden="1" spans="1:10">
      <c r="A1746" s="27">
        <v>45154</v>
      </c>
      <c r="B1746" s="28">
        <f t="shared" si="10"/>
        <v>1736</v>
      </c>
      <c r="C1746" s="92" t="str">
        <f>_xlfn.IFNA(VLOOKUP(Table1[[#This Row],[ACCOUNT NAME]],'CHART OF ACCOUNTS'!$B$3:$D$156,2,0),"-")</f>
        <v>HONDA CITY</v>
      </c>
      <c r="D1746" t="s">
        <v>148</v>
      </c>
      <c r="E1746" t="str">
        <f>_xlfn.IFNA(VLOOKUP(Table1[[#This Row],[ACCOUNT NAME]],'CHART OF ACCOUNTS'!$B$3:$D$156,3,0),"-")</f>
        <v>OPERATIONS EXPENSES</v>
      </c>
      <c r="F1746" s="36" t="s">
        <v>1534</v>
      </c>
      <c r="G1746" s="38">
        <v>4500</v>
      </c>
      <c r="H1746" s="38"/>
      <c r="I1746" s="35">
        <f>I1745+Table1[[#This Row],[DEBIT]]-Table1[[#This Row],[CREDIT]]</f>
        <v>2138511912</v>
      </c>
      <c r="J1746" s="44"/>
    </row>
    <row r="1747" hidden="1" spans="1:10">
      <c r="A1747" s="27">
        <v>45154</v>
      </c>
      <c r="B1747" s="28">
        <f t="shared" si="10"/>
        <v>1737</v>
      </c>
      <c r="C1747" s="92" t="str">
        <f>_xlfn.IFNA(VLOOKUP(Table1[[#This Row],[ACCOUNT NAME]],'CHART OF ACCOUNTS'!$B$3:$D$156,2,0),"-")</f>
        <v>HONDA CITY</v>
      </c>
      <c r="D1747" t="s">
        <v>148</v>
      </c>
      <c r="E1747" t="str">
        <f>_xlfn.IFNA(VLOOKUP(Table1[[#This Row],[ACCOUNT NAME]],'CHART OF ACCOUNTS'!$B$3:$D$156,3,0),"-")</f>
        <v>OPERATIONS EXPENSES</v>
      </c>
      <c r="F1747" s="36" t="s">
        <v>1534</v>
      </c>
      <c r="G1747" s="38">
        <v>4500</v>
      </c>
      <c r="H1747" s="38"/>
      <c r="I1747" s="35">
        <f>I1746+Table1[[#This Row],[DEBIT]]-Table1[[#This Row],[CREDIT]]</f>
        <v>2138516412</v>
      </c>
      <c r="J1747" s="44"/>
    </row>
    <row r="1748" hidden="1" spans="1:10">
      <c r="A1748" s="27">
        <v>45154</v>
      </c>
      <c r="B1748" s="28">
        <f t="shared" si="10"/>
        <v>1738</v>
      </c>
      <c r="C1748" s="92" t="str">
        <f>_xlfn.IFNA(VLOOKUP(Table1[[#This Row],[ACCOUNT NAME]],'CHART OF ACCOUNTS'!$B$3:$D$156,2,0),"-")</f>
        <v>HONDA CITY</v>
      </c>
      <c r="D1748" t="s">
        <v>148</v>
      </c>
      <c r="E1748" t="str">
        <f>_xlfn.IFNA(VLOOKUP(Table1[[#This Row],[ACCOUNT NAME]],'CHART OF ACCOUNTS'!$B$3:$D$156,3,0),"-")</f>
        <v>OPERATIONS EXPENSES</v>
      </c>
      <c r="F1748" s="36" t="s">
        <v>1534</v>
      </c>
      <c r="G1748" s="38">
        <v>4500</v>
      </c>
      <c r="H1748" s="38"/>
      <c r="I1748" s="35">
        <f>I1747+Table1[[#This Row],[DEBIT]]-Table1[[#This Row],[CREDIT]]</f>
        <v>2138520912</v>
      </c>
      <c r="J1748" s="44"/>
    </row>
    <row r="1749" hidden="1" spans="1:10">
      <c r="A1749" s="27">
        <v>45154</v>
      </c>
      <c r="B1749" s="28">
        <f t="shared" si="10"/>
        <v>1739</v>
      </c>
      <c r="C1749" s="92" t="str">
        <f>_xlfn.IFNA(VLOOKUP(Table1[[#This Row],[ACCOUNT NAME]],'CHART OF ACCOUNTS'!$B$3:$D$156,2,0),"-")</f>
        <v>BOLAN</v>
      </c>
      <c r="D1749" t="s">
        <v>130</v>
      </c>
      <c r="E1749" t="str">
        <f>_xlfn.IFNA(VLOOKUP(Table1[[#This Row],[ACCOUNT NAME]],'CHART OF ACCOUNTS'!$B$3:$D$156,3,0),"-")</f>
        <v>OPERATIONS EXPENSES</v>
      </c>
      <c r="F1749" s="36" t="s">
        <v>1535</v>
      </c>
      <c r="G1749" s="38">
        <v>1473</v>
      </c>
      <c r="H1749" s="38"/>
      <c r="I1749" s="35">
        <f>I1748+Table1[[#This Row],[DEBIT]]-Table1[[#This Row],[CREDIT]]</f>
        <v>2138522385</v>
      </c>
      <c r="J1749" s="44"/>
    </row>
    <row r="1750" hidden="1" spans="1:10">
      <c r="A1750" s="27">
        <v>45154</v>
      </c>
      <c r="B1750" s="28">
        <f t="shared" si="10"/>
        <v>1740</v>
      </c>
      <c r="C1750" s="92" t="str">
        <f>_xlfn.IFNA(VLOOKUP(Table1[[#This Row],[ACCOUNT NAME]],'CHART OF ACCOUNTS'!$B$3:$D$156,2,0),"-")</f>
        <v>BOLAN</v>
      </c>
      <c r="D1750" t="s">
        <v>130</v>
      </c>
      <c r="E1750" t="str">
        <f>_xlfn.IFNA(VLOOKUP(Table1[[#This Row],[ACCOUNT NAME]],'CHART OF ACCOUNTS'!$B$3:$D$156,3,0),"-")</f>
        <v>OPERATIONS EXPENSES</v>
      </c>
      <c r="F1750" s="36" t="s">
        <v>1536</v>
      </c>
      <c r="G1750" s="38">
        <v>3480</v>
      </c>
      <c r="H1750" s="38"/>
      <c r="I1750" s="35">
        <f>I1749+Table1[[#This Row],[DEBIT]]-Table1[[#This Row],[CREDIT]]</f>
        <v>2138525865</v>
      </c>
      <c r="J1750" s="44"/>
    </row>
    <row r="1751" hidden="1" spans="1:10">
      <c r="A1751" s="27">
        <v>45154</v>
      </c>
      <c r="B1751" s="28">
        <f t="shared" si="10"/>
        <v>1741</v>
      </c>
      <c r="C1751" s="92" t="str">
        <f>_xlfn.IFNA(VLOOKUP(Table1[[#This Row],[ACCOUNT NAME]],'CHART OF ACCOUNTS'!$B$3:$D$156,2,0),"-")</f>
        <v>BOLAN</v>
      </c>
      <c r="D1751" t="s">
        <v>130</v>
      </c>
      <c r="E1751" t="str">
        <f>_xlfn.IFNA(VLOOKUP(Table1[[#This Row],[ACCOUNT NAME]],'CHART OF ACCOUNTS'!$B$3:$D$156,3,0),"-")</f>
        <v>OPERATIONS EXPENSES</v>
      </c>
      <c r="F1751" s="36" t="s">
        <v>1537</v>
      </c>
      <c r="G1751" s="38">
        <v>75</v>
      </c>
      <c r="H1751" s="38"/>
      <c r="I1751" s="35">
        <f>I1750+Table1[[#This Row],[DEBIT]]-Table1[[#This Row],[CREDIT]]</f>
        <v>2138525940</v>
      </c>
      <c r="J1751" s="44"/>
    </row>
    <row r="1752" hidden="1" spans="1:10">
      <c r="A1752" s="27">
        <v>45154</v>
      </c>
      <c r="B1752" s="28">
        <f t="shared" si="10"/>
        <v>1742</v>
      </c>
      <c r="C1752" s="92" t="str">
        <f>_xlfn.IFNA(VLOOKUP(Table1[[#This Row],[ACCOUNT NAME]],'CHART OF ACCOUNTS'!$B$3:$D$156,2,0),"-")</f>
        <v>BOLAN</v>
      </c>
      <c r="D1752" t="s">
        <v>130</v>
      </c>
      <c r="E1752" t="str">
        <f>_xlfn.IFNA(VLOOKUP(Table1[[#This Row],[ACCOUNT NAME]],'CHART OF ACCOUNTS'!$B$3:$D$156,3,0),"-")</f>
        <v>OPERATIONS EXPENSES</v>
      </c>
      <c r="F1752" s="36" t="s">
        <v>1538</v>
      </c>
      <c r="G1752" s="38">
        <v>3350</v>
      </c>
      <c r="H1752" s="38"/>
      <c r="I1752" s="35">
        <f>I1751+Table1[[#This Row],[DEBIT]]-Table1[[#This Row],[CREDIT]]</f>
        <v>2138529290</v>
      </c>
      <c r="J1752" s="44"/>
    </row>
    <row r="1753" hidden="1" spans="1:10">
      <c r="A1753" s="27">
        <v>45154</v>
      </c>
      <c r="B1753" s="28">
        <f t="shared" si="10"/>
        <v>1743</v>
      </c>
      <c r="C1753" s="92" t="str">
        <f>_xlfn.IFNA(VLOOKUP(Table1[[#This Row],[ACCOUNT NAME]],'CHART OF ACCOUNTS'!$B$3:$D$156,2,0),"-")</f>
        <v>BOLAN</v>
      </c>
      <c r="D1753" t="s">
        <v>130</v>
      </c>
      <c r="E1753" t="str">
        <f>_xlfn.IFNA(VLOOKUP(Table1[[#This Row],[ACCOUNT NAME]],'CHART OF ACCOUNTS'!$B$3:$D$156,3,0),"-")</f>
        <v>OPERATIONS EXPENSES</v>
      </c>
      <c r="F1753" s="36" t="s">
        <v>1539</v>
      </c>
      <c r="G1753" s="38">
        <v>3459</v>
      </c>
      <c r="H1753" s="38"/>
      <c r="I1753" s="35">
        <f>I1752+Table1[[#This Row],[DEBIT]]-Table1[[#This Row],[CREDIT]]</f>
        <v>2138532749</v>
      </c>
      <c r="J1753" s="44"/>
    </row>
    <row r="1754" hidden="1" spans="1:10">
      <c r="A1754" s="27">
        <v>45154</v>
      </c>
      <c r="B1754" s="28">
        <f t="shared" si="10"/>
        <v>1744</v>
      </c>
      <c r="C1754" s="92" t="str">
        <f>_xlfn.IFNA(VLOOKUP(Table1[[#This Row],[ACCOUNT NAME]],'CHART OF ACCOUNTS'!$B$3:$D$156,2,0),"-")</f>
        <v>BOLAN</v>
      </c>
      <c r="D1754" t="s">
        <v>130</v>
      </c>
      <c r="E1754" t="str">
        <f>_xlfn.IFNA(VLOOKUP(Table1[[#This Row],[ACCOUNT NAME]],'CHART OF ACCOUNTS'!$B$3:$D$156,3,0),"-")</f>
        <v>OPERATIONS EXPENSES</v>
      </c>
      <c r="F1754" s="36" t="s">
        <v>1540</v>
      </c>
      <c r="G1754" s="38">
        <v>3813</v>
      </c>
      <c r="H1754" s="38"/>
      <c r="I1754" s="35">
        <f>I1753+Table1[[#This Row],[DEBIT]]-Table1[[#This Row],[CREDIT]]</f>
        <v>2138536562</v>
      </c>
      <c r="J1754" s="44"/>
    </row>
    <row r="1755" hidden="1" spans="1:10">
      <c r="A1755" s="27">
        <v>45154</v>
      </c>
      <c r="B1755" s="28">
        <f t="shared" si="10"/>
        <v>1745</v>
      </c>
      <c r="C1755" s="92" t="str">
        <f>_xlfn.IFNA(VLOOKUP(Table1[[#This Row],[ACCOUNT NAME]],'CHART OF ACCOUNTS'!$B$3:$D$156,2,0),"-")</f>
        <v>BOLAN</v>
      </c>
      <c r="D1755" t="s">
        <v>130</v>
      </c>
      <c r="E1755" t="str">
        <f>_xlfn.IFNA(VLOOKUP(Table1[[#This Row],[ACCOUNT NAME]],'CHART OF ACCOUNTS'!$B$3:$D$156,3,0),"-")</f>
        <v>OPERATIONS EXPENSES</v>
      </c>
      <c r="F1755" s="36" t="s">
        <v>1541</v>
      </c>
      <c r="G1755" s="38">
        <v>3583</v>
      </c>
      <c r="H1755" s="38"/>
      <c r="I1755" s="35">
        <f>I1754+Table1[[#This Row],[DEBIT]]-Table1[[#This Row],[CREDIT]]</f>
        <v>2138540145</v>
      </c>
      <c r="J1755" s="44"/>
    </row>
    <row r="1756" hidden="1" spans="1:10">
      <c r="A1756" s="27">
        <v>45154</v>
      </c>
      <c r="B1756" s="28">
        <f t="shared" si="10"/>
        <v>1746</v>
      </c>
      <c r="C1756" s="92" t="str">
        <f>_xlfn.IFNA(VLOOKUP(Table1[[#This Row],[ACCOUNT NAME]],'CHART OF ACCOUNTS'!$B$3:$D$156,2,0),"-")</f>
        <v>BOLAN</v>
      </c>
      <c r="D1756" t="s">
        <v>130</v>
      </c>
      <c r="E1756" t="str">
        <f>_xlfn.IFNA(VLOOKUP(Table1[[#This Row],[ACCOUNT NAME]],'CHART OF ACCOUNTS'!$B$3:$D$156,3,0),"-")</f>
        <v>OPERATIONS EXPENSES</v>
      </c>
      <c r="F1756" s="36" t="s">
        <v>1542</v>
      </c>
      <c r="G1756" s="38">
        <v>250</v>
      </c>
      <c r="H1756" s="38"/>
      <c r="I1756" s="35">
        <f>I1755+Table1[[#This Row],[DEBIT]]-Table1[[#This Row],[CREDIT]]</f>
        <v>2138540395</v>
      </c>
      <c r="J1756" s="44"/>
    </row>
    <row r="1757" hidden="1" spans="1:10">
      <c r="A1757" s="27">
        <v>45154</v>
      </c>
      <c r="B1757" s="28">
        <f t="shared" si="10"/>
        <v>1747</v>
      </c>
      <c r="C1757" s="92" t="str">
        <f>_xlfn.IFNA(VLOOKUP(Table1[[#This Row],[ACCOUNT NAME]],'CHART OF ACCOUNTS'!$B$3:$D$156,2,0),"-")</f>
        <v>BOLAN</v>
      </c>
      <c r="D1757" t="s">
        <v>130</v>
      </c>
      <c r="E1757" t="str">
        <f>_xlfn.IFNA(VLOOKUP(Table1[[#This Row],[ACCOUNT NAME]],'CHART OF ACCOUNTS'!$B$3:$D$156,3,0),"-")</f>
        <v>OPERATIONS EXPENSES</v>
      </c>
      <c r="F1757" s="36" t="s">
        <v>1543</v>
      </c>
      <c r="G1757" s="38">
        <v>3700</v>
      </c>
      <c r="H1757" s="38"/>
      <c r="I1757" s="35">
        <f>I1756+Table1[[#This Row],[DEBIT]]-Table1[[#This Row],[CREDIT]]</f>
        <v>2138544095</v>
      </c>
      <c r="J1757" s="44"/>
    </row>
    <row r="1758" hidden="1" spans="1:10">
      <c r="A1758" s="27">
        <v>45154</v>
      </c>
      <c r="B1758" s="28">
        <f t="shared" si="10"/>
        <v>1748</v>
      </c>
      <c r="C1758" s="92" t="str">
        <f>_xlfn.IFNA(VLOOKUP(Table1[[#This Row],[ACCOUNT NAME]],'CHART OF ACCOUNTS'!$B$3:$D$156,2,0),"-")</f>
        <v>SALARIES</v>
      </c>
      <c r="D1758" t="s">
        <v>137</v>
      </c>
      <c r="E1758" t="str">
        <f>_xlfn.IFNA(VLOOKUP(Table1[[#This Row],[ACCOUNT NAME]],'CHART OF ACCOUNTS'!$B$3:$D$156,3,0),"-")</f>
        <v>OPERATIONS EXPENSES</v>
      </c>
      <c r="F1758" s="36" t="s">
        <v>1544</v>
      </c>
      <c r="G1758" s="38">
        <v>43970</v>
      </c>
      <c r="H1758" s="38"/>
      <c r="I1758" s="35">
        <f>I1757+Table1[[#This Row],[DEBIT]]-Table1[[#This Row],[CREDIT]]</f>
        <v>2138588065</v>
      </c>
      <c r="J1758" s="44"/>
    </row>
    <row r="1759" hidden="1" spans="1:10">
      <c r="A1759" s="27">
        <v>45154</v>
      </c>
      <c r="B1759" s="28">
        <f t="shared" si="10"/>
        <v>1749</v>
      </c>
      <c r="C1759" s="92" t="str">
        <f>_xlfn.IFNA(VLOOKUP(Table1[[#This Row],[ACCOUNT NAME]],'CHART OF ACCOUNTS'!$B$3:$D$156,2,0),"-")</f>
        <v>SALARIES</v>
      </c>
      <c r="D1759" t="s">
        <v>137</v>
      </c>
      <c r="E1759" t="str">
        <f>_xlfn.IFNA(VLOOKUP(Table1[[#This Row],[ACCOUNT NAME]],'CHART OF ACCOUNTS'!$B$3:$D$156,3,0),"-")</f>
        <v>OPERATIONS EXPENSES</v>
      </c>
      <c r="F1759" s="36" t="s">
        <v>1545</v>
      </c>
      <c r="G1759" s="38">
        <v>43970</v>
      </c>
      <c r="H1759" s="38"/>
      <c r="I1759" s="35">
        <f>I1758+Table1[[#This Row],[DEBIT]]-Table1[[#This Row],[CREDIT]]</f>
        <v>2138632035</v>
      </c>
      <c r="J1759" s="44"/>
    </row>
    <row r="1760" hidden="1" spans="1:10">
      <c r="A1760" s="27">
        <v>45154</v>
      </c>
      <c r="B1760" s="28">
        <f t="shared" si="10"/>
        <v>1750</v>
      </c>
      <c r="C1760" s="92" t="str">
        <f>_xlfn.IFNA(VLOOKUP(Table1[[#This Row],[ACCOUNT NAME]],'CHART OF ACCOUNTS'!$B$3:$D$156,2,0),"-")</f>
        <v>SALARIES</v>
      </c>
      <c r="D1760" t="s">
        <v>137</v>
      </c>
      <c r="E1760" t="str">
        <f>_xlfn.IFNA(VLOOKUP(Table1[[#This Row],[ACCOUNT NAME]],'CHART OF ACCOUNTS'!$B$3:$D$156,3,0),"-")</f>
        <v>OPERATIONS EXPENSES</v>
      </c>
      <c r="F1760" s="36" t="s">
        <v>1546</v>
      </c>
      <c r="G1760" s="38">
        <v>43970</v>
      </c>
      <c r="H1760" s="38"/>
      <c r="I1760" s="35">
        <f>I1759+Table1[[#This Row],[DEBIT]]-Table1[[#This Row],[CREDIT]]</f>
        <v>2138676005</v>
      </c>
      <c r="J1760" s="44"/>
    </row>
    <row r="1761" spans="1:10">
      <c r="A1761" s="27">
        <v>45156</v>
      </c>
      <c r="B1761" s="28">
        <f t="shared" si="10"/>
        <v>1751</v>
      </c>
      <c r="C1761" s="92" t="str">
        <f>_xlfn.IFNA(VLOOKUP(Table1[[#This Row],[ACCOUNT NAME]],'CHART OF ACCOUNTS'!$B$3:$D$156,2,0),"-")</f>
        <v>ADS/ ADVERTISEMENT </v>
      </c>
      <c r="D1761" t="s">
        <v>84</v>
      </c>
      <c r="E1761" t="str">
        <f>_xlfn.IFNA(VLOOKUP(Table1[[#This Row],[ACCOUNT NAME]],'CHART OF ACCOUNTS'!$B$3:$D$156,3,0),"-")</f>
        <v>MARKETING EXP</v>
      </c>
      <c r="F1761" s="36" t="s">
        <v>1547</v>
      </c>
      <c r="G1761" s="38">
        <v>100000</v>
      </c>
      <c r="H1761" s="38"/>
      <c r="I1761" s="35">
        <f>I1760+Table1[[#This Row],[DEBIT]]-Table1[[#This Row],[CREDIT]]</f>
        <v>2138776005</v>
      </c>
      <c r="J1761" s="44"/>
    </row>
    <row r="1762" spans="1:10">
      <c r="A1762" s="27">
        <v>45156</v>
      </c>
      <c r="B1762" s="28">
        <f t="shared" si="10"/>
        <v>1752</v>
      </c>
      <c r="C1762" s="92" t="str">
        <f>_xlfn.IFNA(VLOOKUP(Table1[[#This Row],[ACCOUNT NAME]],'CHART OF ACCOUNTS'!$B$3:$D$156,2,0),"-")</f>
        <v>ADS/ ADVERTISEMENT </v>
      </c>
      <c r="D1762" t="s">
        <v>84</v>
      </c>
      <c r="E1762" t="str">
        <f>_xlfn.IFNA(VLOOKUP(Table1[[#This Row],[ACCOUNT NAME]],'CHART OF ACCOUNTS'!$B$3:$D$156,3,0),"-")</f>
        <v>MARKETING EXP</v>
      </c>
      <c r="F1762" s="36" t="s">
        <v>1547</v>
      </c>
      <c r="G1762" s="38">
        <v>150000</v>
      </c>
      <c r="H1762" s="38"/>
      <c r="I1762" s="35">
        <f>I1761+Table1[[#This Row],[DEBIT]]-Table1[[#This Row],[CREDIT]]</f>
        <v>2138926005</v>
      </c>
      <c r="J1762" s="44"/>
    </row>
    <row r="1763" hidden="1" spans="1:10">
      <c r="A1763" s="27">
        <v>45156</v>
      </c>
      <c r="B1763" s="28">
        <f t="shared" si="10"/>
        <v>1753</v>
      </c>
      <c r="C1763" s="92" t="str">
        <f>_xlfn.IFNA(VLOOKUP(Table1[[#This Row],[ACCOUNT NAME]],'CHART OF ACCOUNTS'!$B$3:$D$156,2,0),"-")</f>
        <v>MHN COMMIUNICATION PVT LTD</v>
      </c>
      <c r="D1763" t="s">
        <v>110</v>
      </c>
      <c r="E1763" t="str">
        <f>_xlfn.IFNA(VLOOKUP(Table1[[#This Row],[ACCOUNT NAME]],'CHART OF ACCOUNTS'!$B$3:$D$156,3,0),"-")</f>
        <v>MARKETING EXP</v>
      </c>
      <c r="F1763" s="36" t="s">
        <v>1548</v>
      </c>
      <c r="G1763" s="38">
        <f>375000/2</f>
        <v>187500</v>
      </c>
      <c r="H1763" s="38"/>
      <c r="I1763" s="35">
        <f>I1762+Table1[[#This Row],[DEBIT]]-Table1[[#This Row],[CREDIT]]</f>
        <v>2139113505</v>
      </c>
      <c r="J1763" s="44"/>
    </row>
    <row r="1764" hidden="1" spans="1:10">
      <c r="A1764" s="27">
        <v>45156</v>
      </c>
      <c r="B1764" s="28">
        <f t="shared" si="10"/>
        <v>1754</v>
      </c>
      <c r="C1764" s="92" t="str">
        <f>_xlfn.IFNA(VLOOKUP(Table1[[#This Row],[ACCOUNT NAME]],'CHART OF ACCOUNTS'!$B$3:$D$156,2,0),"-")</f>
        <v>MHN COMMIUNICATION PVT LTD</v>
      </c>
      <c r="D1764" t="s">
        <v>110</v>
      </c>
      <c r="E1764" t="str">
        <f>_xlfn.IFNA(VLOOKUP(Table1[[#This Row],[ACCOUNT NAME]],'CHART OF ACCOUNTS'!$B$3:$D$156,3,0),"-")</f>
        <v>MARKETING EXP</v>
      </c>
      <c r="F1764" s="36" t="s">
        <v>1549</v>
      </c>
      <c r="G1764" s="38">
        <f>375000/2</f>
        <v>187500</v>
      </c>
      <c r="H1764" s="38"/>
      <c r="I1764" s="35">
        <f>I1763+Table1[[#This Row],[DEBIT]]-Table1[[#This Row],[CREDIT]]</f>
        <v>2139301005</v>
      </c>
      <c r="J1764" s="44"/>
    </row>
    <row r="1765" hidden="1" spans="1:10">
      <c r="A1765" s="27">
        <v>45157</v>
      </c>
      <c r="B1765" s="28">
        <f t="shared" si="10"/>
        <v>1755</v>
      </c>
      <c r="C1765" s="92" t="str">
        <f>_xlfn.IFNA(VLOOKUP(Table1[[#This Row],[ACCOUNT NAME]],'CHART OF ACCOUNTS'!$B$3:$D$156,2,0),"-")</f>
        <v>DISCOUNT VOUCHERS</v>
      </c>
      <c r="D1765" t="s">
        <v>176</v>
      </c>
      <c r="E1765" t="str">
        <f>_xlfn.IFNA(VLOOKUP(Table1[[#This Row],[ACCOUNT NAME]],'CHART OF ACCOUNTS'!$B$3:$D$156,3,0),"-")</f>
        <v>PROMOTIONS</v>
      </c>
      <c r="F1765" s="36" t="s">
        <v>1550</v>
      </c>
      <c r="G1765" s="38">
        <v>27800000</v>
      </c>
      <c r="H1765" s="38"/>
      <c r="I1765" s="35">
        <f>I1764+Table1[[#This Row],[DEBIT]]-Table1[[#This Row],[CREDIT]]</f>
        <v>2167101005</v>
      </c>
      <c r="J1765" s="44"/>
    </row>
    <row r="1766" hidden="1" spans="1:10">
      <c r="A1766" s="27">
        <v>45157</v>
      </c>
      <c r="B1766" s="28">
        <f t="shared" si="10"/>
        <v>1756</v>
      </c>
      <c r="C1766" s="92" t="str">
        <f>_xlfn.IFNA(VLOOKUP(Table1[[#This Row],[ACCOUNT NAME]],'CHART OF ACCOUNTS'!$B$3:$D$156,2,0),"-")</f>
        <v>DISCOUNT VOUCHERS</v>
      </c>
      <c r="D1766" t="s">
        <v>176</v>
      </c>
      <c r="E1766" t="str">
        <f>_xlfn.IFNA(VLOOKUP(Table1[[#This Row],[ACCOUNT NAME]],'CHART OF ACCOUNTS'!$B$3:$D$156,3,0),"-")</f>
        <v>PROMOTIONS</v>
      </c>
      <c r="F1766" s="36" t="s">
        <v>1551</v>
      </c>
      <c r="G1766" s="38">
        <v>77600000</v>
      </c>
      <c r="H1766" s="38"/>
      <c r="I1766" s="35">
        <f>I1765+Table1[[#This Row],[DEBIT]]-Table1[[#This Row],[CREDIT]]</f>
        <v>2244701005</v>
      </c>
      <c r="J1766" s="44"/>
    </row>
    <row r="1767" hidden="1" spans="1:10">
      <c r="A1767" s="27">
        <v>45159</v>
      </c>
      <c r="B1767" s="28">
        <f t="shared" si="10"/>
        <v>1757</v>
      </c>
      <c r="C1767" s="92" t="str">
        <f>_xlfn.IFNA(VLOOKUP(Table1[[#This Row],[ACCOUNT NAME]],'CHART OF ACCOUNTS'!$B$3:$D$156,2,0),"-")</f>
        <v>UTILITY</v>
      </c>
      <c r="D1767" t="s">
        <v>141</v>
      </c>
      <c r="E1767" t="str">
        <f>_xlfn.IFNA(VLOOKUP(Table1[[#This Row],[ACCOUNT NAME]],'CHART OF ACCOUNTS'!$B$3:$D$156,3,0),"-")</f>
        <v>OPERATIONS EXPENSES</v>
      </c>
      <c r="F1767" s="36" t="s">
        <v>1552</v>
      </c>
      <c r="G1767" s="48">
        <v>2658</v>
      </c>
      <c r="H1767" s="38"/>
      <c r="I1767" s="35">
        <f>I1766+Table1[[#This Row],[DEBIT]]-Table1[[#This Row],[CREDIT]]</f>
        <v>2244703663</v>
      </c>
      <c r="J1767" s="44"/>
    </row>
    <row r="1768" hidden="1" spans="1:10">
      <c r="A1768" s="27">
        <v>45159</v>
      </c>
      <c r="B1768" s="28">
        <f t="shared" ref="B1768:B1831" si="11">SUM(B1767+1)</f>
        <v>1758</v>
      </c>
      <c r="C1768" s="92" t="str">
        <f>_xlfn.IFNA(VLOOKUP(Table1[[#This Row],[ACCOUNT NAME]],'CHART OF ACCOUNTS'!$B$3:$D$156,2,0),"-")</f>
        <v>UTILITY</v>
      </c>
      <c r="D1768" t="s">
        <v>141</v>
      </c>
      <c r="E1768" t="str">
        <f>_xlfn.IFNA(VLOOKUP(Table1[[#This Row],[ACCOUNT NAME]],'CHART OF ACCOUNTS'!$B$3:$D$156,3,0),"-")</f>
        <v>OPERATIONS EXPENSES</v>
      </c>
      <c r="F1768" s="36" t="s">
        <v>1553</v>
      </c>
      <c r="G1768" s="48">
        <v>617</v>
      </c>
      <c r="H1768" s="38"/>
      <c r="I1768" s="35">
        <f>I1767+Table1[[#This Row],[DEBIT]]-Table1[[#This Row],[CREDIT]]</f>
        <v>2244704280</v>
      </c>
      <c r="J1768" s="44"/>
    </row>
    <row r="1769" hidden="1" spans="1:10">
      <c r="A1769" s="27">
        <v>45159</v>
      </c>
      <c r="B1769" s="28">
        <f t="shared" si="11"/>
        <v>1759</v>
      </c>
      <c r="C1769" s="92" t="str">
        <f>_xlfn.IFNA(VLOOKUP(Table1[[#This Row],[ACCOUNT NAME]],'CHART OF ACCOUNTS'!$B$3:$D$156,2,0),"-")</f>
        <v>MISCELLANOUS</v>
      </c>
      <c r="D1769" t="s">
        <v>140</v>
      </c>
      <c r="E1769" t="str">
        <f>_xlfn.IFNA(VLOOKUP(Table1[[#This Row],[ACCOUNT NAME]],'CHART OF ACCOUNTS'!$B$3:$D$156,3,0),"-")</f>
        <v>OPERATIONS EXPENSES</v>
      </c>
      <c r="F1769" s="36" t="s">
        <v>1554</v>
      </c>
      <c r="G1769" s="48">
        <v>75</v>
      </c>
      <c r="H1769" s="38"/>
      <c r="I1769" s="35">
        <f>I1768+Table1[[#This Row],[DEBIT]]-Table1[[#This Row],[CREDIT]]</f>
        <v>2244704355</v>
      </c>
      <c r="J1769" s="44"/>
    </row>
    <row r="1770" hidden="1" spans="1:10">
      <c r="A1770" s="27">
        <v>45159</v>
      </c>
      <c r="B1770" s="28">
        <f t="shared" si="11"/>
        <v>1760</v>
      </c>
      <c r="C1770" s="92" t="str">
        <f>_xlfn.IFNA(VLOOKUP(Table1[[#This Row],[ACCOUNT NAME]],'CHART OF ACCOUNTS'!$B$3:$D$156,2,0),"-")</f>
        <v>MISCELLANOUS</v>
      </c>
      <c r="D1770" t="s">
        <v>140</v>
      </c>
      <c r="E1770" t="str">
        <f>_xlfn.IFNA(VLOOKUP(Table1[[#This Row],[ACCOUNT NAME]],'CHART OF ACCOUNTS'!$B$3:$D$156,3,0),"-")</f>
        <v>OPERATIONS EXPENSES</v>
      </c>
      <c r="F1770" s="36" t="s">
        <v>1555</v>
      </c>
      <c r="G1770" s="48">
        <v>90</v>
      </c>
      <c r="H1770" s="38"/>
      <c r="I1770" s="35">
        <f>I1769+Table1[[#This Row],[DEBIT]]-Table1[[#This Row],[CREDIT]]</f>
        <v>2244704445</v>
      </c>
      <c r="J1770" s="44"/>
    </row>
    <row r="1771" hidden="1" spans="1:10">
      <c r="A1771" s="27">
        <v>45159</v>
      </c>
      <c r="B1771" s="28">
        <f t="shared" si="11"/>
        <v>1761</v>
      </c>
      <c r="C1771" s="92" t="str">
        <f>_xlfn.IFNA(VLOOKUP(Table1[[#This Row],[ACCOUNT NAME]],'CHART OF ACCOUNTS'!$B$3:$D$156,2,0),"-")</f>
        <v>MISCELLANOUS</v>
      </c>
      <c r="D1771" t="s">
        <v>140</v>
      </c>
      <c r="E1771" t="str">
        <f>_xlfn.IFNA(VLOOKUP(Table1[[#This Row],[ACCOUNT NAME]],'CHART OF ACCOUNTS'!$B$3:$D$156,3,0),"-")</f>
        <v>OPERATIONS EXPENSES</v>
      </c>
      <c r="F1771" s="36" t="s">
        <v>1556</v>
      </c>
      <c r="G1771" s="48">
        <v>291</v>
      </c>
      <c r="H1771" s="38"/>
      <c r="I1771" s="35">
        <f>I1770+Table1[[#This Row],[DEBIT]]-Table1[[#This Row],[CREDIT]]</f>
        <v>2244704736</v>
      </c>
      <c r="J1771" s="44"/>
    </row>
    <row r="1772" hidden="1" spans="1:10">
      <c r="A1772" s="27">
        <v>45159</v>
      </c>
      <c r="B1772" s="28">
        <f t="shared" si="11"/>
        <v>1762</v>
      </c>
      <c r="C1772" s="92" t="str">
        <f>_xlfn.IFNA(VLOOKUP(Table1[[#This Row],[ACCOUNT NAME]],'CHART OF ACCOUNTS'!$B$3:$D$156,2,0),"-")</f>
        <v>MISCELLANOUS</v>
      </c>
      <c r="D1772" t="s">
        <v>140</v>
      </c>
      <c r="E1772" t="str">
        <f>_xlfn.IFNA(VLOOKUP(Table1[[#This Row],[ACCOUNT NAME]],'CHART OF ACCOUNTS'!$B$3:$D$156,3,0),"-")</f>
        <v>OPERATIONS EXPENSES</v>
      </c>
      <c r="F1772" s="36" t="s">
        <v>1557</v>
      </c>
      <c r="G1772" s="48">
        <v>50</v>
      </c>
      <c r="H1772" s="38"/>
      <c r="I1772" s="35">
        <f>I1771+Table1[[#This Row],[DEBIT]]-Table1[[#This Row],[CREDIT]]</f>
        <v>2244704786</v>
      </c>
      <c r="J1772" s="44"/>
    </row>
    <row r="1773" hidden="1" spans="1:10">
      <c r="A1773" s="27">
        <v>45159</v>
      </c>
      <c r="B1773" s="28">
        <f t="shared" si="11"/>
        <v>1763</v>
      </c>
      <c r="C1773" s="92" t="str">
        <f>_xlfn.IFNA(VLOOKUP(Table1[[#This Row],[ACCOUNT NAME]],'CHART OF ACCOUNTS'!$B$3:$D$156,2,0),"-")</f>
        <v>MISCELLANOUS</v>
      </c>
      <c r="D1773" t="s">
        <v>140</v>
      </c>
      <c r="E1773" t="str">
        <f>_xlfn.IFNA(VLOOKUP(Table1[[#This Row],[ACCOUNT NAME]],'CHART OF ACCOUNTS'!$B$3:$D$156,3,0),"-")</f>
        <v>OPERATIONS EXPENSES</v>
      </c>
      <c r="F1773" s="36" t="s">
        <v>1558</v>
      </c>
      <c r="G1773" s="48">
        <v>150</v>
      </c>
      <c r="H1773" s="38"/>
      <c r="I1773" s="35">
        <f>I1772+Table1[[#This Row],[DEBIT]]-Table1[[#This Row],[CREDIT]]</f>
        <v>2244704936</v>
      </c>
      <c r="J1773" s="44"/>
    </row>
    <row r="1774" hidden="1" spans="1:10">
      <c r="A1774" s="27">
        <v>45159</v>
      </c>
      <c r="B1774" s="28">
        <f t="shared" si="11"/>
        <v>1764</v>
      </c>
      <c r="C1774" s="92" t="str">
        <f>_xlfn.IFNA(VLOOKUP(Table1[[#This Row],[ACCOUNT NAME]],'CHART OF ACCOUNTS'!$B$3:$D$156,2,0),"-")</f>
        <v>MISCELLANOUS</v>
      </c>
      <c r="D1774" t="s">
        <v>140</v>
      </c>
      <c r="E1774" t="str">
        <f>_xlfn.IFNA(VLOOKUP(Table1[[#This Row],[ACCOUNT NAME]],'CHART OF ACCOUNTS'!$B$3:$D$156,3,0),"-")</f>
        <v>OPERATIONS EXPENSES</v>
      </c>
      <c r="F1774" s="36" t="s">
        <v>1559</v>
      </c>
      <c r="G1774" s="48">
        <v>75</v>
      </c>
      <c r="H1774" s="38"/>
      <c r="I1774" s="35">
        <f>I1773+Table1[[#This Row],[DEBIT]]-Table1[[#This Row],[CREDIT]]</f>
        <v>2244705011</v>
      </c>
      <c r="J1774" s="44"/>
    </row>
    <row r="1775" hidden="1" spans="1:10">
      <c r="A1775" s="27">
        <v>45159</v>
      </c>
      <c r="B1775" s="28">
        <f t="shared" si="11"/>
        <v>1765</v>
      </c>
      <c r="C1775" s="92" t="str">
        <f>_xlfn.IFNA(VLOOKUP(Table1[[#This Row],[ACCOUNT NAME]],'CHART OF ACCOUNTS'!$B$3:$D$156,2,0),"-")</f>
        <v>MISCELLANOUS</v>
      </c>
      <c r="D1775" t="s">
        <v>140</v>
      </c>
      <c r="E1775" t="str">
        <f>_xlfn.IFNA(VLOOKUP(Table1[[#This Row],[ACCOUNT NAME]],'CHART OF ACCOUNTS'!$B$3:$D$156,3,0),"-")</f>
        <v>OPERATIONS EXPENSES</v>
      </c>
      <c r="F1775" s="36" t="s">
        <v>1560</v>
      </c>
      <c r="G1775" s="48">
        <v>599</v>
      </c>
      <c r="H1775" s="38"/>
      <c r="I1775" s="35">
        <f>I1774+Table1[[#This Row],[DEBIT]]-Table1[[#This Row],[CREDIT]]</f>
        <v>2244705610</v>
      </c>
      <c r="J1775" s="44"/>
    </row>
    <row r="1776" hidden="1" spans="1:10">
      <c r="A1776" s="27">
        <v>45159</v>
      </c>
      <c r="B1776" s="28">
        <f t="shared" si="11"/>
        <v>1766</v>
      </c>
      <c r="C1776" s="92" t="str">
        <f>_xlfn.IFNA(VLOOKUP(Table1[[#This Row],[ACCOUNT NAME]],'CHART OF ACCOUNTS'!$B$3:$D$156,2,0),"-")</f>
        <v>MISCELLANOUS</v>
      </c>
      <c r="D1776" t="s">
        <v>140</v>
      </c>
      <c r="E1776" t="str">
        <f>_xlfn.IFNA(VLOOKUP(Table1[[#This Row],[ACCOUNT NAME]],'CHART OF ACCOUNTS'!$B$3:$D$156,3,0),"-")</f>
        <v>OPERATIONS EXPENSES</v>
      </c>
      <c r="F1776" s="36" t="s">
        <v>1561</v>
      </c>
      <c r="G1776" s="48">
        <v>100</v>
      </c>
      <c r="H1776" s="38"/>
      <c r="I1776" s="35">
        <f>I1775+Table1[[#This Row],[DEBIT]]-Table1[[#This Row],[CREDIT]]</f>
        <v>2244705710</v>
      </c>
      <c r="J1776" s="44"/>
    </row>
    <row r="1777" hidden="1" spans="1:10">
      <c r="A1777" s="27">
        <v>45159</v>
      </c>
      <c r="B1777" s="28">
        <f t="shared" si="11"/>
        <v>1767</v>
      </c>
      <c r="C1777" s="92" t="str">
        <f>_xlfn.IFNA(VLOOKUP(Table1[[#This Row],[ACCOUNT NAME]],'CHART OF ACCOUNTS'!$B$3:$D$156,2,0),"-")</f>
        <v>MISCELLANOUS</v>
      </c>
      <c r="D1777" t="s">
        <v>140</v>
      </c>
      <c r="E1777" t="str">
        <f>_xlfn.IFNA(VLOOKUP(Table1[[#This Row],[ACCOUNT NAME]],'CHART OF ACCOUNTS'!$B$3:$D$156,3,0),"-")</f>
        <v>OPERATIONS EXPENSES</v>
      </c>
      <c r="F1777" s="36" t="s">
        <v>1562</v>
      </c>
      <c r="G1777" s="48">
        <v>500</v>
      </c>
      <c r="H1777" s="38"/>
      <c r="I1777" s="35">
        <f>I1776+Table1[[#This Row],[DEBIT]]-Table1[[#This Row],[CREDIT]]</f>
        <v>2244706210</v>
      </c>
      <c r="J1777" s="44"/>
    </row>
    <row r="1778" hidden="1" spans="1:10">
      <c r="A1778" s="27">
        <v>45159</v>
      </c>
      <c r="B1778" s="28">
        <f t="shared" si="11"/>
        <v>1768</v>
      </c>
      <c r="C1778" s="92" t="str">
        <f>_xlfn.IFNA(VLOOKUP(Table1[[#This Row],[ACCOUNT NAME]],'CHART OF ACCOUNTS'!$B$3:$D$156,2,0),"-")</f>
        <v>MISCELLANOUS</v>
      </c>
      <c r="D1778" t="s">
        <v>140</v>
      </c>
      <c r="E1778" t="str">
        <f>_xlfn.IFNA(VLOOKUP(Table1[[#This Row],[ACCOUNT NAME]],'CHART OF ACCOUNTS'!$B$3:$D$156,3,0),"-")</f>
        <v>OPERATIONS EXPENSES</v>
      </c>
      <c r="F1778" s="36" t="s">
        <v>1563</v>
      </c>
      <c r="G1778" s="48">
        <v>75</v>
      </c>
      <c r="H1778" s="38"/>
      <c r="I1778" s="35">
        <f>I1777+Table1[[#This Row],[DEBIT]]-Table1[[#This Row],[CREDIT]]</f>
        <v>2244706285</v>
      </c>
      <c r="J1778" s="44"/>
    </row>
    <row r="1779" hidden="1" spans="1:10">
      <c r="A1779" s="27">
        <v>45159</v>
      </c>
      <c r="B1779" s="28">
        <f t="shared" si="11"/>
        <v>1769</v>
      </c>
      <c r="C1779" s="92" t="str">
        <f>_xlfn.IFNA(VLOOKUP(Table1[[#This Row],[ACCOUNT NAME]],'CHART OF ACCOUNTS'!$B$3:$D$156,2,0),"-")</f>
        <v>MISCELLANOUS</v>
      </c>
      <c r="D1779" t="s">
        <v>140</v>
      </c>
      <c r="E1779" t="str">
        <f>_xlfn.IFNA(VLOOKUP(Table1[[#This Row],[ACCOUNT NAME]],'CHART OF ACCOUNTS'!$B$3:$D$156,3,0),"-")</f>
        <v>OPERATIONS EXPENSES</v>
      </c>
      <c r="F1779" s="36" t="s">
        <v>1564</v>
      </c>
      <c r="G1779" s="48">
        <v>75</v>
      </c>
      <c r="H1779" s="38"/>
      <c r="I1779" s="35">
        <f>I1778+Table1[[#This Row],[DEBIT]]-Table1[[#This Row],[CREDIT]]</f>
        <v>2244706360</v>
      </c>
      <c r="J1779" s="44"/>
    </row>
    <row r="1780" hidden="1" spans="1:10">
      <c r="A1780" s="27">
        <v>45159</v>
      </c>
      <c r="B1780" s="28">
        <f t="shared" si="11"/>
        <v>1770</v>
      </c>
      <c r="C1780" s="92" t="str">
        <f>_xlfn.IFNA(VLOOKUP(Table1[[#This Row],[ACCOUNT NAME]],'CHART OF ACCOUNTS'!$B$3:$D$156,2,0),"-")</f>
        <v>MISCELLANOUS</v>
      </c>
      <c r="D1780" t="s">
        <v>140</v>
      </c>
      <c r="E1780" t="str">
        <f>_xlfn.IFNA(VLOOKUP(Table1[[#This Row],[ACCOUNT NAME]],'CHART OF ACCOUNTS'!$B$3:$D$156,3,0),"-")</f>
        <v>OPERATIONS EXPENSES</v>
      </c>
      <c r="F1780" s="36" t="s">
        <v>1564</v>
      </c>
      <c r="G1780" s="48">
        <v>75</v>
      </c>
      <c r="H1780" s="38"/>
      <c r="I1780" s="35">
        <f>I1779+Table1[[#This Row],[DEBIT]]-Table1[[#This Row],[CREDIT]]</f>
        <v>2244706435</v>
      </c>
      <c r="J1780" s="44"/>
    </row>
    <row r="1781" hidden="1" spans="1:10">
      <c r="A1781" s="27">
        <v>45159</v>
      </c>
      <c r="B1781" s="28">
        <f t="shared" si="11"/>
        <v>1771</v>
      </c>
      <c r="C1781" s="92" t="str">
        <f>_xlfn.IFNA(VLOOKUP(Table1[[#This Row],[ACCOUNT NAME]],'CHART OF ACCOUNTS'!$B$3:$D$156,2,0),"-")</f>
        <v>MISCELLANOUS</v>
      </c>
      <c r="D1781" t="s">
        <v>140</v>
      </c>
      <c r="E1781" t="str">
        <f>_xlfn.IFNA(VLOOKUP(Table1[[#This Row],[ACCOUNT NAME]],'CHART OF ACCOUNTS'!$B$3:$D$156,3,0),"-")</f>
        <v>OPERATIONS EXPENSES</v>
      </c>
      <c r="F1781" s="36" t="s">
        <v>1565</v>
      </c>
      <c r="G1781" s="48">
        <v>75</v>
      </c>
      <c r="H1781" s="38"/>
      <c r="I1781" s="35">
        <f>I1780+Table1[[#This Row],[DEBIT]]-Table1[[#This Row],[CREDIT]]</f>
        <v>2244706510</v>
      </c>
      <c r="J1781" s="44"/>
    </row>
    <row r="1782" hidden="1" spans="1:10">
      <c r="A1782" s="27">
        <v>45159</v>
      </c>
      <c r="B1782" s="28">
        <f t="shared" si="11"/>
        <v>1772</v>
      </c>
      <c r="C1782" s="92" t="str">
        <f>_xlfn.IFNA(VLOOKUP(Table1[[#This Row],[ACCOUNT NAME]],'CHART OF ACCOUNTS'!$B$3:$D$156,2,0),"-")</f>
        <v>MISCELLANOUS</v>
      </c>
      <c r="D1782" t="s">
        <v>140</v>
      </c>
      <c r="E1782" t="str">
        <f>_xlfn.IFNA(VLOOKUP(Table1[[#This Row],[ACCOUNT NAME]],'CHART OF ACCOUNTS'!$B$3:$D$156,3,0),"-")</f>
        <v>OPERATIONS EXPENSES</v>
      </c>
      <c r="F1782" s="36" t="s">
        <v>1565</v>
      </c>
      <c r="G1782" s="48">
        <v>75</v>
      </c>
      <c r="H1782" s="38"/>
      <c r="I1782" s="35">
        <f>I1781+Table1[[#This Row],[DEBIT]]-Table1[[#This Row],[CREDIT]]</f>
        <v>2244706585</v>
      </c>
      <c r="J1782" s="44"/>
    </row>
    <row r="1783" hidden="1" spans="1:10">
      <c r="A1783" s="27">
        <v>45159</v>
      </c>
      <c r="B1783" s="28">
        <f t="shared" si="11"/>
        <v>1773</v>
      </c>
      <c r="C1783" s="92" t="str">
        <f>_xlfn.IFNA(VLOOKUP(Table1[[#This Row],[ACCOUNT NAME]],'CHART OF ACCOUNTS'!$B$3:$D$156,2,0),"-")</f>
        <v>MISCELLANOUS</v>
      </c>
      <c r="D1783" t="s">
        <v>140</v>
      </c>
      <c r="E1783" t="str">
        <f>_xlfn.IFNA(VLOOKUP(Table1[[#This Row],[ACCOUNT NAME]],'CHART OF ACCOUNTS'!$B$3:$D$156,3,0),"-")</f>
        <v>OPERATIONS EXPENSES</v>
      </c>
      <c r="F1783" s="36" t="s">
        <v>1566</v>
      </c>
      <c r="G1783" s="48">
        <v>7500</v>
      </c>
      <c r="H1783" s="38"/>
      <c r="I1783" s="35">
        <f>I1782+Table1[[#This Row],[DEBIT]]-Table1[[#This Row],[CREDIT]]</f>
        <v>2244714085</v>
      </c>
      <c r="J1783" s="44"/>
    </row>
    <row r="1784" hidden="1" spans="1:10">
      <c r="A1784" s="27">
        <v>45159</v>
      </c>
      <c r="B1784" s="28">
        <f t="shared" si="11"/>
        <v>1774</v>
      </c>
      <c r="C1784" s="92" t="str">
        <f>_xlfn.IFNA(VLOOKUP(Table1[[#This Row],[ACCOUNT NAME]],'CHART OF ACCOUNTS'!$B$3:$D$156,2,0),"-")</f>
        <v>MISCELLANOUS</v>
      </c>
      <c r="D1784" t="s">
        <v>140</v>
      </c>
      <c r="E1784" t="str">
        <f>_xlfn.IFNA(VLOOKUP(Table1[[#This Row],[ACCOUNT NAME]],'CHART OF ACCOUNTS'!$B$3:$D$156,3,0),"-")</f>
        <v>OPERATIONS EXPENSES</v>
      </c>
      <c r="F1784" s="36" t="s">
        <v>1567</v>
      </c>
      <c r="G1784" s="48">
        <v>525</v>
      </c>
      <c r="H1784" s="38"/>
      <c r="I1784" s="35">
        <f>I1783+Table1[[#This Row],[DEBIT]]-Table1[[#This Row],[CREDIT]]</f>
        <v>2244714610</v>
      </c>
      <c r="J1784" s="44"/>
    </row>
    <row r="1785" hidden="1" spans="1:10">
      <c r="A1785" s="27">
        <v>45159</v>
      </c>
      <c r="B1785" s="28">
        <f t="shared" si="11"/>
        <v>1775</v>
      </c>
      <c r="C1785" s="92" t="str">
        <f>_xlfn.IFNA(VLOOKUP(Table1[[#This Row],[ACCOUNT NAME]],'CHART OF ACCOUNTS'!$B$3:$D$156,2,0),"-")</f>
        <v>MISCELLANOUS</v>
      </c>
      <c r="D1785" t="s">
        <v>140</v>
      </c>
      <c r="E1785" t="str">
        <f>_xlfn.IFNA(VLOOKUP(Table1[[#This Row],[ACCOUNT NAME]],'CHART OF ACCOUNTS'!$B$3:$D$156,3,0),"-")</f>
        <v>OPERATIONS EXPENSES</v>
      </c>
      <c r="F1785" s="36" t="s">
        <v>1568</v>
      </c>
      <c r="G1785" s="48">
        <v>45</v>
      </c>
      <c r="H1785" s="38"/>
      <c r="I1785" s="35">
        <f>I1784+Table1[[#This Row],[DEBIT]]-Table1[[#This Row],[CREDIT]]</f>
        <v>2244714655</v>
      </c>
      <c r="J1785" s="44"/>
    </row>
    <row r="1786" hidden="1" spans="1:10">
      <c r="A1786" s="27">
        <v>45159</v>
      </c>
      <c r="B1786" s="28">
        <f t="shared" si="11"/>
        <v>1776</v>
      </c>
      <c r="C1786" s="92" t="str">
        <f>_xlfn.IFNA(VLOOKUP(Table1[[#This Row],[ACCOUNT NAME]],'CHART OF ACCOUNTS'!$B$3:$D$156,2,0),"-")</f>
        <v>MISCELLANOUS</v>
      </c>
      <c r="D1786" t="s">
        <v>140</v>
      </c>
      <c r="E1786" t="str">
        <f>_xlfn.IFNA(VLOOKUP(Table1[[#This Row],[ACCOUNT NAME]],'CHART OF ACCOUNTS'!$B$3:$D$156,3,0),"-")</f>
        <v>OPERATIONS EXPENSES</v>
      </c>
      <c r="F1786" s="36" t="s">
        <v>1569</v>
      </c>
      <c r="G1786" s="48">
        <v>250</v>
      </c>
      <c r="H1786" s="38"/>
      <c r="I1786" s="35">
        <f>I1785+Table1[[#This Row],[DEBIT]]-Table1[[#This Row],[CREDIT]]</f>
        <v>2244714905</v>
      </c>
      <c r="J1786" s="44"/>
    </row>
    <row r="1787" hidden="1" spans="1:10">
      <c r="A1787" s="27">
        <v>45159</v>
      </c>
      <c r="B1787" s="28">
        <f t="shared" si="11"/>
        <v>1777</v>
      </c>
      <c r="C1787" s="92" t="str">
        <f>_xlfn.IFNA(VLOOKUP(Table1[[#This Row],[ACCOUNT NAME]],'CHART OF ACCOUNTS'!$B$3:$D$156,2,0),"-")</f>
        <v>MISCELLANOUS</v>
      </c>
      <c r="D1787" t="s">
        <v>140</v>
      </c>
      <c r="E1787" t="str">
        <f>_xlfn.IFNA(VLOOKUP(Table1[[#This Row],[ACCOUNT NAME]],'CHART OF ACCOUNTS'!$B$3:$D$156,3,0),"-")</f>
        <v>OPERATIONS EXPENSES</v>
      </c>
      <c r="F1787" s="36" t="s">
        <v>1570</v>
      </c>
      <c r="G1787" s="48">
        <v>797</v>
      </c>
      <c r="H1787" s="38"/>
      <c r="I1787" s="35">
        <f>I1786+Table1[[#This Row],[DEBIT]]-Table1[[#This Row],[CREDIT]]</f>
        <v>2244715702</v>
      </c>
      <c r="J1787" s="44"/>
    </row>
    <row r="1788" hidden="1" spans="1:10">
      <c r="A1788" s="27">
        <v>45159</v>
      </c>
      <c r="B1788" s="28">
        <f t="shared" si="11"/>
        <v>1778</v>
      </c>
      <c r="C1788" s="92" t="str">
        <f>_xlfn.IFNA(VLOOKUP(Table1[[#This Row],[ACCOUNT NAME]],'CHART OF ACCOUNTS'!$B$3:$D$156,2,0),"-")</f>
        <v>MISCELLANOUS</v>
      </c>
      <c r="D1788" t="s">
        <v>140</v>
      </c>
      <c r="E1788" t="str">
        <f>_xlfn.IFNA(VLOOKUP(Table1[[#This Row],[ACCOUNT NAME]],'CHART OF ACCOUNTS'!$B$3:$D$156,3,0),"-")</f>
        <v>OPERATIONS EXPENSES</v>
      </c>
      <c r="F1788" s="36" t="s">
        <v>1571</v>
      </c>
      <c r="G1788" s="48">
        <v>130</v>
      </c>
      <c r="H1788" s="38"/>
      <c r="I1788" s="35">
        <f>I1787+Table1[[#This Row],[DEBIT]]-Table1[[#This Row],[CREDIT]]</f>
        <v>2244715832</v>
      </c>
      <c r="J1788" s="44"/>
    </row>
    <row r="1789" hidden="1" spans="1:10">
      <c r="A1789" s="27">
        <v>45159</v>
      </c>
      <c r="B1789" s="28">
        <f t="shared" si="11"/>
        <v>1779</v>
      </c>
      <c r="C1789" s="92" t="str">
        <f>_xlfn.IFNA(VLOOKUP(Table1[[#This Row],[ACCOUNT NAME]],'CHART OF ACCOUNTS'!$B$3:$D$156,2,0),"-")</f>
        <v>MISCELLANOUS</v>
      </c>
      <c r="D1789" t="s">
        <v>140</v>
      </c>
      <c r="E1789" t="str">
        <f>_xlfn.IFNA(VLOOKUP(Table1[[#This Row],[ACCOUNT NAME]],'CHART OF ACCOUNTS'!$B$3:$D$156,3,0),"-")</f>
        <v>OPERATIONS EXPENSES</v>
      </c>
      <c r="F1789" s="36" t="s">
        <v>1572</v>
      </c>
      <c r="G1789" s="48">
        <v>480</v>
      </c>
      <c r="H1789" s="38"/>
      <c r="I1789" s="35">
        <f>I1788+Table1[[#This Row],[DEBIT]]-Table1[[#This Row],[CREDIT]]</f>
        <v>2244716312</v>
      </c>
      <c r="J1789" s="44"/>
    </row>
    <row r="1790" hidden="1" spans="1:10">
      <c r="A1790" s="27">
        <v>45159</v>
      </c>
      <c r="B1790" s="28">
        <f t="shared" si="11"/>
        <v>1780</v>
      </c>
      <c r="C1790" s="92" t="str">
        <f>_xlfn.IFNA(VLOOKUP(Table1[[#This Row],[ACCOUNT NAME]],'CHART OF ACCOUNTS'!$B$3:$D$156,2,0),"-")</f>
        <v>MISCELLANOUS</v>
      </c>
      <c r="D1790" t="s">
        <v>140</v>
      </c>
      <c r="E1790" t="str">
        <f>_xlfn.IFNA(VLOOKUP(Table1[[#This Row],[ACCOUNT NAME]],'CHART OF ACCOUNTS'!$B$3:$D$156,3,0),"-")</f>
        <v>OPERATIONS EXPENSES</v>
      </c>
      <c r="F1790" s="36" t="s">
        <v>1573</v>
      </c>
      <c r="G1790" s="48">
        <v>300</v>
      </c>
      <c r="H1790" s="38"/>
      <c r="I1790" s="35">
        <f>I1789+Table1[[#This Row],[DEBIT]]-Table1[[#This Row],[CREDIT]]</f>
        <v>2244716612</v>
      </c>
      <c r="J1790" s="44"/>
    </row>
    <row r="1791" hidden="1" spans="1:10">
      <c r="A1791" s="27">
        <v>45159</v>
      </c>
      <c r="B1791" s="28">
        <f t="shared" si="11"/>
        <v>1781</v>
      </c>
      <c r="C1791" s="92" t="str">
        <f>_xlfn.IFNA(VLOOKUP(Table1[[#This Row],[ACCOUNT NAME]],'CHART OF ACCOUNTS'!$B$3:$D$156,2,0),"-")</f>
        <v>MISCELLANOUS</v>
      </c>
      <c r="D1791" t="s">
        <v>140</v>
      </c>
      <c r="E1791" t="str">
        <f>_xlfn.IFNA(VLOOKUP(Table1[[#This Row],[ACCOUNT NAME]],'CHART OF ACCOUNTS'!$B$3:$D$156,3,0),"-")</f>
        <v>OPERATIONS EXPENSES</v>
      </c>
      <c r="F1791" s="36" t="s">
        <v>1574</v>
      </c>
      <c r="G1791" s="48">
        <v>1325</v>
      </c>
      <c r="H1791" s="38"/>
      <c r="I1791" s="35">
        <f>I1790+Table1[[#This Row],[DEBIT]]-Table1[[#This Row],[CREDIT]]</f>
        <v>2244717937</v>
      </c>
      <c r="J1791" s="44"/>
    </row>
    <row r="1792" hidden="1" spans="1:10">
      <c r="A1792" s="27">
        <v>45159</v>
      </c>
      <c r="B1792" s="28">
        <f t="shared" si="11"/>
        <v>1782</v>
      </c>
      <c r="C1792" s="92" t="str">
        <f>_xlfn.IFNA(VLOOKUP(Table1[[#This Row],[ACCOUNT NAME]],'CHART OF ACCOUNTS'!$B$3:$D$156,2,0),"-")</f>
        <v>MISCELLANOUS</v>
      </c>
      <c r="D1792" t="s">
        <v>140</v>
      </c>
      <c r="E1792" t="str">
        <f>_xlfn.IFNA(VLOOKUP(Table1[[#This Row],[ACCOUNT NAME]],'CHART OF ACCOUNTS'!$B$3:$D$156,3,0),"-")</f>
        <v>OPERATIONS EXPENSES</v>
      </c>
      <c r="F1792" s="36" t="s">
        <v>1575</v>
      </c>
      <c r="G1792" s="48">
        <v>50</v>
      </c>
      <c r="H1792" s="38"/>
      <c r="I1792" s="35">
        <f>I1791+Table1[[#This Row],[DEBIT]]-Table1[[#This Row],[CREDIT]]</f>
        <v>2244717987</v>
      </c>
      <c r="J1792" s="44"/>
    </row>
    <row r="1793" hidden="1" spans="1:10">
      <c r="A1793" s="27">
        <v>45159</v>
      </c>
      <c r="B1793" s="28">
        <f t="shared" si="11"/>
        <v>1783</v>
      </c>
      <c r="C1793" s="92" t="str">
        <f>_xlfn.IFNA(VLOOKUP(Table1[[#This Row],[ACCOUNT NAME]],'CHART OF ACCOUNTS'!$B$3:$D$156,2,0),"-")</f>
        <v>MISCELLANOUS</v>
      </c>
      <c r="D1793" t="s">
        <v>140</v>
      </c>
      <c r="E1793" t="str">
        <f>_xlfn.IFNA(VLOOKUP(Table1[[#This Row],[ACCOUNT NAME]],'CHART OF ACCOUNTS'!$B$3:$D$156,3,0),"-")</f>
        <v>OPERATIONS EXPENSES</v>
      </c>
      <c r="F1793" s="36" t="s">
        <v>1576</v>
      </c>
      <c r="G1793" s="48">
        <v>669</v>
      </c>
      <c r="H1793" s="38"/>
      <c r="I1793" s="35">
        <f>I1792+Table1[[#This Row],[DEBIT]]-Table1[[#This Row],[CREDIT]]</f>
        <v>2244718656</v>
      </c>
      <c r="J1793" s="44"/>
    </row>
    <row r="1794" hidden="1" spans="1:10">
      <c r="A1794" s="27">
        <v>45159</v>
      </c>
      <c r="B1794" s="28">
        <f t="shared" si="11"/>
        <v>1784</v>
      </c>
      <c r="C1794" s="92" t="str">
        <f>_xlfn.IFNA(VLOOKUP(Table1[[#This Row],[ACCOUNT NAME]],'CHART OF ACCOUNTS'!$B$3:$D$156,2,0),"-")</f>
        <v>MISCELLANOUS</v>
      </c>
      <c r="D1794" t="s">
        <v>140</v>
      </c>
      <c r="E1794" t="str">
        <f>_xlfn.IFNA(VLOOKUP(Table1[[#This Row],[ACCOUNT NAME]],'CHART OF ACCOUNTS'!$B$3:$D$156,3,0),"-")</f>
        <v>OPERATIONS EXPENSES</v>
      </c>
      <c r="F1794" s="36" t="s">
        <v>1577</v>
      </c>
      <c r="G1794" s="48">
        <v>90</v>
      </c>
      <c r="H1794" s="38"/>
      <c r="I1794" s="35">
        <f>I1793+Table1[[#This Row],[DEBIT]]-Table1[[#This Row],[CREDIT]]</f>
        <v>2244718746</v>
      </c>
      <c r="J1794" s="44"/>
    </row>
    <row r="1795" hidden="1" spans="1:10">
      <c r="A1795" s="27">
        <v>45159</v>
      </c>
      <c r="B1795" s="28">
        <f t="shared" si="11"/>
        <v>1785</v>
      </c>
      <c r="C1795" s="92" t="str">
        <f>_xlfn.IFNA(VLOOKUP(Table1[[#This Row],[ACCOUNT NAME]],'CHART OF ACCOUNTS'!$B$3:$D$156,2,0),"-")</f>
        <v>MISCELLANOUS</v>
      </c>
      <c r="D1795" t="s">
        <v>140</v>
      </c>
      <c r="E1795" t="str">
        <f>_xlfn.IFNA(VLOOKUP(Table1[[#This Row],[ACCOUNT NAME]],'CHART OF ACCOUNTS'!$B$3:$D$156,3,0),"-")</f>
        <v>OPERATIONS EXPENSES</v>
      </c>
      <c r="F1795" s="36" t="s">
        <v>1578</v>
      </c>
      <c r="G1795" s="48">
        <v>75</v>
      </c>
      <c r="H1795" s="38"/>
      <c r="I1795" s="35">
        <f>I1794+Table1[[#This Row],[DEBIT]]-Table1[[#This Row],[CREDIT]]</f>
        <v>2244718821</v>
      </c>
      <c r="J1795" s="44"/>
    </row>
    <row r="1796" hidden="1" spans="1:10">
      <c r="A1796" s="27">
        <v>45159</v>
      </c>
      <c r="B1796" s="28">
        <f t="shared" si="11"/>
        <v>1786</v>
      </c>
      <c r="C1796" s="92" t="str">
        <f>_xlfn.IFNA(VLOOKUP(Table1[[#This Row],[ACCOUNT NAME]],'CHART OF ACCOUNTS'!$B$3:$D$156,2,0),"-")</f>
        <v>MISCELLANOUS</v>
      </c>
      <c r="D1796" t="s">
        <v>140</v>
      </c>
      <c r="E1796" t="str">
        <f>_xlfn.IFNA(VLOOKUP(Table1[[#This Row],[ACCOUNT NAME]],'CHART OF ACCOUNTS'!$B$3:$D$156,3,0),"-")</f>
        <v>OPERATIONS EXPENSES</v>
      </c>
      <c r="F1796" s="36" t="s">
        <v>1579</v>
      </c>
      <c r="G1796" s="48">
        <v>130</v>
      </c>
      <c r="H1796" s="38"/>
      <c r="I1796" s="35">
        <f>I1795+Table1[[#This Row],[DEBIT]]-Table1[[#This Row],[CREDIT]]</f>
        <v>2244718951</v>
      </c>
      <c r="J1796" s="44"/>
    </row>
    <row r="1797" hidden="1" spans="1:10">
      <c r="A1797" s="27">
        <v>45159</v>
      </c>
      <c r="B1797" s="28">
        <f t="shared" si="11"/>
        <v>1787</v>
      </c>
      <c r="C1797" s="92" t="str">
        <f>_xlfn.IFNA(VLOOKUP(Table1[[#This Row],[ACCOUNT NAME]],'CHART OF ACCOUNTS'!$B$3:$D$156,2,0),"-")</f>
        <v>MISCELLANOUS</v>
      </c>
      <c r="D1797" t="s">
        <v>140</v>
      </c>
      <c r="E1797" t="str">
        <f>_xlfn.IFNA(VLOOKUP(Table1[[#This Row],[ACCOUNT NAME]],'CHART OF ACCOUNTS'!$B$3:$D$156,3,0),"-")</f>
        <v>OPERATIONS EXPENSES</v>
      </c>
      <c r="F1797" s="36" t="s">
        <v>1580</v>
      </c>
      <c r="G1797" s="48">
        <v>95</v>
      </c>
      <c r="H1797" s="38"/>
      <c r="I1797" s="35">
        <f>I1796+Table1[[#This Row],[DEBIT]]-Table1[[#This Row],[CREDIT]]</f>
        <v>2244719046</v>
      </c>
      <c r="J1797" s="44"/>
    </row>
    <row r="1798" hidden="1" spans="1:10">
      <c r="A1798" s="27">
        <v>45159</v>
      </c>
      <c r="B1798" s="28">
        <f t="shared" si="11"/>
        <v>1788</v>
      </c>
      <c r="C1798" s="92" t="str">
        <f>_xlfn.IFNA(VLOOKUP(Table1[[#This Row],[ACCOUNT NAME]],'CHART OF ACCOUNTS'!$B$3:$D$156,2,0),"-")</f>
        <v>MISCELLANOUS</v>
      </c>
      <c r="D1798" t="s">
        <v>140</v>
      </c>
      <c r="E1798" t="str">
        <f>_xlfn.IFNA(VLOOKUP(Table1[[#This Row],[ACCOUNT NAME]],'CHART OF ACCOUNTS'!$B$3:$D$156,3,0),"-")</f>
        <v>OPERATIONS EXPENSES</v>
      </c>
      <c r="F1798" s="36" t="s">
        <v>1581</v>
      </c>
      <c r="G1798" s="48">
        <v>50</v>
      </c>
      <c r="H1798" s="38"/>
      <c r="I1798" s="35">
        <f>I1797+Table1[[#This Row],[DEBIT]]-Table1[[#This Row],[CREDIT]]</f>
        <v>2244719096</v>
      </c>
      <c r="J1798" s="44"/>
    </row>
    <row r="1799" hidden="1" spans="1:10">
      <c r="A1799" s="27">
        <v>45159</v>
      </c>
      <c r="B1799" s="28">
        <f t="shared" si="11"/>
        <v>1789</v>
      </c>
      <c r="C1799" s="92" t="str">
        <f>_xlfn.IFNA(VLOOKUP(Table1[[#This Row],[ACCOUNT NAME]],'CHART OF ACCOUNTS'!$B$3:$D$156,2,0),"-")</f>
        <v>MISCELLANOUS</v>
      </c>
      <c r="D1799" t="s">
        <v>140</v>
      </c>
      <c r="E1799" t="str">
        <f>_xlfn.IFNA(VLOOKUP(Table1[[#This Row],[ACCOUNT NAME]],'CHART OF ACCOUNTS'!$B$3:$D$156,3,0),"-")</f>
        <v>OPERATIONS EXPENSES</v>
      </c>
      <c r="F1799" s="36" t="s">
        <v>1582</v>
      </c>
      <c r="G1799" s="48">
        <v>75</v>
      </c>
      <c r="H1799" s="38"/>
      <c r="I1799" s="35">
        <f>I1798+Table1[[#This Row],[DEBIT]]-Table1[[#This Row],[CREDIT]]</f>
        <v>2244719171</v>
      </c>
      <c r="J1799" s="44"/>
    </row>
    <row r="1800" hidden="1" spans="1:10">
      <c r="A1800" s="27">
        <v>45159</v>
      </c>
      <c r="B1800" s="28">
        <f t="shared" si="11"/>
        <v>1790</v>
      </c>
      <c r="C1800" s="92" t="str">
        <f>_xlfn.IFNA(VLOOKUP(Table1[[#This Row],[ACCOUNT NAME]],'CHART OF ACCOUNTS'!$B$3:$D$156,2,0),"-")</f>
        <v>MISCELLANOUS</v>
      </c>
      <c r="D1800" t="s">
        <v>140</v>
      </c>
      <c r="E1800" t="str">
        <f>_xlfn.IFNA(VLOOKUP(Table1[[#This Row],[ACCOUNT NAME]],'CHART OF ACCOUNTS'!$B$3:$D$156,3,0),"-")</f>
        <v>OPERATIONS EXPENSES</v>
      </c>
      <c r="F1800" s="36" t="s">
        <v>1582</v>
      </c>
      <c r="G1800" s="48">
        <v>75</v>
      </c>
      <c r="H1800" s="38"/>
      <c r="I1800" s="35">
        <f>I1799+Table1[[#This Row],[DEBIT]]-Table1[[#This Row],[CREDIT]]</f>
        <v>2244719246</v>
      </c>
      <c r="J1800" s="44"/>
    </row>
    <row r="1801" hidden="1" spans="1:10">
      <c r="A1801" s="27">
        <v>45159</v>
      </c>
      <c r="B1801" s="28">
        <f t="shared" si="11"/>
        <v>1791</v>
      </c>
      <c r="C1801" s="92" t="str">
        <f>_xlfn.IFNA(VLOOKUP(Table1[[#This Row],[ACCOUNT NAME]],'CHART OF ACCOUNTS'!$B$3:$D$156,2,0),"-")</f>
        <v>MISCELLANOUS</v>
      </c>
      <c r="D1801" t="s">
        <v>140</v>
      </c>
      <c r="E1801" t="str">
        <f>_xlfn.IFNA(VLOOKUP(Table1[[#This Row],[ACCOUNT NAME]],'CHART OF ACCOUNTS'!$B$3:$D$156,3,0),"-")</f>
        <v>OPERATIONS EXPENSES</v>
      </c>
      <c r="F1801" s="36" t="s">
        <v>1583</v>
      </c>
      <c r="G1801" s="48">
        <v>673</v>
      </c>
      <c r="H1801" s="38"/>
      <c r="I1801" s="35">
        <f>I1800+Table1[[#This Row],[DEBIT]]-Table1[[#This Row],[CREDIT]]</f>
        <v>2244719919</v>
      </c>
      <c r="J1801" s="44"/>
    </row>
    <row r="1802" hidden="1" spans="1:10">
      <c r="A1802" s="27">
        <v>45159</v>
      </c>
      <c r="B1802" s="28">
        <f t="shared" si="11"/>
        <v>1792</v>
      </c>
      <c r="C1802" s="92" t="str">
        <f>_xlfn.IFNA(VLOOKUP(Table1[[#This Row],[ACCOUNT NAME]],'CHART OF ACCOUNTS'!$B$3:$D$156,2,0),"-")</f>
        <v>MISCELLANOUS</v>
      </c>
      <c r="D1802" t="s">
        <v>140</v>
      </c>
      <c r="E1802" t="str">
        <f>_xlfn.IFNA(VLOOKUP(Table1[[#This Row],[ACCOUNT NAME]],'CHART OF ACCOUNTS'!$B$3:$D$156,3,0),"-")</f>
        <v>OPERATIONS EXPENSES</v>
      </c>
      <c r="F1802" s="36" t="s">
        <v>1584</v>
      </c>
      <c r="G1802" s="48">
        <v>669</v>
      </c>
      <c r="H1802" s="38"/>
      <c r="I1802" s="35">
        <f>I1801+Table1[[#This Row],[DEBIT]]-Table1[[#This Row],[CREDIT]]</f>
        <v>2244720588</v>
      </c>
      <c r="J1802" s="44"/>
    </row>
    <row r="1803" hidden="1" spans="1:10">
      <c r="A1803" s="27">
        <v>45159</v>
      </c>
      <c r="B1803" s="28">
        <f t="shared" si="11"/>
        <v>1793</v>
      </c>
      <c r="C1803" s="92" t="str">
        <f>_xlfn.IFNA(VLOOKUP(Table1[[#This Row],[ACCOUNT NAME]],'CHART OF ACCOUNTS'!$B$3:$D$156,2,0),"-")</f>
        <v>MISCELLANOUS</v>
      </c>
      <c r="D1803" t="s">
        <v>140</v>
      </c>
      <c r="E1803" t="str">
        <f>_xlfn.IFNA(VLOOKUP(Table1[[#This Row],[ACCOUNT NAME]],'CHART OF ACCOUNTS'!$B$3:$D$156,3,0),"-")</f>
        <v>OPERATIONS EXPENSES</v>
      </c>
      <c r="F1803" s="36" t="s">
        <v>1585</v>
      </c>
      <c r="G1803" s="48">
        <v>1095</v>
      </c>
      <c r="H1803" s="38"/>
      <c r="I1803" s="35">
        <f>I1802+Table1[[#This Row],[DEBIT]]-Table1[[#This Row],[CREDIT]]</f>
        <v>2244721683</v>
      </c>
      <c r="J1803" s="44"/>
    </row>
    <row r="1804" hidden="1" spans="1:10">
      <c r="A1804" s="27">
        <v>45159</v>
      </c>
      <c r="B1804" s="28">
        <f t="shared" si="11"/>
        <v>1794</v>
      </c>
      <c r="C1804" s="92" t="str">
        <f>_xlfn.IFNA(VLOOKUP(Table1[[#This Row],[ACCOUNT NAME]],'CHART OF ACCOUNTS'!$B$3:$D$156,2,0),"-")</f>
        <v>MISCELLANOUS</v>
      </c>
      <c r="D1804" t="s">
        <v>140</v>
      </c>
      <c r="E1804" t="str">
        <f>_xlfn.IFNA(VLOOKUP(Table1[[#This Row],[ACCOUNT NAME]],'CHART OF ACCOUNTS'!$B$3:$D$156,3,0),"-")</f>
        <v>OPERATIONS EXPENSES</v>
      </c>
      <c r="F1804" s="36" t="s">
        <v>1586</v>
      </c>
      <c r="G1804" s="48">
        <v>130</v>
      </c>
      <c r="H1804" s="38"/>
      <c r="I1804" s="35">
        <f>I1803+Table1[[#This Row],[DEBIT]]-Table1[[#This Row],[CREDIT]]</f>
        <v>2244721813</v>
      </c>
      <c r="J1804" s="44"/>
    </row>
    <row r="1805" hidden="1" spans="1:10">
      <c r="A1805" s="27">
        <v>45159</v>
      </c>
      <c r="B1805" s="28">
        <f t="shared" si="11"/>
        <v>1795</v>
      </c>
      <c r="C1805" s="92" t="str">
        <f>_xlfn.IFNA(VLOOKUP(Table1[[#This Row],[ACCOUNT NAME]],'CHART OF ACCOUNTS'!$B$3:$D$156,2,0),"-")</f>
        <v>MISCELLANOUS</v>
      </c>
      <c r="D1805" t="s">
        <v>140</v>
      </c>
      <c r="E1805" t="str">
        <f>_xlfn.IFNA(VLOOKUP(Table1[[#This Row],[ACCOUNT NAME]],'CHART OF ACCOUNTS'!$B$3:$D$156,3,0),"-")</f>
        <v>OPERATIONS EXPENSES</v>
      </c>
      <c r="F1805" s="36" t="s">
        <v>1587</v>
      </c>
      <c r="G1805" s="48">
        <v>130</v>
      </c>
      <c r="H1805" s="38"/>
      <c r="I1805" s="35">
        <f>I1804+Table1[[#This Row],[DEBIT]]-Table1[[#This Row],[CREDIT]]</f>
        <v>2244721943</v>
      </c>
      <c r="J1805" s="44"/>
    </row>
    <row r="1806" hidden="1" spans="1:10">
      <c r="A1806" s="27">
        <v>45159</v>
      </c>
      <c r="B1806" s="28">
        <f t="shared" si="11"/>
        <v>1796</v>
      </c>
      <c r="C1806" s="92" t="str">
        <f>_xlfn.IFNA(VLOOKUP(Table1[[#This Row],[ACCOUNT NAME]],'CHART OF ACCOUNTS'!$B$3:$D$156,2,0),"-")</f>
        <v>MISCELLANOUS</v>
      </c>
      <c r="D1806" t="s">
        <v>140</v>
      </c>
      <c r="E1806" t="str">
        <f>_xlfn.IFNA(VLOOKUP(Table1[[#This Row],[ACCOUNT NAME]],'CHART OF ACCOUNTS'!$B$3:$D$156,3,0),"-")</f>
        <v>OPERATIONS EXPENSES</v>
      </c>
      <c r="F1806" s="36" t="s">
        <v>1588</v>
      </c>
      <c r="G1806" s="48">
        <v>200</v>
      </c>
      <c r="H1806" s="38"/>
      <c r="I1806" s="35">
        <f>I1805+Table1[[#This Row],[DEBIT]]-Table1[[#This Row],[CREDIT]]</f>
        <v>2244722143</v>
      </c>
      <c r="J1806" s="44"/>
    </row>
    <row r="1807" hidden="1" spans="1:10">
      <c r="A1807" s="27">
        <v>45159</v>
      </c>
      <c r="B1807" s="28">
        <f t="shared" si="11"/>
        <v>1797</v>
      </c>
      <c r="C1807" s="92" t="str">
        <f>_xlfn.IFNA(VLOOKUP(Table1[[#This Row],[ACCOUNT NAME]],'CHART OF ACCOUNTS'!$B$3:$D$156,2,0),"-")</f>
        <v>MISCELLANOUS</v>
      </c>
      <c r="D1807" t="s">
        <v>140</v>
      </c>
      <c r="E1807" t="str">
        <f>_xlfn.IFNA(VLOOKUP(Table1[[#This Row],[ACCOUNT NAME]],'CHART OF ACCOUNTS'!$B$3:$D$156,3,0),"-")</f>
        <v>OPERATIONS EXPENSES</v>
      </c>
      <c r="F1807" s="36" t="s">
        <v>1589</v>
      </c>
      <c r="G1807" s="48">
        <v>135</v>
      </c>
      <c r="H1807" s="38"/>
      <c r="I1807" s="35">
        <f>I1806+Table1[[#This Row],[DEBIT]]-Table1[[#This Row],[CREDIT]]</f>
        <v>2244722278</v>
      </c>
      <c r="J1807" s="44"/>
    </row>
    <row r="1808" hidden="1" spans="1:10">
      <c r="A1808" s="27">
        <v>45159</v>
      </c>
      <c r="B1808" s="28">
        <f t="shared" si="11"/>
        <v>1798</v>
      </c>
      <c r="C1808" s="92" t="str">
        <f>_xlfn.IFNA(VLOOKUP(Table1[[#This Row],[ACCOUNT NAME]],'CHART OF ACCOUNTS'!$B$3:$D$156,2,0),"-")</f>
        <v>MISCELLANOUS</v>
      </c>
      <c r="D1808" t="s">
        <v>140</v>
      </c>
      <c r="E1808" t="str">
        <f>_xlfn.IFNA(VLOOKUP(Table1[[#This Row],[ACCOUNT NAME]],'CHART OF ACCOUNTS'!$B$3:$D$156,3,0),"-")</f>
        <v>OPERATIONS EXPENSES</v>
      </c>
      <c r="F1808" s="36" t="s">
        <v>1590</v>
      </c>
      <c r="G1808" s="48">
        <v>180</v>
      </c>
      <c r="H1808" s="38"/>
      <c r="I1808" s="35">
        <f>I1807+Table1[[#This Row],[DEBIT]]-Table1[[#This Row],[CREDIT]]</f>
        <v>2244722458</v>
      </c>
      <c r="J1808" s="44"/>
    </row>
    <row r="1809" hidden="1" spans="1:10">
      <c r="A1809" s="27">
        <v>45159</v>
      </c>
      <c r="B1809" s="28">
        <f t="shared" si="11"/>
        <v>1799</v>
      </c>
      <c r="C1809" s="92" t="str">
        <f>_xlfn.IFNA(VLOOKUP(Table1[[#This Row],[ACCOUNT NAME]],'CHART OF ACCOUNTS'!$B$3:$D$156,2,0),"-")</f>
        <v>MISCELLANOUS</v>
      </c>
      <c r="D1809" t="s">
        <v>140</v>
      </c>
      <c r="E1809" t="str">
        <f>_xlfn.IFNA(VLOOKUP(Table1[[#This Row],[ACCOUNT NAME]],'CHART OF ACCOUNTS'!$B$3:$D$156,3,0),"-")</f>
        <v>OPERATIONS EXPENSES</v>
      </c>
      <c r="F1809" s="36" t="s">
        <v>1591</v>
      </c>
      <c r="G1809" s="48">
        <v>669</v>
      </c>
      <c r="H1809" s="38"/>
      <c r="I1809" s="35">
        <f>I1808+Table1[[#This Row],[DEBIT]]-Table1[[#This Row],[CREDIT]]</f>
        <v>2244723127</v>
      </c>
      <c r="J1809" s="44"/>
    </row>
    <row r="1810" hidden="1" spans="1:10">
      <c r="A1810" s="27">
        <v>45159</v>
      </c>
      <c r="B1810" s="28">
        <f t="shared" si="11"/>
        <v>1800</v>
      </c>
      <c r="C1810" s="92" t="str">
        <f>_xlfn.IFNA(VLOOKUP(Table1[[#This Row],[ACCOUNT NAME]],'CHART OF ACCOUNTS'!$B$3:$D$156,2,0),"-")</f>
        <v>MISCELLANOUS</v>
      </c>
      <c r="D1810" t="s">
        <v>140</v>
      </c>
      <c r="E1810" t="str">
        <f>_xlfn.IFNA(VLOOKUP(Table1[[#This Row],[ACCOUNT NAME]],'CHART OF ACCOUNTS'!$B$3:$D$156,3,0),"-")</f>
        <v>OPERATIONS EXPENSES</v>
      </c>
      <c r="F1810" s="36" t="s">
        <v>1592</v>
      </c>
      <c r="G1810" s="48">
        <v>280</v>
      </c>
      <c r="H1810" s="38"/>
      <c r="I1810" s="35">
        <f>I1809+Table1[[#This Row],[DEBIT]]-Table1[[#This Row],[CREDIT]]</f>
        <v>2244723407</v>
      </c>
      <c r="J1810" s="44"/>
    </row>
    <row r="1811" hidden="1" spans="1:10">
      <c r="A1811" s="27">
        <v>45159</v>
      </c>
      <c r="B1811" s="28">
        <f t="shared" si="11"/>
        <v>1801</v>
      </c>
      <c r="C1811" s="92" t="str">
        <f>_xlfn.IFNA(VLOOKUP(Table1[[#This Row],[ACCOUNT NAME]],'CHART OF ACCOUNTS'!$B$3:$D$156,2,0),"-")</f>
        <v>MISCELLANOUS</v>
      </c>
      <c r="D1811" t="s">
        <v>140</v>
      </c>
      <c r="E1811" t="str">
        <f>_xlfn.IFNA(VLOOKUP(Table1[[#This Row],[ACCOUNT NAME]],'CHART OF ACCOUNTS'!$B$3:$D$156,3,0),"-")</f>
        <v>OPERATIONS EXPENSES</v>
      </c>
      <c r="F1811" s="36" t="s">
        <v>1593</v>
      </c>
      <c r="G1811" s="48">
        <v>1003</v>
      </c>
      <c r="H1811" s="38"/>
      <c r="I1811" s="35">
        <f>I1810+Table1[[#This Row],[DEBIT]]-Table1[[#This Row],[CREDIT]]</f>
        <v>2244724410</v>
      </c>
      <c r="J1811" s="44"/>
    </row>
    <row r="1812" hidden="1" spans="1:10">
      <c r="A1812" s="27">
        <v>45159</v>
      </c>
      <c r="B1812" s="28">
        <f t="shared" si="11"/>
        <v>1802</v>
      </c>
      <c r="C1812" s="92" t="str">
        <f>_xlfn.IFNA(VLOOKUP(Table1[[#This Row],[ACCOUNT NAME]],'CHART OF ACCOUNTS'!$B$3:$D$156,2,0),"-")</f>
        <v>MISCELLANOUS</v>
      </c>
      <c r="D1812" t="s">
        <v>140</v>
      </c>
      <c r="E1812" t="str">
        <f>_xlfn.IFNA(VLOOKUP(Table1[[#This Row],[ACCOUNT NAME]],'CHART OF ACCOUNTS'!$B$3:$D$156,3,0),"-")</f>
        <v>OPERATIONS EXPENSES</v>
      </c>
      <c r="F1812" s="36" t="s">
        <v>1571</v>
      </c>
      <c r="G1812" s="48">
        <v>130</v>
      </c>
      <c r="H1812" s="38"/>
      <c r="I1812" s="35">
        <f>I1811+Table1[[#This Row],[DEBIT]]-Table1[[#This Row],[CREDIT]]</f>
        <v>2244724540</v>
      </c>
      <c r="J1812" s="44"/>
    </row>
    <row r="1813" hidden="1" spans="1:10">
      <c r="A1813" s="27">
        <v>45159</v>
      </c>
      <c r="B1813" s="28">
        <f t="shared" si="11"/>
        <v>1803</v>
      </c>
      <c r="C1813" s="92" t="str">
        <f>_xlfn.IFNA(VLOOKUP(Table1[[#This Row],[ACCOUNT NAME]],'CHART OF ACCOUNTS'!$B$3:$D$156,2,0),"-")</f>
        <v>MISCELLANOUS</v>
      </c>
      <c r="D1813" t="s">
        <v>140</v>
      </c>
      <c r="E1813" t="str">
        <f>_xlfn.IFNA(VLOOKUP(Table1[[#This Row],[ACCOUNT NAME]],'CHART OF ACCOUNTS'!$B$3:$D$156,3,0),"-")</f>
        <v>OPERATIONS EXPENSES</v>
      </c>
      <c r="F1813" s="36" t="s">
        <v>1594</v>
      </c>
      <c r="G1813" s="48">
        <v>2500</v>
      </c>
      <c r="H1813" s="38"/>
      <c r="I1813" s="35">
        <f>I1812+Table1[[#This Row],[DEBIT]]-Table1[[#This Row],[CREDIT]]</f>
        <v>2244727040</v>
      </c>
      <c r="J1813" s="44"/>
    </row>
    <row r="1814" hidden="1" spans="1:10">
      <c r="A1814" s="27">
        <v>45159</v>
      </c>
      <c r="B1814" s="28">
        <f t="shared" si="11"/>
        <v>1804</v>
      </c>
      <c r="C1814" s="92" t="str">
        <f>_xlfn.IFNA(VLOOKUP(Table1[[#This Row],[ACCOUNT NAME]],'CHART OF ACCOUNTS'!$B$3:$D$156,2,0),"-")</f>
        <v>MISCELLANOUS</v>
      </c>
      <c r="D1814" t="s">
        <v>140</v>
      </c>
      <c r="E1814" t="str">
        <f>_xlfn.IFNA(VLOOKUP(Table1[[#This Row],[ACCOUNT NAME]],'CHART OF ACCOUNTS'!$B$3:$D$156,3,0),"-")</f>
        <v>OPERATIONS EXPENSES</v>
      </c>
      <c r="F1814" s="36" t="s">
        <v>1595</v>
      </c>
      <c r="G1814" s="48">
        <v>300</v>
      </c>
      <c r="H1814" s="38"/>
      <c r="I1814" s="35">
        <f>I1813+Table1[[#This Row],[DEBIT]]-Table1[[#This Row],[CREDIT]]</f>
        <v>2244727340</v>
      </c>
      <c r="J1814" s="44"/>
    </row>
    <row r="1815" hidden="1" spans="1:10">
      <c r="A1815" s="27">
        <v>45159</v>
      </c>
      <c r="B1815" s="28">
        <f t="shared" si="11"/>
        <v>1805</v>
      </c>
      <c r="C1815" s="92" t="str">
        <f>_xlfn.IFNA(VLOOKUP(Table1[[#This Row],[ACCOUNT NAME]],'CHART OF ACCOUNTS'!$B$3:$D$156,2,0),"-")</f>
        <v>MISCELLANOUS</v>
      </c>
      <c r="D1815" t="s">
        <v>140</v>
      </c>
      <c r="E1815" t="str">
        <f>_xlfn.IFNA(VLOOKUP(Table1[[#This Row],[ACCOUNT NAME]],'CHART OF ACCOUNTS'!$B$3:$D$156,3,0),"-")</f>
        <v>OPERATIONS EXPENSES</v>
      </c>
      <c r="F1815" s="36" t="s">
        <v>1596</v>
      </c>
      <c r="G1815" s="48">
        <v>150</v>
      </c>
      <c r="H1815" s="38"/>
      <c r="I1815" s="35">
        <f>I1814+Table1[[#This Row],[DEBIT]]-Table1[[#This Row],[CREDIT]]</f>
        <v>2244727490</v>
      </c>
      <c r="J1815" s="44"/>
    </row>
    <row r="1816" hidden="1" spans="1:10">
      <c r="A1816" s="27">
        <v>45159</v>
      </c>
      <c r="B1816" s="28">
        <f t="shared" si="11"/>
        <v>1806</v>
      </c>
      <c r="C1816" s="92" t="str">
        <f>_xlfn.IFNA(VLOOKUP(Table1[[#This Row],[ACCOUNT NAME]],'CHART OF ACCOUNTS'!$B$3:$D$156,2,0),"-")</f>
        <v>MISCELLANOUS</v>
      </c>
      <c r="D1816" t="s">
        <v>140</v>
      </c>
      <c r="E1816" t="str">
        <f>_xlfn.IFNA(VLOOKUP(Table1[[#This Row],[ACCOUNT NAME]],'CHART OF ACCOUNTS'!$B$3:$D$156,3,0),"-")</f>
        <v>OPERATIONS EXPENSES</v>
      </c>
      <c r="F1816" s="36" t="s">
        <v>1597</v>
      </c>
      <c r="G1816" s="48">
        <v>940</v>
      </c>
      <c r="H1816" s="38"/>
      <c r="I1816" s="35">
        <f>I1815+Table1[[#This Row],[DEBIT]]-Table1[[#This Row],[CREDIT]]</f>
        <v>2244728430</v>
      </c>
      <c r="J1816" s="44"/>
    </row>
    <row r="1817" hidden="1" spans="1:10">
      <c r="A1817" s="27">
        <v>45159</v>
      </c>
      <c r="B1817" s="28">
        <f t="shared" si="11"/>
        <v>1807</v>
      </c>
      <c r="C1817" s="92" t="str">
        <f>_xlfn.IFNA(VLOOKUP(Table1[[#This Row],[ACCOUNT NAME]],'CHART OF ACCOUNTS'!$B$3:$D$156,2,0),"-")</f>
        <v>MISCELLANOUS</v>
      </c>
      <c r="D1817" t="s">
        <v>140</v>
      </c>
      <c r="E1817" t="str">
        <f>_xlfn.IFNA(VLOOKUP(Table1[[#This Row],[ACCOUNT NAME]],'CHART OF ACCOUNTS'!$B$3:$D$156,3,0),"-")</f>
        <v>OPERATIONS EXPENSES</v>
      </c>
      <c r="F1817" s="36" t="s">
        <v>1598</v>
      </c>
      <c r="G1817" s="48">
        <v>130</v>
      </c>
      <c r="H1817" s="38"/>
      <c r="I1817" s="35">
        <f>I1816+Table1[[#This Row],[DEBIT]]-Table1[[#This Row],[CREDIT]]</f>
        <v>2244728560</v>
      </c>
      <c r="J1817" s="44"/>
    </row>
    <row r="1818" hidden="1" spans="1:10">
      <c r="A1818" s="27">
        <v>45159</v>
      </c>
      <c r="B1818" s="28">
        <f t="shared" si="11"/>
        <v>1808</v>
      </c>
      <c r="C1818" s="92" t="str">
        <f>_xlfn.IFNA(VLOOKUP(Table1[[#This Row],[ACCOUNT NAME]],'CHART OF ACCOUNTS'!$B$3:$D$156,2,0),"-")</f>
        <v>MISCELLANOUS</v>
      </c>
      <c r="D1818" t="s">
        <v>140</v>
      </c>
      <c r="E1818" t="str">
        <f>_xlfn.IFNA(VLOOKUP(Table1[[#This Row],[ACCOUNT NAME]],'CHART OF ACCOUNTS'!$B$3:$D$156,3,0),"-")</f>
        <v>OPERATIONS EXPENSES</v>
      </c>
      <c r="F1818" s="36" t="s">
        <v>1599</v>
      </c>
      <c r="G1818" s="48">
        <v>150</v>
      </c>
      <c r="H1818" s="38"/>
      <c r="I1818" s="35">
        <f>I1817+Table1[[#This Row],[DEBIT]]-Table1[[#This Row],[CREDIT]]</f>
        <v>2244728710</v>
      </c>
      <c r="J1818" s="44"/>
    </row>
    <row r="1819" hidden="1" spans="1:10">
      <c r="A1819" s="27">
        <v>45159</v>
      </c>
      <c r="B1819" s="28">
        <f t="shared" si="11"/>
        <v>1809</v>
      </c>
      <c r="C1819" s="92" t="str">
        <f>_xlfn.IFNA(VLOOKUP(Table1[[#This Row],[ACCOUNT NAME]],'CHART OF ACCOUNTS'!$B$3:$D$156,2,0),"-")</f>
        <v>MISCELLANOUS</v>
      </c>
      <c r="D1819" t="s">
        <v>140</v>
      </c>
      <c r="E1819" t="str">
        <f>_xlfn.IFNA(VLOOKUP(Table1[[#This Row],[ACCOUNT NAME]],'CHART OF ACCOUNTS'!$B$3:$D$156,3,0),"-")</f>
        <v>OPERATIONS EXPENSES</v>
      </c>
      <c r="F1819" s="36" t="s">
        <v>1600</v>
      </c>
      <c r="G1819" s="48">
        <v>11548</v>
      </c>
      <c r="H1819" s="38"/>
      <c r="I1819" s="35">
        <f>I1818+Table1[[#This Row],[DEBIT]]-Table1[[#This Row],[CREDIT]]</f>
        <v>2244740258</v>
      </c>
      <c r="J1819" s="44"/>
    </row>
    <row r="1820" hidden="1" spans="1:10">
      <c r="A1820" s="27">
        <v>45159</v>
      </c>
      <c r="B1820" s="28">
        <f t="shared" si="11"/>
        <v>1810</v>
      </c>
      <c r="C1820" s="92" t="str">
        <f>_xlfn.IFNA(VLOOKUP(Table1[[#This Row],[ACCOUNT NAME]],'CHART OF ACCOUNTS'!$B$3:$D$156,2,0),"-")</f>
        <v>MISCELLANOUS</v>
      </c>
      <c r="D1820" t="s">
        <v>140</v>
      </c>
      <c r="E1820" t="str">
        <f>_xlfn.IFNA(VLOOKUP(Table1[[#This Row],[ACCOUNT NAME]],'CHART OF ACCOUNTS'!$B$3:$D$156,3,0),"-")</f>
        <v>OPERATIONS EXPENSES</v>
      </c>
      <c r="F1820" s="36" t="s">
        <v>1601</v>
      </c>
      <c r="G1820" s="48">
        <v>75</v>
      </c>
      <c r="H1820" s="38"/>
      <c r="I1820" s="35">
        <f>I1819+Table1[[#This Row],[DEBIT]]-Table1[[#This Row],[CREDIT]]</f>
        <v>2244740333</v>
      </c>
      <c r="J1820" s="44"/>
    </row>
    <row r="1821" hidden="1" spans="1:10">
      <c r="A1821" s="27">
        <v>45159</v>
      </c>
      <c r="B1821" s="28">
        <f t="shared" si="11"/>
        <v>1811</v>
      </c>
      <c r="C1821" s="92" t="str">
        <f>_xlfn.IFNA(VLOOKUP(Table1[[#This Row],[ACCOUNT NAME]],'CHART OF ACCOUNTS'!$B$3:$D$156,2,0),"-")</f>
        <v>MISCELLANOUS</v>
      </c>
      <c r="D1821" t="s">
        <v>140</v>
      </c>
      <c r="E1821" t="str">
        <f>_xlfn.IFNA(VLOOKUP(Table1[[#This Row],[ACCOUNT NAME]],'CHART OF ACCOUNTS'!$B$3:$D$156,3,0),"-")</f>
        <v>OPERATIONS EXPENSES</v>
      </c>
      <c r="F1821" s="36" t="s">
        <v>1601</v>
      </c>
      <c r="G1821" s="48">
        <v>75</v>
      </c>
      <c r="H1821" s="38"/>
      <c r="I1821" s="35">
        <f>I1820+Table1[[#This Row],[DEBIT]]-Table1[[#This Row],[CREDIT]]</f>
        <v>2244740408</v>
      </c>
      <c r="J1821" s="44"/>
    </row>
    <row r="1822" hidden="1" spans="1:10">
      <c r="A1822" s="27">
        <v>45159</v>
      </c>
      <c r="B1822" s="28">
        <f t="shared" si="11"/>
        <v>1812</v>
      </c>
      <c r="C1822" s="92" t="str">
        <f>_xlfn.IFNA(VLOOKUP(Table1[[#This Row],[ACCOUNT NAME]],'CHART OF ACCOUNTS'!$B$3:$D$156,2,0),"-")</f>
        <v>MISCELLANOUS</v>
      </c>
      <c r="D1822" t="s">
        <v>140</v>
      </c>
      <c r="E1822" t="str">
        <f>_xlfn.IFNA(VLOOKUP(Table1[[#This Row],[ACCOUNT NAME]],'CHART OF ACCOUNTS'!$B$3:$D$156,3,0),"-")</f>
        <v>OPERATIONS EXPENSES</v>
      </c>
      <c r="F1822" s="36" t="s">
        <v>1602</v>
      </c>
      <c r="G1822" s="48">
        <v>750</v>
      </c>
      <c r="H1822" s="38"/>
      <c r="I1822" s="35">
        <f>I1821+Table1[[#This Row],[DEBIT]]-Table1[[#This Row],[CREDIT]]</f>
        <v>2244741158</v>
      </c>
      <c r="J1822" s="44"/>
    </row>
    <row r="1823" hidden="1" spans="1:10">
      <c r="A1823" s="27">
        <v>45159</v>
      </c>
      <c r="B1823" s="28">
        <f t="shared" si="11"/>
        <v>1813</v>
      </c>
      <c r="C1823" s="92" t="str">
        <f>_xlfn.IFNA(VLOOKUP(Table1[[#This Row],[ACCOUNT NAME]],'CHART OF ACCOUNTS'!$B$3:$D$156,2,0),"-")</f>
        <v>MISCELLANOUS</v>
      </c>
      <c r="D1823" t="s">
        <v>140</v>
      </c>
      <c r="E1823" t="str">
        <f>_xlfn.IFNA(VLOOKUP(Table1[[#This Row],[ACCOUNT NAME]],'CHART OF ACCOUNTS'!$B$3:$D$156,3,0),"-")</f>
        <v>OPERATIONS EXPENSES</v>
      </c>
      <c r="F1823" s="36" t="s">
        <v>1601</v>
      </c>
      <c r="G1823" s="48">
        <v>75</v>
      </c>
      <c r="H1823" s="38"/>
      <c r="I1823" s="35">
        <f>I1822+Table1[[#This Row],[DEBIT]]-Table1[[#This Row],[CREDIT]]</f>
        <v>2244741233</v>
      </c>
      <c r="J1823" s="44"/>
    </row>
    <row r="1824" hidden="1" spans="1:10">
      <c r="A1824" s="27">
        <v>45159</v>
      </c>
      <c r="B1824" s="28">
        <f t="shared" si="11"/>
        <v>1814</v>
      </c>
      <c r="C1824" s="92" t="str">
        <f>_xlfn.IFNA(VLOOKUP(Table1[[#This Row],[ACCOUNT NAME]],'CHART OF ACCOUNTS'!$B$3:$D$156,2,0),"-")</f>
        <v>MISCELLANOUS</v>
      </c>
      <c r="D1824" t="s">
        <v>140</v>
      </c>
      <c r="E1824" t="str">
        <f>_xlfn.IFNA(VLOOKUP(Table1[[#This Row],[ACCOUNT NAME]],'CHART OF ACCOUNTS'!$B$3:$D$156,3,0),"-")</f>
        <v>OPERATIONS EXPENSES</v>
      </c>
      <c r="F1824" s="36" t="s">
        <v>1601</v>
      </c>
      <c r="G1824" s="48">
        <v>75</v>
      </c>
      <c r="H1824" s="38"/>
      <c r="I1824" s="35">
        <f>I1823+Table1[[#This Row],[DEBIT]]-Table1[[#This Row],[CREDIT]]</f>
        <v>2244741308</v>
      </c>
      <c r="J1824" s="44"/>
    </row>
    <row r="1825" hidden="1" spans="1:10">
      <c r="A1825" s="27">
        <v>45159</v>
      </c>
      <c r="B1825" s="28">
        <f t="shared" si="11"/>
        <v>1815</v>
      </c>
      <c r="C1825" s="92" t="str">
        <f>_xlfn.IFNA(VLOOKUP(Table1[[#This Row],[ACCOUNT NAME]],'CHART OF ACCOUNTS'!$B$3:$D$156,2,0),"-")</f>
        <v>MISCELLANOUS</v>
      </c>
      <c r="D1825" t="s">
        <v>140</v>
      </c>
      <c r="E1825" t="str">
        <f>_xlfn.IFNA(VLOOKUP(Table1[[#This Row],[ACCOUNT NAME]],'CHART OF ACCOUNTS'!$B$3:$D$156,3,0),"-")</f>
        <v>OPERATIONS EXPENSES</v>
      </c>
      <c r="F1825" s="36" t="s">
        <v>1598</v>
      </c>
      <c r="G1825" s="48">
        <v>130</v>
      </c>
      <c r="H1825" s="38"/>
      <c r="I1825" s="35">
        <f>I1824+Table1[[#This Row],[DEBIT]]-Table1[[#This Row],[CREDIT]]</f>
        <v>2244741438</v>
      </c>
      <c r="J1825" s="44"/>
    </row>
    <row r="1826" hidden="1" spans="1:10">
      <c r="A1826" s="27">
        <v>45159</v>
      </c>
      <c r="B1826" s="28">
        <f t="shared" si="11"/>
        <v>1816</v>
      </c>
      <c r="C1826" s="92" t="str">
        <f>_xlfn.IFNA(VLOOKUP(Table1[[#This Row],[ACCOUNT NAME]],'CHART OF ACCOUNTS'!$B$3:$D$156,2,0),"-")</f>
        <v>MISCELLANOUS</v>
      </c>
      <c r="D1826" t="s">
        <v>140</v>
      </c>
      <c r="E1826" t="str">
        <f>_xlfn.IFNA(VLOOKUP(Table1[[#This Row],[ACCOUNT NAME]],'CHART OF ACCOUNTS'!$B$3:$D$156,3,0),"-")</f>
        <v>OPERATIONS EXPENSES</v>
      </c>
      <c r="F1826" s="36" t="s">
        <v>1603</v>
      </c>
      <c r="G1826" s="48">
        <v>40</v>
      </c>
      <c r="H1826" s="38"/>
      <c r="I1826" s="35">
        <f>I1825+Table1[[#This Row],[DEBIT]]-Table1[[#This Row],[CREDIT]]</f>
        <v>2244741478</v>
      </c>
      <c r="J1826" s="44"/>
    </row>
    <row r="1827" hidden="1" spans="1:10">
      <c r="A1827" s="27">
        <v>45159</v>
      </c>
      <c r="B1827" s="28">
        <f t="shared" si="11"/>
        <v>1817</v>
      </c>
      <c r="C1827" s="92" t="str">
        <f>_xlfn.IFNA(VLOOKUP(Table1[[#This Row],[ACCOUNT NAME]],'CHART OF ACCOUNTS'!$B$3:$D$156,2,0),"-")</f>
        <v>MISCELLANOUS</v>
      </c>
      <c r="D1827" t="s">
        <v>140</v>
      </c>
      <c r="E1827" t="str">
        <f>_xlfn.IFNA(VLOOKUP(Table1[[#This Row],[ACCOUNT NAME]],'CHART OF ACCOUNTS'!$B$3:$D$156,3,0),"-")</f>
        <v>OPERATIONS EXPENSES</v>
      </c>
      <c r="F1827" s="36" t="s">
        <v>1604</v>
      </c>
      <c r="G1827" s="48">
        <v>600</v>
      </c>
      <c r="H1827" s="38"/>
      <c r="I1827" s="35">
        <f>I1826+Table1[[#This Row],[DEBIT]]-Table1[[#This Row],[CREDIT]]</f>
        <v>2244742078</v>
      </c>
      <c r="J1827" s="44"/>
    </row>
    <row r="1828" hidden="1" spans="1:10">
      <c r="A1828" s="27">
        <v>45159</v>
      </c>
      <c r="B1828" s="28">
        <f t="shared" si="11"/>
        <v>1818</v>
      </c>
      <c r="C1828" s="92" t="str">
        <f>_xlfn.IFNA(VLOOKUP(Table1[[#This Row],[ACCOUNT NAME]],'CHART OF ACCOUNTS'!$B$3:$D$156,2,0),"-")</f>
        <v>MISCELLANOUS</v>
      </c>
      <c r="D1828" t="s">
        <v>140</v>
      </c>
      <c r="E1828" t="str">
        <f>_xlfn.IFNA(VLOOKUP(Table1[[#This Row],[ACCOUNT NAME]],'CHART OF ACCOUNTS'!$B$3:$D$156,3,0),"-")</f>
        <v>OPERATIONS EXPENSES</v>
      </c>
      <c r="F1828" s="36" t="s">
        <v>1605</v>
      </c>
      <c r="G1828" s="48">
        <v>100</v>
      </c>
      <c r="H1828" s="38"/>
      <c r="I1828" s="35">
        <f>I1827+Table1[[#This Row],[DEBIT]]-Table1[[#This Row],[CREDIT]]</f>
        <v>2244742178</v>
      </c>
      <c r="J1828" s="44"/>
    </row>
    <row r="1829" hidden="1" spans="1:10">
      <c r="A1829" s="27">
        <v>45159</v>
      </c>
      <c r="B1829" s="28">
        <f t="shared" si="11"/>
        <v>1819</v>
      </c>
      <c r="C1829" s="92" t="str">
        <f>_xlfn.IFNA(VLOOKUP(Table1[[#This Row],[ACCOUNT NAME]],'CHART OF ACCOUNTS'!$B$3:$D$156,2,0),"-")</f>
        <v>MISCELLANOUS</v>
      </c>
      <c r="D1829" t="s">
        <v>140</v>
      </c>
      <c r="E1829" t="str">
        <f>_xlfn.IFNA(VLOOKUP(Table1[[#This Row],[ACCOUNT NAME]],'CHART OF ACCOUNTS'!$B$3:$D$156,3,0),"-")</f>
        <v>OPERATIONS EXPENSES</v>
      </c>
      <c r="F1829" s="36" t="s">
        <v>1606</v>
      </c>
      <c r="G1829" s="48">
        <v>50</v>
      </c>
      <c r="H1829" s="38"/>
      <c r="I1829" s="35">
        <f>I1828+Table1[[#This Row],[DEBIT]]-Table1[[#This Row],[CREDIT]]</f>
        <v>2244742228</v>
      </c>
      <c r="J1829" s="44"/>
    </row>
    <row r="1830" hidden="1" spans="1:10">
      <c r="A1830" s="27">
        <v>45159</v>
      </c>
      <c r="B1830" s="28">
        <f t="shared" si="11"/>
        <v>1820</v>
      </c>
      <c r="C1830" s="92" t="str">
        <f>_xlfn.IFNA(VLOOKUP(Table1[[#This Row],[ACCOUNT NAME]],'CHART OF ACCOUNTS'!$B$3:$D$156,2,0),"-")</f>
        <v>MISCELLANOUS</v>
      </c>
      <c r="D1830" t="s">
        <v>140</v>
      </c>
      <c r="E1830" t="str">
        <f>_xlfn.IFNA(VLOOKUP(Table1[[#This Row],[ACCOUNT NAME]],'CHART OF ACCOUNTS'!$B$3:$D$156,3,0),"-")</f>
        <v>OPERATIONS EXPENSES</v>
      </c>
      <c r="F1830" s="36" t="s">
        <v>1607</v>
      </c>
      <c r="G1830" s="48">
        <v>100</v>
      </c>
      <c r="H1830" s="38"/>
      <c r="I1830" s="35">
        <f>I1829+Table1[[#This Row],[DEBIT]]-Table1[[#This Row],[CREDIT]]</f>
        <v>2244742328</v>
      </c>
      <c r="J1830" s="44"/>
    </row>
    <row r="1831" hidden="1" spans="1:10">
      <c r="A1831" s="27">
        <v>45159</v>
      </c>
      <c r="B1831" s="28">
        <f t="shared" si="11"/>
        <v>1821</v>
      </c>
      <c r="C1831" s="92" t="str">
        <f>_xlfn.IFNA(VLOOKUP(Table1[[#This Row],[ACCOUNT NAME]],'CHART OF ACCOUNTS'!$B$3:$D$156,2,0),"-")</f>
        <v>MISCELLANOUS</v>
      </c>
      <c r="D1831" t="s">
        <v>140</v>
      </c>
      <c r="E1831" t="str">
        <f>_xlfn.IFNA(VLOOKUP(Table1[[#This Row],[ACCOUNT NAME]],'CHART OF ACCOUNTS'!$B$3:$D$156,3,0),"-")</f>
        <v>OPERATIONS EXPENSES</v>
      </c>
      <c r="F1831" s="36" t="s">
        <v>1608</v>
      </c>
      <c r="G1831" s="48">
        <v>250</v>
      </c>
      <c r="H1831" s="38"/>
      <c r="I1831" s="35">
        <f>I1830+Table1[[#This Row],[DEBIT]]-Table1[[#This Row],[CREDIT]]</f>
        <v>2244742578</v>
      </c>
      <c r="J1831" s="44"/>
    </row>
    <row r="1832" hidden="1" spans="1:10">
      <c r="A1832" s="27">
        <v>45159</v>
      </c>
      <c r="B1832" s="28">
        <f t="shared" ref="B1832:B1906" si="12">SUM(B1831+1)</f>
        <v>1822</v>
      </c>
      <c r="C1832" s="92" t="str">
        <f>_xlfn.IFNA(VLOOKUP(Table1[[#This Row],[ACCOUNT NAME]],'CHART OF ACCOUNTS'!$B$3:$D$156,2,0),"-")</f>
        <v>MISCELLANOUS</v>
      </c>
      <c r="D1832" t="s">
        <v>140</v>
      </c>
      <c r="E1832" t="str">
        <f>_xlfn.IFNA(VLOOKUP(Table1[[#This Row],[ACCOUNT NAME]],'CHART OF ACCOUNTS'!$B$3:$D$156,3,0),"-")</f>
        <v>OPERATIONS EXPENSES</v>
      </c>
      <c r="F1832" s="36" t="s">
        <v>1601</v>
      </c>
      <c r="G1832" s="48">
        <v>75</v>
      </c>
      <c r="H1832" s="38"/>
      <c r="I1832" s="35">
        <f>I1831+Table1[[#This Row],[DEBIT]]-Table1[[#This Row],[CREDIT]]</f>
        <v>2244742653</v>
      </c>
      <c r="J1832" s="44"/>
    </row>
    <row r="1833" hidden="1" spans="1:10">
      <c r="A1833" s="27">
        <v>45159</v>
      </c>
      <c r="B1833" s="28">
        <f t="shared" si="12"/>
        <v>1823</v>
      </c>
      <c r="C1833" s="92" t="str">
        <f>_xlfn.IFNA(VLOOKUP(Table1[[#This Row],[ACCOUNT NAME]],'CHART OF ACCOUNTS'!$B$3:$D$156,2,0),"-")</f>
        <v>MISCELLANOUS</v>
      </c>
      <c r="D1833" t="s">
        <v>140</v>
      </c>
      <c r="E1833" t="str">
        <f>_xlfn.IFNA(VLOOKUP(Table1[[#This Row],[ACCOUNT NAME]],'CHART OF ACCOUNTS'!$B$3:$D$156,3,0),"-")</f>
        <v>OPERATIONS EXPENSES</v>
      </c>
      <c r="F1833" s="36" t="s">
        <v>1601</v>
      </c>
      <c r="G1833" s="48">
        <v>75</v>
      </c>
      <c r="H1833" s="38"/>
      <c r="I1833" s="35">
        <f>I1832+Table1[[#This Row],[DEBIT]]-Table1[[#This Row],[CREDIT]]</f>
        <v>2244742728</v>
      </c>
      <c r="J1833" s="44"/>
    </row>
    <row r="1834" hidden="1" spans="1:10">
      <c r="A1834" s="27">
        <v>45159</v>
      </c>
      <c r="B1834" s="28">
        <f t="shared" si="12"/>
        <v>1824</v>
      </c>
      <c r="C1834" s="92" t="str">
        <f>_xlfn.IFNA(VLOOKUP(Table1[[#This Row],[ACCOUNT NAME]],'CHART OF ACCOUNTS'!$B$3:$D$156,2,0),"-")</f>
        <v>MISCELLANOUS</v>
      </c>
      <c r="D1834" t="s">
        <v>140</v>
      </c>
      <c r="E1834" t="str">
        <f>_xlfn.IFNA(VLOOKUP(Table1[[#This Row],[ACCOUNT NAME]],'CHART OF ACCOUNTS'!$B$3:$D$156,3,0),"-")</f>
        <v>OPERATIONS EXPENSES</v>
      </c>
      <c r="F1834" s="36" t="s">
        <v>1609</v>
      </c>
      <c r="G1834" s="48">
        <v>500</v>
      </c>
      <c r="H1834" s="38"/>
      <c r="I1834" s="35">
        <f>I1833+Table1[[#This Row],[DEBIT]]-Table1[[#This Row],[CREDIT]]</f>
        <v>2244743228</v>
      </c>
      <c r="J1834" s="44"/>
    </row>
    <row r="1835" hidden="1" spans="1:10">
      <c r="A1835" s="27">
        <v>45159</v>
      </c>
      <c r="B1835" s="28">
        <f t="shared" si="12"/>
        <v>1825</v>
      </c>
      <c r="C1835" s="92" t="str">
        <f>_xlfn.IFNA(VLOOKUP(Table1[[#This Row],[ACCOUNT NAME]],'CHART OF ACCOUNTS'!$B$3:$D$156,2,0),"-")</f>
        <v>MISCELLANOUS</v>
      </c>
      <c r="D1835" t="s">
        <v>140</v>
      </c>
      <c r="E1835" t="str">
        <f>_xlfn.IFNA(VLOOKUP(Table1[[#This Row],[ACCOUNT NAME]],'CHART OF ACCOUNTS'!$B$3:$D$156,3,0),"-")</f>
        <v>OPERATIONS EXPENSES</v>
      </c>
      <c r="F1835" s="36" t="s">
        <v>1610</v>
      </c>
      <c r="G1835" s="48">
        <v>375</v>
      </c>
      <c r="H1835" s="38"/>
      <c r="I1835" s="35">
        <f>I1834+Table1[[#This Row],[DEBIT]]-Table1[[#This Row],[CREDIT]]</f>
        <v>2244743603</v>
      </c>
      <c r="J1835" s="44"/>
    </row>
    <row r="1836" hidden="1" spans="1:10">
      <c r="A1836" s="27">
        <v>45159</v>
      </c>
      <c r="B1836" s="28">
        <f t="shared" si="12"/>
        <v>1826</v>
      </c>
      <c r="C1836" s="92" t="str">
        <f>_xlfn.IFNA(VLOOKUP(Table1[[#This Row],[ACCOUNT NAME]],'CHART OF ACCOUNTS'!$B$3:$D$156,2,0),"-")</f>
        <v>MISCELLANOUS</v>
      </c>
      <c r="D1836" t="s">
        <v>140</v>
      </c>
      <c r="E1836" t="str">
        <f>_xlfn.IFNA(VLOOKUP(Table1[[#This Row],[ACCOUNT NAME]],'CHART OF ACCOUNTS'!$B$3:$D$156,3,0),"-")</f>
        <v>OPERATIONS EXPENSES</v>
      </c>
      <c r="F1836" s="36" t="s">
        <v>1611</v>
      </c>
      <c r="G1836" s="48">
        <v>303</v>
      </c>
      <c r="H1836" s="38"/>
      <c r="I1836" s="35">
        <f>I1835+Table1[[#This Row],[DEBIT]]-Table1[[#This Row],[CREDIT]]</f>
        <v>2244743906</v>
      </c>
      <c r="J1836" s="44"/>
    </row>
    <row r="1837" hidden="1" spans="1:10">
      <c r="A1837" s="27">
        <v>45159</v>
      </c>
      <c r="B1837" s="28">
        <f t="shared" si="12"/>
        <v>1827</v>
      </c>
      <c r="C1837" s="92" t="str">
        <f>_xlfn.IFNA(VLOOKUP(Table1[[#This Row],[ACCOUNT NAME]],'CHART OF ACCOUNTS'!$B$3:$D$156,2,0),"-")</f>
        <v>MISCELLANOUS</v>
      </c>
      <c r="D1837" t="s">
        <v>140</v>
      </c>
      <c r="E1837" t="str">
        <f>_xlfn.IFNA(VLOOKUP(Table1[[#This Row],[ACCOUNT NAME]],'CHART OF ACCOUNTS'!$B$3:$D$156,3,0),"-")</f>
        <v>OPERATIONS EXPENSES</v>
      </c>
      <c r="F1837" s="36" t="s">
        <v>1588</v>
      </c>
      <c r="G1837" s="48">
        <v>200</v>
      </c>
      <c r="H1837" s="38"/>
      <c r="I1837" s="35">
        <f>I1836+Table1[[#This Row],[DEBIT]]-Table1[[#This Row],[CREDIT]]</f>
        <v>2244744106</v>
      </c>
      <c r="J1837" s="44"/>
    </row>
    <row r="1838" hidden="1" spans="1:10">
      <c r="A1838" s="27">
        <v>45159</v>
      </c>
      <c r="B1838" s="28">
        <f t="shared" si="12"/>
        <v>1828</v>
      </c>
      <c r="C1838" s="92" t="str">
        <f>_xlfn.IFNA(VLOOKUP(Table1[[#This Row],[ACCOUNT NAME]],'CHART OF ACCOUNTS'!$B$3:$D$156,2,0),"-")</f>
        <v>MISCELLANOUS</v>
      </c>
      <c r="D1838" t="s">
        <v>140</v>
      </c>
      <c r="E1838" t="str">
        <f>_xlfn.IFNA(VLOOKUP(Table1[[#This Row],[ACCOUNT NAME]],'CHART OF ACCOUNTS'!$B$3:$D$156,3,0),"-")</f>
        <v>OPERATIONS EXPENSES</v>
      </c>
      <c r="F1838" s="36" t="s">
        <v>1612</v>
      </c>
      <c r="G1838" s="48">
        <v>25</v>
      </c>
      <c r="H1838" s="38"/>
      <c r="I1838" s="35">
        <f>I1837+Table1[[#This Row],[DEBIT]]-Table1[[#This Row],[CREDIT]]</f>
        <v>2244744131</v>
      </c>
      <c r="J1838" s="44"/>
    </row>
    <row r="1839" hidden="1" spans="1:10">
      <c r="A1839" s="27">
        <v>45159</v>
      </c>
      <c r="B1839" s="28">
        <f t="shared" si="12"/>
        <v>1829</v>
      </c>
      <c r="C1839" s="92" t="str">
        <f>_xlfn.IFNA(VLOOKUP(Table1[[#This Row],[ACCOUNT NAME]],'CHART OF ACCOUNTS'!$B$3:$D$156,2,0),"-")</f>
        <v>MISCELLANOUS</v>
      </c>
      <c r="D1839" t="s">
        <v>140</v>
      </c>
      <c r="E1839" t="str">
        <f>_xlfn.IFNA(VLOOKUP(Table1[[#This Row],[ACCOUNT NAME]],'CHART OF ACCOUNTS'!$B$3:$D$156,3,0),"-")</f>
        <v>OPERATIONS EXPENSES</v>
      </c>
      <c r="F1839" s="36" t="s">
        <v>1613</v>
      </c>
      <c r="G1839" s="48">
        <v>747</v>
      </c>
      <c r="H1839" s="38"/>
      <c r="I1839" s="35">
        <f>I1838+Table1[[#This Row],[DEBIT]]-Table1[[#This Row],[CREDIT]]</f>
        <v>2244744878</v>
      </c>
      <c r="J1839" s="44"/>
    </row>
    <row r="1840" hidden="1" spans="1:10">
      <c r="A1840" s="27">
        <v>45159</v>
      </c>
      <c r="B1840" s="28">
        <f t="shared" si="12"/>
        <v>1830</v>
      </c>
      <c r="C1840" s="92" t="str">
        <f>_xlfn.IFNA(VLOOKUP(Table1[[#This Row],[ACCOUNT NAME]],'CHART OF ACCOUNTS'!$B$3:$D$156,2,0),"-")</f>
        <v>MISCELLANOUS</v>
      </c>
      <c r="D1840" t="s">
        <v>140</v>
      </c>
      <c r="E1840" t="str">
        <f>_xlfn.IFNA(VLOOKUP(Table1[[#This Row],[ACCOUNT NAME]],'CHART OF ACCOUNTS'!$B$3:$D$156,3,0),"-")</f>
        <v>OPERATIONS EXPENSES</v>
      </c>
      <c r="F1840" s="36" t="s">
        <v>1598</v>
      </c>
      <c r="G1840" s="48">
        <v>130</v>
      </c>
      <c r="H1840" s="38"/>
      <c r="I1840" s="35">
        <f>I1839+Table1[[#This Row],[DEBIT]]-Table1[[#This Row],[CREDIT]]</f>
        <v>2244745008</v>
      </c>
      <c r="J1840" s="44"/>
    </row>
    <row r="1841" hidden="1" spans="1:10">
      <c r="A1841" s="27">
        <v>45159</v>
      </c>
      <c r="B1841" s="28">
        <f t="shared" si="12"/>
        <v>1831</v>
      </c>
      <c r="C1841" s="92" t="str">
        <f>_xlfn.IFNA(VLOOKUP(Table1[[#This Row],[ACCOUNT NAME]],'CHART OF ACCOUNTS'!$B$3:$D$156,2,0),"-")</f>
        <v>MISCELLANOUS</v>
      </c>
      <c r="D1841" t="s">
        <v>140</v>
      </c>
      <c r="E1841" t="str">
        <f>_xlfn.IFNA(VLOOKUP(Table1[[#This Row],[ACCOUNT NAME]],'CHART OF ACCOUNTS'!$B$3:$D$156,3,0),"-")</f>
        <v>OPERATIONS EXPENSES</v>
      </c>
      <c r="F1841" s="36" t="s">
        <v>1614</v>
      </c>
      <c r="G1841" s="48">
        <v>150</v>
      </c>
      <c r="H1841" s="38"/>
      <c r="I1841" s="35">
        <f>I1840+Table1[[#This Row],[DEBIT]]-Table1[[#This Row],[CREDIT]]</f>
        <v>2244745158</v>
      </c>
      <c r="J1841" s="44"/>
    </row>
    <row r="1842" hidden="1" spans="1:10">
      <c r="A1842" s="27">
        <v>45159</v>
      </c>
      <c r="B1842" s="28">
        <f t="shared" si="12"/>
        <v>1832</v>
      </c>
      <c r="C1842" s="92" t="str">
        <f>_xlfn.IFNA(VLOOKUP(Table1[[#This Row],[ACCOUNT NAME]],'CHART OF ACCOUNTS'!$B$3:$D$156,2,0),"-")</f>
        <v>MISCELLANOUS</v>
      </c>
      <c r="D1842" t="s">
        <v>140</v>
      </c>
      <c r="E1842" t="str">
        <f>_xlfn.IFNA(VLOOKUP(Table1[[#This Row],[ACCOUNT NAME]],'CHART OF ACCOUNTS'!$B$3:$D$156,3,0),"-")</f>
        <v>OPERATIONS EXPENSES</v>
      </c>
      <c r="F1842" s="36" t="s">
        <v>1615</v>
      </c>
      <c r="G1842" s="48">
        <v>250</v>
      </c>
      <c r="H1842" s="38"/>
      <c r="I1842" s="35">
        <f>I1841+Table1[[#This Row],[DEBIT]]-Table1[[#This Row],[CREDIT]]</f>
        <v>2244745408</v>
      </c>
      <c r="J1842" s="44"/>
    </row>
    <row r="1843" hidden="1" spans="1:10">
      <c r="A1843" s="27">
        <v>45159</v>
      </c>
      <c r="B1843" s="28">
        <f t="shared" si="12"/>
        <v>1833</v>
      </c>
      <c r="C1843" s="92" t="str">
        <f>_xlfn.IFNA(VLOOKUP(Table1[[#This Row],[ACCOUNT NAME]],'CHART OF ACCOUNTS'!$B$3:$D$156,2,0),"-")</f>
        <v>MISCELLANOUS</v>
      </c>
      <c r="D1843" t="s">
        <v>140</v>
      </c>
      <c r="E1843" t="str">
        <f>_xlfn.IFNA(VLOOKUP(Table1[[#This Row],[ACCOUNT NAME]],'CHART OF ACCOUNTS'!$B$3:$D$156,3,0),"-")</f>
        <v>OPERATIONS EXPENSES</v>
      </c>
      <c r="F1843" s="36" t="s">
        <v>1616</v>
      </c>
      <c r="G1843" s="48">
        <v>798</v>
      </c>
      <c r="H1843" s="38"/>
      <c r="I1843" s="35">
        <f>I1842+Table1[[#This Row],[DEBIT]]-Table1[[#This Row],[CREDIT]]</f>
        <v>2244746206</v>
      </c>
      <c r="J1843" s="44"/>
    </row>
    <row r="1844" hidden="1" spans="1:10">
      <c r="A1844" s="27">
        <v>45159</v>
      </c>
      <c r="B1844" s="28">
        <f t="shared" si="12"/>
        <v>1834</v>
      </c>
      <c r="C1844" s="92" t="str">
        <f>_xlfn.IFNA(VLOOKUP(Table1[[#This Row],[ACCOUNT NAME]],'CHART OF ACCOUNTS'!$B$3:$D$156,2,0),"-")</f>
        <v>MISCELLANOUS</v>
      </c>
      <c r="D1844" t="s">
        <v>140</v>
      </c>
      <c r="E1844" t="str">
        <f>_xlfn.IFNA(VLOOKUP(Table1[[#This Row],[ACCOUNT NAME]],'CHART OF ACCOUNTS'!$B$3:$D$156,3,0),"-")</f>
        <v>OPERATIONS EXPENSES</v>
      </c>
      <c r="F1844" s="36" t="s">
        <v>1617</v>
      </c>
      <c r="G1844" s="48">
        <v>75</v>
      </c>
      <c r="H1844" s="38"/>
      <c r="I1844" s="35">
        <f>I1843+Table1[[#This Row],[DEBIT]]-Table1[[#This Row],[CREDIT]]</f>
        <v>2244746281</v>
      </c>
      <c r="J1844" s="44"/>
    </row>
    <row r="1845" hidden="1" spans="1:10">
      <c r="A1845" s="27">
        <v>45159</v>
      </c>
      <c r="B1845" s="28">
        <f t="shared" si="12"/>
        <v>1835</v>
      </c>
      <c r="C1845" s="92" t="str">
        <f>_xlfn.IFNA(VLOOKUP(Table1[[#This Row],[ACCOUNT NAME]],'CHART OF ACCOUNTS'!$B$3:$D$156,2,0),"-")</f>
        <v>MISCELLANOUS</v>
      </c>
      <c r="D1845" t="s">
        <v>140</v>
      </c>
      <c r="E1845" t="str">
        <f>_xlfn.IFNA(VLOOKUP(Table1[[#This Row],[ACCOUNT NAME]],'CHART OF ACCOUNTS'!$B$3:$D$156,3,0),"-")</f>
        <v>OPERATIONS EXPENSES</v>
      </c>
      <c r="F1845" s="36" t="s">
        <v>1617</v>
      </c>
      <c r="G1845" s="48">
        <v>75</v>
      </c>
      <c r="H1845" s="38"/>
      <c r="I1845" s="35">
        <f>I1844+Table1[[#This Row],[DEBIT]]-Table1[[#This Row],[CREDIT]]</f>
        <v>2244746356</v>
      </c>
      <c r="J1845" s="44"/>
    </row>
    <row r="1846" hidden="1" spans="1:10">
      <c r="A1846" s="27">
        <v>45159</v>
      </c>
      <c r="B1846" s="28">
        <f t="shared" si="12"/>
        <v>1836</v>
      </c>
      <c r="C1846" s="92" t="str">
        <f>_xlfn.IFNA(VLOOKUP(Table1[[#This Row],[ACCOUNT NAME]],'CHART OF ACCOUNTS'!$B$3:$D$156,2,0),"-")</f>
        <v>MISCELLANOUS</v>
      </c>
      <c r="D1846" t="s">
        <v>140</v>
      </c>
      <c r="E1846" t="str">
        <f>_xlfn.IFNA(VLOOKUP(Table1[[#This Row],[ACCOUNT NAME]],'CHART OF ACCOUNTS'!$B$3:$D$156,3,0),"-")</f>
        <v>OPERATIONS EXPENSES</v>
      </c>
      <c r="F1846" s="36" t="s">
        <v>1598</v>
      </c>
      <c r="G1846" s="48">
        <v>130</v>
      </c>
      <c r="H1846" s="38"/>
      <c r="I1846" s="35">
        <f>I1845+Table1[[#This Row],[DEBIT]]-Table1[[#This Row],[CREDIT]]</f>
        <v>2244746486</v>
      </c>
      <c r="J1846" s="44"/>
    </row>
    <row r="1847" hidden="1" spans="1:10">
      <c r="A1847" s="27">
        <v>45159</v>
      </c>
      <c r="B1847" s="28">
        <f t="shared" si="12"/>
        <v>1837</v>
      </c>
      <c r="C1847" s="92" t="str">
        <f>_xlfn.IFNA(VLOOKUP(Table1[[#This Row],[ACCOUNT NAME]],'CHART OF ACCOUNTS'!$B$3:$D$156,2,0),"-")</f>
        <v>MISCELLANOUS</v>
      </c>
      <c r="D1847" t="s">
        <v>140</v>
      </c>
      <c r="E1847" t="str">
        <f>_xlfn.IFNA(VLOOKUP(Table1[[#This Row],[ACCOUNT NAME]],'CHART OF ACCOUNTS'!$B$3:$D$156,3,0),"-")</f>
        <v>OPERATIONS EXPENSES</v>
      </c>
      <c r="F1847" s="36" t="s">
        <v>1618</v>
      </c>
      <c r="G1847" s="48">
        <v>480</v>
      </c>
      <c r="H1847" s="38"/>
      <c r="I1847" s="35">
        <f>I1846+Table1[[#This Row],[DEBIT]]-Table1[[#This Row],[CREDIT]]</f>
        <v>2244746966</v>
      </c>
      <c r="J1847" s="44"/>
    </row>
    <row r="1848" hidden="1" spans="1:10">
      <c r="A1848" s="27">
        <v>45159</v>
      </c>
      <c r="B1848" s="28">
        <f t="shared" si="12"/>
        <v>1838</v>
      </c>
      <c r="C1848" s="92" t="str">
        <f>_xlfn.IFNA(VLOOKUP(Table1[[#This Row],[ACCOUNT NAME]],'CHART OF ACCOUNTS'!$B$3:$D$156,2,0),"-")</f>
        <v>MISCELLANOUS</v>
      </c>
      <c r="D1848" t="s">
        <v>140</v>
      </c>
      <c r="E1848" t="str">
        <f>_xlfn.IFNA(VLOOKUP(Table1[[#This Row],[ACCOUNT NAME]],'CHART OF ACCOUNTS'!$B$3:$D$156,3,0),"-")</f>
        <v>OPERATIONS EXPENSES</v>
      </c>
      <c r="F1848" s="36" t="s">
        <v>1619</v>
      </c>
      <c r="G1848" s="48">
        <v>600</v>
      </c>
      <c r="H1848" s="38"/>
      <c r="I1848" s="35">
        <f>I1847+Table1[[#This Row],[DEBIT]]-Table1[[#This Row],[CREDIT]]</f>
        <v>2244747566</v>
      </c>
      <c r="J1848" s="44"/>
    </row>
    <row r="1849" hidden="1" spans="1:10">
      <c r="A1849" s="27">
        <v>45159</v>
      </c>
      <c r="B1849" s="28">
        <f t="shared" si="12"/>
        <v>1839</v>
      </c>
      <c r="C1849" s="92" t="str">
        <f>_xlfn.IFNA(VLOOKUP(Table1[[#This Row],[ACCOUNT NAME]],'CHART OF ACCOUNTS'!$B$3:$D$156,2,0),"-")</f>
        <v>MISCELLANOUS</v>
      </c>
      <c r="D1849" t="s">
        <v>140</v>
      </c>
      <c r="E1849" t="str">
        <f>_xlfn.IFNA(VLOOKUP(Table1[[#This Row],[ACCOUNT NAME]],'CHART OF ACCOUNTS'!$B$3:$D$156,3,0),"-")</f>
        <v>OPERATIONS EXPENSES</v>
      </c>
      <c r="F1849" s="36" t="s">
        <v>1620</v>
      </c>
      <c r="G1849" s="48">
        <v>250</v>
      </c>
      <c r="H1849" s="38"/>
      <c r="I1849" s="35">
        <f>I1848+Table1[[#This Row],[DEBIT]]-Table1[[#This Row],[CREDIT]]</f>
        <v>2244747816</v>
      </c>
      <c r="J1849" s="44"/>
    </row>
    <row r="1850" hidden="1" spans="1:10">
      <c r="A1850" s="27">
        <v>45159</v>
      </c>
      <c r="B1850" s="28">
        <f t="shared" si="12"/>
        <v>1840</v>
      </c>
      <c r="C1850" s="92" t="str">
        <f>_xlfn.IFNA(VLOOKUP(Table1[[#This Row],[ACCOUNT NAME]],'CHART OF ACCOUNTS'!$B$3:$D$156,2,0),"-")</f>
        <v>MISCELLANOUS</v>
      </c>
      <c r="D1850" t="s">
        <v>140</v>
      </c>
      <c r="E1850" t="str">
        <f>_xlfn.IFNA(VLOOKUP(Table1[[#This Row],[ACCOUNT NAME]],'CHART OF ACCOUNTS'!$B$3:$D$156,3,0),"-")</f>
        <v>OPERATIONS EXPENSES</v>
      </c>
      <c r="F1850" s="36" t="s">
        <v>1598</v>
      </c>
      <c r="G1850" s="48">
        <v>130</v>
      </c>
      <c r="H1850" s="38"/>
      <c r="I1850" s="35">
        <f>I1849+Table1[[#This Row],[DEBIT]]-Table1[[#This Row],[CREDIT]]</f>
        <v>2244747946</v>
      </c>
      <c r="J1850" s="44"/>
    </row>
    <row r="1851" hidden="1" spans="1:10">
      <c r="A1851" s="27">
        <v>45159</v>
      </c>
      <c r="B1851" s="28">
        <f t="shared" si="12"/>
        <v>1841</v>
      </c>
      <c r="C1851" s="92" t="str">
        <f>_xlfn.IFNA(VLOOKUP(Table1[[#This Row],[ACCOUNT NAME]],'CHART OF ACCOUNTS'!$B$3:$D$156,2,0),"-")</f>
        <v>MISCELLANOUS</v>
      </c>
      <c r="D1851" t="s">
        <v>140</v>
      </c>
      <c r="E1851" t="str">
        <f>_xlfn.IFNA(VLOOKUP(Table1[[#This Row],[ACCOUNT NAME]],'CHART OF ACCOUNTS'!$B$3:$D$156,3,0),"-")</f>
        <v>OPERATIONS EXPENSES</v>
      </c>
      <c r="F1851" s="36" t="s">
        <v>1621</v>
      </c>
      <c r="G1851" s="48">
        <v>150</v>
      </c>
      <c r="H1851" s="38"/>
      <c r="I1851" s="35">
        <f>I1850+Table1[[#This Row],[DEBIT]]-Table1[[#This Row],[CREDIT]]</f>
        <v>2244748096</v>
      </c>
      <c r="J1851" s="44"/>
    </row>
    <row r="1852" hidden="1" spans="1:10">
      <c r="A1852" s="27">
        <v>45159</v>
      </c>
      <c r="B1852" s="28">
        <f t="shared" si="12"/>
        <v>1842</v>
      </c>
      <c r="C1852" s="92" t="str">
        <f>_xlfn.IFNA(VLOOKUP(Table1[[#This Row],[ACCOUNT NAME]],'CHART OF ACCOUNTS'!$B$3:$D$156,2,0),"-")</f>
        <v>MISCELLANOUS</v>
      </c>
      <c r="D1852" t="s">
        <v>140</v>
      </c>
      <c r="E1852" t="str">
        <f>_xlfn.IFNA(VLOOKUP(Table1[[#This Row],[ACCOUNT NAME]],'CHART OF ACCOUNTS'!$B$3:$D$156,3,0),"-")</f>
        <v>OPERATIONS EXPENSES</v>
      </c>
      <c r="F1852" s="36" t="s">
        <v>1622</v>
      </c>
      <c r="G1852" s="48">
        <v>288</v>
      </c>
      <c r="H1852" s="38"/>
      <c r="I1852" s="35">
        <f>I1851+Table1[[#This Row],[DEBIT]]-Table1[[#This Row],[CREDIT]]</f>
        <v>2244748384</v>
      </c>
      <c r="J1852" s="44"/>
    </row>
    <row r="1853" hidden="1" spans="1:10">
      <c r="A1853" s="27">
        <v>45159</v>
      </c>
      <c r="B1853" s="28">
        <f t="shared" si="12"/>
        <v>1843</v>
      </c>
      <c r="C1853" s="92" t="str">
        <f>_xlfn.IFNA(VLOOKUP(Table1[[#This Row],[ACCOUNT NAME]],'CHART OF ACCOUNTS'!$B$3:$D$156,2,0),"-")</f>
        <v>MISCELLANOUS</v>
      </c>
      <c r="D1853" t="s">
        <v>140</v>
      </c>
      <c r="E1853" t="str">
        <f>_xlfn.IFNA(VLOOKUP(Table1[[#This Row],[ACCOUNT NAME]],'CHART OF ACCOUNTS'!$B$3:$D$156,3,0),"-")</f>
        <v>OPERATIONS EXPENSES</v>
      </c>
      <c r="F1853" s="36" t="s">
        <v>1623</v>
      </c>
      <c r="G1853" s="48">
        <v>800</v>
      </c>
      <c r="H1853" s="38"/>
      <c r="I1853" s="35">
        <f>I1852+Table1[[#This Row],[DEBIT]]-Table1[[#This Row],[CREDIT]]</f>
        <v>2244749184</v>
      </c>
      <c r="J1853" s="44"/>
    </row>
    <row r="1854" hidden="1" spans="1:10">
      <c r="A1854" s="27">
        <v>45159</v>
      </c>
      <c r="B1854" s="28">
        <f t="shared" si="12"/>
        <v>1844</v>
      </c>
      <c r="C1854" s="92" t="str">
        <f>_xlfn.IFNA(VLOOKUP(Table1[[#This Row],[ACCOUNT NAME]],'CHART OF ACCOUNTS'!$B$3:$D$156,2,0),"-")</f>
        <v>MISCELLANOUS</v>
      </c>
      <c r="D1854" t="s">
        <v>140</v>
      </c>
      <c r="E1854" t="str">
        <f>_xlfn.IFNA(VLOOKUP(Table1[[#This Row],[ACCOUNT NAME]],'CHART OF ACCOUNTS'!$B$3:$D$156,3,0),"-")</f>
        <v>OPERATIONS EXPENSES</v>
      </c>
      <c r="F1854" s="36" t="s">
        <v>1598</v>
      </c>
      <c r="G1854" s="48">
        <v>130</v>
      </c>
      <c r="H1854" s="38"/>
      <c r="I1854" s="35">
        <f>I1853+Table1[[#This Row],[DEBIT]]-Table1[[#This Row],[CREDIT]]</f>
        <v>2244749314</v>
      </c>
      <c r="J1854" s="44"/>
    </row>
    <row r="1855" hidden="1" spans="1:10">
      <c r="A1855" s="27">
        <v>45159</v>
      </c>
      <c r="B1855" s="28">
        <f t="shared" si="12"/>
        <v>1845</v>
      </c>
      <c r="C1855" s="92" t="str">
        <f>_xlfn.IFNA(VLOOKUP(Table1[[#This Row],[ACCOUNT NAME]],'CHART OF ACCOUNTS'!$B$3:$D$156,2,0),"-")</f>
        <v>MISCELLANOUS</v>
      </c>
      <c r="D1855" t="s">
        <v>140</v>
      </c>
      <c r="E1855" t="str">
        <f>_xlfn.IFNA(VLOOKUP(Table1[[#This Row],[ACCOUNT NAME]],'CHART OF ACCOUNTS'!$B$3:$D$156,3,0),"-")</f>
        <v>OPERATIONS EXPENSES</v>
      </c>
      <c r="F1855" s="36" t="s">
        <v>1621</v>
      </c>
      <c r="G1855" s="48">
        <v>150</v>
      </c>
      <c r="H1855" s="38"/>
      <c r="I1855" s="35">
        <f>I1854+Table1[[#This Row],[DEBIT]]-Table1[[#This Row],[CREDIT]]</f>
        <v>2244749464</v>
      </c>
      <c r="J1855" s="44"/>
    </row>
    <row r="1856" hidden="1" spans="1:10">
      <c r="A1856" s="27">
        <v>45159</v>
      </c>
      <c r="B1856" s="28">
        <f t="shared" si="12"/>
        <v>1846</v>
      </c>
      <c r="C1856" s="92" t="str">
        <f>_xlfn.IFNA(VLOOKUP(Table1[[#This Row],[ACCOUNT NAME]],'CHART OF ACCOUNTS'!$B$3:$D$156,2,0),"-")</f>
        <v>MISCELLANOUS</v>
      </c>
      <c r="D1856" t="s">
        <v>140</v>
      </c>
      <c r="E1856" t="str">
        <f>_xlfn.IFNA(VLOOKUP(Table1[[#This Row],[ACCOUNT NAME]],'CHART OF ACCOUNTS'!$B$3:$D$156,3,0),"-")</f>
        <v>OPERATIONS EXPENSES</v>
      </c>
      <c r="F1856" s="36" t="s">
        <v>1624</v>
      </c>
      <c r="G1856" s="48">
        <v>293</v>
      </c>
      <c r="H1856" s="38"/>
      <c r="I1856" s="35">
        <f>I1855+Table1[[#This Row],[DEBIT]]-Table1[[#This Row],[CREDIT]]</f>
        <v>2244749757</v>
      </c>
      <c r="J1856" s="44"/>
    </row>
    <row r="1857" hidden="1" spans="1:10">
      <c r="A1857" s="27">
        <v>45159</v>
      </c>
      <c r="B1857" s="28">
        <f t="shared" si="12"/>
        <v>1847</v>
      </c>
      <c r="C1857" s="92" t="str">
        <f>_xlfn.IFNA(VLOOKUP(Table1[[#This Row],[ACCOUNT NAME]],'CHART OF ACCOUNTS'!$B$3:$D$156,2,0),"-")</f>
        <v>MISCELLANOUS</v>
      </c>
      <c r="D1857" t="s">
        <v>140</v>
      </c>
      <c r="E1857" t="str">
        <f>_xlfn.IFNA(VLOOKUP(Table1[[#This Row],[ACCOUNT NAME]],'CHART OF ACCOUNTS'!$B$3:$D$156,3,0),"-")</f>
        <v>OPERATIONS EXPENSES</v>
      </c>
      <c r="F1857" s="36" t="s">
        <v>1625</v>
      </c>
      <c r="G1857" s="48">
        <v>2277</v>
      </c>
      <c r="H1857" s="38"/>
      <c r="I1857" s="35">
        <f>I1856+Table1[[#This Row],[DEBIT]]-Table1[[#This Row],[CREDIT]]</f>
        <v>2244752034</v>
      </c>
      <c r="J1857" s="44"/>
    </row>
    <row r="1858" hidden="1" spans="1:10">
      <c r="A1858" s="27">
        <v>45159</v>
      </c>
      <c r="B1858" s="28">
        <f t="shared" si="12"/>
        <v>1848</v>
      </c>
      <c r="C1858" s="92" t="str">
        <f>_xlfn.IFNA(VLOOKUP(Table1[[#This Row],[ACCOUNT NAME]],'CHART OF ACCOUNTS'!$B$3:$D$156,2,0),"-")</f>
        <v>MISCELLANOUS</v>
      </c>
      <c r="D1858" t="s">
        <v>140</v>
      </c>
      <c r="E1858" t="str">
        <f>_xlfn.IFNA(VLOOKUP(Table1[[#This Row],[ACCOUNT NAME]],'CHART OF ACCOUNTS'!$B$3:$D$156,3,0),"-")</f>
        <v>OPERATIONS EXPENSES</v>
      </c>
      <c r="F1858" s="36" t="s">
        <v>1626</v>
      </c>
      <c r="G1858" s="48">
        <v>360</v>
      </c>
      <c r="H1858" s="38"/>
      <c r="I1858" s="35">
        <f>I1857+Table1[[#This Row],[DEBIT]]-Table1[[#This Row],[CREDIT]]</f>
        <v>2244752394</v>
      </c>
      <c r="J1858" s="44"/>
    </row>
    <row r="1859" hidden="1" spans="1:10">
      <c r="A1859" s="27">
        <v>45159</v>
      </c>
      <c r="B1859" s="28">
        <f t="shared" si="12"/>
        <v>1849</v>
      </c>
      <c r="C1859" s="92" t="str">
        <f>_xlfn.IFNA(VLOOKUP(Table1[[#This Row],[ACCOUNT NAME]],'CHART OF ACCOUNTS'!$B$3:$D$156,2,0),"-")</f>
        <v>MISCELLANOUS</v>
      </c>
      <c r="D1859" t="s">
        <v>140</v>
      </c>
      <c r="E1859" t="str">
        <f>_xlfn.IFNA(VLOOKUP(Table1[[#This Row],[ACCOUNT NAME]],'CHART OF ACCOUNTS'!$B$3:$D$156,3,0),"-")</f>
        <v>OPERATIONS EXPENSES</v>
      </c>
      <c r="F1859" s="36" t="s">
        <v>1627</v>
      </c>
      <c r="G1859" s="48">
        <v>500</v>
      </c>
      <c r="H1859" s="38"/>
      <c r="I1859" s="35">
        <f>I1858+Table1[[#This Row],[DEBIT]]-Table1[[#This Row],[CREDIT]]</f>
        <v>2244752894</v>
      </c>
      <c r="J1859" s="44"/>
    </row>
    <row r="1860" hidden="1" spans="1:10">
      <c r="A1860" s="27">
        <v>45159</v>
      </c>
      <c r="B1860" s="28">
        <f t="shared" si="12"/>
        <v>1850</v>
      </c>
      <c r="C1860" s="92" t="str">
        <f>_xlfn.IFNA(VLOOKUP(Table1[[#This Row],[ACCOUNT NAME]],'CHART OF ACCOUNTS'!$B$3:$D$156,2,0),"-")</f>
        <v>MISCELLANOUS</v>
      </c>
      <c r="D1860" t="s">
        <v>140</v>
      </c>
      <c r="E1860" t="str">
        <f>_xlfn.IFNA(VLOOKUP(Table1[[#This Row],[ACCOUNT NAME]],'CHART OF ACCOUNTS'!$B$3:$D$156,3,0),"-")</f>
        <v>OPERATIONS EXPENSES</v>
      </c>
      <c r="F1860" s="36" t="s">
        <v>1628</v>
      </c>
      <c r="G1860" s="48">
        <v>415</v>
      </c>
      <c r="H1860" s="38"/>
      <c r="I1860" s="35">
        <f>I1859+Table1[[#This Row],[DEBIT]]-Table1[[#This Row],[CREDIT]]</f>
        <v>2244753309</v>
      </c>
      <c r="J1860" s="44"/>
    </row>
    <row r="1861" hidden="1" spans="1:10">
      <c r="A1861" s="27">
        <v>45159</v>
      </c>
      <c r="B1861" s="28">
        <f t="shared" si="12"/>
        <v>1851</v>
      </c>
      <c r="C1861" s="92" t="str">
        <f>_xlfn.IFNA(VLOOKUP(Table1[[#This Row],[ACCOUNT NAME]],'CHART OF ACCOUNTS'!$B$3:$D$156,2,0),"-")</f>
        <v>MISCELLANOUS</v>
      </c>
      <c r="D1861" t="s">
        <v>140</v>
      </c>
      <c r="E1861" t="str">
        <f>_xlfn.IFNA(VLOOKUP(Table1[[#This Row],[ACCOUNT NAME]],'CHART OF ACCOUNTS'!$B$3:$D$156,3,0),"-")</f>
        <v>OPERATIONS EXPENSES</v>
      </c>
      <c r="F1861" s="36" t="s">
        <v>1629</v>
      </c>
      <c r="G1861" s="48">
        <v>45</v>
      </c>
      <c r="H1861" s="38"/>
      <c r="I1861" s="35">
        <f>I1860+Table1[[#This Row],[DEBIT]]-Table1[[#This Row],[CREDIT]]</f>
        <v>2244753354</v>
      </c>
      <c r="J1861" s="44"/>
    </row>
    <row r="1862" hidden="1" spans="1:10">
      <c r="A1862" s="27">
        <v>45159</v>
      </c>
      <c r="B1862" s="28">
        <f t="shared" si="12"/>
        <v>1852</v>
      </c>
      <c r="C1862" s="92" t="str">
        <f>_xlfn.IFNA(VLOOKUP(Table1[[#This Row],[ACCOUNT NAME]],'CHART OF ACCOUNTS'!$B$3:$D$156,2,0),"-")</f>
        <v>MISCELLANOUS</v>
      </c>
      <c r="D1862" t="s">
        <v>140</v>
      </c>
      <c r="E1862" t="str">
        <f>_xlfn.IFNA(VLOOKUP(Table1[[#This Row],[ACCOUNT NAME]],'CHART OF ACCOUNTS'!$B$3:$D$156,3,0),"-")</f>
        <v>OPERATIONS EXPENSES</v>
      </c>
      <c r="F1862" s="36" t="s">
        <v>1630</v>
      </c>
      <c r="G1862" s="48">
        <v>140</v>
      </c>
      <c r="H1862" s="38"/>
      <c r="I1862" s="35">
        <f>I1861+Table1[[#This Row],[DEBIT]]-Table1[[#This Row],[CREDIT]]</f>
        <v>2244753494</v>
      </c>
      <c r="J1862" s="44"/>
    </row>
    <row r="1863" hidden="1" spans="1:10">
      <c r="A1863" s="27">
        <v>45159</v>
      </c>
      <c r="B1863" s="28">
        <f t="shared" si="12"/>
        <v>1853</v>
      </c>
      <c r="C1863" s="92" t="str">
        <f>_xlfn.IFNA(VLOOKUP(Table1[[#This Row],[ACCOUNT NAME]],'CHART OF ACCOUNTS'!$B$3:$D$156,2,0),"-")</f>
        <v>MISCELLANOUS</v>
      </c>
      <c r="D1863" t="s">
        <v>140</v>
      </c>
      <c r="E1863" t="str">
        <f>_xlfn.IFNA(VLOOKUP(Table1[[#This Row],[ACCOUNT NAME]],'CHART OF ACCOUNTS'!$B$3:$D$156,3,0),"-")</f>
        <v>OPERATIONS EXPENSES</v>
      </c>
      <c r="F1863" s="36" t="s">
        <v>1631</v>
      </c>
      <c r="G1863" s="48">
        <v>150</v>
      </c>
      <c r="H1863" s="38"/>
      <c r="I1863" s="35">
        <f>I1862+Table1[[#This Row],[DEBIT]]-Table1[[#This Row],[CREDIT]]</f>
        <v>2244753644</v>
      </c>
      <c r="J1863" s="44"/>
    </row>
    <row r="1864" hidden="1" spans="1:10">
      <c r="A1864" s="27">
        <v>45159</v>
      </c>
      <c r="B1864" s="28">
        <f t="shared" si="12"/>
        <v>1854</v>
      </c>
      <c r="C1864" s="92" t="str">
        <f>_xlfn.IFNA(VLOOKUP(Table1[[#This Row],[ACCOUNT NAME]],'CHART OF ACCOUNTS'!$B$3:$D$156,2,0),"-")</f>
        <v>MISCELLANOUS</v>
      </c>
      <c r="D1864" t="s">
        <v>140</v>
      </c>
      <c r="E1864" t="str">
        <f>_xlfn.IFNA(VLOOKUP(Table1[[#This Row],[ACCOUNT NAME]],'CHART OF ACCOUNTS'!$B$3:$D$156,3,0),"-")</f>
        <v>OPERATIONS EXPENSES</v>
      </c>
      <c r="F1864" s="36" t="s">
        <v>1632</v>
      </c>
      <c r="G1864" s="48">
        <v>183</v>
      </c>
      <c r="H1864" s="38"/>
      <c r="I1864" s="35">
        <f>I1863+Table1[[#This Row],[DEBIT]]-Table1[[#This Row],[CREDIT]]</f>
        <v>2244753827</v>
      </c>
      <c r="J1864" s="44"/>
    </row>
    <row r="1865" hidden="1" spans="1:10">
      <c r="A1865" s="27">
        <v>45159</v>
      </c>
      <c r="B1865" s="28">
        <f t="shared" si="12"/>
        <v>1855</v>
      </c>
      <c r="C1865" s="92" t="str">
        <f>_xlfn.IFNA(VLOOKUP(Table1[[#This Row],[ACCOUNT NAME]],'CHART OF ACCOUNTS'!$B$3:$D$156,2,0),"-")</f>
        <v>MISCELLANOUS</v>
      </c>
      <c r="D1865" t="s">
        <v>140</v>
      </c>
      <c r="E1865" t="str">
        <f>_xlfn.IFNA(VLOOKUP(Table1[[#This Row],[ACCOUNT NAME]],'CHART OF ACCOUNTS'!$B$3:$D$156,3,0),"-")</f>
        <v>OPERATIONS EXPENSES</v>
      </c>
      <c r="F1865" s="36" t="s">
        <v>1614</v>
      </c>
      <c r="G1865" s="48">
        <v>150</v>
      </c>
      <c r="H1865" s="38"/>
      <c r="I1865" s="35">
        <f>I1864+Table1[[#This Row],[DEBIT]]-Table1[[#This Row],[CREDIT]]</f>
        <v>2244753977</v>
      </c>
      <c r="J1865" s="44"/>
    </row>
    <row r="1866" hidden="1" spans="1:10">
      <c r="A1866" s="27">
        <v>45159</v>
      </c>
      <c r="B1866" s="28">
        <f t="shared" si="12"/>
        <v>1856</v>
      </c>
      <c r="C1866" s="92" t="str">
        <f>_xlfn.IFNA(VLOOKUP(Table1[[#This Row],[ACCOUNT NAME]],'CHART OF ACCOUNTS'!$B$3:$D$156,2,0),"-")</f>
        <v>MISCELLANOUS</v>
      </c>
      <c r="D1866" t="s">
        <v>140</v>
      </c>
      <c r="E1866" t="str">
        <f>_xlfn.IFNA(VLOOKUP(Table1[[#This Row],[ACCOUNT NAME]],'CHART OF ACCOUNTS'!$B$3:$D$156,3,0),"-")</f>
        <v>OPERATIONS EXPENSES</v>
      </c>
      <c r="F1866" s="36" t="s">
        <v>1614</v>
      </c>
      <c r="G1866" s="48">
        <v>150</v>
      </c>
      <c r="H1866" s="38"/>
      <c r="I1866" s="35">
        <f>I1865+Table1[[#This Row],[DEBIT]]-Table1[[#This Row],[CREDIT]]</f>
        <v>2244754127</v>
      </c>
      <c r="J1866" s="44"/>
    </row>
    <row r="1867" hidden="1" spans="1:10">
      <c r="A1867" s="27">
        <v>45159</v>
      </c>
      <c r="B1867" s="28">
        <f t="shared" si="12"/>
        <v>1857</v>
      </c>
      <c r="C1867" s="92" t="str">
        <f>_xlfn.IFNA(VLOOKUP(Table1[[#This Row],[ACCOUNT NAME]],'CHART OF ACCOUNTS'!$B$3:$D$156,2,0),"-")</f>
        <v>MISCELLANOUS</v>
      </c>
      <c r="D1867" t="s">
        <v>140</v>
      </c>
      <c r="E1867" t="str">
        <f>_xlfn.IFNA(VLOOKUP(Table1[[#This Row],[ACCOUNT NAME]],'CHART OF ACCOUNTS'!$B$3:$D$156,3,0),"-")</f>
        <v>OPERATIONS EXPENSES</v>
      </c>
      <c r="F1867" s="36" t="s">
        <v>1633</v>
      </c>
      <c r="G1867" s="48">
        <v>10124</v>
      </c>
      <c r="H1867" s="38"/>
      <c r="I1867" s="35">
        <f>I1866+Table1[[#This Row],[DEBIT]]-Table1[[#This Row],[CREDIT]]</f>
        <v>2244764251</v>
      </c>
      <c r="J1867" s="44"/>
    </row>
    <row r="1868" hidden="1" spans="1:10">
      <c r="A1868" s="27">
        <v>45159</v>
      </c>
      <c r="B1868" s="28">
        <f t="shared" si="12"/>
        <v>1858</v>
      </c>
      <c r="C1868" s="92" t="str">
        <f>_xlfn.IFNA(VLOOKUP(Table1[[#This Row],[ACCOUNT NAME]],'CHART OF ACCOUNTS'!$B$3:$D$156,2,0),"-")</f>
        <v>MISCELLANOUS</v>
      </c>
      <c r="D1868" t="s">
        <v>140</v>
      </c>
      <c r="E1868" t="str">
        <f>_xlfn.IFNA(VLOOKUP(Table1[[#This Row],[ACCOUNT NAME]],'CHART OF ACCOUNTS'!$B$3:$D$156,3,0),"-")</f>
        <v>OPERATIONS EXPENSES</v>
      </c>
      <c r="F1868" s="36" t="s">
        <v>1634</v>
      </c>
      <c r="G1868" s="48">
        <v>340</v>
      </c>
      <c r="H1868" s="38"/>
      <c r="I1868" s="35">
        <f>I1867+Table1[[#This Row],[DEBIT]]-Table1[[#This Row],[CREDIT]]</f>
        <v>2244764591</v>
      </c>
      <c r="J1868" s="44"/>
    </row>
    <row r="1869" hidden="1" spans="1:10">
      <c r="A1869" s="27">
        <v>45159</v>
      </c>
      <c r="B1869" s="28">
        <f t="shared" si="12"/>
        <v>1859</v>
      </c>
      <c r="C1869" s="92" t="str">
        <f>_xlfn.IFNA(VLOOKUP(Table1[[#This Row],[ACCOUNT NAME]],'CHART OF ACCOUNTS'!$B$3:$D$156,2,0),"-")</f>
        <v>MISCELLANOUS</v>
      </c>
      <c r="D1869" t="s">
        <v>140</v>
      </c>
      <c r="E1869" t="str">
        <f>_xlfn.IFNA(VLOOKUP(Table1[[#This Row],[ACCOUNT NAME]],'CHART OF ACCOUNTS'!$B$3:$D$156,3,0),"-")</f>
        <v>OPERATIONS EXPENSES</v>
      </c>
      <c r="F1869" s="36" t="s">
        <v>1635</v>
      </c>
      <c r="G1869" s="48">
        <v>182</v>
      </c>
      <c r="H1869" s="38"/>
      <c r="I1869" s="35">
        <f>I1868+Table1[[#This Row],[DEBIT]]-Table1[[#This Row],[CREDIT]]</f>
        <v>2244764773</v>
      </c>
      <c r="J1869" s="44"/>
    </row>
    <row r="1870" hidden="1" spans="1:10">
      <c r="A1870" s="27">
        <v>45159</v>
      </c>
      <c r="B1870" s="28">
        <f t="shared" si="12"/>
        <v>1860</v>
      </c>
      <c r="C1870" s="92" t="str">
        <f>_xlfn.IFNA(VLOOKUP(Table1[[#This Row],[ACCOUNT NAME]],'CHART OF ACCOUNTS'!$B$3:$D$156,2,0),"-")</f>
        <v>MISCELLANOUS</v>
      </c>
      <c r="D1870" t="s">
        <v>140</v>
      </c>
      <c r="E1870" t="str">
        <f>_xlfn.IFNA(VLOOKUP(Table1[[#This Row],[ACCOUNT NAME]],'CHART OF ACCOUNTS'!$B$3:$D$156,3,0),"-")</f>
        <v>OPERATIONS EXPENSES</v>
      </c>
      <c r="F1870" s="36" t="s">
        <v>1636</v>
      </c>
      <c r="G1870" s="48">
        <v>300</v>
      </c>
      <c r="H1870" s="38"/>
      <c r="I1870" s="35">
        <f>I1869+Table1[[#This Row],[DEBIT]]-Table1[[#This Row],[CREDIT]]</f>
        <v>2244765073</v>
      </c>
      <c r="J1870" s="44"/>
    </row>
    <row r="1871" hidden="1" spans="1:10">
      <c r="A1871" s="27">
        <v>45159</v>
      </c>
      <c r="B1871" s="28">
        <f t="shared" si="12"/>
        <v>1861</v>
      </c>
      <c r="C1871" s="92" t="str">
        <f>_xlfn.IFNA(VLOOKUP(Table1[[#This Row],[ACCOUNT NAME]],'CHART OF ACCOUNTS'!$B$3:$D$156,2,0),"-")</f>
        <v>MISCELLANOUS</v>
      </c>
      <c r="D1871" t="s">
        <v>140</v>
      </c>
      <c r="E1871" t="str">
        <f>_xlfn.IFNA(VLOOKUP(Table1[[#This Row],[ACCOUNT NAME]],'CHART OF ACCOUNTS'!$B$3:$D$156,3,0),"-")</f>
        <v>OPERATIONS EXPENSES</v>
      </c>
      <c r="F1871" s="36" t="s">
        <v>1637</v>
      </c>
      <c r="G1871" s="48">
        <v>175</v>
      </c>
      <c r="H1871" s="38"/>
      <c r="I1871" s="35">
        <f>I1870+Table1[[#This Row],[DEBIT]]-Table1[[#This Row],[CREDIT]]</f>
        <v>2244765248</v>
      </c>
      <c r="J1871" s="44"/>
    </row>
    <row r="1872" hidden="1" spans="1:10">
      <c r="A1872" s="27">
        <v>45159</v>
      </c>
      <c r="B1872" s="28">
        <f t="shared" si="12"/>
        <v>1862</v>
      </c>
      <c r="C1872" s="92" t="str">
        <f>_xlfn.IFNA(VLOOKUP(Table1[[#This Row],[ACCOUNT NAME]],'CHART OF ACCOUNTS'!$B$3:$D$156,2,0),"-")</f>
        <v>MISCELLANOUS</v>
      </c>
      <c r="D1872" t="s">
        <v>140</v>
      </c>
      <c r="E1872" t="str">
        <f>_xlfn.IFNA(VLOOKUP(Table1[[#This Row],[ACCOUNT NAME]],'CHART OF ACCOUNTS'!$B$3:$D$156,3,0),"-")</f>
        <v>OPERATIONS EXPENSES</v>
      </c>
      <c r="F1872" s="36" t="s">
        <v>1638</v>
      </c>
      <c r="G1872" s="48">
        <v>50</v>
      </c>
      <c r="H1872" s="38"/>
      <c r="I1872" s="35">
        <f>I1871+Table1[[#This Row],[DEBIT]]-Table1[[#This Row],[CREDIT]]</f>
        <v>2244765298</v>
      </c>
      <c r="J1872" s="44"/>
    </row>
    <row r="1873" hidden="1" spans="1:10">
      <c r="A1873" s="27">
        <v>45159</v>
      </c>
      <c r="B1873" s="28">
        <f t="shared" si="12"/>
        <v>1863</v>
      </c>
      <c r="C1873" s="92" t="str">
        <f>_xlfn.IFNA(VLOOKUP(Table1[[#This Row],[ACCOUNT NAME]],'CHART OF ACCOUNTS'!$B$3:$D$156,2,0),"-")</f>
        <v>MISCELLANOUS</v>
      </c>
      <c r="D1873" t="s">
        <v>140</v>
      </c>
      <c r="E1873" t="str">
        <f>_xlfn.IFNA(VLOOKUP(Table1[[#This Row],[ACCOUNT NAME]],'CHART OF ACCOUNTS'!$B$3:$D$156,3,0),"-")</f>
        <v>OPERATIONS EXPENSES</v>
      </c>
      <c r="F1873" s="36" t="s">
        <v>1639</v>
      </c>
      <c r="G1873" s="48">
        <v>111</v>
      </c>
      <c r="H1873" s="38"/>
      <c r="I1873" s="35">
        <f>I1872+Table1[[#This Row],[DEBIT]]-Table1[[#This Row],[CREDIT]]</f>
        <v>2244765409</v>
      </c>
      <c r="J1873" s="44"/>
    </row>
    <row r="1874" hidden="1" spans="1:10">
      <c r="A1874" s="27">
        <v>45159</v>
      </c>
      <c r="B1874" s="28">
        <f t="shared" si="12"/>
        <v>1864</v>
      </c>
      <c r="C1874" s="92" t="str">
        <f>_xlfn.IFNA(VLOOKUP(Table1[[#This Row],[ACCOUNT NAME]],'CHART OF ACCOUNTS'!$B$3:$D$156,2,0),"-")</f>
        <v>MISCELLANOUS</v>
      </c>
      <c r="D1874" t="s">
        <v>140</v>
      </c>
      <c r="E1874" t="str">
        <f>_xlfn.IFNA(VLOOKUP(Table1[[#This Row],[ACCOUNT NAME]],'CHART OF ACCOUNTS'!$B$3:$D$156,3,0),"-")</f>
        <v>OPERATIONS EXPENSES</v>
      </c>
      <c r="F1874" s="36" t="s">
        <v>1640</v>
      </c>
      <c r="G1874" s="48">
        <v>400</v>
      </c>
      <c r="H1874" s="38"/>
      <c r="I1874" s="35">
        <f>I1873+Table1[[#This Row],[DEBIT]]-Table1[[#This Row],[CREDIT]]</f>
        <v>2244765809</v>
      </c>
      <c r="J1874" s="44"/>
    </row>
    <row r="1875" hidden="1" spans="1:10">
      <c r="A1875" s="27">
        <v>45159</v>
      </c>
      <c r="B1875" s="28">
        <f t="shared" si="12"/>
        <v>1865</v>
      </c>
      <c r="C1875" s="92" t="str">
        <f>_xlfn.IFNA(VLOOKUP(Table1[[#This Row],[ACCOUNT NAME]],'CHART OF ACCOUNTS'!$B$3:$D$156,2,0),"-")</f>
        <v>MISCELLANOUS</v>
      </c>
      <c r="D1875" t="s">
        <v>140</v>
      </c>
      <c r="E1875" t="str">
        <f>_xlfn.IFNA(VLOOKUP(Table1[[#This Row],[ACCOUNT NAME]],'CHART OF ACCOUNTS'!$B$3:$D$156,3,0),"-")</f>
        <v>OPERATIONS EXPENSES</v>
      </c>
      <c r="F1875" s="36" t="s">
        <v>1641</v>
      </c>
      <c r="G1875" s="48">
        <v>300</v>
      </c>
      <c r="H1875" s="38"/>
      <c r="I1875" s="35">
        <f>I1874+Table1[[#This Row],[DEBIT]]-Table1[[#This Row],[CREDIT]]</f>
        <v>2244766109</v>
      </c>
      <c r="J1875" s="44"/>
    </row>
    <row r="1876" hidden="1" spans="1:10">
      <c r="A1876" s="27">
        <v>45159</v>
      </c>
      <c r="B1876" s="28">
        <f t="shared" si="12"/>
        <v>1866</v>
      </c>
      <c r="C1876" s="92" t="str">
        <f>_xlfn.IFNA(VLOOKUP(Table1[[#This Row],[ACCOUNT NAME]],'CHART OF ACCOUNTS'!$B$3:$D$156,2,0),"-")</f>
        <v>MISCELLANOUS</v>
      </c>
      <c r="D1876" t="s">
        <v>140</v>
      </c>
      <c r="E1876" t="str">
        <f>_xlfn.IFNA(VLOOKUP(Table1[[#This Row],[ACCOUNT NAME]],'CHART OF ACCOUNTS'!$B$3:$D$156,3,0),"-")</f>
        <v>OPERATIONS EXPENSES</v>
      </c>
      <c r="F1876" s="36" t="s">
        <v>1642</v>
      </c>
      <c r="G1876" s="48">
        <v>150</v>
      </c>
      <c r="H1876" s="38"/>
      <c r="I1876" s="35">
        <f>I1875+Table1[[#This Row],[DEBIT]]-Table1[[#This Row],[CREDIT]]</f>
        <v>2244766259</v>
      </c>
      <c r="J1876" s="44"/>
    </row>
    <row r="1877" hidden="1" spans="1:10">
      <c r="A1877" s="27">
        <v>45159</v>
      </c>
      <c r="B1877" s="28">
        <f t="shared" si="12"/>
        <v>1867</v>
      </c>
      <c r="C1877" s="92" t="str">
        <f>_xlfn.IFNA(VLOOKUP(Table1[[#This Row],[ACCOUNT NAME]],'CHART OF ACCOUNTS'!$B$3:$D$156,2,0),"-")</f>
        <v>MISCELLANOUS</v>
      </c>
      <c r="D1877" t="s">
        <v>140</v>
      </c>
      <c r="E1877" t="str">
        <f>_xlfn.IFNA(VLOOKUP(Table1[[#This Row],[ACCOUNT NAME]],'CHART OF ACCOUNTS'!$B$3:$D$156,3,0),"-")</f>
        <v>OPERATIONS EXPENSES</v>
      </c>
      <c r="F1877" s="36" t="s">
        <v>1643</v>
      </c>
      <c r="G1877" s="48">
        <v>2263</v>
      </c>
      <c r="H1877" s="38"/>
      <c r="I1877" s="35">
        <f>I1876+Table1[[#This Row],[DEBIT]]-Table1[[#This Row],[CREDIT]]</f>
        <v>2244768522</v>
      </c>
      <c r="J1877" s="44"/>
    </row>
    <row r="1878" hidden="1" spans="1:10">
      <c r="A1878" s="27">
        <v>45159</v>
      </c>
      <c r="B1878" s="28">
        <f t="shared" si="12"/>
        <v>1868</v>
      </c>
      <c r="C1878" s="92" t="str">
        <f>_xlfn.IFNA(VLOOKUP(Table1[[#This Row],[ACCOUNT NAME]],'CHART OF ACCOUNTS'!$B$3:$D$156,2,0),"-")</f>
        <v>MISCELLANOUS</v>
      </c>
      <c r="D1878" t="s">
        <v>140</v>
      </c>
      <c r="E1878" t="str">
        <f>_xlfn.IFNA(VLOOKUP(Table1[[#This Row],[ACCOUNT NAME]],'CHART OF ACCOUNTS'!$B$3:$D$156,3,0),"-")</f>
        <v>OPERATIONS EXPENSES</v>
      </c>
      <c r="F1878" s="36" t="s">
        <v>1644</v>
      </c>
      <c r="G1878" s="48">
        <v>360</v>
      </c>
      <c r="H1878" s="38"/>
      <c r="I1878" s="35">
        <f>I1877+Table1[[#This Row],[DEBIT]]-Table1[[#This Row],[CREDIT]]</f>
        <v>2244768882</v>
      </c>
      <c r="J1878" s="44"/>
    </row>
    <row r="1879" hidden="1" spans="1:10">
      <c r="A1879" s="27">
        <v>45159</v>
      </c>
      <c r="B1879" s="28">
        <f t="shared" si="12"/>
        <v>1869</v>
      </c>
      <c r="C1879" s="92" t="str">
        <f>_xlfn.IFNA(VLOOKUP(Table1[[#This Row],[ACCOUNT NAME]],'CHART OF ACCOUNTS'!$B$3:$D$156,2,0),"-")</f>
        <v>MISCELLANOUS</v>
      </c>
      <c r="D1879" t="s">
        <v>140</v>
      </c>
      <c r="E1879" t="str">
        <f>_xlfn.IFNA(VLOOKUP(Table1[[#This Row],[ACCOUNT NAME]],'CHART OF ACCOUNTS'!$B$3:$D$156,3,0),"-")</f>
        <v>OPERATIONS EXPENSES</v>
      </c>
      <c r="F1879" s="36" t="s">
        <v>1645</v>
      </c>
      <c r="G1879" s="48">
        <v>5000</v>
      </c>
      <c r="H1879" s="38"/>
      <c r="I1879" s="35">
        <f>I1878+Table1[[#This Row],[DEBIT]]-Table1[[#This Row],[CREDIT]]</f>
        <v>2244773882</v>
      </c>
      <c r="J1879" s="44"/>
    </row>
    <row r="1880" hidden="1" spans="1:10">
      <c r="A1880" s="27">
        <v>45159</v>
      </c>
      <c r="B1880" s="28">
        <f t="shared" si="12"/>
        <v>1870</v>
      </c>
      <c r="C1880" s="92" t="str">
        <f>_xlfn.IFNA(VLOOKUP(Table1[[#This Row],[ACCOUNT NAME]],'CHART OF ACCOUNTS'!$B$3:$D$156,2,0),"-")</f>
        <v>MISCELLANOUS</v>
      </c>
      <c r="D1880" t="s">
        <v>140</v>
      </c>
      <c r="E1880" t="str">
        <f>_xlfn.IFNA(VLOOKUP(Table1[[#This Row],[ACCOUNT NAME]],'CHART OF ACCOUNTS'!$B$3:$D$156,3,0),"-")</f>
        <v>OPERATIONS EXPENSES</v>
      </c>
      <c r="F1880" s="36" t="s">
        <v>1646</v>
      </c>
      <c r="G1880" s="48">
        <v>1760</v>
      </c>
      <c r="H1880" s="38"/>
      <c r="I1880" s="35">
        <f>I1879+Table1[[#This Row],[DEBIT]]-Table1[[#This Row],[CREDIT]]</f>
        <v>2244775642</v>
      </c>
      <c r="J1880" s="44"/>
    </row>
    <row r="1881" s="10" customFormat="1" ht="28.5" hidden="1" customHeight="1" spans="1:11">
      <c r="A1881" s="58">
        <v>45161</v>
      </c>
      <c r="B1881" s="28">
        <f t="shared" si="12"/>
        <v>1871</v>
      </c>
      <c r="C1881" s="95" t="str">
        <f>_xlfn.IFNA(VLOOKUP(Table1[[#This Row],[ACCOUNT NAME]],'CHART OF ACCOUNTS'!$B$3:$D$156,2,0),"-")</f>
        <v>ADJUSTMENT VOUCHERS</v>
      </c>
      <c r="D1881" s="10" t="s">
        <v>178</v>
      </c>
      <c r="E1881" s="10" t="str">
        <f>_xlfn.IFNA(VLOOKUP(Table1[[#This Row],[ACCOUNT NAME]],'CHART OF ACCOUNTS'!$B$3:$D$156,3,0),"-")</f>
        <v>PROMOTIONS</v>
      </c>
      <c r="F1881" s="32" t="s">
        <v>1647</v>
      </c>
      <c r="G1881" s="48">
        <v>5200000</v>
      </c>
      <c r="H1881" s="48"/>
      <c r="I1881" s="35">
        <f>I1880+Table1[[#This Row],[DEBIT]]-Table1[[#This Row],[CREDIT]]</f>
        <v>2249975642</v>
      </c>
      <c r="J1881" s="102"/>
      <c r="K1881" s="103"/>
    </row>
    <row r="1882" hidden="1" spans="1:10">
      <c r="A1882" s="58">
        <v>45161</v>
      </c>
      <c r="B1882" s="28">
        <f t="shared" si="12"/>
        <v>1872</v>
      </c>
      <c r="C1882" s="92" t="str">
        <f>_xlfn.IFNA(VLOOKUP(Table1[[#This Row],[ACCOUNT NAME]],'CHART OF ACCOUNTS'!$B$3:$D$156,2,0),"-")</f>
        <v>EVENT</v>
      </c>
      <c r="D1882" t="s">
        <v>106</v>
      </c>
      <c r="E1882" t="str">
        <f>_xlfn.IFNA(VLOOKUP(Table1[[#This Row],[ACCOUNT NAME]],'CHART OF ACCOUNTS'!$B$3:$D$156,3,0),"-")</f>
        <v>MARKETING EXP</v>
      </c>
      <c r="F1882" s="36" t="s">
        <v>1648</v>
      </c>
      <c r="G1882" s="38">
        <v>124000</v>
      </c>
      <c r="H1882" s="38"/>
      <c r="I1882" s="35">
        <f>I1881+Table1[[#This Row],[DEBIT]]-Table1[[#This Row],[CREDIT]]</f>
        <v>2250099642</v>
      </c>
      <c r="J1882" s="44"/>
    </row>
    <row r="1883" hidden="1" spans="1:10">
      <c r="A1883" s="58">
        <v>45161</v>
      </c>
      <c r="B1883" s="28">
        <f t="shared" si="12"/>
        <v>1873</v>
      </c>
      <c r="C1883" s="92" t="str">
        <f>_xlfn.IFNA(VLOOKUP(Table1[[#This Row],[ACCOUNT NAME]],'CHART OF ACCOUNTS'!$B$3:$D$156,2,0),"-")</f>
        <v>SALARIES</v>
      </c>
      <c r="D1883" t="s">
        <v>137</v>
      </c>
      <c r="E1883" t="str">
        <f>_xlfn.IFNA(VLOOKUP(Table1[[#This Row],[ACCOUNT NAME]],'CHART OF ACCOUNTS'!$B$3:$D$156,3,0),"-")</f>
        <v>OPERATIONS EXPENSES</v>
      </c>
      <c r="F1883" s="36" t="s">
        <v>1649</v>
      </c>
      <c r="G1883" s="38">
        <v>42900</v>
      </c>
      <c r="H1883" s="38"/>
      <c r="I1883" s="35">
        <f>I1882+Table1[[#This Row],[DEBIT]]-Table1[[#This Row],[CREDIT]]</f>
        <v>2250142542</v>
      </c>
      <c r="J1883" s="44"/>
    </row>
    <row r="1884" hidden="1" spans="1:10">
      <c r="A1884" s="27">
        <v>45163</v>
      </c>
      <c r="B1884" s="28">
        <f t="shared" si="12"/>
        <v>1874</v>
      </c>
      <c r="C1884" s="92" t="str">
        <f>_xlfn.IFNA(VLOOKUP(Table1[[#This Row],[ACCOUNT NAME]],'CHART OF ACCOUNTS'!$B$3:$D$156,2,0),"-")</f>
        <v>GENERAL</v>
      </c>
      <c r="D1884" t="s">
        <v>31</v>
      </c>
      <c r="E1884" t="str">
        <f>_xlfn.IFNA(VLOOKUP(Table1[[#This Row],[ACCOUNT NAME]],'CHART OF ACCOUNTS'!$B$3:$D$156,3,0),"-")</f>
        <v>CONSTRUCTION EXP</v>
      </c>
      <c r="F1884" s="36" t="s">
        <v>1650</v>
      </c>
      <c r="G1884" s="48">
        <v>74000</v>
      </c>
      <c r="H1884" s="48"/>
      <c r="I1884" s="104">
        <f>I1883+Table1[[#This Row],[DEBIT]]-Table1[[#This Row],[CREDIT]]</f>
        <v>2250216542</v>
      </c>
      <c r="J1884" s="44"/>
    </row>
    <row r="1885" hidden="1" spans="1:10">
      <c r="A1885" s="27">
        <v>45164</v>
      </c>
      <c r="B1885" s="28">
        <f t="shared" si="12"/>
        <v>1875</v>
      </c>
      <c r="C1885" s="92" t="str">
        <f>_xlfn.IFNA(VLOOKUP(Table1[[#This Row],[ACCOUNT NAME]],'CHART OF ACCOUNTS'!$B$3:$D$156,2,0),"-")</f>
        <v>MISCELLANOUS</v>
      </c>
      <c r="D1885" t="s">
        <v>140</v>
      </c>
      <c r="E1885" t="str">
        <f>_xlfn.IFNA(VLOOKUP(Table1[[#This Row],[ACCOUNT NAME]],'CHART OF ACCOUNTS'!$B$3:$D$156,3,0),"-")</f>
        <v>OPERATIONS EXPENSES</v>
      </c>
      <c r="F1885" s="36" t="s">
        <v>1651</v>
      </c>
      <c r="G1885" s="96">
        <v>72172</v>
      </c>
      <c r="H1885" s="48"/>
      <c r="I1885" s="104">
        <f>I1884+Table1[[#This Row],[DEBIT]]-Table1[[#This Row],[CREDIT]]</f>
        <v>2250288714</v>
      </c>
      <c r="J1885" s="44"/>
    </row>
    <row r="1886" hidden="1" spans="1:10">
      <c r="A1886" s="27">
        <v>45164</v>
      </c>
      <c r="B1886" s="28">
        <f t="shared" si="12"/>
        <v>1876</v>
      </c>
      <c r="C1886" t="str">
        <f>_xlfn.IFNA(VLOOKUP(Table1[[#This Row],[ACCOUNT NAME]],'CHART OF ACCOUNTS'!$B$3:$D$156,2,0),"-")</f>
        <v>HORTICULTURE</v>
      </c>
      <c r="D1886" t="s">
        <v>54</v>
      </c>
      <c r="E1886" t="str">
        <f>_xlfn.IFNA(VLOOKUP(Table1[[#This Row],[ACCOUNT NAME]],'CHART OF ACCOUNTS'!$B$3:$D$156,3,0),"-")</f>
        <v>CONSTRUCTION EXP</v>
      </c>
      <c r="F1886" s="36" t="s">
        <v>1652</v>
      </c>
      <c r="G1886" s="48">
        <v>12000</v>
      </c>
      <c r="H1886" s="48"/>
      <c r="I1886" s="104">
        <f>I1885+Table1[[#This Row],[DEBIT]]-Table1[[#This Row],[CREDIT]]</f>
        <v>2250300714</v>
      </c>
      <c r="J1886" s="44"/>
    </row>
    <row r="1887" hidden="1" spans="1:10">
      <c r="A1887" s="27">
        <v>45164</v>
      </c>
      <c r="B1887" s="28">
        <f t="shared" si="12"/>
        <v>1877</v>
      </c>
      <c r="C1887" t="str">
        <f>_xlfn.IFNA(VLOOKUP(Table1[[#This Row],[ACCOUNT NAME]],'CHART OF ACCOUNTS'!$B$3:$D$156,2,0),"-")</f>
        <v>UTILITY</v>
      </c>
      <c r="D1887" t="s">
        <v>141</v>
      </c>
      <c r="E1887" t="str">
        <f>_xlfn.IFNA(VLOOKUP(Table1[[#This Row],[ACCOUNT NAME]],'CHART OF ACCOUNTS'!$B$3:$D$156,3,0),"-")</f>
        <v>OPERATIONS EXPENSES</v>
      </c>
      <c r="F1887" s="36" t="s">
        <v>1653</v>
      </c>
      <c r="G1887" s="48">
        <v>79995</v>
      </c>
      <c r="H1887" s="48"/>
      <c r="I1887" s="104">
        <f>I1886+Table1[[#This Row],[DEBIT]]-Table1[[#This Row],[CREDIT]]</f>
        <v>2250380709</v>
      </c>
      <c r="J1887" s="44"/>
    </row>
    <row r="1888" hidden="1" spans="1:10">
      <c r="A1888" s="27">
        <v>45164</v>
      </c>
      <c r="B1888" s="28">
        <f t="shared" si="12"/>
        <v>1878</v>
      </c>
      <c r="C1888" t="str">
        <f>_xlfn.IFNA(VLOOKUP(Table1[[#This Row],[ACCOUNT NAME]],'CHART OF ACCOUNTS'!$B$3:$D$156,2,0),"-")</f>
        <v>RENTS</v>
      </c>
      <c r="D1888" t="s">
        <v>132</v>
      </c>
      <c r="E1888" t="str">
        <f>_xlfn.IFNA(VLOOKUP(Table1[[#This Row],[ACCOUNT NAME]],'CHART OF ACCOUNTS'!$B$3:$D$156,3,0),"-")</f>
        <v>OPERATIONS EXPENSES</v>
      </c>
      <c r="F1888" s="36" t="s">
        <v>1654</v>
      </c>
      <c r="G1888" s="48">
        <v>430787</v>
      </c>
      <c r="H1888" s="48"/>
      <c r="I1888" s="104">
        <f>I1887+Table1[[#This Row],[DEBIT]]-Table1[[#This Row],[CREDIT]]</f>
        <v>2250811496</v>
      </c>
      <c r="J1888" s="44"/>
    </row>
    <row r="1889" spans="1:10">
      <c r="A1889" s="27">
        <v>45164</v>
      </c>
      <c r="B1889" s="28">
        <f t="shared" si="12"/>
        <v>1879</v>
      </c>
      <c r="C1889" t="str">
        <f>_xlfn.IFNA(VLOOKUP(Table1[[#This Row],[ACCOUNT NAME]],'CHART OF ACCOUNTS'!$B$3:$D$156,2,0),"-")</f>
        <v>ADS/ ADVERTISEMENT </v>
      </c>
      <c r="D1889" t="s">
        <v>84</v>
      </c>
      <c r="E1889" t="str">
        <f>_xlfn.IFNA(VLOOKUP(Table1[[#This Row],[ACCOUNT NAME]],'CHART OF ACCOUNTS'!$B$3:$D$156,3,0),"-")</f>
        <v>MARKETING EXP</v>
      </c>
      <c r="F1889" s="36" t="s">
        <v>1655</v>
      </c>
      <c r="G1889" s="48">
        <v>195000</v>
      </c>
      <c r="H1889" s="48"/>
      <c r="I1889" s="104">
        <f>I1888+Table1[[#This Row],[DEBIT]]-Table1[[#This Row],[CREDIT]]</f>
        <v>2251006496</v>
      </c>
      <c r="J1889" s="44"/>
    </row>
    <row r="1890" spans="1:10">
      <c r="A1890" s="27">
        <v>45164</v>
      </c>
      <c r="B1890" s="28">
        <f t="shared" si="12"/>
        <v>1880</v>
      </c>
      <c r="C1890" t="str">
        <f>_xlfn.IFNA(VLOOKUP(Table1[[#This Row],[ACCOUNT NAME]],'CHART OF ACCOUNTS'!$B$3:$D$156,2,0),"-")</f>
        <v>ADS/ ADVERTISEMENT </v>
      </c>
      <c r="D1890" t="s">
        <v>80</v>
      </c>
      <c r="E1890" t="str">
        <f>_xlfn.IFNA(VLOOKUP(Table1[[#This Row],[ACCOUNT NAME]],'CHART OF ACCOUNTS'!$B$3:$D$156,3,0),"-")</f>
        <v>MARKETING EXP</v>
      </c>
      <c r="F1890" s="36" t="s">
        <v>1656</v>
      </c>
      <c r="G1890" s="48">
        <v>66300</v>
      </c>
      <c r="H1890" s="48"/>
      <c r="I1890" s="104">
        <f>I1889+Table1[[#This Row],[DEBIT]]-Table1[[#This Row],[CREDIT]]</f>
        <v>2251072796</v>
      </c>
      <c r="J1890" s="44"/>
    </row>
    <row r="1891" hidden="1" spans="1:10">
      <c r="A1891" s="27">
        <v>45164</v>
      </c>
      <c r="B1891" s="28">
        <f t="shared" si="12"/>
        <v>1881</v>
      </c>
      <c r="C1891" t="str">
        <f>_xlfn.IFNA(VLOOKUP(Table1[[#This Row],[ACCOUNT NAME]],'CHART OF ACCOUNTS'!$B$3:$D$156,2,0),"-")</f>
        <v>SALARIES</v>
      </c>
      <c r="D1891" t="s">
        <v>138</v>
      </c>
      <c r="E1891" t="str">
        <f>_xlfn.IFNA(VLOOKUP(Table1[[#This Row],[ACCOUNT NAME]],'CHART OF ACCOUNTS'!$B$3:$D$156,3,0),"-")</f>
        <v>OPERATIONS EXPENSES</v>
      </c>
      <c r="F1891" s="36" t="s">
        <v>1657</v>
      </c>
      <c r="G1891" s="48">
        <v>55930</v>
      </c>
      <c r="H1891" s="48"/>
      <c r="I1891" s="104">
        <f>I1890+Table1[[#This Row],[DEBIT]]-Table1[[#This Row],[CREDIT]]</f>
        <v>2251128726</v>
      </c>
      <c r="J1891" s="44"/>
    </row>
    <row r="1892" hidden="1" spans="1:10">
      <c r="A1892" s="27">
        <v>45164</v>
      </c>
      <c r="B1892" s="28">
        <f t="shared" si="12"/>
        <v>1882</v>
      </c>
      <c r="C1892" t="str">
        <f>_xlfn.IFNA(VLOOKUP(Table1[[#This Row],[ACCOUNT NAME]],'CHART OF ACCOUNTS'!$B$3:$D$156,2,0),"-")</f>
        <v>EVENT</v>
      </c>
      <c r="D1892" t="s">
        <v>106</v>
      </c>
      <c r="E1892" t="str">
        <f>_xlfn.IFNA(VLOOKUP(Table1[[#This Row],[ACCOUNT NAME]],'CHART OF ACCOUNTS'!$B$3:$D$156,3,0),"-")</f>
        <v>MARKETING EXP</v>
      </c>
      <c r="F1892" s="36" t="s">
        <v>1658</v>
      </c>
      <c r="G1892" s="48">
        <v>200000</v>
      </c>
      <c r="H1892" s="48"/>
      <c r="I1892" s="104">
        <f>I1891+Table1[[#This Row],[DEBIT]]-Table1[[#This Row],[CREDIT]]</f>
        <v>2251328726</v>
      </c>
      <c r="J1892" s="44"/>
    </row>
    <row r="1893" hidden="1" spans="1:10">
      <c r="A1893" s="27">
        <v>45166</v>
      </c>
      <c r="B1893" s="28">
        <f t="shared" si="12"/>
        <v>1883</v>
      </c>
      <c r="C1893" t="str">
        <f>_xlfn.IFNA(VLOOKUP(Table1[[#This Row],[ACCOUNT NAME]],'CHART OF ACCOUNTS'!$B$3:$D$156,2,0),"-")</f>
        <v>UTILITY</v>
      </c>
      <c r="D1893" t="s">
        <v>141</v>
      </c>
      <c r="E1893" t="str">
        <f>_xlfn.IFNA(VLOOKUP(Table1[[#This Row],[ACCOUNT NAME]],'CHART OF ACCOUNTS'!$B$3:$D$156,3,0),"-")</f>
        <v>OPERATIONS EXPENSES</v>
      </c>
      <c r="F1893" s="36" t="s">
        <v>1659</v>
      </c>
      <c r="G1893" s="48">
        <v>1447</v>
      </c>
      <c r="H1893" s="48"/>
      <c r="I1893" s="104">
        <f>I1892+Table1[[#This Row],[DEBIT]]-Table1[[#This Row],[CREDIT]]</f>
        <v>2251330173</v>
      </c>
      <c r="J1893" s="44"/>
    </row>
    <row r="1894" hidden="1" spans="1:10">
      <c r="A1894" s="27">
        <v>45166</v>
      </c>
      <c r="B1894" s="28">
        <f t="shared" si="12"/>
        <v>1884</v>
      </c>
      <c r="C1894" s="36" t="str">
        <f>_xlfn.IFNA(VLOOKUP(Table1[[#This Row],[ACCOUNT NAME]],'CHART OF ACCOUNTS'!$B$3:$D$156,2,0),"-")</f>
        <v>UTILITY</v>
      </c>
      <c r="D1894" t="s">
        <v>141</v>
      </c>
      <c r="E1894" t="str">
        <f>_xlfn.IFNA(VLOOKUP(Table1[[#This Row],[ACCOUNT NAME]],'CHART OF ACCOUNTS'!$B$3:$D$156,3,0),"-")</f>
        <v>OPERATIONS EXPENSES</v>
      </c>
      <c r="F1894" s="36" t="s">
        <v>1660</v>
      </c>
      <c r="G1894" s="48">
        <v>145</v>
      </c>
      <c r="H1894" s="48"/>
      <c r="I1894" s="104">
        <f>I1893+Table1[[#This Row],[DEBIT]]-Table1[[#This Row],[CREDIT]]</f>
        <v>2251330318</v>
      </c>
      <c r="J1894" s="44"/>
    </row>
    <row r="1895" hidden="1" spans="1:10">
      <c r="A1895" s="27">
        <v>45166</v>
      </c>
      <c r="B1895" s="28">
        <f t="shared" si="12"/>
        <v>1885</v>
      </c>
      <c r="C1895" s="36" t="str">
        <f>_xlfn.IFNA(VLOOKUP(Table1[[#This Row],[ACCOUNT NAME]],'CHART OF ACCOUNTS'!$B$3:$D$156,2,0),"-")</f>
        <v>UTILITY</v>
      </c>
      <c r="D1895" t="s">
        <v>141</v>
      </c>
      <c r="E1895" t="str">
        <f>_xlfn.IFNA(VLOOKUP(Table1[[#This Row],[ACCOUNT NAME]],'CHART OF ACCOUNTS'!$B$3:$D$156,3,0),"-")</f>
        <v>OPERATIONS EXPENSES</v>
      </c>
      <c r="F1895" s="36" t="s">
        <v>1661</v>
      </c>
      <c r="G1895" s="48">
        <v>3876</v>
      </c>
      <c r="H1895" s="48"/>
      <c r="I1895" s="104">
        <f>I1894+Table1[[#This Row],[DEBIT]]-Table1[[#This Row],[CREDIT]]</f>
        <v>2251334194</v>
      </c>
      <c r="J1895" s="44"/>
    </row>
    <row r="1896" hidden="1" spans="1:10">
      <c r="A1896" s="27">
        <v>45166</v>
      </c>
      <c r="B1896" s="28">
        <f t="shared" si="12"/>
        <v>1886</v>
      </c>
      <c r="C1896" s="36" t="str">
        <f>_xlfn.IFNA(VLOOKUP(Table1[[#This Row],[ACCOUNT NAME]],'CHART OF ACCOUNTS'!$B$3:$D$156,2,0),"-")</f>
        <v>UTILITY</v>
      </c>
      <c r="D1896" t="s">
        <v>141</v>
      </c>
      <c r="E1896" t="str">
        <f>_xlfn.IFNA(VLOOKUP(Table1[[#This Row],[ACCOUNT NAME]],'CHART OF ACCOUNTS'!$B$3:$D$156,3,0),"-")</f>
        <v>OPERATIONS EXPENSES</v>
      </c>
      <c r="F1896" s="36" t="s">
        <v>1662</v>
      </c>
      <c r="G1896" s="48">
        <v>4285</v>
      </c>
      <c r="H1896" s="48"/>
      <c r="I1896" s="104">
        <f>I1895+Table1[[#This Row],[DEBIT]]-Table1[[#This Row],[CREDIT]]</f>
        <v>2251338479</v>
      </c>
      <c r="J1896" s="44"/>
    </row>
    <row r="1897" hidden="1" spans="1:10">
      <c r="A1897" s="27">
        <v>45166</v>
      </c>
      <c r="B1897" s="28">
        <f t="shared" si="12"/>
        <v>1887</v>
      </c>
      <c r="C1897" s="36" t="str">
        <f>_xlfn.IFNA(VLOOKUP(Table1[[#This Row],[ACCOUNT NAME]],'CHART OF ACCOUNTS'!$B$3:$D$156,2,0),"-")</f>
        <v>UTILITY</v>
      </c>
      <c r="D1897" t="s">
        <v>141</v>
      </c>
      <c r="E1897" t="str">
        <f>_xlfn.IFNA(VLOOKUP(Table1[[#This Row],[ACCOUNT NAME]],'CHART OF ACCOUNTS'!$B$3:$D$156,3,0),"-")</f>
        <v>OPERATIONS EXPENSES</v>
      </c>
      <c r="F1897" s="36" t="s">
        <v>1663</v>
      </c>
      <c r="G1897" s="48">
        <v>5655</v>
      </c>
      <c r="H1897" s="48"/>
      <c r="I1897" s="104">
        <f>I1896+Table1[[#This Row],[DEBIT]]-Table1[[#This Row],[CREDIT]]</f>
        <v>2251344134</v>
      </c>
      <c r="J1897" s="44"/>
    </row>
    <row r="1898" hidden="1" spans="1:10">
      <c r="A1898" s="27">
        <v>45167</v>
      </c>
      <c r="B1898" s="28">
        <f t="shared" si="12"/>
        <v>1888</v>
      </c>
      <c r="C1898" s="36" t="str">
        <f>_xlfn.IFNA(VLOOKUP(Table1[[#This Row],[ACCOUNT NAME]],'CHART OF ACCOUNTS'!$B$3:$D$156,2,0),"-")</f>
        <v>SALARIES</v>
      </c>
      <c r="D1898" s="36" t="s">
        <v>137</v>
      </c>
      <c r="E1898" t="str">
        <f>_xlfn.IFNA(VLOOKUP(Table1[[#This Row],[ACCOUNT NAME]],'CHART OF ACCOUNTS'!$B$3:$D$156,3,0),"-")</f>
        <v>OPERATIONS EXPENSES</v>
      </c>
      <c r="F1898" s="36" t="s">
        <v>1664</v>
      </c>
      <c r="G1898" s="48">
        <v>587128</v>
      </c>
      <c r="H1898" s="48"/>
      <c r="I1898" s="104">
        <f>I1897+Table1[[#This Row],[DEBIT]]-Table1[[#This Row],[CREDIT]]</f>
        <v>2251931262</v>
      </c>
      <c r="J1898" s="44"/>
    </row>
    <row r="1899" hidden="1" spans="1:10">
      <c r="A1899" s="27">
        <v>45167</v>
      </c>
      <c r="B1899" s="28">
        <f t="shared" si="12"/>
        <v>1889</v>
      </c>
      <c r="C1899" s="36" t="str">
        <f>_xlfn.IFNA(VLOOKUP(Table1[[#This Row],[ACCOUNT NAME]],'CHART OF ACCOUNTS'!$B$3:$D$156,2,0),"-")</f>
        <v>SALARIES</v>
      </c>
      <c r="D1899" s="36" t="s">
        <v>137</v>
      </c>
      <c r="E1899" t="str">
        <f>_xlfn.IFNA(VLOOKUP(Table1[[#This Row],[ACCOUNT NAME]],'CHART OF ACCOUNTS'!$B$3:$D$156,3,0),"-")</f>
        <v>OPERATIONS EXPENSES</v>
      </c>
      <c r="F1899" s="36" t="s">
        <v>1665</v>
      </c>
      <c r="G1899" s="48">
        <v>918879</v>
      </c>
      <c r="H1899" s="48"/>
      <c r="I1899" s="104">
        <f>I1898+Table1[[#This Row],[DEBIT]]-Table1[[#This Row],[CREDIT]]</f>
        <v>2252850141</v>
      </c>
      <c r="J1899" s="44"/>
    </row>
    <row r="1900" hidden="1" spans="1:10">
      <c r="A1900" s="27">
        <v>45167</v>
      </c>
      <c r="B1900" s="28">
        <f t="shared" si="12"/>
        <v>1890</v>
      </c>
      <c r="C1900" s="36" t="str">
        <f>_xlfn.IFNA(VLOOKUP(Table1[[#This Row],[ACCOUNT NAME]],'CHART OF ACCOUNTS'!$B$3:$D$156,2,0),"-")</f>
        <v>SALARIES</v>
      </c>
      <c r="D1900" s="36" t="s">
        <v>137</v>
      </c>
      <c r="E1900" t="str">
        <f>_xlfn.IFNA(VLOOKUP(Table1[[#This Row],[ACCOUNT NAME]],'CHART OF ACCOUNTS'!$B$3:$D$156,3,0),"-")</f>
        <v>OPERATIONS EXPENSES</v>
      </c>
      <c r="F1900" s="36" t="s">
        <v>1666</v>
      </c>
      <c r="G1900" s="48">
        <v>100750</v>
      </c>
      <c r="H1900" s="48"/>
      <c r="I1900" s="104">
        <f>I1899+Table1[[#This Row],[DEBIT]]-Table1[[#This Row],[CREDIT]]</f>
        <v>2252950891</v>
      </c>
      <c r="J1900" s="44"/>
    </row>
    <row r="1901" hidden="1" spans="1:10">
      <c r="A1901" s="27">
        <v>45167</v>
      </c>
      <c r="B1901" s="28">
        <f t="shared" si="12"/>
        <v>1891</v>
      </c>
      <c r="C1901" s="36" t="str">
        <f>_xlfn.IFNA(VLOOKUP(Table1[[#This Row],[ACCOUNT NAME]],'CHART OF ACCOUNTS'!$B$3:$D$156,2,0),"-")</f>
        <v>SALARIES</v>
      </c>
      <c r="D1901" s="36" t="s">
        <v>137</v>
      </c>
      <c r="E1901" t="str">
        <f>_xlfn.IFNA(VLOOKUP(Table1[[#This Row],[ACCOUNT NAME]],'CHART OF ACCOUNTS'!$B$3:$D$156,3,0),"-")</f>
        <v>OPERATIONS EXPENSES</v>
      </c>
      <c r="F1901" s="36" t="s">
        <v>1667</v>
      </c>
      <c r="G1901" s="48">
        <v>243966</v>
      </c>
      <c r="H1901" s="48"/>
      <c r="I1901" s="104">
        <f>I1900+Table1[[#This Row],[DEBIT]]-Table1[[#This Row],[CREDIT]]</f>
        <v>2253194857</v>
      </c>
      <c r="J1901" s="44"/>
    </row>
    <row r="1902" hidden="1" spans="1:10">
      <c r="A1902" s="27">
        <v>45167</v>
      </c>
      <c r="B1902" s="28">
        <f t="shared" si="12"/>
        <v>1892</v>
      </c>
      <c r="C1902" s="36" t="str">
        <f>_xlfn.IFNA(VLOOKUP(Table1[[#This Row],[ACCOUNT NAME]],'CHART OF ACCOUNTS'!$B$3:$D$156,2,0),"-")</f>
        <v>SALARIES</v>
      </c>
      <c r="D1902" s="36" t="s">
        <v>137</v>
      </c>
      <c r="E1902" t="str">
        <f>_xlfn.IFNA(VLOOKUP(Table1[[#This Row],[ACCOUNT NAME]],'CHART OF ACCOUNTS'!$B$3:$D$156,3,0),"-")</f>
        <v>OPERATIONS EXPENSES</v>
      </c>
      <c r="F1902" s="36" t="s">
        <v>1668</v>
      </c>
      <c r="G1902" s="48">
        <v>560333</v>
      </c>
      <c r="H1902" s="48"/>
      <c r="I1902" s="104">
        <f>I1901+Table1[[#This Row],[DEBIT]]-Table1[[#This Row],[CREDIT]]</f>
        <v>2253755190</v>
      </c>
      <c r="J1902" s="44"/>
    </row>
    <row r="1903" hidden="1" spans="1:10">
      <c r="A1903" s="27">
        <v>45167</v>
      </c>
      <c r="B1903" s="28">
        <f t="shared" si="12"/>
        <v>1893</v>
      </c>
      <c r="C1903" s="36" t="str">
        <f>_xlfn.IFNA(VLOOKUP(Table1[[#This Row],[ACCOUNT NAME]],'CHART OF ACCOUNTS'!$B$3:$D$156,2,0),"-")</f>
        <v>UTILITY</v>
      </c>
      <c r="D1903" s="36" t="s">
        <v>141</v>
      </c>
      <c r="E1903" t="str">
        <f>_xlfn.IFNA(VLOOKUP(Table1[[#This Row],[ACCOUNT NAME]],'CHART OF ACCOUNTS'!$B$3:$D$156,3,0),"-")</f>
        <v>OPERATIONS EXPENSES</v>
      </c>
      <c r="F1903" s="36" t="s">
        <v>1669</v>
      </c>
      <c r="G1903" s="48">
        <v>7150</v>
      </c>
      <c r="H1903" s="48"/>
      <c r="I1903" s="104">
        <f>I1902+Table1[[#This Row],[DEBIT]]-Table1[[#This Row],[CREDIT]]</f>
        <v>2253762340</v>
      </c>
      <c r="J1903" s="44"/>
    </row>
    <row r="1904" hidden="1" spans="1:10">
      <c r="A1904" s="27">
        <v>45167</v>
      </c>
      <c r="B1904" s="28">
        <f t="shared" si="12"/>
        <v>1894</v>
      </c>
      <c r="C1904" s="36" t="str">
        <f>_xlfn.IFNA(VLOOKUP(Table1[[#This Row],[ACCOUNT NAME]],'CHART OF ACCOUNTS'!$B$3:$D$156,2,0),"-")</f>
        <v>PRINTINGS</v>
      </c>
      <c r="D1904" s="36" t="s">
        <v>73</v>
      </c>
      <c r="E1904" t="str">
        <f>_xlfn.IFNA(VLOOKUP(Table1[[#This Row],[ACCOUNT NAME]],'CHART OF ACCOUNTS'!$B$3:$D$156,3,0),"-")</f>
        <v>MARKETING EXP</v>
      </c>
      <c r="F1904" s="36" t="s">
        <v>1670</v>
      </c>
      <c r="G1904" s="48">
        <v>58000</v>
      </c>
      <c r="H1904" s="48"/>
      <c r="I1904" s="104">
        <f>I1903+Table1[[#This Row],[DEBIT]]-Table1[[#This Row],[CREDIT]]</f>
        <v>2253820340</v>
      </c>
      <c r="J1904" s="44"/>
    </row>
    <row r="1905" hidden="1" spans="1:10">
      <c r="A1905" s="27">
        <v>45167</v>
      </c>
      <c r="B1905" s="28">
        <f t="shared" si="12"/>
        <v>1895</v>
      </c>
      <c r="C1905" t="str">
        <f>_xlfn.IFNA(VLOOKUP(Table1[[#This Row],[ACCOUNT NAME]],'CHART OF ACCOUNTS'!$B$3:$D$156,2,0),"-")</f>
        <v>CEMENT</v>
      </c>
      <c r="D1905" t="s">
        <v>45</v>
      </c>
      <c r="E1905" t="str">
        <f>_xlfn.IFNA(VLOOKUP(Table1[[#This Row],[ACCOUNT NAME]],'CHART OF ACCOUNTS'!$B$3:$D$156,3,0),"-")</f>
        <v>CONSTRUCTION EXP</v>
      </c>
      <c r="F1905" s="36" t="s">
        <v>1671</v>
      </c>
      <c r="G1905" s="48">
        <v>71400</v>
      </c>
      <c r="H1905" s="48"/>
      <c r="I1905" s="104">
        <f>I1904+Table1[[#This Row],[DEBIT]]-Table1[[#This Row],[CREDIT]]</f>
        <v>2253891740</v>
      </c>
      <c r="J1905" s="44"/>
    </row>
    <row r="1906" hidden="1" spans="1:10">
      <c r="A1906" s="27">
        <v>45170</v>
      </c>
      <c r="B1906" s="28">
        <f t="shared" si="12"/>
        <v>1896</v>
      </c>
      <c r="C1906" s="92" t="str">
        <f>_xlfn.IFNA(VLOOKUP(Table1[[#This Row],[ACCOUNT NAME]],'CHART OF ACCOUNTS'!$B$3:$D$156,2,0),"-")</f>
        <v>UTILITY</v>
      </c>
      <c r="D1906" s="36" t="s">
        <v>141</v>
      </c>
      <c r="E1906" t="str">
        <f>_xlfn.IFNA(VLOOKUP(Table1[[#This Row],[ACCOUNT NAME]],'CHART OF ACCOUNTS'!$B$3:$D$156,3,0),"-")</f>
        <v>OPERATIONS EXPENSES</v>
      </c>
      <c r="F1906" s="36" t="s">
        <v>1672</v>
      </c>
      <c r="G1906" s="38">
        <v>65534</v>
      </c>
      <c r="H1906" s="38"/>
      <c r="I1906" s="104">
        <f>I1905+Table1[[#This Row],[DEBIT]]-Table1[[#This Row],[CREDIT]]</f>
        <v>2253957274</v>
      </c>
      <c r="J1906" s="44"/>
    </row>
    <row r="1907" hidden="1" spans="1:10">
      <c r="A1907" s="97">
        <v>45170</v>
      </c>
      <c r="B1907" s="98"/>
      <c r="C1907" s="99" t="str">
        <f>_xlfn.IFNA(VLOOKUP(Table1[[#This Row],[ACCOUNT NAME]],'CHART OF ACCOUNTS'!$B$3:$D$156,2,0),"-")</f>
        <v>LAND A</v>
      </c>
      <c r="D1907" s="98" t="s">
        <v>155</v>
      </c>
      <c r="E1907" s="98" t="str">
        <f>_xlfn.IFNA(VLOOKUP(Table1[[#This Row],[ACCOUNT NAME]],'CHART OF ACCOUNTS'!$B$3:$D$156,3,0),"-")</f>
        <v>LANDS</v>
      </c>
      <c r="F1907" s="100" t="s">
        <v>1673</v>
      </c>
      <c r="G1907" s="101">
        <v>1058710000</v>
      </c>
      <c r="H1907" s="101"/>
      <c r="I1907" s="105">
        <f>I1906+Table1[[#This Row],[DEBIT]]-Table1[[#This Row],[CREDIT]]</f>
        <v>3312667274</v>
      </c>
      <c r="J1907" s="44"/>
    </row>
    <row r="1908" spans="1:10">
      <c r="A1908" s="27">
        <v>45170</v>
      </c>
      <c r="B1908" s="28">
        <v>1897</v>
      </c>
      <c r="C1908" s="92" t="str">
        <f>_xlfn.IFNA(VLOOKUP(Table1[[#This Row],[ACCOUNT NAME]],'CHART OF ACCOUNTS'!$B$3:$D$156,2,0),"-")</f>
        <v>ADS/ ADVERTISEMENT </v>
      </c>
      <c r="D1908" t="s">
        <v>81</v>
      </c>
      <c r="E1908" t="str">
        <f>_xlfn.IFNA(VLOOKUP(Table1[[#This Row],[ACCOUNT NAME]],'CHART OF ACCOUNTS'!$B$3:$D$156,3,0),"-")</f>
        <v>MARKETING EXP</v>
      </c>
      <c r="F1908" s="36" t="s">
        <v>1674</v>
      </c>
      <c r="G1908" s="38">
        <v>250000</v>
      </c>
      <c r="H1908" s="38"/>
      <c r="I1908" s="104">
        <f>I1907+Table1[[#This Row],[DEBIT]]-Table1[[#This Row],[CREDIT]]</f>
        <v>3312917274</v>
      </c>
      <c r="J1908" s="44"/>
    </row>
    <row r="1909" hidden="1" spans="1:11">
      <c r="A1909" s="27">
        <v>45173</v>
      </c>
      <c r="B1909" s="28">
        <v>1898</v>
      </c>
      <c r="C1909" s="92" t="str">
        <f>_xlfn.IFNA(VLOOKUP(Table1[[#This Row],[ACCOUNT NAME]],'CHART OF ACCOUNTS'!$B$3:$D$156,2,0),"-")</f>
        <v>UTILITY</v>
      </c>
      <c r="D1909" s="36" t="s">
        <v>141</v>
      </c>
      <c r="E1909" t="str">
        <f>_xlfn.IFNA(VLOOKUP(Table1[[#This Row],[ACCOUNT NAME]],'CHART OF ACCOUNTS'!$B$3:$D$156,3,0),"-")</f>
        <v>OPERATIONS EXPENSES</v>
      </c>
      <c r="F1909" s="36" t="s">
        <v>1675</v>
      </c>
      <c r="G1909" s="48">
        <v>23138</v>
      </c>
      <c r="H1909" s="48"/>
      <c r="I1909" s="104">
        <f>I1908+Table1[[#This Row],[DEBIT]]-Table1[[#This Row],[CREDIT]]</f>
        <v>3312940412</v>
      </c>
      <c r="J1909" s="93"/>
      <c r="K1909" s="65"/>
    </row>
    <row r="1910" hidden="1" spans="1:11">
      <c r="A1910" s="27">
        <v>45174</v>
      </c>
      <c r="B1910" s="28">
        <v>1899</v>
      </c>
      <c r="C1910" s="92" t="str">
        <f>_xlfn.IFNA(VLOOKUP(Table1[[#This Row],[ACCOUNT NAME]],'CHART OF ACCOUNTS'!$B$3:$D$156,2,0),"-")</f>
        <v>SALARIES</v>
      </c>
      <c r="D1910" s="36" t="s">
        <v>137</v>
      </c>
      <c r="E1910" t="str">
        <f>_xlfn.IFNA(VLOOKUP(Table1[[#This Row],[ACCOUNT NAME]],'CHART OF ACCOUNTS'!$B$3:$D$156,3,0),"-")</f>
        <v>OPERATIONS EXPENSES</v>
      </c>
      <c r="F1910" s="36" t="s">
        <v>1676</v>
      </c>
      <c r="G1910" s="48">
        <v>781134</v>
      </c>
      <c r="H1910" s="48"/>
      <c r="I1910" s="104">
        <f>I1909+Table1[[#This Row],[DEBIT]]-Table1[[#This Row],[CREDIT]]</f>
        <v>3313721546</v>
      </c>
      <c r="J1910" s="93"/>
      <c r="K1910" s="65"/>
    </row>
    <row r="1911" hidden="1" spans="1:11">
      <c r="A1911" s="27">
        <v>45174</v>
      </c>
      <c r="B1911" s="28">
        <f t="shared" ref="B1911:B1974" si="13">SUM(B1910+1)</f>
        <v>1900</v>
      </c>
      <c r="C1911" s="92" t="str">
        <f>_xlfn.IFNA(VLOOKUP(Table1[[#This Row],[ACCOUNT NAME]],'CHART OF ACCOUNTS'!$B$3:$D$156,2,0),"-")</f>
        <v>SALARIES</v>
      </c>
      <c r="D1911" s="36" t="s">
        <v>137</v>
      </c>
      <c r="E1911" t="str">
        <f>_xlfn.IFNA(VLOOKUP(Table1[[#This Row],[ACCOUNT NAME]],'CHART OF ACCOUNTS'!$B$3:$D$156,3,0),"-")</f>
        <v>OPERATIONS EXPENSES</v>
      </c>
      <c r="F1911" s="36" t="s">
        <v>1677</v>
      </c>
      <c r="G1911" s="48">
        <v>738500</v>
      </c>
      <c r="H1911" s="48"/>
      <c r="I1911" s="104">
        <f>I1910+Table1[[#This Row],[DEBIT]]-Table1[[#This Row],[CREDIT]]</f>
        <v>3314460046</v>
      </c>
      <c r="J1911" s="93"/>
      <c r="K1911" s="65"/>
    </row>
    <row r="1912" hidden="1" spans="1:11">
      <c r="A1912" s="27">
        <v>45174</v>
      </c>
      <c r="B1912" s="28">
        <f t="shared" si="13"/>
        <v>1901</v>
      </c>
      <c r="C1912" s="92" t="str">
        <f>_xlfn.IFNA(VLOOKUP(Table1[[#This Row],[ACCOUNT NAME]],'CHART OF ACCOUNTS'!$B$3:$D$156,2,0),"-")</f>
        <v>SALARIES</v>
      </c>
      <c r="D1912" s="36" t="s">
        <v>137</v>
      </c>
      <c r="E1912" t="str">
        <f>_xlfn.IFNA(VLOOKUP(Table1[[#This Row],[ACCOUNT NAME]],'CHART OF ACCOUNTS'!$B$3:$D$156,3,0),"-")</f>
        <v>OPERATIONS EXPENSES</v>
      </c>
      <c r="F1912" s="36" t="s">
        <v>1678</v>
      </c>
      <c r="G1912" s="48">
        <v>120250</v>
      </c>
      <c r="H1912" s="48"/>
      <c r="I1912" s="104">
        <f>I1911+Table1[[#This Row],[DEBIT]]-Table1[[#This Row],[CREDIT]]</f>
        <v>3314580296</v>
      </c>
      <c r="J1912" s="93"/>
      <c r="K1912" s="65"/>
    </row>
    <row r="1913" hidden="1" spans="1:11">
      <c r="A1913" s="27">
        <v>45174</v>
      </c>
      <c r="B1913" s="28">
        <f t="shared" si="13"/>
        <v>1902</v>
      </c>
      <c r="C1913" s="92" t="str">
        <f>_xlfn.IFNA(VLOOKUP(Table1[[#This Row],[ACCOUNT NAME]],'CHART OF ACCOUNTS'!$B$3:$D$156,2,0),"-")</f>
        <v>SALARIES</v>
      </c>
      <c r="D1913" s="36" t="s">
        <v>137</v>
      </c>
      <c r="E1913" t="str">
        <f>_xlfn.IFNA(VLOOKUP(Table1[[#This Row],[ACCOUNT NAME]],'CHART OF ACCOUNTS'!$B$3:$D$156,3,0),"-")</f>
        <v>OPERATIONS EXPENSES</v>
      </c>
      <c r="F1913" s="36" t="s">
        <v>1679</v>
      </c>
      <c r="G1913" s="48">
        <v>597881</v>
      </c>
      <c r="H1913" s="48"/>
      <c r="I1913" s="104">
        <f>I1912+Table1[[#This Row],[DEBIT]]-Table1[[#This Row],[CREDIT]]</f>
        <v>3315178177</v>
      </c>
      <c r="J1913" s="93"/>
      <c r="K1913" s="65"/>
    </row>
    <row r="1914" hidden="1" spans="1:11">
      <c r="A1914" s="27">
        <v>45175</v>
      </c>
      <c r="B1914" s="28">
        <f t="shared" si="13"/>
        <v>1903</v>
      </c>
      <c r="C1914" s="92" t="str">
        <f>_xlfn.IFNA(VLOOKUP(Table1[[#This Row],[ACCOUNT NAME]],'CHART OF ACCOUNTS'!$B$3:$D$156,2,0),"-")</f>
        <v>UTILITY</v>
      </c>
      <c r="D1914" s="36" t="s">
        <v>141</v>
      </c>
      <c r="E1914" t="str">
        <f>_xlfn.IFNA(VLOOKUP(Table1[[#This Row],[ACCOUNT NAME]],'CHART OF ACCOUNTS'!$B$3:$D$156,3,0),"-")</f>
        <v>OPERATIONS EXPENSES</v>
      </c>
      <c r="F1914" s="36" t="s">
        <v>1680</v>
      </c>
      <c r="G1914" s="48">
        <v>31835</v>
      </c>
      <c r="H1914" s="48"/>
      <c r="I1914" s="104">
        <f>I1913+Table1[[#This Row],[DEBIT]]-Table1[[#This Row],[CREDIT]]</f>
        <v>3315210012</v>
      </c>
      <c r="J1914" s="93"/>
      <c r="K1914" s="65"/>
    </row>
    <row r="1915" hidden="1" spans="1:11">
      <c r="A1915" s="27">
        <v>45175</v>
      </c>
      <c r="B1915" s="28">
        <f t="shared" si="13"/>
        <v>1904</v>
      </c>
      <c r="C1915" s="92" t="str">
        <f>_xlfn.IFNA(VLOOKUP(Table1[[#This Row],[ACCOUNT NAME]],'CHART OF ACCOUNTS'!$B$3:$D$156,2,0),"-")</f>
        <v>GENERAL</v>
      </c>
      <c r="D1915" s="36" t="s">
        <v>31</v>
      </c>
      <c r="E1915" t="str">
        <f>_xlfn.IFNA(VLOOKUP(Table1[[#This Row],[ACCOUNT NAME]],'CHART OF ACCOUNTS'!$B$3:$D$156,3,0),"-")</f>
        <v>CONSTRUCTION EXP</v>
      </c>
      <c r="F1915" s="36" t="s">
        <v>1681</v>
      </c>
      <c r="G1915" s="48">
        <v>54482</v>
      </c>
      <c r="H1915" s="48"/>
      <c r="I1915" s="104">
        <f>I1914+Table1[[#This Row],[DEBIT]]-Table1[[#This Row],[CREDIT]]</f>
        <v>3315264494</v>
      </c>
      <c r="J1915" s="93"/>
      <c r="K1915" s="65"/>
    </row>
    <row r="1916" hidden="1" spans="1:11">
      <c r="A1916" s="27">
        <v>45175</v>
      </c>
      <c r="B1916" s="28">
        <f t="shared" si="13"/>
        <v>1905</v>
      </c>
      <c r="C1916" s="92" t="str">
        <f>_xlfn.IFNA(VLOOKUP(Table1[[#This Row],[ACCOUNT NAME]],'CHART OF ACCOUNTS'!$B$3:$D$156,2,0),"-")</f>
        <v>SANITARY</v>
      </c>
      <c r="D1916" s="36" t="s">
        <v>26</v>
      </c>
      <c r="E1916" t="str">
        <f>_xlfn.IFNA(VLOOKUP(Table1[[#This Row],[ACCOUNT NAME]],'CHART OF ACCOUNTS'!$B$3:$D$156,3,0),"-")</f>
        <v>CONSTRUCTION EXP</v>
      </c>
      <c r="F1916" s="36" t="s">
        <v>1682</v>
      </c>
      <c r="G1916" s="48">
        <v>14825</v>
      </c>
      <c r="H1916" s="48"/>
      <c r="I1916" s="104">
        <f>I1915+Table1[[#This Row],[DEBIT]]-Table1[[#This Row],[CREDIT]]</f>
        <v>3315279319</v>
      </c>
      <c r="J1916" s="93"/>
      <c r="K1916" s="65"/>
    </row>
    <row r="1917" hidden="1" spans="1:11">
      <c r="A1917" s="27">
        <v>45175</v>
      </c>
      <c r="B1917" s="28">
        <f t="shared" si="13"/>
        <v>1906</v>
      </c>
      <c r="C1917" s="92" t="str">
        <f>_xlfn.IFNA(VLOOKUP(Table1[[#This Row],[ACCOUNT NAME]],'CHART OF ACCOUNTS'!$B$3:$D$156,2,0),"-")</f>
        <v>SANITARY</v>
      </c>
      <c r="D1917" s="36" t="s">
        <v>26</v>
      </c>
      <c r="E1917" t="str">
        <f>_xlfn.IFNA(VLOOKUP(Table1[[#This Row],[ACCOUNT NAME]],'CHART OF ACCOUNTS'!$B$3:$D$156,3,0),"-")</f>
        <v>CONSTRUCTION EXP</v>
      </c>
      <c r="F1917" s="36" t="s">
        <v>1683</v>
      </c>
      <c r="G1917" s="48">
        <v>16646</v>
      </c>
      <c r="H1917" s="48"/>
      <c r="I1917" s="104">
        <f>I1916+Table1[[#This Row],[DEBIT]]-Table1[[#This Row],[CREDIT]]</f>
        <v>3315295965</v>
      </c>
      <c r="J1917" s="93"/>
      <c r="K1917" s="65"/>
    </row>
    <row r="1918" hidden="1" spans="1:11">
      <c r="A1918" s="27">
        <v>45175</v>
      </c>
      <c r="B1918" s="28">
        <f t="shared" si="13"/>
        <v>1907</v>
      </c>
      <c r="C1918" s="92" t="str">
        <f>_xlfn.IFNA(VLOOKUP(Table1[[#This Row],[ACCOUNT NAME]],'CHART OF ACCOUNTS'!$B$3:$D$156,2,0),"-")</f>
        <v>SANITARY</v>
      </c>
      <c r="D1918" s="36" t="s">
        <v>26</v>
      </c>
      <c r="E1918" t="str">
        <f>_xlfn.IFNA(VLOOKUP(Table1[[#This Row],[ACCOUNT NAME]],'CHART OF ACCOUNTS'!$B$3:$D$156,3,0),"-")</f>
        <v>CONSTRUCTION EXP</v>
      </c>
      <c r="F1918" s="36" t="s">
        <v>1684</v>
      </c>
      <c r="G1918" s="48">
        <v>27506</v>
      </c>
      <c r="H1918" s="48"/>
      <c r="I1918" s="104">
        <f>I1917+Table1[[#This Row],[DEBIT]]-Table1[[#This Row],[CREDIT]]</f>
        <v>3315323471</v>
      </c>
      <c r="J1918" s="93"/>
      <c r="K1918" s="65"/>
    </row>
    <row r="1919" hidden="1" spans="1:11">
      <c r="A1919" s="27">
        <v>45175</v>
      </c>
      <c r="B1919" s="28">
        <f t="shared" si="13"/>
        <v>1908</v>
      </c>
      <c r="C1919" s="92" t="str">
        <f>_xlfn.IFNA(VLOOKUP(Table1[[#This Row],[ACCOUNT NAME]],'CHART OF ACCOUNTS'!$B$3:$D$156,2,0),"-")</f>
        <v>SANITARY</v>
      </c>
      <c r="D1919" s="36" t="s">
        <v>26</v>
      </c>
      <c r="E1919" t="str">
        <f>_xlfn.IFNA(VLOOKUP(Table1[[#This Row],[ACCOUNT NAME]],'CHART OF ACCOUNTS'!$B$3:$D$156,3,0),"-")</f>
        <v>CONSTRUCTION EXP</v>
      </c>
      <c r="F1919" s="36" t="s">
        <v>1685</v>
      </c>
      <c r="G1919" s="48">
        <v>109424</v>
      </c>
      <c r="H1919" s="48"/>
      <c r="I1919" s="104">
        <f>I1918+Table1[[#This Row],[DEBIT]]-Table1[[#This Row],[CREDIT]]</f>
        <v>3315432895</v>
      </c>
      <c r="J1919" s="93"/>
      <c r="K1919" s="65"/>
    </row>
    <row r="1920" hidden="1" spans="1:11">
      <c r="A1920" s="27">
        <v>45175</v>
      </c>
      <c r="B1920" s="28">
        <f t="shared" si="13"/>
        <v>1909</v>
      </c>
      <c r="C1920" s="92" t="str">
        <f>_xlfn.IFNA(VLOOKUP(Table1[[#This Row],[ACCOUNT NAME]],'CHART OF ACCOUNTS'!$B$3:$D$156,2,0),"-")</f>
        <v>SANITARY</v>
      </c>
      <c r="D1920" s="36" t="s">
        <v>26</v>
      </c>
      <c r="E1920" t="str">
        <f>_xlfn.IFNA(VLOOKUP(Table1[[#This Row],[ACCOUNT NAME]],'CHART OF ACCOUNTS'!$B$3:$D$156,3,0),"-")</f>
        <v>CONSTRUCTION EXP</v>
      </c>
      <c r="F1920" s="36" t="s">
        <v>1686</v>
      </c>
      <c r="G1920" s="48">
        <v>43946</v>
      </c>
      <c r="H1920" s="48"/>
      <c r="I1920" s="104">
        <f>I1919+Table1[[#This Row],[DEBIT]]-Table1[[#This Row],[CREDIT]]</f>
        <v>3315476841</v>
      </c>
      <c r="J1920" s="93"/>
      <c r="K1920" s="65"/>
    </row>
    <row r="1921" spans="1:11">
      <c r="A1921" s="27">
        <v>45175</v>
      </c>
      <c r="B1921" s="28">
        <f t="shared" si="13"/>
        <v>1910</v>
      </c>
      <c r="C1921" s="92" t="str">
        <f>_xlfn.IFNA(VLOOKUP(Table1[[#This Row],[ACCOUNT NAME]],'CHART OF ACCOUNTS'!$B$3:$D$156,2,0),"-")</f>
        <v>ADS/ ADVERTISEMENT </v>
      </c>
      <c r="D1921" t="s">
        <v>84</v>
      </c>
      <c r="E1921" t="str">
        <f>_xlfn.IFNA(VLOOKUP(Table1[[#This Row],[ACCOUNT NAME]],'CHART OF ACCOUNTS'!$B$3:$D$156,3,0),"-")</f>
        <v>MARKETING EXP</v>
      </c>
      <c r="F1921" s="36" t="s">
        <v>1687</v>
      </c>
      <c r="G1921" s="48">
        <v>195000</v>
      </c>
      <c r="H1921" s="48"/>
      <c r="I1921" s="104">
        <f>I1920+Table1[[#This Row],[DEBIT]]-Table1[[#This Row],[CREDIT]]</f>
        <v>3315671841</v>
      </c>
      <c r="J1921" s="93"/>
      <c r="K1921" s="65"/>
    </row>
    <row r="1922" hidden="1" spans="1:11">
      <c r="A1922" s="27">
        <v>45175</v>
      </c>
      <c r="B1922" s="28">
        <f t="shared" si="13"/>
        <v>1911</v>
      </c>
      <c r="C1922" s="92" t="str">
        <f>_xlfn.IFNA(VLOOKUP(Table1[[#This Row],[ACCOUNT NAME]],'CHART OF ACCOUNTS'!$B$3:$D$156,2,0),"-")</f>
        <v>SALARIES</v>
      </c>
      <c r="D1922" s="36" t="s">
        <v>137</v>
      </c>
      <c r="E1922" t="str">
        <f>_xlfn.IFNA(VLOOKUP(Table1[[#This Row],[ACCOUNT NAME]],'CHART OF ACCOUNTS'!$B$3:$D$156,3,0),"-")</f>
        <v>OPERATIONS EXPENSES</v>
      </c>
      <c r="F1922" s="36" t="s">
        <v>1688</v>
      </c>
      <c r="G1922" s="48">
        <v>54405</v>
      </c>
      <c r="H1922" s="48"/>
      <c r="I1922" s="104">
        <f>I1921+Table1[[#This Row],[DEBIT]]-Table1[[#This Row],[CREDIT]]</f>
        <v>3315726246</v>
      </c>
      <c r="J1922" s="93"/>
      <c r="K1922" s="65"/>
    </row>
    <row r="1923" hidden="1" spans="1:11">
      <c r="A1923" s="27">
        <v>45175</v>
      </c>
      <c r="B1923" s="28">
        <f t="shared" si="13"/>
        <v>1912</v>
      </c>
      <c r="C1923" s="92" t="str">
        <f>_xlfn.IFNA(VLOOKUP(Table1[[#This Row],[ACCOUNT NAME]],'CHART OF ACCOUNTS'!$B$3:$D$156,2,0),"-")</f>
        <v>SALARIES</v>
      </c>
      <c r="D1923" s="36" t="s">
        <v>137</v>
      </c>
      <c r="E1923" t="str">
        <f>_xlfn.IFNA(VLOOKUP(Table1[[#This Row],[ACCOUNT NAME]],'CHART OF ACCOUNTS'!$B$3:$D$156,3,0),"-")</f>
        <v>OPERATIONS EXPENSES</v>
      </c>
      <c r="F1923" s="36" t="s">
        <v>1689</v>
      </c>
      <c r="G1923" s="48">
        <v>39195</v>
      </c>
      <c r="H1923" s="48"/>
      <c r="I1923" s="104">
        <f>I1922+Table1[[#This Row],[DEBIT]]-Table1[[#This Row],[CREDIT]]</f>
        <v>3315765441</v>
      </c>
      <c r="J1923" s="93"/>
      <c r="K1923" s="65"/>
    </row>
    <row r="1924" hidden="1" spans="1:11">
      <c r="A1924" s="27">
        <v>45176</v>
      </c>
      <c r="B1924" s="28">
        <f t="shared" si="13"/>
        <v>1913</v>
      </c>
      <c r="C1924" s="92" t="str">
        <f>_xlfn.IFNA(VLOOKUP(Table1[[#This Row],[ACCOUNT NAME]],'CHART OF ACCOUNTS'!$B$3:$D$156,2,0),"-")</f>
        <v>UTILITY</v>
      </c>
      <c r="D1924" s="36" t="s">
        <v>141</v>
      </c>
      <c r="E1924" t="str">
        <f>_xlfn.IFNA(VLOOKUP(Table1[[#This Row],[ACCOUNT NAME]],'CHART OF ACCOUNTS'!$B$3:$D$156,3,0),"-")</f>
        <v>OPERATIONS EXPENSES</v>
      </c>
      <c r="F1924" s="36" t="s">
        <v>1690</v>
      </c>
      <c r="G1924" s="48">
        <v>10188</v>
      </c>
      <c r="H1924" s="48"/>
      <c r="I1924" s="104">
        <f>I1923+Table1[[#This Row],[DEBIT]]-Table1[[#This Row],[CREDIT]]</f>
        <v>3315775629</v>
      </c>
      <c r="J1924" s="93"/>
      <c r="K1924" s="65"/>
    </row>
    <row r="1925" hidden="1" spans="1:11">
      <c r="A1925" s="27">
        <v>45176</v>
      </c>
      <c r="B1925" s="28">
        <f t="shared" si="13"/>
        <v>1914</v>
      </c>
      <c r="C1925" s="92" t="str">
        <f>_xlfn.IFNA(VLOOKUP(Table1[[#This Row],[ACCOUNT NAME]],'CHART OF ACCOUNTS'!$B$3:$D$156,2,0),"-")</f>
        <v>UTILITY</v>
      </c>
      <c r="D1925" s="36" t="s">
        <v>141</v>
      </c>
      <c r="E1925" t="str">
        <f>_xlfn.IFNA(VLOOKUP(Table1[[#This Row],[ACCOUNT NAME]],'CHART OF ACCOUNTS'!$B$3:$D$156,3,0),"-")</f>
        <v>OPERATIONS EXPENSES</v>
      </c>
      <c r="F1925" s="36" t="s">
        <v>1691</v>
      </c>
      <c r="G1925" s="48">
        <v>30966</v>
      </c>
      <c r="H1925" s="48"/>
      <c r="I1925" s="104">
        <f>I1924+Table1[[#This Row],[DEBIT]]-Table1[[#This Row],[CREDIT]]</f>
        <v>3315806595</v>
      </c>
      <c r="J1925" s="93"/>
      <c r="K1925" s="65"/>
    </row>
    <row r="1926" hidden="1" spans="1:11">
      <c r="A1926" s="27">
        <v>45176</v>
      </c>
      <c r="B1926" s="28">
        <f t="shared" si="13"/>
        <v>1915</v>
      </c>
      <c r="C1926" s="92" t="str">
        <f>_xlfn.IFNA(VLOOKUP(Table1[[#This Row],[ACCOUNT NAME]],'CHART OF ACCOUNTS'!$B$3:$D$156,2,0),"-")</f>
        <v>UTILITY</v>
      </c>
      <c r="D1926" s="36" t="s">
        <v>141</v>
      </c>
      <c r="E1926" t="str">
        <f>_xlfn.IFNA(VLOOKUP(Table1[[#This Row],[ACCOUNT NAME]],'CHART OF ACCOUNTS'!$B$3:$D$156,3,0),"-")</f>
        <v>OPERATIONS EXPENSES</v>
      </c>
      <c r="F1926" s="36" t="s">
        <v>1692</v>
      </c>
      <c r="G1926" s="48">
        <v>62959</v>
      </c>
      <c r="H1926" s="48"/>
      <c r="I1926" s="104">
        <f>I1925+Table1[[#This Row],[DEBIT]]-Table1[[#This Row],[CREDIT]]</f>
        <v>3315869554</v>
      </c>
      <c r="J1926" s="93"/>
      <c r="K1926" s="65"/>
    </row>
    <row r="1927" hidden="1" spans="1:11">
      <c r="A1927" s="27">
        <v>45176</v>
      </c>
      <c r="B1927" s="28">
        <f t="shared" si="13"/>
        <v>1916</v>
      </c>
      <c r="C1927" s="92" t="str">
        <f>_xlfn.IFNA(VLOOKUP(Table1[[#This Row],[ACCOUNT NAME]],'CHART OF ACCOUNTS'!$B$3:$D$156,2,0),"-")</f>
        <v>UTILITY</v>
      </c>
      <c r="D1927" s="36" t="s">
        <v>141</v>
      </c>
      <c r="E1927" t="str">
        <f>_xlfn.IFNA(VLOOKUP(Table1[[#This Row],[ACCOUNT NAME]],'CHART OF ACCOUNTS'!$B$3:$D$156,3,0),"-")</f>
        <v>OPERATIONS EXPENSES</v>
      </c>
      <c r="F1927" s="36" t="s">
        <v>1693</v>
      </c>
      <c r="G1927" s="48">
        <v>6890</v>
      </c>
      <c r="H1927" s="48"/>
      <c r="I1927" s="104">
        <f>I1926+Table1[[#This Row],[DEBIT]]-Table1[[#This Row],[CREDIT]]</f>
        <v>3315876444</v>
      </c>
      <c r="J1927" s="93"/>
      <c r="K1927" s="65"/>
    </row>
    <row r="1928" hidden="1" spans="1:11">
      <c r="A1928" s="27">
        <v>45176</v>
      </c>
      <c r="B1928" s="28">
        <f t="shared" si="13"/>
        <v>1917</v>
      </c>
      <c r="C1928" s="92" t="str">
        <f>_xlfn.IFNA(VLOOKUP(Table1[[#This Row],[ACCOUNT NAME]],'CHART OF ACCOUNTS'!$B$3:$D$156,2,0),"-")</f>
        <v>RENTS</v>
      </c>
      <c r="D1928" s="36" t="s">
        <v>134</v>
      </c>
      <c r="E1928" t="str">
        <f>_xlfn.IFNA(VLOOKUP(Table1[[#This Row],[ACCOUNT NAME]],'CHART OF ACCOUNTS'!$B$3:$D$156,3,0),"-")</f>
        <v>OPERATIONS EXPENSES</v>
      </c>
      <c r="F1928" s="46" t="s">
        <v>1694</v>
      </c>
      <c r="G1928" s="48">
        <v>178500</v>
      </c>
      <c r="H1928" s="48"/>
      <c r="I1928" s="104">
        <f>I1927+Table1[[#This Row],[DEBIT]]-Table1[[#This Row],[CREDIT]]</f>
        <v>3316054944</v>
      </c>
      <c r="J1928" s="93"/>
      <c r="K1928" s="65"/>
    </row>
    <row r="1929" hidden="1" spans="1:10">
      <c r="A1929" s="27">
        <v>45182</v>
      </c>
      <c r="B1929" s="28">
        <f t="shared" si="13"/>
        <v>1918</v>
      </c>
      <c r="C1929" s="92" t="str">
        <f>_xlfn.IFNA(VLOOKUP(Table1[[#This Row],[ACCOUNT NAME]],'CHART OF ACCOUNTS'!$B$3:$D$156,2,0),"-")</f>
        <v>RENTS</v>
      </c>
      <c r="D1929" s="36" t="s">
        <v>132</v>
      </c>
      <c r="E1929" t="str">
        <f>_xlfn.IFNA(VLOOKUP(Table1[[#This Row],[ACCOUNT NAME]],'CHART OF ACCOUNTS'!$B$3:$D$156,3,0),"-")</f>
        <v>OPERATIONS EXPENSES</v>
      </c>
      <c r="F1929" s="36" t="s">
        <v>1695</v>
      </c>
      <c r="G1929" s="48">
        <v>430787</v>
      </c>
      <c r="H1929" s="48"/>
      <c r="I1929" s="104">
        <f>I1928+Table1[[#This Row],[DEBIT]]-Table1[[#This Row],[CREDIT]]</f>
        <v>3316485731</v>
      </c>
      <c r="J1929" s="44"/>
    </row>
    <row r="1930" hidden="1" spans="1:10">
      <c r="A1930" s="27">
        <v>45182</v>
      </c>
      <c r="B1930" s="28">
        <f t="shared" si="13"/>
        <v>1919</v>
      </c>
      <c r="C1930" s="92" t="str">
        <f>_xlfn.IFNA(VLOOKUP(Table1[[#This Row],[ACCOUNT NAME]],'CHART OF ACCOUNTS'!$B$3:$D$156,2,0),"-")</f>
        <v>UTILITY</v>
      </c>
      <c r="D1930" s="36" t="s">
        <v>141</v>
      </c>
      <c r="E1930" t="str">
        <f>_xlfn.IFNA(VLOOKUP(Table1[[#This Row],[ACCOUNT NAME]],'CHART OF ACCOUNTS'!$B$3:$D$156,3,0),"-")</f>
        <v>OPERATIONS EXPENSES</v>
      </c>
      <c r="F1930" s="36" t="s">
        <v>1696</v>
      </c>
      <c r="G1930" s="48">
        <v>287325</v>
      </c>
      <c r="H1930" s="48"/>
      <c r="I1930" s="104">
        <f>I1929+Table1[[#This Row],[DEBIT]]-Table1[[#This Row],[CREDIT]]</f>
        <v>3316773056</v>
      </c>
      <c r="J1930" s="44"/>
    </row>
    <row r="1931" hidden="1" spans="1:10">
      <c r="A1931" s="27">
        <v>45182</v>
      </c>
      <c r="B1931" s="28">
        <f t="shared" si="13"/>
        <v>1920</v>
      </c>
      <c r="C1931" s="92" t="str">
        <f>_xlfn.IFNA(VLOOKUP(Table1[[#This Row],[ACCOUNT NAME]],'CHART OF ACCOUNTS'!$B$3:$D$156,2,0),"-")</f>
        <v>HORTICULTURE</v>
      </c>
      <c r="D1931" t="s">
        <v>54</v>
      </c>
      <c r="E1931" t="str">
        <f>_xlfn.IFNA(VLOOKUP(Table1[[#This Row],[ACCOUNT NAME]],'CHART OF ACCOUNTS'!$B$3:$D$156,3,0),"-")</f>
        <v>CONSTRUCTION EXP</v>
      </c>
      <c r="F1931" s="36" t="s">
        <v>1697</v>
      </c>
      <c r="G1931" s="48">
        <v>17000</v>
      </c>
      <c r="H1931" s="48"/>
      <c r="I1931" s="104">
        <f>I1930+Table1[[#This Row],[DEBIT]]-Table1[[#This Row],[CREDIT]]</f>
        <v>3316790056</v>
      </c>
      <c r="J1931" s="44"/>
    </row>
    <row r="1932" hidden="1" spans="1:10">
      <c r="A1932" s="27">
        <v>45182</v>
      </c>
      <c r="B1932" s="28">
        <f t="shared" si="13"/>
        <v>1921</v>
      </c>
      <c r="C1932" s="92" t="str">
        <f>_xlfn.IFNA(VLOOKUP(Table1[[#This Row],[ACCOUNT NAME]],'CHART OF ACCOUNTS'!$B$3:$D$156,2,0),"-")</f>
        <v>SALARIES</v>
      </c>
      <c r="D1932" s="36" t="s">
        <v>137</v>
      </c>
      <c r="E1932" t="str">
        <f>_xlfn.IFNA(VLOOKUP(Table1[[#This Row],[ACCOUNT NAME]],'CHART OF ACCOUNTS'!$B$3:$D$156,3,0),"-")</f>
        <v>OPERATIONS EXPENSES</v>
      </c>
      <c r="F1932" s="36" t="s">
        <v>1698</v>
      </c>
      <c r="G1932" s="48">
        <v>120000</v>
      </c>
      <c r="H1932" s="48"/>
      <c r="I1932" s="104">
        <f>I1931+Table1[[#This Row],[DEBIT]]-Table1[[#This Row],[CREDIT]]</f>
        <v>3316910056</v>
      </c>
      <c r="J1932" s="44"/>
    </row>
    <row r="1933" hidden="1" spans="1:10">
      <c r="A1933" s="27">
        <v>45182</v>
      </c>
      <c r="B1933" s="28">
        <f t="shared" si="13"/>
        <v>1922</v>
      </c>
      <c r="C1933" s="92" t="str">
        <f>_xlfn.IFNA(VLOOKUP(Table1[[#This Row],[ACCOUNT NAME]],'CHART OF ACCOUNTS'!$B$3:$D$156,2,0),"-")</f>
        <v>SALARIES</v>
      </c>
      <c r="D1933" s="36" t="s">
        <v>137</v>
      </c>
      <c r="E1933" t="str">
        <f>_xlfn.IFNA(VLOOKUP(Table1[[#This Row],[ACCOUNT NAME]],'CHART OF ACCOUNTS'!$B$3:$D$156,3,0),"-")</f>
        <v>OPERATIONS EXPENSES</v>
      </c>
      <c r="F1933" s="36" t="s">
        <v>1699</v>
      </c>
      <c r="G1933" s="48">
        <v>160000</v>
      </c>
      <c r="H1933" s="48"/>
      <c r="I1933" s="104">
        <f>I1932+Table1[[#This Row],[DEBIT]]-Table1[[#This Row],[CREDIT]]</f>
        <v>3317070056</v>
      </c>
      <c r="J1933" s="44"/>
    </row>
    <row r="1934" hidden="1" spans="1:10">
      <c r="A1934" s="27">
        <v>45182</v>
      </c>
      <c r="B1934" s="28">
        <f t="shared" si="13"/>
        <v>1923</v>
      </c>
      <c r="C1934" s="92" t="str">
        <f>_xlfn.IFNA(VLOOKUP(Table1[[#This Row],[ACCOUNT NAME]],'CHART OF ACCOUNTS'!$B$3:$D$156,2,0),"-")</f>
        <v>SALARIES</v>
      </c>
      <c r="D1934" s="36" t="s">
        <v>137</v>
      </c>
      <c r="E1934" t="str">
        <f>_xlfn.IFNA(VLOOKUP(Table1[[#This Row],[ACCOUNT NAME]],'CHART OF ACCOUNTS'!$B$3:$D$156,3,0),"-")</f>
        <v>OPERATIONS EXPENSES</v>
      </c>
      <c r="F1934" s="36" t="s">
        <v>1700</v>
      </c>
      <c r="G1934" s="48">
        <v>160000</v>
      </c>
      <c r="H1934" s="48"/>
      <c r="I1934" s="104">
        <f>I1933+Table1[[#This Row],[DEBIT]]-Table1[[#This Row],[CREDIT]]</f>
        <v>3317230056</v>
      </c>
      <c r="J1934" s="44"/>
    </row>
    <row r="1935" hidden="1" spans="1:10">
      <c r="A1935" s="27">
        <v>45182</v>
      </c>
      <c r="B1935" s="28">
        <f t="shared" si="13"/>
        <v>1924</v>
      </c>
      <c r="C1935" s="92" t="str">
        <f>_xlfn.IFNA(VLOOKUP(Table1[[#This Row],[ACCOUNT NAME]],'CHART OF ACCOUNTS'!$B$3:$D$156,2,0),"-")</f>
        <v>SALARIES</v>
      </c>
      <c r="D1935" s="36" t="s">
        <v>137</v>
      </c>
      <c r="E1935" t="str">
        <f>_xlfn.IFNA(VLOOKUP(Table1[[#This Row],[ACCOUNT NAME]],'CHART OF ACCOUNTS'!$B$3:$D$156,3,0),"-")</f>
        <v>OPERATIONS EXPENSES</v>
      </c>
      <c r="F1935" s="36" t="s">
        <v>1701</v>
      </c>
      <c r="G1935" s="48">
        <v>40000</v>
      </c>
      <c r="H1935" s="48"/>
      <c r="I1935" s="104">
        <f>I1934+Table1[[#This Row],[DEBIT]]-Table1[[#This Row],[CREDIT]]</f>
        <v>3317270056</v>
      </c>
      <c r="J1935" s="44"/>
    </row>
    <row r="1936" hidden="1" spans="1:10">
      <c r="A1936" s="27">
        <v>45182</v>
      </c>
      <c r="B1936" s="28">
        <f t="shared" si="13"/>
        <v>1925</v>
      </c>
      <c r="C1936" s="92" t="str">
        <f>_xlfn.IFNA(VLOOKUP(Table1[[#This Row],[ACCOUNT NAME]],'CHART OF ACCOUNTS'!$B$3:$D$156,2,0),"-")</f>
        <v>TAXES PAID</v>
      </c>
      <c r="D1936" t="s">
        <v>163</v>
      </c>
      <c r="E1936" t="str">
        <f>_xlfn.IFNA(VLOOKUP(Table1[[#This Row],[ACCOUNT NAME]],'CHART OF ACCOUNTS'!$B$3:$D$156,3,0),"-")</f>
        <v>LEGAL EXPENSES</v>
      </c>
      <c r="F1936" s="36" t="s">
        <v>1702</v>
      </c>
      <c r="G1936" s="48">
        <v>32188</v>
      </c>
      <c r="H1936" s="48"/>
      <c r="I1936" s="104">
        <f>I1935+Table1[[#This Row],[DEBIT]]-Table1[[#This Row],[CREDIT]]</f>
        <v>3317302244</v>
      </c>
      <c r="J1936" s="44"/>
    </row>
    <row r="1937" hidden="1" spans="1:10">
      <c r="A1937" s="27">
        <v>45182</v>
      </c>
      <c r="B1937" s="28">
        <f t="shared" si="13"/>
        <v>1926</v>
      </c>
      <c r="C1937" s="92" t="str">
        <f>_xlfn.IFNA(VLOOKUP(Table1[[#This Row],[ACCOUNT NAME]],'CHART OF ACCOUNTS'!$B$3:$D$156,2,0),"-")</f>
        <v>TAXES PAID</v>
      </c>
      <c r="D1937" t="s">
        <v>163</v>
      </c>
      <c r="E1937" t="str">
        <f>_xlfn.IFNA(VLOOKUP(Table1[[#This Row],[ACCOUNT NAME]],'CHART OF ACCOUNTS'!$B$3:$D$156,3,0),"-")</f>
        <v>LEGAL EXPENSES</v>
      </c>
      <c r="F1937" s="36" t="s">
        <v>1703</v>
      </c>
      <c r="G1937" s="48">
        <v>1147</v>
      </c>
      <c r="H1937" s="48"/>
      <c r="I1937" s="104">
        <f>I1936+Table1[[#This Row],[DEBIT]]-Table1[[#This Row],[CREDIT]]</f>
        <v>3317303391</v>
      </c>
      <c r="J1937" s="44"/>
    </row>
    <row r="1938" hidden="1" spans="1:10">
      <c r="A1938" s="27">
        <v>45182</v>
      </c>
      <c r="B1938" s="28">
        <f t="shared" si="13"/>
        <v>1927</v>
      </c>
      <c r="C1938" s="92" t="str">
        <f>_xlfn.IFNA(VLOOKUP(Table1[[#This Row],[ACCOUNT NAME]],'CHART OF ACCOUNTS'!$B$3:$D$156,2,0),"-")</f>
        <v>TAXES PAID</v>
      </c>
      <c r="D1938" t="s">
        <v>163</v>
      </c>
      <c r="E1938" t="str">
        <f>_xlfn.IFNA(VLOOKUP(Table1[[#This Row],[ACCOUNT NAME]],'CHART OF ACCOUNTS'!$B$3:$D$156,3,0),"-")</f>
        <v>LEGAL EXPENSES</v>
      </c>
      <c r="F1938" s="36" t="s">
        <v>1704</v>
      </c>
      <c r="G1938" s="48">
        <v>12250</v>
      </c>
      <c r="H1938" s="48"/>
      <c r="I1938" s="104">
        <f>I1937+Table1[[#This Row],[DEBIT]]-Table1[[#This Row],[CREDIT]]</f>
        <v>3317315641</v>
      </c>
      <c r="J1938" s="44"/>
    </row>
    <row r="1939" hidden="1" spans="1:10">
      <c r="A1939" s="27">
        <v>45182</v>
      </c>
      <c r="B1939" s="28">
        <f t="shared" si="13"/>
        <v>1928</v>
      </c>
      <c r="C1939" s="92" t="str">
        <f>_xlfn.IFNA(VLOOKUP(Table1[[#This Row],[ACCOUNT NAME]],'CHART OF ACCOUNTS'!$B$3:$D$156,2,0),"-")</f>
        <v>GENERAL</v>
      </c>
      <c r="D1939" s="36" t="s">
        <v>31</v>
      </c>
      <c r="E1939" t="str">
        <f>_xlfn.IFNA(VLOOKUP(Table1[[#This Row],[ACCOUNT NAME]],'CHART OF ACCOUNTS'!$B$3:$D$156,3,0),"-")</f>
        <v>CONSTRUCTION EXP</v>
      </c>
      <c r="F1939" s="36" t="s">
        <v>1705</v>
      </c>
      <c r="G1939" s="48">
        <v>30000</v>
      </c>
      <c r="H1939" s="48"/>
      <c r="I1939" s="104">
        <f>I1938+Table1[[#This Row],[DEBIT]]-Table1[[#This Row],[CREDIT]]</f>
        <v>3317345641</v>
      </c>
      <c r="J1939" s="44"/>
    </row>
    <row r="1940" hidden="1" spans="1:10">
      <c r="A1940" s="27">
        <v>45182</v>
      </c>
      <c r="B1940" s="28">
        <f t="shared" si="13"/>
        <v>1929</v>
      </c>
      <c r="C1940" s="92" t="str">
        <f>_xlfn.IFNA(VLOOKUP(Table1[[#This Row],[ACCOUNT NAME]],'CHART OF ACCOUNTS'!$B$3:$D$156,2,0),"-")</f>
        <v>GENERNAL</v>
      </c>
      <c r="D1940" s="36" t="s">
        <v>89</v>
      </c>
      <c r="E1940" t="str">
        <f>_xlfn.IFNA(VLOOKUP(Table1[[#This Row],[ACCOUNT NAME]],'CHART OF ACCOUNTS'!$B$3:$D$156,3,0),"-")</f>
        <v>MARKETING EXP</v>
      </c>
      <c r="F1940" s="36" t="s">
        <v>1706</v>
      </c>
      <c r="G1940" s="48">
        <v>254000</v>
      </c>
      <c r="H1940" s="48"/>
      <c r="I1940" s="104">
        <f>I1939+Table1[[#This Row],[DEBIT]]-Table1[[#This Row],[CREDIT]]</f>
        <v>3317599641</v>
      </c>
      <c r="J1940" s="44"/>
    </row>
    <row r="1941" hidden="1" spans="1:10">
      <c r="A1941" s="27">
        <v>45182</v>
      </c>
      <c r="B1941" s="28">
        <f t="shared" si="13"/>
        <v>1930</v>
      </c>
      <c r="C1941" s="92" t="str">
        <f>_xlfn.IFNA(VLOOKUP(Table1[[#This Row],[ACCOUNT NAME]],'CHART OF ACCOUNTS'!$B$3:$D$156,2,0),"-")</f>
        <v>GENERNAL</v>
      </c>
      <c r="D1941" s="36" t="s">
        <v>89</v>
      </c>
      <c r="E1941" t="str">
        <f>_xlfn.IFNA(VLOOKUP(Table1[[#This Row],[ACCOUNT NAME]],'CHART OF ACCOUNTS'!$B$3:$D$156,3,0),"-")</f>
        <v>MARKETING EXP</v>
      </c>
      <c r="F1941" s="36" t="s">
        <v>1707</v>
      </c>
      <c r="G1941" s="48">
        <v>150000</v>
      </c>
      <c r="H1941" s="48"/>
      <c r="I1941" s="104">
        <f>I1940+Table1[[#This Row],[DEBIT]]-Table1[[#This Row],[CREDIT]]</f>
        <v>3317749641</v>
      </c>
      <c r="J1941" s="44"/>
    </row>
    <row r="1942" hidden="1" spans="1:10">
      <c r="A1942" s="27">
        <v>45182</v>
      </c>
      <c r="B1942" s="28">
        <f t="shared" si="13"/>
        <v>1931</v>
      </c>
      <c r="C1942" s="92" t="str">
        <f>_xlfn.IFNA(VLOOKUP(Table1[[#This Row],[ACCOUNT NAME]],'CHART OF ACCOUNTS'!$B$3:$D$156,2,0),"-")</f>
        <v>LDA</v>
      </c>
      <c r="D1942" s="36" t="s">
        <v>116</v>
      </c>
      <c r="E1942" t="str">
        <f>_xlfn.IFNA(VLOOKUP(Table1[[#This Row],[ACCOUNT NAME]],'CHART OF ACCOUNTS'!$B$3:$D$156,3,0),"-")</f>
        <v>DMA CONSULTANTS</v>
      </c>
      <c r="F1942" s="36" t="s">
        <v>1708</v>
      </c>
      <c r="G1942" s="48">
        <v>380000</v>
      </c>
      <c r="H1942" s="48"/>
      <c r="I1942" s="104">
        <f>I1941+Table1[[#This Row],[DEBIT]]-Table1[[#This Row],[CREDIT]]</f>
        <v>3318129641</v>
      </c>
      <c r="J1942" s="44"/>
    </row>
    <row r="1943" hidden="1" spans="1:10">
      <c r="A1943" s="27">
        <v>45182</v>
      </c>
      <c r="B1943" s="28">
        <f t="shared" si="13"/>
        <v>1932</v>
      </c>
      <c r="C1943" s="92" t="str">
        <f>_xlfn.IFNA(VLOOKUP(Table1[[#This Row],[ACCOUNT NAME]],'CHART OF ACCOUNTS'!$B$3:$D$156,2,0),"-")</f>
        <v>CRUSH</v>
      </c>
      <c r="D1943" t="s">
        <v>49</v>
      </c>
      <c r="E1943" t="str">
        <f>_xlfn.IFNA(VLOOKUP(Table1[[#This Row],[ACCOUNT NAME]],'CHART OF ACCOUNTS'!$B$3:$D$156,3,0),"-")</f>
        <v>CONSTRUCTION EXP</v>
      </c>
      <c r="F1943" s="36" t="s">
        <v>1709</v>
      </c>
      <c r="G1943" s="48">
        <v>400000</v>
      </c>
      <c r="H1943" s="48"/>
      <c r="I1943" s="104">
        <f>I1942+Table1[[#This Row],[DEBIT]]-Table1[[#This Row],[CREDIT]]</f>
        <v>3318529641</v>
      </c>
      <c r="J1943" s="44"/>
    </row>
    <row r="1944" spans="1:10">
      <c r="A1944" s="27">
        <v>45182</v>
      </c>
      <c r="B1944" s="28">
        <f t="shared" si="13"/>
        <v>1933</v>
      </c>
      <c r="C1944" s="92" t="str">
        <f>_xlfn.IFNA(VLOOKUP(Table1[[#This Row],[ACCOUNT NAME]],'CHART OF ACCOUNTS'!$B$3:$D$156,2,0),"-")</f>
        <v>ADS/ ADVERTISEMENT </v>
      </c>
      <c r="D1944" t="s">
        <v>83</v>
      </c>
      <c r="E1944" t="str">
        <f>_xlfn.IFNA(VLOOKUP(Table1[[#This Row],[ACCOUNT NAME]],'CHART OF ACCOUNTS'!$B$3:$D$156,3,0),"-")</f>
        <v>MARKETING EXP</v>
      </c>
      <c r="F1944" s="36" t="s">
        <v>1710</v>
      </c>
      <c r="G1944" s="48">
        <v>450000</v>
      </c>
      <c r="H1944" s="48"/>
      <c r="I1944" s="104">
        <f>I1943+Table1[[#This Row],[DEBIT]]-Table1[[#This Row],[CREDIT]]</f>
        <v>3318979641</v>
      </c>
      <c r="J1944" s="44"/>
    </row>
    <row r="1945" spans="1:10">
      <c r="A1945" s="27">
        <v>45182</v>
      </c>
      <c r="B1945" s="28">
        <f t="shared" si="13"/>
        <v>1934</v>
      </c>
      <c r="C1945" s="92" t="str">
        <f>_xlfn.IFNA(VLOOKUP(Table1[[#This Row],[ACCOUNT NAME]],'CHART OF ACCOUNTS'!$B$3:$D$156,2,0),"-")</f>
        <v>ADS/ ADVERTISEMENT </v>
      </c>
      <c r="D1945" t="s">
        <v>83</v>
      </c>
      <c r="E1945" t="str">
        <f>_xlfn.IFNA(VLOOKUP(Table1[[#This Row],[ACCOUNT NAME]],'CHART OF ACCOUNTS'!$B$3:$D$156,3,0),"-")</f>
        <v>MARKETING EXP</v>
      </c>
      <c r="F1945" s="36" t="s">
        <v>1711</v>
      </c>
      <c r="G1945" s="48">
        <v>360000</v>
      </c>
      <c r="H1945" s="48"/>
      <c r="I1945" s="104">
        <f>I1944+Table1[[#This Row],[DEBIT]]-Table1[[#This Row],[CREDIT]]</f>
        <v>3319339641</v>
      </c>
      <c r="J1945" s="44"/>
    </row>
    <row r="1946" hidden="1" spans="1:11">
      <c r="A1946" s="27">
        <v>45183</v>
      </c>
      <c r="B1946" s="28">
        <f t="shared" si="13"/>
        <v>1935</v>
      </c>
      <c r="C1946" s="92" t="str">
        <f>_xlfn.IFNA(VLOOKUP(Table1[[#This Row],[ACCOUNT NAME]],'CHART OF ACCOUNTS'!$B$3:$D$156,2,0),"-")</f>
        <v>BOUNDRY WALL</v>
      </c>
      <c r="D1946" t="s">
        <v>10</v>
      </c>
      <c r="E1946" t="str">
        <f>_xlfn.IFNA(VLOOKUP(Table1[[#This Row],[ACCOUNT NAME]],'CHART OF ACCOUNTS'!$B$3:$D$156,3,0),"-")</f>
        <v>CONSTRUCTION EXP</v>
      </c>
      <c r="F1946" s="36" t="s">
        <v>1712</v>
      </c>
      <c r="G1946" s="48">
        <v>26500</v>
      </c>
      <c r="H1946" s="48"/>
      <c r="I1946" s="104">
        <f>I1945+Table1[[#This Row],[DEBIT]]-Table1[[#This Row],[CREDIT]]</f>
        <v>3319366141</v>
      </c>
      <c r="J1946" s="106"/>
      <c r="K1946" s="107"/>
    </row>
    <row r="1947" hidden="1" spans="1:10">
      <c r="A1947" s="27">
        <v>45183</v>
      </c>
      <c r="B1947" s="28">
        <f t="shared" si="13"/>
        <v>1936</v>
      </c>
      <c r="C1947" s="92" t="str">
        <f>_xlfn.IFNA(VLOOKUP(Table1[[#This Row],[ACCOUNT NAME]],'CHART OF ACCOUNTS'!$B$3:$D$156,2,0),"-")</f>
        <v>REVOLUTION MEDIA</v>
      </c>
      <c r="D1947" s="36" t="s">
        <v>102</v>
      </c>
      <c r="E1947" t="str">
        <f>_xlfn.IFNA(VLOOKUP(Table1[[#This Row],[ACCOUNT NAME]],'CHART OF ACCOUNTS'!$B$3:$D$156,3,0),"-")</f>
        <v>MARKETING EXP</v>
      </c>
      <c r="F1947" s="36" t="s">
        <v>1713</v>
      </c>
      <c r="G1947" s="48">
        <v>250000</v>
      </c>
      <c r="H1947" s="48"/>
      <c r="I1947" s="104">
        <f>I1946+Table1[[#This Row],[DEBIT]]-Table1[[#This Row],[CREDIT]]</f>
        <v>3319616141</v>
      </c>
      <c r="J1947" s="44"/>
    </row>
    <row r="1948" hidden="1" spans="1:10">
      <c r="A1948" s="27">
        <v>45183</v>
      </c>
      <c r="B1948" s="28">
        <f t="shared" si="13"/>
        <v>1937</v>
      </c>
      <c r="C1948" s="92" t="str">
        <f>_xlfn.IFNA(VLOOKUP(Table1[[#This Row],[ACCOUNT NAME]],'CHART OF ACCOUNTS'!$B$3:$D$156,2,0),"-")</f>
        <v>MACHINERY RENT</v>
      </c>
      <c r="D1948" t="s">
        <v>37</v>
      </c>
      <c r="E1948" t="str">
        <f>_xlfn.IFNA(VLOOKUP(Table1[[#This Row],[ACCOUNT NAME]],'CHART OF ACCOUNTS'!$B$3:$D$156,3,0),"-")</f>
        <v>CONSTRUCTION EXP</v>
      </c>
      <c r="F1948" s="36" t="s">
        <v>1714</v>
      </c>
      <c r="G1948" s="48">
        <v>1018946</v>
      </c>
      <c r="H1948" s="48"/>
      <c r="I1948" s="104">
        <f>I1947+Table1[[#This Row],[DEBIT]]-Table1[[#This Row],[CREDIT]]</f>
        <v>3320635087</v>
      </c>
      <c r="J1948" s="44"/>
    </row>
    <row r="1949" hidden="1" spans="1:10">
      <c r="A1949" s="27">
        <v>45183</v>
      </c>
      <c r="B1949" s="28">
        <f t="shared" si="13"/>
        <v>1938</v>
      </c>
      <c r="C1949" s="92" t="str">
        <f>_xlfn.IFNA(VLOOKUP(Table1[[#This Row],[ACCOUNT NAME]],'CHART OF ACCOUNTS'!$B$3:$D$156,2,0),"-")</f>
        <v>UTILITY</v>
      </c>
      <c r="D1949" s="36" t="s">
        <v>141</v>
      </c>
      <c r="E1949" t="str">
        <f>_xlfn.IFNA(VLOOKUP(Table1[[#This Row],[ACCOUNT NAME]],'CHART OF ACCOUNTS'!$B$3:$D$156,3,0),"-")</f>
        <v>OPERATIONS EXPENSES</v>
      </c>
      <c r="F1949" s="36" t="s">
        <v>1715</v>
      </c>
      <c r="G1949" s="48">
        <v>416</v>
      </c>
      <c r="H1949" s="48"/>
      <c r="I1949" s="104">
        <f>I1948+Table1[[#This Row],[DEBIT]]-Table1[[#This Row],[CREDIT]]</f>
        <v>3320635503</v>
      </c>
      <c r="J1949" s="44"/>
    </row>
    <row r="1950" hidden="1" spans="1:10">
      <c r="A1950" s="27">
        <v>45183</v>
      </c>
      <c r="B1950" s="28">
        <f t="shared" si="13"/>
        <v>1939</v>
      </c>
      <c r="C1950" s="92" t="str">
        <f>_xlfn.IFNA(VLOOKUP(Table1[[#This Row],[ACCOUNT NAME]],'CHART OF ACCOUNTS'!$B$3:$D$156,2,0),"-")</f>
        <v>UTILITY</v>
      </c>
      <c r="D1950" s="36" t="s">
        <v>141</v>
      </c>
      <c r="E1950" t="str">
        <f>_xlfn.IFNA(VLOOKUP(Table1[[#This Row],[ACCOUNT NAME]],'CHART OF ACCOUNTS'!$B$3:$D$156,3,0),"-")</f>
        <v>OPERATIONS EXPENSES</v>
      </c>
      <c r="F1950" s="36" t="s">
        <v>1716</v>
      </c>
      <c r="G1950" s="48">
        <v>1222</v>
      </c>
      <c r="H1950" s="48"/>
      <c r="I1950" s="104">
        <f>I1949+Table1[[#This Row],[DEBIT]]-Table1[[#This Row],[CREDIT]]</f>
        <v>3320636725</v>
      </c>
      <c r="J1950" s="44"/>
    </row>
    <row r="1951" hidden="1" spans="1:10">
      <c r="A1951" s="27">
        <v>45183</v>
      </c>
      <c r="B1951" s="28">
        <f t="shared" si="13"/>
        <v>1940</v>
      </c>
      <c r="C1951" s="92" t="str">
        <f>_xlfn.IFNA(VLOOKUP(Table1[[#This Row],[ACCOUNT NAME]],'CHART OF ACCOUNTS'!$B$3:$D$156,2,0),"-")</f>
        <v>UTILITY</v>
      </c>
      <c r="D1951" s="36" t="s">
        <v>141</v>
      </c>
      <c r="E1951" t="str">
        <f>_xlfn.IFNA(VLOOKUP(Table1[[#This Row],[ACCOUNT NAME]],'CHART OF ACCOUNTS'!$B$3:$D$156,3,0),"-")</f>
        <v>OPERATIONS EXPENSES</v>
      </c>
      <c r="F1951" s="36" t="s">
        <v>1717</v>
      </c>
      <c r="G1951" s="48">
        <v>390</v>
      </c>
      <c r="H1951" s="48"/>
      <c r="I1951" s="104">
        <f>I1950+Table1[[#This Row],[DEBIT]]-Table1[[#This Row],[CREDIT]]</f>
        <v>3320637115</v>
      </c>
      <c r="J1951" s="44"/>
    </row>
    <row r="1952" hidden="1" spans="1:10">
      <c r="A1952" s="27">
        <v>45183</v>
      </c>
      <c r="B1952" s="28">
        <f t="shared" si="13"/>
        <v>1941</v>
      </c>
      <c r="C1952" s="92" t="str">
        <f>_xlfn.IFNA(VLOOKUP(Table1[[#This Row],[ACCOUNT NAME]],'CHART OF ACCOUNTS'!$B$3:$D$156,2,0),"-")</f>
        <v>UTILITY</v>
      </c>
      <c r="D1952" s="36" t="s">
        <v>141</v>
      </c>
      <c r="E1952" t="str">
        <f>_xlfn.IFNA(VLOOKUP(Table1[[#This Row],[ACCOUNT NAME]],'CHART OF ACCOUNTS'!$B$3:$D$156,3,0),"-")</f>
        <v>OPERATIONS EXPENSES</v>
      </c>
      <c r="F1952" s="36" t="s">
        <v>1718</v>
      </c>
      <c r="G1952" s="48">
        <v>468</v>
      </c>
      <c r="H1952" s="48"/>
      <c r="I1952" s="104">
        <f>I1951+Table1[[#This Row],[DEBIT]]-Table1[[#This Row],[CREDIT]]</f>
        <v>3320637583</v>
      </c>
      <c r="J1952" s="44"/>
    </row>
    <row r="1953" hidden="1" spans="1:10">
      <c r="A1953" s="27">
        <v>45183</v>
      </c>
      <c r="B1953" s="28">
        <f t="shared" si="13"/>
        <v>1942</v>
      </c>
      <c r="C1953" s="92" t="str">
        <f>_xlfn.IFNA(VLOOKUP(Table1[[#This Row],[ACCOUNT NAME]],'CHART OF ACCOUNTS'!$B$3:$D$156,2,0),"-")</f>
        <v>UTILITY</v>
      </c>
      <c r="D1953" s="36" t="s">
        <v>141</v>
      </c>
      <c r="E1953" t="str">
        <f>_xlfn.IFNA(VLOOKUP(Table1[[#This Row],[ACCOUNT NAME]],'CHART OF ACCOUNTS'!$B$3:$D$156,3,0),"-")</f>
        <v>OPERATIONS EXPENSES</v>
      </c>
      <c r="F1953" s="36" t="s">
        <v>1719</v>
      </c>
      <c r="G1953" s="48">
        <v>423</v>
      </c>
      <c r="H1953" s="48"/>
      <c r="I1953" s="104">
        <f>I1952+Table1[[#This Row],[DEBIT]]-Table1[[#This Row],[CREDIT]]</f>
        <v>3320638006</v>
      </c>
      <c r="J1953" s="44"/>
    </row>
    <row r="1954" hidden="1" spans="1:10">
      <c r="A1954" s="27">
        <v>45183</v>
      </c>
      <c r="B1954" s="28">
        <f t="shared" si="13"/>
        <v>1943</v>
      </c>
      <c r="C1954" s="92" t="str">
        <f>_xlfn.IFNA(VLOOKUP(Table1[[#This Row],[ACCOUNT NAME]],'CHART OF ACCOUNTS'!$B$3:$D$156,2,0),"-")</f>
        <v>UTILITY</v>
      </c>
      <c r="D1954" s="36" t="s">
        <v>141</v>
      </c>
      <c r="E1954" t="str">
        <f>_xlfn.IFNA(VLOOKUP(Table1[[#This Row],[ACCOUNT NAME]],'CHART OF ACCOUNTS'!$B$3:$D$156,3,0),"-")</f>
        <v>OPERATIONS EXPENSES</v>
      </c>
      <c r="F1954" s="36" t="s">
        <v>1720</v>
      </c>
      <c r="G1954" s="48">
        <v>429</v>
      </c>
      <c r="H1954" s="48"/>
      <c r="I1954" s="104">
        <f>I1953+Table1[[#This Row],[DEBIT]]-Table1[[#This Row],[CREDIT]]</f>
        <v>3320638435</v>
      </c>
      <c r="J1954" s="44"/>
    </row>
    <row r="1955" hidden="1" spans="1:10">
      <c r="A1955" s="27">
        <v>45183</v>
      </c>
      <c r="B1955" s="28">
        <f t="shared" si="13"/>
        <v>1944</v>
      </c>
      <c r="C1955" s="92" t="str">
        <f>_xlfn.IFNA(VLOOKUP(Table1[[#This Row],[ACCOUNT NAME]],'CHART OF ACCOUNTS'!$B$3:$D$156,2,0),"-")</f>
        <v>UTILITY</v>
      </c>
      <c r="D1955" s="36" t="s">
        <v>141</v>
      </c>
      <c r="E1955" t="str">
        <f>_xlfn.IFNA(VLOOKUP(Table1[[#This Row],[ACCOUNT NAME]],'CHART OF ACCOUNTS'!$B$3:$D$156,3,0),"-")</f>
        <v>OPERATIONS EXPENSES</v>
      </c>
      <c r="F1955" s="36" t="s">
        <v>1721</v>
      </c>
      <c r="G1955" s="48">
        <v>8190</v>
      </c>
      <c r="H1955" s="48"/>
      <c r="I1955" s="104">
        <f>I1954+Table1[[#This Row],[DEBIT]]-Table1[[#This Row],[CREDIT]]</f>
        <v>3320646625</v>
      </c>
      <c r="J1955" s="44"/>
    </row>
    <row r="1956" hidden="1" spans="1:10">
      <c r="A1956" s="27">
        <v>45183</v>
      </c>
      <c r="B1956" s="28">
        <f t="shared" si="13"/>
        <v>1945</v>
      </c>
      <c r="C1956" s="92" t="str">
        <f>_xlfn.IFNA(VLOOKUP(Table1[[#This Row],[ACCOUNT NAME]],'CHART OF ACCOUNTS'!$B$3:$D$156,2,0),"-")</f>
        <v>UTILITY</v>
      </c>
      <c r="D1956" s="36" t="s">
        <v>141</v>
      </c>
      <c r="E1956" t="str">
        <f>_xlfn.IFNA(VLOOKUP(Table1[[#This Row],[ACCOUNT NAME]],'CHART OF ACCOUNTS'!$B$3:$D$156,3,0),"-")</f>
        <v>OPERATIONS EXPENSES</v>
      </c>
      <c r="F1956" s="36" t="s">
        <v>1722</v>
      </c>
      <c r="G1956" s="48">
        <v>5388</v>
      </c>
      <c r="H1956" s="48"/>
      <c r="I1956" s="104">
        <f>I1955+Table1[[#This Row],[DEBIT]]-Table1[[#This Row],[CREDIT]]</f>
        <v>3320652013</v>
      </c>
      <c r="J1956" s="44"/>
    </row>
    <row r="1957" hidden="1" spans="1:10">
      <c r="A1957" s="27">
        <v>45183</v>
      </c>
      <c r="B1957" s="28">
        <f t="shared" si="13"/>
        <v>1946</v>
      </c>
      <c r="C1957" s="92" t="str">
        <f>_xlfn.IFNA(VLOOKUP(Table1[[#This Row],[ACCOUNT NAME]],'CHART OF ACCOUNTS'!$B$3:$D$156,2,0),"-")</f>
        <v>UTILITY</v>
      </c>
      <c r="D1957" s="36" t="s">
        <v>141</v>
      </c>
      <c r="E1957" t="str">
        <f>_xlfn.IFNA(VLOOKUP(Table1[[#This Row],[ACCOUNT NAME]],'CHART OF ACCOUNTS'!$B$3:$D$156,3,0),"-")</f>
        <v>OPERATIONS EXPENSES</v>
      </c>
      <c r="F1957" s="36" t="s">
        <v>1723</v>
      </c>
      <c r="G1957" s="48">
        <v>1924</v>
      </c>
      <c r="H1957" s="48"/>
      <c r="I1957" s="104">
        <f>I1956+Table1[[#This Row],[DEBIT]]-Table1[[#This Row],[CREDIT]]</f>
        <v>3320653937</v>
      </c>
      <c r="J1957" s="44"/>
    </row>
    <row r="1958" hidden="1" spans="1:10">
      <c r="A1958" s="27">
        <v>45183</v>
      </c>
      <c r="B1958" s="28">
        <f t="shared" si="13"/>
        <v>1947</v>
      </c>
      <c r="C1958" s="92" t="str">
        <f>_xlfn.IFNA(VLOOKUP(Table1[[#This Row],[ACCOUNT NAME]],'CHART OF ACCOUNTS'!$B$3:$D$156,2,0),"-")</f>
        <v>UTILITY</v>
      </c>
      <c r="D1958" s="36" t="s">
        <v>141</v>
      </c>
      <c r="E1958" t="str">
        <f>_xlfn.IFNA(VLOOKUP(Table1[[#This Row],[ACCOUNT NAME]],'CHART OF ACCOUNTS'!$B$3:$D$156,3,0),"-")</f>
        <v>OPERATIONS EXPENSES</v>
      </c>
      <c r="F1958" s="36" t="s">
        <v>1724</v>
      </c>
      <c r="G1958" s="48">
        <v>2620</v>
      </c>
      <c r="H1958" s="48"/>
      <c r="I1958" s="104">
        <f>I1957+Table1[[#This Row],[DEBIT]]-Table1[[#This Row],[CREDIT]]</f>
        <v>3320656557</v>
      </c>
      <c r="J1958" s="44"/>
    </row>
    <row r="1959" hidden="1" spans="1:10">
      <c r="A1959" s="27">
        <v>45183</v>
      </c>
      <c r="B1959" s="28">
        <f t="shared" si="13"/>
        <v>1948</v>
      </c>
      <c r="C1959" s="92" t="str">
        <f>_xlfn.IFNA(VLOOKUP(Table1[[#This Row],[ACCOUNT NAME]],'CHART OF ACCOUNTS'!$B$3:$D$156,2,0),"-")</f>
        <v>UTILITY</v>
      </c>
      <c r="D1959" s="36" t="s">
        <v>141</v>
      </c>
      <c r="E1959" t="str">
        <f>_xlfn.IFNA(VLOOKUP(Table1[[#This Row],[ACCOUNT NAME]],'CHART OF ACCOUNTS'!$B$3:$D$156,3,0),"-")</f>
        <v>OPERATIONS EXPENSES</v>
      </c>
      <c r="F1959" s="36" t="s">
        <v>1725</v>
      </c>
      <c r="G1959" s="48">
        <v>124</v>
      </c>
      <c r="H1959" s="48"/>
      <c r="I1959" s="104">
        <f>I1958+Table1[[#This Row],[DEBIT]]-Table1[[#This Row],[CREDIT]]</f>
        <v>3320656681</v>
      </c>
      <c r="J1959" s="44"/>
    </row>
    <row r="1960" hidden="1" spans="1:10">
      <c r="A1960" s="27">
        <v>45183</v>
      </c>
      <c r="B1960" s="28">
        <f t="shared" si="13"/>
        <v>1949</v>
      </c>
      <c r="C1960" s="92" t="str">
        <f>_xlfn.IFNA(VLOOKUP(Table1[[#This Row],[ACCOUNT NAME]],'CHART OF ACCOUNTS'!$B$3:$D$156,2,0),"-")</f>
        <v>UTILITY</v>
      </c>
      <c r="D1960" s="36" t="s">
        <v>141</v>
      </c>
      <c r="E1960" t="str">
        <f>_xlfn.IFNA(VLOOKUP(Table1[[#This Row],[ACCOUNT NAME]],'CHART OF ACCOUNTS'!$B$3:$D$156,3,0),"-")</f>
        <v>OPERATIONS EXPENSES</v>
      </c>
      <c r="F1960" s="46" t="s">
        <v>1726</v>
      </c>
      <c r="G1960" s="48">
        <v>3146</v>
      </c>
      <c r="H1960" s="48"/>
      <c r="I1960" s="104">
        <f>I1959+Table1[[#This Row],[DEBIT]]-Table1[[#This Row],[CREDIT]]</f>
        <v>3320659827</v>
      </c>
      <c r="J1960" s="44"/>
    </row>
    <row r="1961" hidden="1" spans="1:10">
      <c r="A1961" s="27">
        <v>45183</v>
      </c>
      <c r="B1961" s="28">
        <f t="shared" si="13"/>
        <v>1950</v>
      </c>
      <c r="C1961" s="92" t="str">
        <f>_xlfn.IFNA(VLOOKUP(Table1[[#This Row],[ACCOUNT NAME]],'CHART OF ACCOUNTS'!$B$3:$D$156,2,0),"-")</f>
        <v>UTILITY</v>
      </c>
      <c r="D1961" s="36" t="s">
        <v>141</v>
      </c>
      <c r="E1961" t="str">
        <f>_xlfn.IFNA(VLOOKUP(Table1[[#This Row],[ACCOUNT NAME]],'CHART OF ACCOUNTS'!$B$3:$D$156,3,0),"-")</f>
        <v>OPERATIONS EXPENSES</v>
      </c>
      <c r="F1961" s="46" t="s">
        <v>1727</v>
      </c>
      <c r="G1961" s="48">
        <v>585</v>
      </c>
      <c r="H1961" s="48"/>
      <c r="I1961" s="104">
        <f>I1960+Table1[[#This Row],[DEBIT]]-Table1[[#This Row],[CREDIT]]</f>
        <v>3320660412</v>
      </c>
      <c r="J1961" s="44"/>
    </row>
    <row r="1962" hidden="1" spans="1:10">
      <c r="A1962" s="27">
        <v>45183</v>
      </c>
      <c r="B1962" s="28">
        <f t="shared" si="13"/>
        <v>1951</v>
      </c>
      <c r="C1962" s="92" t="str">
        <f>_xlfn.IFNA(VLOOKUP(Table1[[#This Row],[ACCOUNT NAME]],'CHART OF ACCOUNTS'!$B$3:$D$156,2,0),"-")</f>
        <v>UTILITY</v>
      </c>
      <c r="D1962" s="36" t="s">
        <v>141</v>
      </c>
      <c r="E1962" t="str">
        <f>_xlfn.IFNA(VLOOKUP(Table1[[#This Row],[ACCOUNT NAME]],'CHART OF ACCOUNTS'!$B$3:$D$156,3,0),"-")</f>
        <v>OPERATIONS EXPENSES</v>
      </c>
      <c r="F1962" s="46" t="s">
        <v>1728</v>
      </c>
      <c r="G1962" s="48">
        <v>585</v>
      </c>
      <c r="H1962" s="48"/>
      <c r="I1962" s="104">
        <f>I1961+Table1[[#This Row],[DEBIT]]-Table1[[#This Row],[CREDIT]]</f>
        <v>3320660997</v>
      </c>
      <c r="J1962" s="44"/>
    </row>
    <row r="1963" hidden="1" spans="1:10">
      <c r="A1963" s="27">
        <v>45183</v>
      </c>
      <c r="B1963" s="28">
        <f t="shared" si="13"/>
        <v>1952</v>
      </c>
      <c r="C1963" s="92" t="str">
        <f>_xlfn.IFNA(VLOOKUP(Table1[[#This Row],[ACCOUNT NAME]],'CHART OF ACCOUNTS'!$B$3:$D$156,2,0),"-")</f>
        <v>UTILITY</v>
      </c>
      <c r="D1963" s="36" t="s">
        <v>141</v>
      </c>
      <c r="E1963" t="str">
        <f>_xlfn.IFNA(VLOOKUP(Table1[[#This Row],[ACCOUNT NAME]],'CHART OF ACCOUNTS'!$B$3:$D$156,3,0),"-")</f>
        <v>OPERATIONS EXPENSES</v>
      </c>
      <c r="F1963" s="49" t="s">
        <v>1729</v>
      </c>
      <c r="G1963" s="38">
        <v>9100</v>
      </c>
      <c r="H1963" s="38"/>
      <c r="I1963" s="104">
        <f>I1962+Table1[[#This Row],[DEBIT]]-Table1[[#This Row],[CREDIT]]</f>
        <v>3320670097</v>
      </c>
      <c r="J1963" s="44"/>
    </row>
    <row r="1964" hidden="1" spans="1:11">
      <c r="A1964" s="27">
        <v>45184</v>
      </c>
      <c r="B1964" s="28">
        <f t="shared" si="13"/>
        <v>1953</v>
      </c>
      <c r="C1964" s="92" t="str">
        <f>_xlfn.IFNA(VLOOKUP(Table1[[#This Row],[ACCOUNT NAME]],'CHART OF ACCOUNTS'!$B$3:$D$156,2,0),"-")</f>
        <v>MISCELLANOUS</v>
      </c>
      <c r="D1964" s="36" t="s">
        <v>140</v>
      </c>
      <c r="E1964" t="str">
        <f>_xlfn.IFNA(VLOOKUP(Table1[[#This Row],[ACCOUNT NAME]],'CHART OF ACCOUNTS'!$B$3:$D$156,3,0),"-")</f>
        <v>OPERATIONS EXPENSES</v>
      </c>
      <c r="F1964" s="36" t="s">
        <v>1730</v>
      </c>
      <c r="G1964" s="48">
        <v>35000</v>
      </c>
      <c r="H1964" s="48"/>
      <c r="I1964" s="104">
        <f>I1963+Table1[[#This Row],[DEBIT]]-Table1[[#This Row],[CREDIT]]</f>
        <v>3320705097</v>
      </c>
      <c r="J1964" s="93"/>
      <c r="K1964" s="65"/>
    </row>
    <row r="1965" hidden="1" spans="1:11">
      <c r="A1965" s="27">
        <v>45184</v>
      </c>
      <c r="B1965" s="28">
        <f t="shared" si="13"/>
        <v>1954</v>
      </c>
      <c r="C1965" s="92" t="str">
        <f>_xlfn.IFNA(VLOOKUP(Table1[[#This Row],[ACCOUNT NAME]],'CHART OF ACCOUNTS'!$B$3:$D$156,2,0),"-")</f>
        <v>CONTRACTOR</v>
      </c>
      <c r="D1965" t="s">
        <v>52</v>
      </c>
      <c r="E1965" t="str">
        <f>_xlfn.IFNA(VLOOKUP(Table1[[#This Row],[ACCOUNT NAME]],'CHART OF ACCOUNTS'!$B$3:$D$156,3,0),"-")</f>
        <v>CONSTRUCTION EXP</v>
      </c>
      <c r="F1965" s="36" t="s">
        <v>1731</v>
      </c>
      <c r="G1965" s="48">
        <v>500000</v>
      </c>
      <c r="H1965" s="48"/>
      <c r="I1965" s="104">
        <f>I1964+Table1[[#This Row],[DEBIT]]-Table1[[#This Row],[CREDIT]]</f>
        <v>3321205097</v>
      </c>
      <c r="J1965" s="93"/>
      <c r="K1965" s="65"/>
    </row>
    <row r="1966" hidden="1" spans="1:11">
      <c r="A1966" s="27">
        <v>45184</v>
      </c>
      <c r="B1966" s="28">
        <f t="shared" si="13"/>
        <v>1955</v>
      </c>
      <c r="C1966" s="92" t="str">
        <f>_xlfn.IFNA(VLOOKUP(Table1[[#This Row],[ACCOUNT NAME]],'CHART OF ACCOUNTS'!$B$3:$D$156,2,0),"-")</f>
        <v>SANITARY</v>
      </c>
      <c r="D1966" s="36" t="s">
        <v>26</v>
      </c>
      <c r="E1966" t="str">
        <f>_xlfn.IFNA(VLOOKUP(Table1[[#This Row],[ACCOUNT NAME]],'CHART OF ACCOUNTS'!$B$3:$D$156,3,0),"-")</f>
        <v>CONSTRUCTION EXP</v>
      </c>
      <c r="F1966" s="36" t="s">
        <v>1732</v>
      </c>
      <c r="G1966" s="48">
        <v>14500</v>
      </c>
      <c r="H1966" s="48"/>
      <c r="I1966" s="104">
        <f>I1965+Table1[[#This Row],[DEBIT]]-Table1[[#This Row],[CREDIT]]</f>
        <v>3321219597</v>
      </c>
      <c r="J1966" s="93"/>
      <c r="K1966" s="65"/>
    </row>
    <row r="1967" hidden="1" spans="1:10">
      <c r="A1967" s="27">
        <v>45185</v>
      </c>
      <c r="B1967" s="28">
        <f t="shared" si="13"/>
        <v>1956</v>
      </c>
      <c r="C1967" s="92" t="str">
        <f>_xlfn.IFNA(VLOOKUP(Table1[[#This Row],[ACCOUNT NAME]],'CHART OF ACCOUNTS'!$B$3:$D$156,2,0),"-")</f>
        <v>UTILITY</v>
      </c>
      <c r="D1967" s="36" t="s">
        <v>141</v>
      </c>
      <c r="E1967" t="str">
        <f>_xlfn.IFNA(VLOOKUP(Table1[[#This Row],[ACCOUNT NAME]],'CHART OF ACCOUNTS'!$B$3:$D$156,3,0),"-")</f>
        <v>OPERATIONS EXPENSES</v>
      </c>
      <c r="F1967" s="36" t="s">
        <v>1733</v>
      </c>
      <c r="G1967" s="38">
        <v>580250</v>
      </c>
      <c r="H1967" s="38"/>
      <c r="I1967" s="104">
        <f>I1966+Table1[[#This Row],[DEBIT]]-Table1[[#This Row],[CREDIT]]</f>
        <v>3321799847</v>
      </c>
      <c r="J1967" s="44"/>
    </row>
    <row r="1968" hidden="1" spans="1:11">
      <c r="A1968" s="27">
        <v>45187</v>
      </c>
      <c r="B1968" s="28">
        <f t="shared" si="13"/>
        <v>1957</v>
      </c>
      <c r="C1968" s="92" t="str">
        <f>_xlfn.IFNA(VLOOKUP(Table1[[#This Row],[ACCOUNT NAME]],'CHART OF ACCOUNTS'!$B$3:$D$156,2,0),"-")</f>
        <v>PRINTINGS</v>
      </c>
      <c r="D1968" s="36" t="s">
        <v>73</v>
      </c>
      <c r="E1968" t="str">
        <f>_xlfn.IFNA(VLOOKUP(Table1[[#This Row],[ACCOUNT NAME]],'CHART OF ACCOUNTS'!$B$3:$D$156,3,0),"-")</f>
        <v>MARKETING EXP</v>
      </c>
      <c r="F1968" s="36" t="s">
        <v>1734</v>
      </c>
      <c r="G1968" s="48">
        <v>85400</v>
      </c>
      <c r="H1968" s="48"/>
      <c r="I1968" s="104">
        <f>I1967+Table1[[#This Row],[DEBIT]]-Table1[[#This Row],[CREDIT]]</f>
        <v>3321885247</v>
      </c>
      <c r="J1968" s="93"/>
      <c r="K1968" s="65"/>
    </row>
    <row r="1969" hidden="1" spans="1:11">
      <c r="A1969" s="27">
        <v>45187</v>
      </c>
      <c r="B1969" s="28">
        <f t="shared" si="13"/>
        <v>1958</v>
      </c>
      <c r="C1969" s="92" t="str">
        <f>_xlfn.IFNA(VLOOKUP(Table1[[#This Row],[ACCOUNT NAME]],'CHART OF ACCOUNTS'!$B$3:$D$156,2,0),"-")</f>
        <v>UTILITY</v>
      </c>
      <c r="D1969" s="36" t="s">
        <v>141</v>
      </c>
      <c r="E1969" t="str">
        <f>_xlfn.IFNA(VLOOKUP(Table1[[#This Row],[ACCOUNT NAME]],'CHART OF ACCOUNTS'!$B$3:$D$156,3,0),"-")</f>
        <v>OPERATIONS EXPENSES</v>
      </c>
      <c r="F1969" s="36" t="s">
        <v>1729</v>
      </c>
      <c r="G1969" s="48">
        <v>9100</v>
      </c>
      <c r="H1969" s="48"/>
      <c r="I1969" s="104">
        <f>I1968+Table1[[#This Row],[DEBIT]]-Table1[[#This Row],[CREDIT]]</f>
        <v>3321894347</v>
      </c>
      <c r="J1969" s="93"/>
      <c r="K1969" s="65"/>
    </row>
    <row r="1970" hidden="1" spans="1:11">
      <c r="A1970" s="27">
        <v>45187</v>
      </c>
      <c r="B1970" s="28">
        <f t="shared" si="13"/>
        <v>1959</v>
      </c>
      <c r="C1970" s="92" t="str">
        <f>_xlfn.IFNA(VLOOKUP(Table1[[#This Row],[ACCOUNT NAME]],'CHART OF ACCOUNTS'!$B$3:$D$156,2,0),"-")</f>
        <v>MISCELLANOUS</v>
      </c>
      <c r="D1970" s="36" t="s">
        <v>140</v>
      </c>
      <c r="E1970" t="str">
        <f>_xlfn.IFNA(VLOOKUP(Table1[[#This Row],[ACCOUNT NAME]],'CHART OF ACCOUNTS'!$B$3:$D$156,3,0),"-")</f>
        <v>OPERATIONS EXPENSES</v>
      </c>
      <c r="F1970" s="36" t="s">
        <v>1735</v>
      </c>
      <c r="G1970" s="48">
        <v>7371</v>
      </c>
      <c r="H1970" s="48"/>
      <c r="I1970" s="104">
        <f>I1969+Table1[[#This Row],[DEBIT]]-Table1[[#This Row],[CREDIT]]</f>
        <v>3321901718</v>
      </c>
      <c r="J1970" s="93"/>
      <c r="K1970" s="65"/>
    </row>
    <row r="1971" hidden="1" spans="1:11">
      <c r="A1971" s="27">
        <v>45187</v>
      </c>
      <c r="B1971" s="28">
        <f t="shared" si="13"/>
        <v>1960</v>
      </c>
      <c r="C1971" s="92" t="str">
        <f>_xlfn.IFNA(VLOOKUP(Table1[[#This Row],[ACCOUNT NAME]],'CHART OF ACCOUNTS'!$B$3:$D$156,2,0),"-")</f>
        <v>MISCELLANOUS</v>
      </c>
      <c r="D1971" s="36" t="s">
        <v>140</v>
      </c>
      <c r="E1971" t="str">
        <f>_xlfn.IFNA(VLOOKUP(Table1[[#This Row],[ACCOUNT NAME]],'CHART OF ACCOUNTS'!$B$3:$D$156,3,0),"-")</f>
        <v>OPERATIONS EXPENSES</v>
      </c>
      <c r="F1971" s="36" t="s">
        <v>1736</v>
      </c>
      <c r="G1971" s="48">
        <v>234</v>
      </c>
      <c r="H1971" s="48"/>
      <c r="I1971" s="104">
        <f>I1970+Table1[[#This Row],[DEBIT]]-Table1[[#This Row],[CREDIT]]</f>
        <v>3321901952</v>
      </c>
      <c r="J1971" s="93"/>
      <c r="K1971" s="65"/>
    </row>
    <row r="1972" hidden="1" spans="1:11">
      <c r="A1972" s="27">
        <v>45187</v>
      </c>
      <c r="B1972" s="28">
        <f t="shared" si="13"/>
        <v>1961</v>
      </c>
      <c r="C1972" s="92" t="str">
        <f>_xlfn.IFNA(VLOOKUP(Table1[[#This Row],[ACCOUNT NAME]],'CHART OF ACCOUNTS'!$B$3:$D$156,2,0),"-")</f>
        <v>MISCELLANOUS</v>
      </c>
      <c r="D1972" s="36" t="s">
        <v>140</v>
      </c>
      <c r="E1972" t="str">
        <f>_xlfn.IFNA(VLOOKUP(Table1[[#This Row],[ACCOUNT NAME]],'CHART OF ACCOUNTS'!$B$3:$D$156,3,0),"-")</f>
        <v>OPERATIONS EXPENSES</v>
      </c>
      <c r="F1972" s="36" t="s">
        <v>1737</v>
      </c>
      <c r="G1972" s="48">
        <v>91</v>
      </c>
      <c r="H1972" s="48"/>
      <c r="I1972" s="104">
        <f>I1971+Table1[[#This Row],[DEBIT]]-Table1[[#This Row],[CREDIT]]</f>
        <v>3321902043</v>
      </c>
      <c r="J1972" s="93"/>
      <c r="K1972" s="65"/>
    </row>
    <row r="1973" hidden="1" spans="1:11">
      <c r="A1973" s="27">
        <v>45187</v>
      </c>
      <c r="B1973" s="28">
        <f t="shared" si="13"/>
        <v>1962</v>
      </c>
      <c r="C1973" s="92" t="str">
        <f>_xlfn.IFNA(VLOOKUP(Table1[[#This Row],[ACCOUNT NAME]],'CHART OF ACCOUNTS'!$B$3:$D$156,2,0),"-")</f>
        <v>MISCELLANOUS</v>
      </c>
      <c r="D1973" s="36" t="s">
        <v>140</v>
      </c>
      <c r="E1973" t="str">
        <f>_xlfn.IFNA(VLOOKUP(Table1[[#This Row],[ACCOUNT NAME]],'CHART OF ACCOUNTS'!$B$3:$D$156,3,0),"-")</f>
        <v>OPERATIONS EXPENSES</v>
      </c>
      <c r="F1973" s="36" t="s">
        <v>1738</v>
      </c>
      <c r="G1973" s="48">
        <v>815</v>
      </c>
      <c r="H1973" s="48"/>
      <c r="I1973" s="104">
        <f>I1972+Table1[[#This Row],[DEBIT]]-Table1[[#This Row],[CREDIT]]</f>
        <v>3321902858</v>
      </c>
      <c r="J1973" s="93"/>
      <c r="K1973" s="65"/>
    </row>
    <row r="1974" hidden="1" spans="1:11">
      <c r="A1974" s="27">
        <v>45187</v>
      </c>
      <c r="B1974" s="28">
        <f t="shared" si="13"/>
        <v>1963</v>
      </c>
      <c r="C1974" s="92" t="str">
        <f>_xlfn.IFNA(VLOOKUP(Table1[[#This Row],[ACCOUNT NAME]],'CHART OF ACCOUNTS'!$B$3:$D$156,2,0),"-")</f>
        <v>MISCELLANOUS</v>
      </c>
      <c r="D1974" s="36" t="s">
        <v>140</v>
      </c>
      <c r="E1974" t="str">
        <f>_xlfn.IFNA(VLOOKUP(Table1[[#This Row],[ACCOUNT NAME]],'CHART OF ACCOUNTS'!$B$3:$D$156,3,0),"-")</f>
        <v>OPERATIONS EXPENSES</v>
      </c>
      <c r="F1974" s="36" t="s">
        <v>1739</v>
      </c>
      <c r="G1974" s="48">
        <v>136</v>
      </c>
      <c r="H1974" s="48"/>
      <c r="I1974" s="104">
        <f>I1973+Table1[[#This Row],[DEBIT]]-Table1[[#This Row],[CREDIT]]</f>
        <v>3321902994</v>
      </c>
      <c r="J1974" s="93"/>
      <c r="K1974" s="65"/>
    </row>
    <row r="1975" hidden="1" spans="1:11">
      <c r="A1975" s="27">
        <v>45187</v>
      </c>
      <c r="B1975" s="28">
        <f t="shared" ref="B1975:B2038" si="14">SUM(B1974+1)</f>
        <v>1964</v>
      </c>
      <c r="C1975" s="92" t="str">
        <f>_xlfn.IFNA(VLOOKUP(Table1[[#This Row],[ACCOUNT NAME]],'CHART OF ACCOUNTS'!$B$3:$D$156,2,0),"-")</f>
        <v>MISCELLANOUS</v>
      </c>
      <c r="D1975" s="36" t="s">
        <v>140</v>
      </c>
      <c r="E1975" t="str">
        <f>_xlfn.IFNA(VLOOKUP(Table1[[#This Row],[ACCOUNT NAME]],'CHART OF ACCOUNTS'!$B$3:$D$156,3,0),"-")</f>
        <v>OPERATIONS EXPENSES</v>
      </c>
      <c r="F1975" s="36" t="s">
        <v>1740</v>
      </c>
      <c r="G1975" s="48">
        <v>85</v>
      </c>
      <c r="H1975" s="48"/>
      <c r="I1975" s="104">
        <f>I1974+Table1[[#This Row],[DEBIT]]-Table1[[#This Row],[CREDIT]]</f>
        <v>3321903079</v>
      </c>
      <c r="J1975" s="93"/>
      <c r="K1975" s="65"/>
    </row>
    <row r="1976" hidden="1" spans="1:11">
      <c r="A1976" s="27">
        <v>45187</v>
      </c>
      <c r="B1976" s="28">
        <f t="shared" si="14"/>
        <v>1965</v>
      </c>
      <c r="C1976" s="92" t="str">
        <f>_xlfn.IFNA(VLOOKUP(Table1[[#This Row],[ACCOUNT NAME]],'CHART OF ACCOUNTS'!$B$3:$D$156,2,0),"-")</f>
        <v>MISCELLANOUS</v>
      </c>
      <c r="D1976" s="36" t="s">
        <v>140</v>
      </c>
      <c r="E1976" t="str">
        <f>_xlfn.IFNA(VLOOKUP(Table1[[#This Row],[ACCOUNT NAME]],'CHART OF ACCOUNTS'!$B$3:$D$156,3,0),"-")</f>
        <v>OPERATIONS EXPENSES</v>
      </c>
      <c r="F1976" s="36" t="s">
        <v>1741</v>
      </c>
      <c r="G1976" s="48">
        <v>650</v>
      </c>
      <c r="H1976" s="48"/>
      <c r="I1976" s="104">
        <f>I1975+Table1[[#This Row],[DEBIT]]-Table1[[#This Row],[CREDIT]]</f>
        <v>3321903729</v>
      </c>
      <c r="J1976" s="93"/>
      <c r="K1976" s="65"/>
    </row>
    <row r="1977" hidden="1" spans="1:11">
      <c r="A1977" s="27">
        <v>45187</v>
      </c>
      <c r="B1977" s="28">
        <f t="shared" si="14"/>
        <v>1966</v>
      </c>
      <c r="C1977" s="92" t="str">
        <f>_xlfn.IFNA(VLOOKUP(Table1[[#This Row],[ACCOUNT NAME]],'CHART OF ACCOUNTS'!$B$3:$D$156,2,0),"-")</f>
        <v>MISCELLANOUS</v>
      </c>
      <c r="D1977" s="36" t="s">
        <v>140</v>
      </c>
      <c r="E1977" t="str">
        <f>_xlfn.IFNA(VLOOKUP(Table1[[#This Row],[ACCOUNT NAME]],'CHART OF ACCOUNTS'!$B$3:$D$156,3,0),"-")</f>
        <v>OPERATIONS EXPENSES</v>
      </c>
      <c r="F1977" s="36" t="s">
        <v>1742</v>
      </c>
      <c r="G1977" s="48">
        <v>1885</v>
      </c>
      <c r="H1977" s="48"/>
      <c r="I1977" s="104">
        <f>I1976+Table1[[#This Row],[DEBIT]]-Table1[[#This Row],[CREDIT]]</f>
        <v>3321905614</v>
      </c>
      <c r="J1977" s="93"/>
      <c r="K1977" s="65"/>
    </row>
    <row r="1978" hidden="1" spans="1:11">
      <c r="A1978" s="27">
        <v>45187</v>
      </c>
      <c r="B1978" s="28">
        <f t="shared" si="14"/>
        <v>1967</v>
      </c>
      <c r="C1978" s="92" t="str">
        <f>_xlfn.IFNA(VLOOKUP(Table1[[#This Row],[ACCOUNT NAME]],'CHART OF ACCOUNTS'!$B$3:$D$156,2,0),"-")</f>
        <v>MISCELLANOUS</v>
      </c>
      <c r="D1978" s="36" t="s">
        <v>140</v>
      </c>
      <c r="E1978" t="str">
        <f>_xlfn.IFNA(VLOOKUP(Table1[[#This Row],[ACCOUNT NAME]],'CHART OF ACCOUNTS'!$B$3:$D$156,3,0),"-")</f>
        <v>OPERATIONS EXPENSES</v>
      </c>
      <c r="F1978" s="36" t="s">
        <v>1743</v>
      </c>
      <c r="G1978" s="48">
        <v>325</v>
      </c>
      <c r="H1978" s="48"/>
      <c r="I1978" s="104">
        <f>I1977+Table1[[#This Row],[DEBIT]]-Table1[[#This Row],[CREDIT]]</f>
        <v>3321905939</v>
      </c>
      <c r="J1978" s="93"/>
      <c r="K1978" s="65"/>
    </row>
    <row r="1979" hidden="1" spans="1:11">
      <c r="A1979" s="27">
        <v>45187</v>
      </c>
      <c r="B1979" s="28">
        <f t="shared" si="14"/>
        <v>1968</v>
      </c>
      <c r="C1979" s="92" t="str">
        <f>_xlfn.IFNA(VLOOKUP(Table1[[#This Row],[ACCOUNT NAME]],'CHART OF ACCOUNTS'!$B$3:$D$156,2,0),"-")</f>
        <v>MISCELLANOUS</v>
      </c>
      <c r="D1979" s="36" t="s">
        <v>140</v>
      </c>
      <c r="E1979" t="str">
        <f>_xlfn.IFNA(VLOOKUP(Table1[[#This Row],[ACCOUNT NAME]],'CHART OF ACCOUNTS'!$B$3:$D$156,3,0),"-")</f>
        <v>OPERATIONS EXPENSES</v>
      </c>
      <c r="F1979" s="36" t="s">
        <v>1744</v>
      </c>
      <c r="G1979" s="48">
        <v>553</v>
      </c>
      <c r="H1979" s="48"/>
      <c r="I1979" s="104">
        <f>I1978+Table1[[#This Row],[DEBIT]]-Table1[[#This Row],[CREDIT]]</f>
        <v>3321906492</v>
      </c>
      <c r="J1979" s="93"/>
      <c r="K1979" s="65"/>
    </row>
    <row r="1980" hidden="1" spans="1:11">
      <c r="A1980" s="27">
        <v>45187</v>
      </c>
      <c r="B1980" s="28">
        <f t="shared" si="14"/>
        <v>1969</v>
      </c>
      <c r="C1980" s="92" t="str">
        <f>_xlfn.IFNA(VLOOKUP(Table1[[#This Row],[ACCOUNT NAME]],'CHART OF ACCOUNTS'!$B$3:$D$156,2,0),"-")</f>
        <v>MISCELLANOUS</v>
      </c>
      <c r="D1980" s="36" t="s">
        <v>140</v>
      </c>
      <c r="E1980" t="str">
        <f>_xlfn.IFNA(VLOOKUP(Table1[[#This Row],[ACCOUNT NAME]],'CHART OF ACCOUNTS'!$B$3:$D$156,3,0),"-")</f>
        <v>OPERATIONS EXPENSES</v>
      </c>
      <c r="F1980" s="36" t="s">
        <v>1745</v>
      </c>
      <c r="G1980" s="48">
        <v>2866</v>
      </c>
      <c r="H1980" s="48"/>
      <c r="I1980" s="104">
        <f>I1979+Table1[[#This Row],[DEBIT]]-Table1[[#This Row],[CREDIT]]</f>
        <v>3321909358</v>
      </c>
      <c r="J1980" s="93"/>
      <c r="K1980" s="65"/>
    </row>
    <row r="1981" hidden="1" spans="1:11">
      <c r="A1981" s="27">
        <v>45187</v>
      </c>
      <c r="B1981" s="28">
        <f t="shared" si="14"/>
        <v>1970</v>
      </c>
      <c r="C1981" s="92" t="str">
        <f>_xlfn.IFNA(VLOOKUP(Table1[[#This Row],[ACCOUNT NAME]],'CHART OF ACCOUNTS'!$B$3:$D$156,2,0),"-")</f>
        <v>MISCELLANOUS</v>
      </c>
      <c r="D1981" s="36" t="s">
        <v>140</v>
      </c>
      <c r="E1981" t="str">
        <f>_xlfn.IFNA(VLOOKUP(Table1[[#This Row],[ACCOUNT NAME]],'CHART OF ACCOUNTS'!$B$3:$D$156,3,0),"-")</f>
        <v>OPERATIONS EXPENSES</v>
      </c>
      <c r="F1981" s="36" t="s">
        <v>1746</v>
      </c>
      <c r="G1981" s="48">
        <v>5850</v>
      </c>
      <c r="H1981" s="48"/>
      <c r="I1981" s="104">
        <f>I1980+Table1[[#This Row],[DEBIT]]-Table1[[#This Row],[CREDIT]]</f>
        <v>3321915208</v>
      </c>
      <c r="J1981" s="93"/>
      <c r="K1981" s="65"/>
    </row>
    <row r="1982" hidden="1" spans="1:11">
      <c r="A1982" s="27">
        <v>45187</v>
      </c>
      <c r="B1982" s="28">
        <f t="shared" si="14"/>
        <v>1971</v>
      </c>
      <c r="C1982" s="92" t="str">
        <f>_xlfn.IFNA(VLOOKUP(Table1[[#This Row],[ACCOUNT NAME]],'CHART OF ACCOUNTS'!$B$3:$D$156,2,0),"-")</f>
        <v>MISCELLANOUS</v>
      </c>
      <c r="D1982" s="36" t="s">
        <v>140</v>
      </c>
      <c r="E1982" t="str">
        <f>_xlfn.IFNA(VLOOKUP(Table1[[#This Row],[ACCOUNT NAME]],'CHART OF ACCOUNTS'!$B$3:$D$156,3,0),"-")</f>
        <v>OPERATIONS EXPENSES</v>
      </c>
      <c r="F1982" s="36" t="s">
        <v>1747</v>
      </c>
      <c r="G1982" s="48">
        <v>585</v>
      </c>
      <c r="H1982" s="48"/>
      <c r="I1982" s="104">
        <f>I1981+Table1[[#This Row],[DEBIT]]-Table1[[#This Row],[CREDIT]]</f>
        <v>3321915793</v>
      </c>
      <c r="J1982" s="93"/>
      <c r="K1982" s="65"/>
    </row>
    <row r="1983" hidden="1" spans="1:11">
      <c r="A1983" s="27">
        <v>45187</v>
      </c>
      <c r="B1983" s="28">
        <f t="shared" si="14"/>
        <v>1972</v>
      </c>
      <c r="C1983" s="92" t="str">
        <f>_xlfn.IFNA(VLOOKUP(Table1[[#This Row],[ACCOUNT NAME]],'CHART OF ACCOUNTS'!$B$3:$D$156,2,0),"-")</f>
        <v>MISCELLANOUS</v>
      </c>
      <c r="D1983" s="36" t="s">
        <v>140</v>
      </c>
      <c r="E1983" t="str">
        <f>_xlfn.IFNA(VLOOKUP(Table1[[#This Row],[ACCOUNT NAME]],'CHART OF ACCOUNTS'!$B$3:$D$156,3,0),"-")</f>
        <v>OPERATIONS EXPENSES</v>
      </c>
      <c r="F1983" s="36" t="s">
        <v>1748</v>
      </c>
      <c r="G1983" s="48">
        <v>3283</v>
      </c>
      <c r="H1983" s="48"/>
      <c r="I1983" s="104">
        <f>I1982+Table1[[#This Row],[DEBIT]]-Table1[[#This Row],[CREDIT]]</f>
        <v>3321919076</v>
      </c>
      <c r="J1983" s="93"/>
      <c r="K1983" s="65"/>
    </row>
    <row r="1984" hidden="1" spans="1:11">
      <c r="A1984" s="27">
        <v>45187</v>
      </c>
      <c r="B1984" s="28">
        <f t="shared" si="14"/>
        <v>1973</v>
      </c>
      <c r="C1984" s="92" t="str">
        <f>_xlfn.IFNA(VLOOKUP(Table1[[#This Row],[ACCOUNT NAME]],'CHART OF ACCOUNTS'!$B$3:$D$156,2,0),"-")</f>
        <v>MISCELLANOUS</v>
      </c>
      <c r="D1984" s="36" t="s">
        <v>140</v>
      </c>
      <c r="E1984" t="str">
        <f>_xlfn.IFNA(VLOOKUP(Table1[[#This Row],[ACCOUNT NAME]],'CHART OF ACCOUNTS'!$B$3:$D$156,3,0),"-")</f>
        <v>OPERATIONS EXPENSES</v>
      </c>
      <c r="F1984" s="36" t="s">
        <v>1749</v>
      </c>
      <c r="G1984" s="48">
        <v>650</v>
      </c>
      <c r="H1984" s="48"/>
      <c r="I1984" s="104">
        <f>I1983+Table1[[#This Row],[DEBIT]]-Table1[[#This Row],[CREDIT]]</f>
        <v>3321919726</v>
      </c>
      <c r="J1984" s="93"/>
      <c r="K1984" s="65"/>
    </row>
    <row r="1985" hidden="1" spans="1:11">
      <c r="A1985" s="27">
        <v>45187</v>
      </c>
      <c r="B1985" s="28">
        <f t="shared" si="14"/>
        <v>1974</v>
      </c>
      <c r="C1985" s="92" t="str">
        <f>_xlfn.IFNA(VLOOKUP(Table1[[#This Row],[ACCOUNT NAME]],'CHART OF ACCOUNTS'!$B$3:$D$156,2,0),"-")</f>
        <v>MISCELLANOUS</v>
      </c>
      <c r="D1985" s="36" t="s">
        <v>140</v>
      </c>
      <c r="E1985" t="str">
        <f>_xlfn.IFNA(VLOOKUP(Table1[[#This Row],[ACCOUNT NAME]],'CHART OF ACCOUNTS'!$B$3:$D$156,3,0),"-")</f>
        <v>OPERATIONS EXPENSES</v>
      </c>
      <c r="F1985" s="36" t="s">
        <v>1750</v>
      </c>
      <c r="G1985" s="48">
        <v>650</v>
      </c>
      <c r="H1985" s="48"/>
      <c r="I1985" s="104">
        <f>I1984+Table1[[#This Row],[DEBIT]]-Table1[[#This Row],[CREDIT]]</f>
        <v>3321920376</v>
      </c>
      <c r="J1985" s="93"/>
      <c r="K1985" s="65"/>
    </row>
    <row r="1986" hidden="1" spans="1:11">
      <c r="A1986" s="27">
        <v>45187</v>
      </c>
      <c r="B1986" s="28">
        <f t="shared" si="14"/>
        <v>1975</v>
      </c>
      <c r="C1986" s="92" t="str">
        <f>_xlfn.IFNA(VLOOKUP(Table1[[#This Row],[ACCOUNT NAME]],'CHART OF ACCOUNTS'!$B$3:$D$156,2,0),"-")</f>
        <v>MISCELLANOUS</v>
      </c>
      <c r="D1986" s="36" t="s">
        <v>140</v>
      </c>
      <c r="E1986" t="str">
        <f>_xlfn.IFNA(VLOOKUP(Table1[[#This Row],[ACCOUNT NAME]],'CHART OF ACCOUNTS'!$B$3:$D$156,3,0),"-")</f>
        <v>OPERATIONS EXPENSES</v>
      </c>
      <c r="F1986" s="36" t="s">
        <v>1751</v>
      </c>
      <c r="G1986" s="48">
        <v>234</v>
      </c>
      <c r="H1986" s="48"/>
      <c r="I1986" s="104">
        <f>I1985+Table1[[#This Row],[DEBIT]]-Table1[[#This Row],[CREDIT]]</f>
        <v>3321920610</v>
      </c>
      <c r="J1986" s="93"/>
      <c r="K1986" s="65"/>
    </row>
    <row r="1987" hidden="1" spans="1:11">
      <c r="A1987" s="27">
        <v>45187</v>
      </c>
      <c r="B1987" s="28">
        <f t="shared" si="14"/>
        <v>1976</v>
      </c>
      <c r="C1987" s="92" t="str">
        <f>_xlfn.IFNA(VLOOKUP(Table1[[#This Row],[ACCOUNT NAME]],'CHART OF ACCOUNTS'!$B$3:$D$156,2,0),"-")</f>
        <v>MISCELLANOUS</v>
      </c>
      <c r="D1987" s="36" t="s">
        <v>140</v>
      </c>
      <c r="E1987" t="str">
        <f>_xlfn.IFNA(VLOOKUP(Table1[[#This Row],[ACCOUNT NAME]],'CHART OF ACCOUNTS'!$B$3:$D$156,3,0),"-")</f>
        <v>OPERATIONS EXPENSES</v>
      </c>
      <c r="F1987" s="36" t="s">
        <v>1752</v>
      </c>
      <c r="G1987" s="48">
        <v>2600</v>
      </c>
      <c r="H1987" s="48"/>
      <c r="I1987" s="104">
        <f>I1986+Table1[[#This Row],[DEBIT]]-Table1[[#This Row],[CREDIT]]</f>
        <v>3321923210</v>
      </c>
      <c r="J1987" s="93"/>
      <c r="K1987" s="65"/>
    </row>
    <row r="1988" hidden="1" spans="1:11">
      <c r="A1988" s="27">
        <v>45187</v>
      </c>
      <c r="B1988" s="28">
        <f t="shared" si="14"/>
        <v>1977</v>
      </c>
      <c r="C1988" s="92" t="str">
        <f>_xlfn.IFNA(VLOOKUP(Table1[[#This Row],[ACCOUNT NAME]],'CHART OF ACCOUNTS'!$B$3:$D$156,2,0),"-")</f>
        <v>MISCELLANOUS</v>
      </c>
      <c r="D1988" s="36" t="s">
        <v>140</v>
      </c>
      <c r="E1988" t="str">
        <f>_xlfn.IFNA(VLOOKUP(Table1[[#This Row],[ACCOUNT NAME]],'CHART OF ACCOUNTS'!$B$3:$D$156,3,0),"-")</f>
        <v>OPERATIONS EXPENSES</v>
      </c>
      <c r="F1988" s="36" t="s">
        <v>1753</v>
      </c>
      <c r="G1988" s="48">
        <v>10725</v>
      </c>
      <c r="H1988" s="48"/>
      <c r="I1988" s="104">
        <f>I1987+Table1[[#This Row],[DEBIT]]-Table1[[#This Row],[CREDIT]]</f>
        <v>3321933935</v>
      </c>
      <c r="J1988" s="93"/>
      <c r="K1988" s="65"/>
    </row>
    <row r="1989" hidden="1" spans="1:11">
      <c r="A1989" s="27">
        <v>45187</v>
      </c>
      <c r="B1989" s="28">
        <f t="shared" si="14"/>
        <v>1978</v>
      </c>
      <c r="C1989" s="92" t="str">
        <f>_xlfn.IFNA(VLOOKUP(Table1[[#This Row],[ACCOUNT NAME]],'CHART OF ACCOUNTS'!$B$3:$D$156,2,0),"-")</f>
        <v>MISCELLANOUS</v>
      </c>
      <c r="D1989" s="36" t="s">
        <v>140</v>
      </c>
      <c r="E1989" t="str">
        <f>_xlfn.IFNA(VLOOKUP(Table1[[#This Row],[ACCOUNT NAME]],'CHART OF ACCOUNTS'!$B$3:$D$156,3,0),"-")</f>
        <v>OPERATIONS EXPENSES</v>
      </c>
      <c r="F1989" s="36" t="s">
        <v>1754</v>
      </c>
      <c r="G1989" s="48">
        <v>358</v>
      </c>
      <c r="H1989" s="48"/>
      <c r="I1989" s="104">
        <f>I1988+Table1[[#This Row],[DEBIT]]-Table1[[#This Row],[CREDIT]]</f>
        <v>3321934293</v>
      </c>
      <c r="J1989" s="93"/>
      <c r="K1989" s="65"/>
    </row>
    <row r="1990" hidden="1" spans="1:11">
      <c r="A1990" s="27">
        <v>45187</v>
      </c>
      <c r="B1990" s="28">
        <f t="shared" si="14"/>
        <v>1979</v>
      </c>
      <c r="C1990" s="92" t="str">
        <f>_xlfn.IFNA(VLOOKUP(Table1[[#This Row],[ACCOUNT NAME]],'CHART OF ACCOUNTS'!$B$3:$D$156,2,0),"-")</f>
        <v>MISCELLANOUS</v>
      </c>
      <c r="D1990" s="36" t="s">
        <v>140</v>
      </c>
      <c r="E1990" t="str">
        <f>_xlfn.IFNA(VLOOKUP(Table1[[#This Row],[ACCOUNT NAME]],'CHART OF ACCOUNTS'!$B$3:$D$156,3,0),"-")</f>
        <v>OPERATIONS EXPENSES</v>
      </c>
      <c r="F1990" s="36" t="s">
        <v>1755</v>
      </c>
      <c r="G1990" s="48">
        <v>3242</v>
      </c>
      <c r="H1990" s="48"/>
      <c r="I1990" s="104">
        <f>I1989+Table1[[#This Row],[DEBIT]]-Table1[[#This Row],[CREDIT]]</f>
        <v>3321937535</v>
      </c>
      <c r="J1990" s="93"/>
      <c r="K1990" s="65"/>
    </row>
    <row r="1991" hidden="1" spans="1:11">
      <c r="A1991" s="27">
        <v>45187</v>
      </c>
      <c r="B1991" s="28">
        <f t="shared" si="14"/>
        <v>1980</v>
      </c>
      <c r="C1991" s="92" t="str">
        <f>_xlfn.IFNA(VLOOKUP(Table1[[#This Row],[ACCOUNT NAME]],'CHART OF ACCOUNTS'!$B$3:$D$156,2,0),"-")</f>
        <v>MISCELLANOUS</v>
      </c>
      <c r="D1991" s="36" t="s">
        <v>140</v>
      </c>
      <c r="E1991" t="str">
        <f>_xlfn.IFNA(VLOOKUP(Table1[[#This Row],[ACCOUNT NAME]],'CHART OF ACCOUNTS'!$B$3:$D$156,3,0),"-")</f>
        <v>OPERATIONS EXPENSES</v>
      </c>
      <c r="F1991" s="36" t="s">
        <v>1756</v>
      </c>
      <c r="G1991" s="48">
        <v>650</v>
      </c>
      <c r="H1991" s="48"/>
      <c r="I1991" s="104">
        <f>I1990+Table1[[#This Row],[DEBIT]]-Table1[[#This Row],[CREDIT]]</f>
        <v>3321938185</v>
      </c>
      <c r="J1991" s="93"/>
      <c r="K1991" s="65"/>
    </row>
    <row r="1992" hidden="1" spans="1:11">
      <c r="A1992" s="27">
        <v>45187</v>
      </c>
      <c r="B1992" s="28">
        <f t="shared" si="14"/>
        <v>1981</v>
      </c>
      <c r="C1992" s="92" t="str">
        <f>_xlfn.IFNA(VLOOKUP(Table1[[#This Row],[ACCOUNT NAME]],'CHART OF ACCOUNTS'!$B$3:$D$156,2,0),"-")</f>
        <v>MISCELLANOUS</v>
      </c>
      <c r="D1992" s="36" t="s">
        <v>140</v>
      </c>
      <c r="E1992" t="str">
        <f>_xlfn.IFNA(VLOOKUP(Table1[[#This Row],[ACCOUNT NAME]],'CHART OF ACCOUNTS'!$B$3:$D$156,3,0),"-")</f>
        <v>OPERATIONS EXPENSES</v>
      </c>
      <c r="F1992" s="36" t="s">
        <v>1757</v>
      </c>
      <c r="G1992" s="48">
        <v>1485</v>
      </c>
      <c r="H1992" s="48"/>
      <c r="I1992" s="104">
        <f>I1991+Table1[[#This Row],[DEBIT]]-Table1[[#This Row],[CREDIT]]</f>
        <v>3321939670</v>
      </c>
      <c r="J1992" s="93"/>
      <c r="K1992" s="65"/>
    </row>
    <row r="1993" hidden="1" spans="1:11">
      <c r="A1993" s="27">
        <v>45187</v>
      </c>
      <c r="B1993" s="28">
        <f t="shared" si="14"/>
        <v>1982</v>
      </c>
      <c r="C1993" s="92" t="str">
        <f>_xlfn.IFNA(VLOOKUP(Table1[[#This Row],[ACCOUNT NAME]],'CHART OF ACCOUNTS'!$B$3:$D$156,2,0),"-")</f>
        <v>MISCELLANOUS</v>
      </c>
      <c r="D1993" s="36" t="s">
        <v>140</v>
      </c>
      <c r="E1993" t="str">
        <f>_xlfn.IFNA(VLOOKUP(Table1[[#This Row],[ACCOUNT NAME]],'CHART OF ACCOUNTS'!$B$3:$D$156,3,0),"-")</f>
        <v>OPERATIONS EXPENSES</v>
      </c>
      <c r="F1993" s="36" t="s">
        <v>1758</v>
      </c>
      <c r="G1993" s="48">
        <v>975</v>
      </c>
      <c r="H1993" s="48"/>
      <c r="I1993" s="104">
        <f>I1992+Table1[[#This Row],[DEBIT]]-Table1[[#This Row],[CREDIT]]</f>
        <v>3321940645</v>
      </c>
      <c r="J1993" s="93"/>
      <c r="K1993" s="65"/>
    </row>
    <row r="1994" hidden="1" spans="1:11">
      <c r="A1994" s="27">
        <v>45187</v>
      </c>
      <c r="B1994" s="28">
        <f t="shared" si="14"/>
        <v>1983</v>
      </c>
      <c r="C1994" s="92" t="str">
        <f>_xlfn.IFNA(VLOOKUP(Table1[[#This Row],[ACCOUNT NAME]],'CHART OF ACCOUNTS'!$B$3:$D$156,2,0),"-")</f>
        <v>MISCELLANOUS</v>
      </c>
      <c r="D1994" s="36" t="s">
        <v>140</v>
      </c>
      <c r="E1994" t="str">
        <f>_xlfn.IFNA(VLOOKUP(Table1[[#This Row],[ACCOUNT NAME]],'CHART OF ACCOUNTS'!$B$3:$D$156,3,0),"-")</f>
        <v>OPERATIONS EXPENSES</v>
      </c>
      <c r="F1994" s="36" t="s">
        <v>1759</v>
      </c>
      <c r="G1994" s="48">
        <v>195</v>
      </c>
      <c r="H1994" s="48"/>
      <c r="I1994" s="104">
        <f>I1993+Table1[[#This Row],[DEBIT]]-Table1[[#This Row],[CREDIT]]</f>
        <v>3321940840</v>
      </c>
      <c r="J1994" s="93"/>
      <c r="K1994" s="65"/>
    </row>
    <row r="1995" hidden="1" spans="1:11">
      <c r="A1995" s="27">
        <v>45187</v>
      </c>
      <c r="B1995" s="28">
        <f t="shared" si="14"/>
        <v>1984</v>
      </c>
      <c r="C1995" s="92" t="str">
        <f>_xlfn.IFNA(VLOOKUP(Table1[[#This Row],[ACCOUNT NAME]],'CHART OF ACCOUNTS'!$B$3:$D$156,2,0),"-")</f>
        <v>MISCELLANOUS</v>
      </c>
      <c r="D1995" s="36" t="s">
        <v>140</v>
      </c>
      <c r="E1995" t="str">
        <f>_xlfn.IFNA(VLOOKUP(Table1[[#This Row],[ACCOUNT NAME]],'CHART OF ACCOUNTS'!$B$3:$D$156,3,0),"-")</f>
        <v>OPERATIONS EXPENSES</v>
      </c>
      <c r="F1995" s="36" t="s">
        <v>1760</v>
      </c>
      <c r="G1995" s="48">
        <v>3129</v>
      </c>
      <c r="H1995" s="48"/>
      <c r="I1995" s="104">
        <f>I1994+Table1[[#This Row],[DEBIT]]-Table1[[#This Row],[CREDIT]]</f>
        <v>3321943969</v>
      </c>
      <c r="J1995" s="93"/>
      <c r="K1995" s="65"/>
    </row>
    <row r="1996" hidden="1" spans="1:11">
      <c r="A1996" s="27">
        <v>45187</v>
      </c>
      <c r="B1996" s="28">
        <f t="shared" si="14"/>
        <v>1985</v>
      </c>
      <c r="C1996" s="92" t="str">
        <f>_xlfn.IFNA(VLOOKUP(Table1[[#This Row],[ACCOUNT NAME]],'CHART OF ACCOUNTS'!$B$3:$D$156,2,0),"-")</f>
        <v>MISCELLANOUS</v>
      </c>
      <c r="D1996" s="36" t="s">
        <v>140</v>
      </c>
      <c r="E1996" t="str">
        <f>_xlfn.IFNA(VLOOKUP(Table1[[#This Row],[ACCOUNT NAME]],'CHART OF ACCOUNTS'!$B$3:$D$156,3,0),"-")</f>
        <v>OPERATIONS EXPENSES</v>
      </c>
      <c r="F1996" s="36" t="s">
        <v>1761</v>
      </c>
      <c r="G1996" s="48">
        <v>182</v>
      </c>
      <c r="H1996" s="48"/>
      <c r="I1996" s="104">
        <f>I1995+Table1[[#This Row],[DEBIT]]-Table1[[#This Row],[CREDIT]]</f>
        <v>3321944151</v>
      </c>
      <c r="J1996" s="93"/>
      <c r="K1996" s="65"/>
    </row>
    <row r="1997" hidden="1" spans="1:11">
      <c r="A1997" s="27">
        <v>45187</v>
      </c>
      <c r="B1997" s="28">
        <f t="shared" si="14"/>
        <v>1986</v>
      </c>
      <c r="C1997" s="92" t="str">
        <f>_xlfn.IFNA(VLOOKUP(Table1[[#This Row],[ACCOUNT NAME]],'CHART OF ACCOUNTS'!$B$3:$D$156,2,0),"-")</f>
        <v>MISCELLANOUS</v>
      </c>
      <c r="D1997" s="36" t="s">
        <v>140</v>
      </c>
      <c r="E1997" t="str">
        <f>_xlfn.IFNA(VLOOKUP(Table1[[#This Row],[ACCOUNT NAME]],'CHART OF ACCOUNTS'!$B$3:$D$156,3,0),"-")</f>
        <v>OPERATIONS EXPENSES</v>
      </c>
      <c r="F1997" s="36" t="s">
        <v>1762</v>
      </c>
      <c r="G1997" s="48">
        <v>3250</v>
      </c>
      <c r="H1997" s="48"/>
      <c r="I1997" s="104">
        <f>I1996+Table1[[#This Row],[DEBIT]]-Table1[[#This Row],[CREDIT]]</f>
        <v>3321947401</v>
      </c>
      <c r="J1997" s="93"/>
      <c r="K1997" s="65"/>
    </row>
    <row r="1998" hidden="1" spans="1:11">
      <c r="A1998" s="27">
        <v>45187</v>
      </c>
      <c r="B1998" s="28">
        <f t="shared" si="14"/>
        <v>1987</v>
      </c>
      <c r="C1998" s="92" t="str">
        <f>_xlfn.IFNA(VLOOKUP(Table1[[#This Row],[ACCOUNT NAME]],'CHART OF ACCOUNTS'!$B$3:$D$156,2,0),"-")</f>
        <v>MISCELLANOUS</v>
      </c>
      <c r="D1998" s="36" t="s">
        <v>140</v>
      </c>
      <c r="E1998" t="str">
        <f>_xlfn.IFNA(VLOOKUP(Table1[[#This Row],[ACCOUNT NAME]],'CHART OF ACCOUNTS'!$B$3:$D$156,3,0),"-")</f>
        <v>OPERATIONS EXPENSES</v>
      </c>
      <c r="F1998" s="36" t="s">
        <v>1763</v>
      </c>
      <c r="G1998" s="48">
        <v>6594</v>
      </c>
      <c r="H1998" s="48"/>
      <c r="I1998" s="104">
        <f>I1997+Table1[[#This Row],[DEBIT]]-Table1[[#This Row],[CREDIT]]</f>
        <v>3321953995</v>
      </c>
      <c r="J1998" s="93"/>
      <c r="K1998" s="65"/>
    </row>
    <row r="1999" hidden="1" spans="1:11">
      <c r="A1999" s="27">
        <v>45187</v>
      </c>
      <c r="B1999" s="28">
        <f t="shared" si="14"/>
        <v>1988</v>
      </c>
      <c r="C1999" s="92" t="str">
        <f>_xlfn.IFNA(VLOOKUP(Table1[[#This Row],[ACCOUNT NAME]],'CHART OF ACCOUNTS'!$B$3:$D$156,2,0),"-")</f>
        <v>MISCELLANOUS</v>
      </c>
      <c r="D1999" s="36" t="s">
        <v>140</v>
      </c>
      <c r="E1999" t="str">
        <f>_xlfn.IFNA(VLOOKUP(Table1[[#This Row],[ACCOUNT NAME]],'CHART OF ACCOUNTS'!$B$3:$D$156,3,0),"-")</f>
        <v>OPERATIONS EXPENSES</v>
      </c>
      <c r="F1999" s="36" t="s">
        <v>1764</v>
      </c>
      <c r="G1999" s="48">
        <v>1300</v>
      </c>
      <c r="H1999" s="48"/>
      <c r="I1999" s="104">
        <f>I1998+Table1[[#This Row],[DEBIT]]-Table1[[#This Row],[CREDIT]]</f>
        <v>3321955295</v>
      </c>
      <c r="J1999" s="93"/>
      <c r="K1999" s="65"/>
    </row>
    <row r="2000" hidden="1" spans="1:11">
      <c r="A2000" s="27">
        <v>45187</v>
      </c>
      <c r="B2000" s="28">
        <f t="shared" si="14"/>
        <v>1989</v>
      </c>
      <c r="C2000" s="92" t="str">
        <f>_xlfn.IFNA(VLOOKUP(Table1[[#This Row],[ACCOUNT NAME]],'CHART OF ACCOUNTS'!$B$3:$D$156,2,0),"-")</f>
        <v>MISCELLANOUS</v>
      </c>
      <c r="D2000" s="36" t="s">
        <v>140</v>
      </c>
      <c r="E2000" t="str">
        <f>_xlfn.IFNA(VLOOKUP(Table1[[#This Row],[ACCOUNT NAME]],'CHART OF ACCOUNTS'!$B$3:$D$156,3,0),"-")</f>
        <v>OPERATIONS EXPENSES</v>
      </c>
      <c r="F2000" s="36" t="s">
        <v>1765</v>
      </c>
      <c r="G2000" s="48">
        <v>182</v>
      </c>
      <c r="H2000" s="48"/>
      <c r="I2000" s="104">
        <f>I1999+Table1[[#This Row],[DEBIT]]-Table1[[#This Row],[CREDIT]]</f>
        <v>3321955477</v>
      </c>
      <c r="J2000" s="93"/>
      <c r="K2000" s="65"/>
    </row>
    <row r="2001" hidden="1" spans="1:11">
      <c r="A2001" s="27">
        <v>45187</v>
      </c>
      <c r="B2001" s="28">
        <f t="shared" si="14"/>
        <v>1990</v>
      </c>
      <c r="C2001" s="92" t="str">
        <f>_xlfn.IFNA(VLOOKUP(Table1[[#This Row],[ACCOUNT NAME]],'CHART OF ACCOUNTS'!$B$3:$D$156,2,0),"-")</f>
        <v>MISCELLANOUS</v>
      </c>
      <c r="D2001" s="36" t="s">
        <v>140</v>
      </c>
      <c r="E2001" t="str">
        <f>_xlfn.IFNA(VLOOKUP(Table1[[#This Row],[ACCOUNT NAME]],'CHART OF ACCOUNTS'!$B$3:$D$156,3,0),"-")</f>
        <v>OPERATIONS EXPENSES</v>
      </c>
      <c r="F2001" s="36" t="s">
        <v>1766</v>
      </c>
      <c r="G2001" s="48">
        <v>1790</v>
      </c>
      <c r="H2001" s="48"/>
      <c r="I2001" s="104">
        <f>I2000+Table1[[#This Row],[DEBIT]]-Table1[[#This Row],[CREDIT]]</f>
        <v>3321957267</v>
      </c>
      <c r="J2001" s="93"/>
      <c r="K2001" s="65"/>
    </row>
    <row r="2002" hidden="1" spans="1:11">
      <c r="A2002" s="27">
        <v>45187</v>
      </c>
      <c r="B2002" s="28">
        <f t="shared" si="14"/>
        <v>1991</v>
      </c>
      <c r="C2002" s="92" t="str">
        <f>_xlfn.IFNA(VLOOKUP(Table1[[#This Row],[ACCOUNT NAME]],'CHART OF ACCOUNTS'!$B$3:$D$156,2,0),"-")</f>
        <v>MISCELLANOUS</v>
      </c>
      <c r="D2002" s="36" t="s">
        <v>140</v>
      </c>
      <c r="E2002" t="str">
        <f>_xlfn.IFNA(VLOOKUP(Table1[[#This Row],[ACCOUNT NAME]],'CHART OF ACCOUNTS'!$B$3:$D$156,3,0),"-")</f>
        <v>OPERATIONS EXPENSES</v>
      </c>
      <c r="F2002" s="36" t="s">
        <v>1767</v>
      </c>
      <c r="G2002" s="48">
        <v>650</v>
      </c>
      <c r="H2002" s="48"/>
      <c r="I2002" s="104">
        <f>I2001+Table1[[#This Row],[DEBIT]]-Table1[[#This Row],[CREDIT]]</f>
        <v>3321957917</v>
      </c>
      <c r="J2002" s="93"/>
      <c r="K2002" s="65"/>
    </row>
    <row r="2003" hidden="1" spans="1:11">
      <c r="A2003" s="27">
        <v>45187</v>
      </c>
      <c r="B2003" s="28">
        <f t="shared" si="14"/>
        <v>1992</v>
      </c>
      <c r="C2003" s="92" t="str">
        <f>_xlfn.IFNA(VLOOKUP(Table1[[#This Row],[ACCOUNT NAME]],'CHART OF ACCOUNTS'!$B$3:$D$156,2,0),"-")</f>
        <v>MISCELLANOUS</v>
      </c>
      <c r="D2003" s="36" t="s">
        <v>140</v>
      </c>
      <c r="E2003" t="str">
        <f>_xlfn.IFNA(VLOOKUP(Table1[[#This Row],[ACCOUNT NAME]],'CHART OF ACCOUNTS'!$B$3:$D$156,3,0),"-")</f>
        <v>OPERATIONS EXPENSES</v>
      </c>
      <c r="F2003" s="36" t="s">
        <v>1768</v>
      </c>
      <c r="G2003" s="48">
        <v>646</v>
      </c>
      <c r="H2003" s="48"/>
      <c r="I2003" s="104">
        <f>I2002+Table1[[#This Row],[DEBIT]]-Table1[[#This Row],[CREDIT]]</f>
        <v>3321958563</v>
      </c>
      <c r="J2003" s="93"/>
      <c r="K2003" s="65"/>
    </row>
    <row r="2004" hidden="1" spans="1:11">
      <c r="A2004" s="27">
        <v>45189</v>
      </c>
      <c r="B2004" s="28">
        <f t="shared" si="14"/>
        <v>1993</v>
      </c>
      <c r="C2004" s="92" t="str">
        <f>_xlfn.IFNA(VLOOKUP(Table1[[#This Row],[ACCOUNT NAME]],'CHART OF ACCOUNTS'!$B$3:$D$156,2,0),"-")</f>
        <v>MISCELLANOUS</v>
      </c>
      <c r="D2004" s="36" t="s">
        <v>140</v>
      </c>
      <c r="E2004" t="str">
        <f>_xlfn.IFNA(VLOOKUP(Table1[[#This Row],[ACCOUNT NAME]],'CHART OF ACCOUNTS'!$B$3:$D$156,3,0),"-")</f>
        <v>OPERATIONS EXPENSES</v>
      </c>
      <c r="F2004" s="36" t="s">
        <v>1769</v>
      </c>
      <c r="G2004" s="48">
        <v>650</v>
      </c>
      <c r="H2004" s="48"/>
      <c r="I2004" s="104">
        <f>I2003+Table1[[#This Row],[DEBIT]]-Table1[[#This Row],[CREDIT]]</f>
        <v>3321959213</v>
      </c>
      <c r="J2004" s="93"/>
      <c r="K2004" s="65"/>
    </row>
    <row r="2005" hidden="1" spans="1:11">
      <c r="A2005" s="27">
        <v>45190</v>
      </c>
      <c r="B2005" s="28">
        <f t="shared" si="14"/>
        <v>1994</v>
      </c>
      <c r="C2005" s="92" t="str">
        <f>_xlfn.IFNA(VLOOKUP(Table1[[#This Row],[ACCOUNT NAME]],'CHART OF ACCOUNTS'!$B$3:$D$156,2,0),"-")</f>
        <v>MISCELLANOUS</v>
      </c>
      <c r="D2005" s="36" t="s">
        <v>140</v>
      </c>
      <c r="E2005" t="str">
        <f>_xlfn.IFNA(VLOOKUP(Table1[[#This Row],[ACCOUNT NAME]],'CHART OF ACCOUNTS'!$B$3:$D$156,3,0),"-")</f>
        <v>OPERATIONS EXPENSES</v>
      </c>
      <c r="F2005" s="36" t="s">
        <v>1770</v>
      </c>
      <c r="G2005" s="48">
        <v>7085</v>
      </c>
      <c r="H2005" s="48"/>
      <c r="I2005" s="104">
        <f>I2004+Table1[[#This Row],[DEBIT]]-Table1[[#This Row],[CREDIT]]</f>
        <v>3321966298</v>
      </c>
      <c r="J2005" s="93"/>
      <c r="K2005" s="65"/>
    </row>
    <row r="2006" hidden="1" spans="1:11">
      <c r="A2006" s="27">
        <v>45190</v>
      </c>
      <c r="B2006" s="28">
        <f t="shared" si="14"/>
        <v>1995</v>
      </c>
      <c r="C2006" s="92" t="str">
        <f>_xlfn.IFNA(VLOOKUP(Table1[[#This Row],[ACCOUNT NAME]],'CHART OF ACCOUNTS'!$B$3:$D$156,2,0),"-")</f>
        <v>MISCELLANOUS</v>
      </c>
      <c r="D2006" s="36" t="s">
        <v>140</v>
      </c>
      <c r="E2006" t="str">
        <f>_xlfn.IFNA(VLOOKUP(Table1[[#This Row],[ACCOUNT NAME]],'CHART OF ACCOUNTS'!$B$3:$D$156,3,0),"-")</f>
        <v>OPERATIONS EXPENSES</v>
      </c>
      <c r="F2006" s="36" t="s">
        <v>1771</v>
      </c>
      <c r="G2006" s="48">
        <v>33735</v>
      </c>
      <c r="H2006" s="48"/>
      <c r="I2006" s="104">
        <f>I2005+Table1[[#This Row],[DEBIT]]-Table1[[#This Row],[CREDIT]]</f>
        <v>3322000033</v>
      </c>
      <c r="J2006" s="93"/>
      <c r="K2006" s="65"/>
    </row>
    <row r="2007" hidden="1" spans="1:11">
      <c r="A2007" s="27">
        <v>45190</v>
      </c>
      <c r="B2007" s="28">
        <f t="shared" si="14"/>
        <v>1996</v>
      </c>
      <c r="C2007" s="92" t="str">
        <f>_xlfn.IFNA(VLOOKUP(Table1[[#This Row],[ACCOUNT NAME]],'CHART OF ACCOUNTS'!$B$3:$D$156,2,0),"-")</f>
        <v>MISCELLANOUS</v>
      </c>
      <c r="D2007" s="36" t="s">
        <v>140</v>
      </c>
      <c r="E2007" t="str">
        <f>_xlfn.IFNA(VLOOKUP(Table1[[#This Row],[ACCOUNT NAME]],'CHART OF ACCOUNTS'!$B$3:$D$156,3,0),"-")</f>
        <v>OPERATIONS EXPENSES</v>
      </c>
      <c r="F2007" s="36" t="s">
        <v>1772</v>
      </c>
      <c r="G2007" s="48">
        <v>40066</v>
      </c>
      <c r="H2007" s="48"/>
      <c r="I2007" s="104">
        <f>I2006+Table1[[#This Row],[DEBIT]]-Table1[[#This Row],[CREDIT]]</f>
        <v>3322040099</v>
      </c>
      <c r="J2007" s="93"/>
      <c r="K2007" s="65"/>
    </row>
    <row r="2008" hidden="1" spans="1:11">
      <c r="A2008" s="27">
        <v>45190</v>
      </c>
      <c r="B2008" s="28">
        <f t="shared" si="14"/>
        <v>1997</v>
      </c>
      <c r="C2008" s="92" t="str">
        <f>_xlfn.IFNA(VLOOKUP(Table1[[#This Row],[ACCOUNT NAME]],'CHART OF ACCOUNTS'!$B$3:$D$156,2,0),"-")</f>
        <v>MISCELLANOUS</v>
      </c>
      <c r="D2008" s="36" t="s">
        <v>140</v>
      </c>
      <c r="E2008" t="str">
        <f>_xlfn.IFNA(VLOOKUP(Table1[[#This Row],[ACCOUNT NAME]],'CHART OF ACCOUNTS'!$B$3:$D$156,3,0),"-")</f>
        <v>OPERATIONS EXPENSES</v>
      </c>
      <c r="F2008" s="36" t="s">
        <v>1773</v>
      </c>
      <c r="G2008" s="48">
        <v>159666</v>
      </c>
      <c r="H2008" s="48"/>
      <c r="I2008" s="104">
        <f>I2007+Table1[[#This Row],[DEBIT]]-Table1[[#This Row],[CREDIT]]</f>
        <v>3322199765</v>
      </c>
      <c r="J2008" s="93"/>
      <c r="K2008" s="65"/>
    </row>
    <row r="2009" hidden="1" spans="1:11">
      <c r="A2009" s="27">
        <v>45190</v>
      </c>
      <c r="B2009" s="28">
        <f t="shared" si="14"/>
        <v>1998</v>
      </c>
      <c r="C2009" s="92" t="str">
        <f>_xlfn.IFNA(VLOOKUP(Table1[[#This Row],[ACCOUNT NAME]],'CHART OF ACCOUNTS'!$B$3:$D$156,2,0),"-")</f>
        <v>MISCELLANOUS</v>
      </c>
      <c r="D2009" s="36" t="s">
        <v>140</v>
      </c>
      <c r="E2009" s="108" t="str">
        <f>_xlfn.IFNA(VLOOKUP(Table1[[#This Row],[ACCOUNT NAME]],'CHART OF ACCOUNTS'!$B$3:$D$156,3,0),"-")</f>
        <v>OPERATIONS EXPENSES</v>
      </c>
      <c r="F2009" s="36" t="s">
        <v>1774</v>
      </c>
      <c r="G2009" s="48">
        <v>41451</v>
      </c>
      <c r="H2009" s="48"/>
      <c r="I2009" s="104">
        <f>I2008+Table1[[#This Row],[DEBIT]]-Table1[[#This Row],[CREDIT]]</f>
        <v>3322241216</v>
      </c>
      <c r="J2009" s="93"/>
      <c r="K2009" s="65"/>
    </row>
    <row r="2010" hidden="1" spans="1:11">
      <c r="A2010" s="27">
        <v>45190</v>
      </c>
      <c r="B2010" s="28">
        <f t="shared" si="14"/>
        <v>1999</v>
      </c>
      <c r="C2010" s="92" t="str">
        <f>_xlfn.IFNA(VLOOKUP(Table1[[#This Row],[ACCOUNT NAME]],'CHART OF ACCOUNTS'!$B$3:$D$156,2,0),"-")</f>
        <v>MISCELLANOUS</v>
      </c>
      <c r="D2010" s="36" t="s">
        <v>140</v>
      </c>
      <c r="E2010" s="108" t="str">
        <f>_xlfn.IFNA(VLOOKUP(Table1[[#This Row],[ACCOUNT NAME]],'CHART OF ACCOUNTS'!$B$3:$D$156,3,0),"-")</f>
        <v>OPERATIONS EXPENSES</v>
      </c>
      <c r="F2010" s="36" t="s">
        <v>1775</v>
      </c>
      <c r="G2010" s="48">
        <v>56420</v>
      </c>
      <c r="H2010" s="48"/>
      <c r="I2010" s="104">
        <f>I2009+Table1[[#This Row],[DEBIT]]-Table1[[#This Row],[CREDIT]]</f>
        <v>3322297636</v>
      </c>
      <c r="J2010" s="93"/>
      <c r="K2010" s="65"/>
    </row>
    <row r="2011" hidden="1" spans="1:11">
      <c r="A2011" s="27">
        <v>45191</v>
      </c>
      <c r="B2011" s="28">
        <f t="shared" si="14"/>
        <v>2000</v>
      </c>
      <c r="C2011" s="92" t="str">
        <f>_xlfn.IFNA(VLOOKUP(Table1[[#This Row],[ACCOUNT NAME]],'CHART OF ACCOUNTS'!$B$3:$D$156,2,0),"-")</f>
        <v>MISCELLANOUS</v>
      </c>
      <c r="D2011" s="36" t="s">
        <v>140</v>
      </c>
      <c r="E2011" s="108" t="str">
        <f>_xlfn.IFNA(VLOOKUP(Table1[[#This Row],[ACCOUNT NAME]],'CHART OF ACCOUNTS'!$B$3:$D$156,3,0),"-")</f>
        <v>OPERATIONS EXPENSES</v>
      </c>
      <c r="F2011" s="36" t="s">
        <v>1776</v>
      </c>
      <c r="G2011" s="48">
        <v>4582</v>
      </c>
      <c r="H2011" s="48"/>
      <c r="I2011" s="104">
        <f>I2010+Table1[[#This Row],[DEBIT]]-Table1[[#This Row],[CREDIT]]</f>
        <v>3322302218</v>
      </c>
      <c r="J2011" s="93"/>
      <c r="K2011" s="65"/>
    </row>
    <row r="2012" hidden="1" spans="1:11">
      <c r="A2012" s="27">
        <v>45191</v>
      </c>
      <c r="B2012" s="28">
        <f t="shared" si="14"/>
        <v>2001</v>
      </c>
      <c r="C2012" s="92" t="str">
        <f>_xlfn.IFNA(VLOOKUP(Table1[[#This Row],[ACCOUNT NAME]],'CHART OF ACCOUNTS'!$B$3:$D$156,2,0),"-")</f>
        <v>MISCELLANOUS</v>
      </c>
      <c r="D2012" s="36" t="s">
        <v>140</v>
      </c>
      <c r="E2012" s="108" t="str">
        <f>_xlfn.IFNA(VLOOKUP(Table1[[#This Row],[ACCOUNT NAME]],'CHART OF ACCOUNTS'!$B$3:$D$156,3,0),"-")</f>
        <v>OPERATIONS EXPENSES</v>
      </c>
      <c r="F2012" s="36" t="s">
        <v>1777</v>
      </c>
      <c r="G2012" s="48">
        <v>780</v>
      </c>
      <c r="H2012" s="48"/>
      <c r="I2012" s="104">
        <f>I2011+Table1[[#This Row],[DEBIT]]-Table1[[#This Row],[CREDIT]]</f>
        <v>3322302998</v>
      </c>
      <c r="J2012" s="93"/>
      <c r="K2012" s="65"/>
    </row>
    <row r="2013" hidden="1" spans="1:11">
      <c r="A2013" s="27">
        <v>45191</v>
      </c>
      <c r="B2013" s="28">
        <f t="shared" si="14"/>
        <v>2002</v>
      </c>
      <c r="C2013" s="92" t="str">
        <f>_xlfn.IFNA(VLOOKUP(Table1[[#This Row],[ACCOUNT NAME]],'CHART OF ACCOUNTS'!$B$3:$D$156,2,0),"-")</f>
        <v>MISCELLANOUS</v>
      </c>
      <c r="D2013" s="36" t="s">
        <v>140</v>
      </c>
      <c r="E2013" s="108" t="str">
        <f>_xlfn.IFNA(VLOOKUP(Table1[[#This Row],[ACCOUNT NAME]],'CHART OF ACCOUNTS'!$B$3:$D$156,3,0),"-")</f>
        <v>OPERATIONS EXPENSES</v>
      </c>
      <c r="F2013" s="36" t="s">
        <v>1778</v>
      </c>
      <c r="G2013" s="48">
        <v>3250</v>
      </c>
      <c r="H2013" s="48"/>
      <c r="I2013" s="104">
        <f>I2012+Table1[[#This Row],[DEBIT]]-Table1[[#This Row],[CREDIT]]</f>
        <v>3322306248</v>
      </c>
      <c r="J2013" s="93"/>
      <c r="K2013" s="65"/>
    </row>
    <row r="2014" hidden="1" spans="1:11">
      <c r="A2014" s="27">
        <v>45191</v>
      </c>
      <c r="B2014" s="28">
        <f t="shared" si="14"/>
        <v>2003</v>
      </c>
      <c r="C2014" s="92" t="str">
        <f>_xlfn.IFNA(VLOOKUP(Table1[[#This Row],[ACCOUNT NAME]],'CHART OF ACCOUNTS'!$B$3:$D$156,2,0),"-")</f>
        <v>MISCELLANOUS</v>
      </c>
      <c r="D2014" s="36" t="s">
        <v>140</v>
      </c>
      <c r="E2014" s="108" t="str">
        <f>_xlfn.IFNA(VLOOKUP(Table1[[#This Row],[ACCOUNT NAME]],'CHART OF ACCOUNTS'!$B$3:$D$156,3,0),"-")</f>
        <v>OPERATIONS EXPENSES</v>
      </c>
      <c r="F2014" s="36" t="s">
        <v>1779</v>
      </c>
      <c r="G2014" s="48">
        <v>6825</v>
      </c>
      <c r="H2014" s="48"/>
      <c r="I2014" s="104">
        <f>I2013+Table1[[#This Row],[DEBIT]]-Table1[[#This Row],[CREDIT]]</f>
        <v>3322313073</v>
      </c>
      <c r="J2014" s="93"/>
      <c r="K2014" s="65"/>
    </row>
    <row r="2015" hidden="1" spans="1:11">
      <c r="A2015" s="27">
        <v>45191</v>
      </c>
      <c r="B2015" s="28">
        <f t="shared" si="14"/>
        <v>2004</v>
      </c>
      <c r="C2015" s="92" t="str">
        <f>_xlfn.IFNA(VLOOKUP(Table1[[#This Row],[ACCOUNT NAME]],'CHART OF ACCOUNTS'!$B$3:$D$156,2,0),"-")</f>
        <v>MISCELLANOUS</v>
      </c>
      <c r="D2015" s="36" t="s">
        <v>140</v>
      </c>
      <c r="E2015" s="108" t="str">
        <f>_xlfn.IFNA(VLOOKUP(Table1[[#This Row],[ACCOUNT NAME]],'CHART OF ACCOUNTS'!$B$3:$D$156,3,0),"-")</f>
        <v>OPERATIONS EXPENSES</v>
      </c>
      <c r="F2015" s="36" t="s">
        <v>1780</v>
      </c>
      <c r="G2015" s="48">
        <v>780</v>
      </c>
      <c r="H2015" s="48"/>
      <c r="I2015" s="104">
        <f>I2014+Table1[[#This Row],[DEBIT]]-Table1[[#This Row],[CREDIT]]</f>
        <v>3322313853</v>
      </c>
      <c r="J2015" s="93"/>
      <c r="K2015" s="65"/>
    </row>
    <row r="2016" hidden="1" spans="1:11">
      <c r="A2016" s="27">
        <v>45191</v>
      </c>
      <c r="B2016" s="28">
        <f t="shared" si="14"/>
        <v>2005</v>
      </c>
      <c r="C2016" s="92" t="str">
        <f>_xlfn.IFNA(VLOOKUP(Table1[[#This Row],[ACCOUNT NAME]],'CHART OF ACCOUNTS'!$B$3:$D$156,2,0),"-")</f>
        <v>MISCELLANOUS</v>
      </c>
      <c r="D2016" s="36" t="s">
        <v>140</v>
      </c>
      <c r="E2016" s="108" t="str">
        <f>_xlfn.IFNA(VLOOKUP(Table1[[#This Row],[ACCOUNT NAME]],'CHART OF ACCOUNTS'!$B$3:$D$156,3,0),"-")</f>
        <v>OPERATIONS EXPENSES</v>
      </c>
      <c r="F2016" s="36" t="s">
        <v>1781</v>
      </c>
      <c r="G2016" s="48">
        <v>3302</v>
      </c>
      <c r="H2016" s="48"/>
      <c r="I2016" s="104">
        <f>I2015+Table1[[#This Row],[DEBIT]]-Table1[[#This Row],[CREDIT]]</f>
        <v>3322317155</v>
      </c>
      <c r="J2016" s="93"/>
      <c r="K2016" s="65"/>
    </row>
    <row r="2017" hidden="1" spans="1:11">
      <c r="A2017" s="27">
        <v>45191</v>
      </c>
      <c r="B2017" s="28">
        <f t="shared" si="14"/>
        <v>2006</v>
      </c>
      <c r="C2017" s="92" t="str">
        <f>_xlfn.IFNA(VLOOKUP(Table1[[#This Row],[ACCOUNT NAME]],'CHART OF ACCOUNTS'!$B$3:$D$156,2,0),"-")</f>
        <v>MISCELLANOUS</v>
      </c>
      <c r="D2017" s="36" t="s">
        <v>140</v>
      </c>
      <c r="E2017" s="108" t="str">
        <f>_xlfn.IFNA(VLOOKUP(Table1[[#This Row],[ACCOUNT NAME]],'CHART OF ACCOUNTS'!$B$3:$D$156,3,0),"-")</f>
        <v>OPERATIONS EXPENSES</v>
      </c>
      <c r="F2017" s="36" t="s">
        <v>1782</v>
      </c>
      <c r="G2017" s="48">
        <v>6844</v>
      </c>
      <c r="H2017" s="48"/>
      <c r="I2017" s="104">
        <f>I2016+Table1[[#This Row],[DEBIT]]-Table1[[#This Row],[CREDIT]]</f>
        <v>3322323999</v>
      </c>
      <c r="J2017" s="93"/>
      <c r="K2017" s="65"/>
    </row>
    <row r="2018" hidden="1" spans="1:11">
      <c r="A2018" s="27">
        <v>45191</v>
      </c>
      <c r="B2018" s="28">
        <f t="shared" si="14"/>
        <v>2007</v>
      </c>
      <c r="C2018" s="92" t="str">
        <f>_xlfn.IFNA(VLOOKUP(Table1[[#This Row],[ACCOUNT NAME]],'CHART OF ACCOUNTS'!$B$3:$D$156,2,0),"-")</f>
        <v>MISCELLANOUS</v>
      </c>
      <c r="D2018" s="36" t="s">
        <v>140</v>
      </c>
      <c r="E2018" s="108" t="str">
        <f>_xlfn.IFNA(VLOOKUP(Table1[[#This Row],[ACCOUNT NAME]],'CHART OF ACCOUNTS'!$B$3:$D$156,3,0),"-")</f>
        <v>OPERATIONS EXPENSES</v>
      </c>
      <c r="F2018" s="36" t="s">
        <v>1783</v>
      </c>
      <c r="G2018" s="48">
        <v>1257</v>
      </c>
      <c r="H2018" s="48"/>
      <c r="I2018" s="104">
        <f>I2017+Table1[[#This Row],[DEBIT]]-Table1[[#This Row],[CREDIT]]</f>
        <v>3322325256</v>
      </c>
      <c r="J2018" s="93"/>
      <c r="K2018" s="65"/>
    </row>
    <row r="2019" hidden="1" spans="1:11">
      <c r="A2019" s="27">
        <v>45191</v>
      </c>
      <c r="B2019" s="28">
        <f t="shared" si="14"/>
        <v>2008</v>
      </c>
      <c r="C2019" s="92" t="str">
        <f>_xlfn.IFNA(VLOOKUP(Table1[[#This Row],[ACCOUNT NAME]],'CHART OF ACCOUNTS'!$B$3:$D$156,2,0),"-")</f>
        <v>MISCELLANOUS</v>
      </c>
      <c r="D2019" s="36" t="s">
        <v>140</v>
      </c>
      <c r="E2019" s="108" t="str">
        <f>_xlfn.IFNA(VLOOKUP(Table1[[#This Row],[ACCOUNT NAME]],'CHART OF ACCOUNTS'!$B$3:$D$156,3,0),"-")</f>
        <v>OPERATIONS EXPENSES</v>
      </c>
      <c r="F2019" s="36" t="s">
        <v>1784</v>
      </c>
      <c r="G2019" s="48">
        <v>260</v>
      </c>
      <c r="H2019" s="48"/>
      <c r="I2019" s="104">
        <f>I2018+Table1[[#This Row],[DEBIT]]-Table1[[#This Row],[CREDIT]]</f>
        <v>3322325516</v>
      </c>
      <c r="J2019" s="93"/>
      <c r="K2019" s="65"/>
    </row>
    <row r="2020" hidden="1" spans="1:11">
      <c r="A2020" s="27">
        <v>45191</v>
      </c>
      <c r="B2020" s="28">
        <f t="shared" si="14"/>
        <v>2009</v>
      </c>
      <c r="C2020" s="92" t="str">
        <f>_xlfn.IFNA(VLOOKUP(Table1[[#This Row],[ACCOUNT NAME]],'CHART OF ACCOUNTS'!$B$3:$D$156,2,0),"-")</f>
        <v>MISCELLANOUS</v>
      </c>
      <c r="D2020" s="36" t="s">
        <v>140</v>
      </c>
      <c r="E2020" s="108" t="str">
        <f>_xlfn.IFNA(VLOOKUP(Table1[[#This Row],[ACCOUNT NAME]],'CHART OF ACCOUNTS'!$B$3:$D$156,3,0),"-")</f>
        <v>OPERATIONS EXPENSES</v>
      </c>
      <c r="F2020" s="36" t="s">
        <v>1785</v>
      </c>
      <c r="G2020" s="48">
        <v>2379</v>
      </c>
      <c r="H2020" s="48"/>
      <c r="I2020" s="104">
        <f>I2019+Table1[[#This Row],[DEBIT]]-Table1[[#This Row],[CREDIT]]</f>
        <v>3322327895</v>
      </c>
      <c r="J2020" s="93"/>
      <c r="K2020" s="65"/>
    </row>
    <row r="2021" hidden="1" spans="1:11">
      <c r="A2021" s="27">
        <v>45191</v>
      </c>
      <c r="B2021" s="28">
        <f t="shared" si="14"/>
        <v>2010</v>
      </c>
      <c r="C2021" s="92" t="str">
        <f>_xlfn.IFNA(VLOOKUP(Table1[[#This Row],[ACCOUNT NAME]],'CHART OF ACCOUNTS'!$B$3:$D$156,2,0),"-")</f>
        <v>MISCELLANOUS</v>
      </c>
      <c r="D2021" s="36" t="s">
        <v>140</v>
      </c>
      <c r="E2021" s="108" t="str">
        <f>_xlfn.IFNA(VLOOKUP(Table1[[#This Row],[ACCOUNT NAME]],'CHART OF ACCOUNTS'!$B$3:$D$156,3,0),"-")</f>
        <v>OPERATIONS EXPENSES</v>
      </c>
      <c r="F2021" s="36" t="s">
        <v>1786</v>
      </c>
      <c r="G2021" s="48">
        <v>618</v>
      </c>
      <c r="H2021" s="48"/>
      <c r="I2021" s="104">
        <f>I2020+Table1[[#This Row],[DEBIT]]-Table1[[#This Row],[CREDIT]]</f>
        <v>3322328513</v>
      </c>
      <c r="J2021" s="93"/>
      <c r="K2021" s="65"/>
    </row>
    <row r="2022" hidden="1" spans="1:11">
      <c r="A2022" s="27">
        <v>45191</v>
      </c>
      <c r="B2022" s="28">
        <f t="shared" si="14"/>
        <v>2011</v>
      </c>
      <c r="C2022" s="92" t="str">
        <f>_xlfn.IFNA(VLOOKUP(Table1[[#This Row],[ACCOUNT NAME]],'CHART OF ACCOUNTS'!$B$3:$D$156,2,0),"-")</f>
        <v>MISCELLANOUS</v>
      </c>
      <c r="D2022" s="36" t="s">
        <v>140</v>
      </c>
      <c r="E2022" s="108" t="str">
        <f>_xlfn.IFNA(VLOOKUP(Table1[[#This Row],[ACCOUNT NAME]],'CHART OF ACCOUNTS'!$B$3:$D$156,3,0),"-")</f>
        <v>OPERATIONS EXPENSES</v>
      </c>
      <c r="F2022" s="36" t="s">
        <v>1787</v>
      </c>
      <c r="G2022" s="48">
        <v>195</v>
      </c>
      <c r="H2022" s="48"/>
      <c r="I2022" s="104">
        <f>I2021+Table1[[#This Row],[DEBIT]]-Table1[[#This Row],[CREDIT]]</f>
        <v>3322328708</v>
      </c>
      <c r="J2022" s="93"/>
      <c r="K2022" s="65"/>
    </row>
    <row r="2023" hidden="1" spans="1:11">
      <c r="A2023" s="27">
        <v>45191</v>
      </c>
      <c r="B2023" s="28">
        <f t="shared" si="14"/>
        <v>2012</v>
      </c>
      <c r="C2023" s="92" t="str">
        <f>_xlfn.IFNA(VLOOKUP(Table1[[#This Row],[ACCOUNT NAME]],'CHART OF ACCOUNTS'!$B$3:$D$156,2,0),"-")</f>
        <v>MISCELLANOUS</v>
      </c>
      <c r="D2023" s="36" t="s">
        <v>140</v>
      </c>
      <c r="E2023" s="108" t="str">
        <f>_xlfn.IFNA(VLOOKUP(Table1[[#This Row],[ACCOUNT NAME]],'CHART OF ACCOUNTS'!$B$3:$D$156,3,0),"-")</f>
        <v>OPERATIONS EXPENSES</v>
      </c>
      <c r="F2023" s="36" t="s">
        <v>1788</v>
      </c>
      <c r="G2023" s="48">
        <v>6435</v>
      </c>
      <c r="H2023" s="48"/>
      <c r="I2023" s="104">
        <f>I2022+Table1[[#This Row],[DEBIT]]-Table1[[#This Row],[CREDIT]]</f>
        <v>3322335143</v>
      </c>
      <c r="J2023" s="93"/>
      <c r="K2023" s="65"/>
    </row>
    <row r="2024" hidden="1" spans="1:11">
      <c r="A2024" s="27">
        <v>45191</v>
      </c>
      <c r="B2024" s="28">
        <f t="shared" si="14"/>
        <v>2013</v>
      </c>
      <c r="C2024" s="92" t="str">
        <f>_xlfn.IFNA(VLOOKUP(Table1[[#This Row],[ACCOUNT NAME]],'CHART OF ACCOUNTS'!$B$3:$D$156,2,0),"-")</f>
        <v>MISCELLANOUS</v>
      </c>
      <c r="D2024" s="36" t="s">
        <v>140</v>
      </c>
      <c r="E2024" s="108" t="str">
        <f>_xlfn.IFNA(VLOOKUP(Table1[[#This Row],[ACCOUNT NAME]],'CHART OF ACCOUNTS'!$B$3:$D$156,3,0),"-")</f>
        <v>OPERATIONS EXPENSES</v>
      </c>
      <c r="F2024" s="36" t="s">
        <v>1789</v>
      </c>
      <c r="G2024" s="48">
        <v>3042</v>
      </c>
      <c r="H2024" s="48"/>
      <c r="I2024" s="104">
        <f>I2023+Table1[[#This Row],[DEBIT]]-Table1[[#This Row],[CREDIT]]</f>
        <v>3322338185</v>
      </c>
      <c r="J2024" s="93"/>
      <c r="K2024" s="65"/>
    </row>
    <row r="2025" hidden="1" spans="1:11">
      <c r="A2025" s="27">
        <v>45191</v>
      </c>
      <c r="B2025" s="28">
        <f t="shared" si="14"/>
        <v>2014</v>
      </c>
      <c r="C2025" s="92" t="str">
        <f>_xlfn.IFNA(VLOOKUP(Table1[[#This Row],[ACCOUNT NAME]],'CHART OF ACCOUNTS'!$B$3:$D$156,2,0),"-")</f>
        <v>MISCELLANOUS</v>
      </c>
      <c r="D2025" s="36" t="s">
        <v>140</v>
      </c>
      <c r="E2025" s="108" t="str">
        <f>_xlfn.IFNA(VLOOKUP(Table1[[#This Row],[ACCOUNT NAME]],'CHART OF ACCOUNTS'!$B$3:$D$156,3,0),"-")</f>
        <v>OPERATIONS EXPENSES</v>
      </c>
      <c r="F2025" s="36" t="s">
        <v>1790</v>
      </c>
      <c r="G2025" s="48">
        <v>650</v>
      </c>
      <c r="H2025" s="48"/>
      <c r="I2025" s="104">
        <f>I2024+Table1[[#This Row],[DEBIT]]-Table1[[#This Row],[CREDIT]]</f>
        <v>3322338835</v>
      </c>
      <c r="J2025" s="93"/>
      <c r="K2025" s="65"/>
    </row>
    <row r="2026" hidden="1" spans="1:11">
      <c r="A2026" s="27">
        <v>45191</v>
      </c>
      <c r="B2026" s="28">
        <f t="shared" si="14"/>
        <v>2015</v>
      </c>
      <c r="C2026" s="92" t="str">
        <f>_xlfn.IFNA(VLOOKUP(Table1[[#This Row],[ACCOUNT NAME]],'CHART OF ACCOUNTS'!$B$3:$D$156,2,0),"-")</f>
        <v>MISCELLANOUS</v>
      </c>
      <c r="D2026" s="36" t="s">
        <v>140</v>
      </c>
      <c r="E2026" s="108" t="str">
        <f>_xlfn.IFNA(VLOOKUP(Table1[[#This Row],[ACCOUNT NAME]],'CHART OF ACCOUNTS'!$B$3:$D$156,3,0),"-")</f>
        <v>OPERATIONS EXPENSES</v>
      </c>
      <c r="F2026" s="36" t="s">
        <v>1791</v>
      </c>
      <c r="G2026" s="48">
        <v>7800</v>
      </c>
      <c r="H2026" s="48"/>
      <c r="I2026" s="104">
        <f>I2025+Table1[[#This Row],[DEBIT]]-Table1[[#This Row],[CREDIT]]</f>
        <v>3322346635</v>
      </c>
      <c r="J2026" s="93"/>
      <c r="K2026" s="65"/>
    </row>
    <row r="2027" hidden="1" spans="1:11">
      <c r="A2027" s="27">
        <v>45191</v>
      </c>
      <c r="B2027" s="28">
        <f t="shared" si="14"/>
        <v>2016</v>
      </c>
      <c r="C2027" s="92" t="str">
        <f>_xlfn.IFNA(VLOOKUP(Table1[[#This Row],[ACCOUNT NAME]],'CHART OF ACCOUNTS'!$B$3:$D$156,2,0),"-")</f>
        <v>MISCELLANOUS</v>
      </c>
      <c r="D2027" s="36" t="s">
        <v>140</v>
      </c>
      <c r="E2027" s="108" t="str">
        <f>_xlfn.IFNA(VLOOKUP(Table1[[#This Row],[ACCOUNT NAME]],'CHART OF ACCOUNTS'!$B$3:$D$156,3,0),"-")</f>
        <v>OPERATIONS EXPENSES</v>
      </c>
      <c r="F2027" s="36" t="s">
        <v>1792</v>
      </c>
      <c r="G2027" s="48">
        <v>1698</v>
      </c>
      <c r="H2027" s="48"/>
      <c r="I2027" s="104">
        <f>I2026+Table1[[#This Row],[DEBIT]]-Table1[[#This Row],[CREDIT]]</f>
        <v>3322348333</v>
      </c>
      <c r="J2027" s="93"/>
      <c r="K2027" s="65"/>
    </row>
    <row r="2028" hidden="1" spans="1:11">
      <c r="A2028" s="27">
        <v>45191</v>
      </c>
      <c r="B2028" s="28">
        <f t="shared" si="14"/>
        <v>2017</v>
      </c>
      <c r="C2028" s="92" t="str">
        <f>_xlfn.IFNA(VLOOKUP(Table1[[#This Row],[ACCOUNT NAME]],'CHART OF ACCOUNTS'!$B$3:$D$156,2,0),"-")</f>
        <v>MISCELLANOUS</v>
      </c>
      <c r="D2028" s="36" t="s">
        <v>140</v>
      </c>
      <c r="E2028" s="108" t="str">
        <f>_xlfn.IFNA(VLOOKUP(Table1[[#This Row],[ACCOUNT NAME]],'CHART OF ACCOUNTS'!$B$3:$D$156,3,0),"-")</f>
        <v>OPERATIONS EXPENSES</v>
      </c>
      <c r="F2028" s="36" t="s">
        <v>1793</v>
      </c>
      <c r="G2028" s="48">
        <v>1950</v>
      </c>
      <c r="H2028" s="48"/>
      <c r="I2028" s="104">
        <f>I2027+Table1[[#This Row],[DEBIT]]-Table1[[#This Row],[CREDIT]]</f>
        <v>3322350283</v>
      </c>
      <c r="J2028" s="93"/>
      <c r="K2028" s="65"/>
    </row>
    <row r="2029" hidden="1" spans="1:11">
      <c r="A2029" s="27">
        <v>45191</v>
      </c>
      <c r="B2029" s="28">
        <f t="shared" si="14"/>
        <v>2018</v>
      </c>
      <c r="C2029" s="92" t="str">
        <f>_xlfn.IFNA(VLOOKUP(Table1[[#This Row],[ACCOUNT NAME]],'CHART OF ACCOUNTS'!$B$3:$D$156,2,0),"-")</f>
        <v>MISCELLANOUS</v>
      </c>
      <c r="D2029" s="36" t="s">
        <v>140</v>
      </c>
      <c r="E2029" s="108" t="str">
        <f>_xlfn.IFNA(VLOOKUP(Table1[[#This Row],[ACCOUNT NAME]],'CHART OF ACCOUNTS'!$B$3:$D$156,3,0),"-")</f>
        <v>OPERATIONS EXPENSES</v>
      </c>
      <c r="F2029" s="36" t="s">
        <v>1794</v>
      </c>
      <c r="G2029" s="48">
        <v>10809</v>
      </c>
      <c r="H2029" s="48"/>
      <c r="I2029" s="104">
        <f>I2028+Table1[[#This Row],[DEBIT]]-Table1[[#This Row],[CREDIT]]</f>
        <v>3322361092</v>
      </c>
      <c r="J2029" s="93"/>
      <c r="K2029" s="65"/>
    </row>
    <row r="2030" hidden="1" spans="1:11">
      <c r="A2030" s="27">
        <v>45191</v>
      </c>
      <c r="B2030" s="28">
        <f t="shared" si="14"/>
        <v>2019</v>
      </c>
      <c r="C2030" s="92" t="str">
        <f>_xlfn.IFNA(VLOOKUP(Table1[[#This Row],[ACCOUNT NAME]],'CHART OF ACCOUNTS'!$B$3:$D$156,2,0),"-")</f>
        <v>MISCELLANOUS</v>
      </c>
      <c r="D2030" s="36" t="s">
        <v>140</v>
      </c>
      <c r="E2030" s="108" t="str">
        <f>_xlfn.IFNA(VLOOKUP(Table1[[#This Row],[ACCOUNT NAME]],'CHART OF ACCOUNTS'!$B$3:$D$156,3,0),"-")</f>
        <v>OPERATIONS EXPENSES</v>
      </c>
      <c r="F2030" s="36" t="s">
        <v>1795</v>
      </c>
      <c r="G2030" s="48">
        <v>455</v>
      </c>
      <c r="H2030" s="48"/>
      <c r="I2030" s="104">
        <f>I2029+Table1[[#This Row],[DEBIT]]-Table1[[#This Row],[CREDIT]]</f>
        <v>3322361547</v>
      </c>
      <c r="J2030" s="93"/>
      <c r="K2030" s="65"/>
    </row>
    <row r="2031" hidden="1" spans="1:11">
      <c r="A2031" s="27">
        <v>45191</v>
      </c>
      <c r="B2031" s="28">
        <f t="shared" si="14"/>
        <v>2020</v>
      </c>
      <c r="C2031" s="92" t="str">
        <f>_xlfn.IFNA(VLOOKUP(Table1[[#This Row],[ACCOUNT NAME]],'CHART OF ACCOUNTS'!$B$3:$D$156,2,0),"-")</f>
        <v>MISCELLANOUS</v>
      </c>
      <c r="D2031" s="36" t="s">
        <v>140</v>
      </c>
      <c r="E2031" s="108" t="str">
        <f>_xlfn.IFNA(VLOOKUP(Table1[[#This Row],[ACCOUNT NAME]],'CHART OF ACCOUNTS'!$B$3:$D$156,3,0),"-")</f>
        <v>OPERATIONS EXPENSES</v>
      </c>
      <c r="F2031" s="36" t="s">
        <v>1796</v>
      </c>
      <c r="G2031" s="48">
        <v>455</v>
      </c>
      <c r="H2031" s="48"/>
      <c r="I2031" s="104">
        <f>I2030+Table1[[#This Row],[DEBIT]]-Table1[[#This Row],[CREDIT]]</f>
        <v>3322362002</v>
      </c>
      <c r="J2031" s="93"/>
      <c r="K2031" s="65"/>
    </row>
    <row r="2032" hidden="1" spans="1:11">
      <c r="A2032" s="27">
        <v>45191</v>
      </c>
      <c r="B2032" s="28">
        <f t="shared" si="14"/>
        <v>2021</v>
      </c>
      <c r="C2032" s="92" t="str">
        <f>_xlfn.IFNA(VLOOKUP(Table1[[#This Row],[ACCOUNT NAME]],'CHART OF ACCOUNTS'!$B$3:$D$156,2,0),"-")</f>
        <v>MISCELLANOUS</v>
      </c>
      <c r="D2032" s="36" t="s">
        <v>140</v>
      </c>
      <c r="E2032" s="108" t="str">
        <f>_xlfn.IFNA(VLOOKUP(Table1[[#This Row],[ACCOUNT NAME]],'CHART OF ACCOUNTS'!$B$3:$D$156,3,0),"-")</f>
        <v>OPERATIONS EXPENSES</v>
      </c>
      <c r="F2032" s="36" t="s">
        <v>1797</v>
      </c>
      <c r="G2032" s="48">
        <v>650</v>
      </c>
      <c r="H2032" s="48"/>
      <c r="I2032" s="104">
        <f>I2031+Table1[[#This Row],[DEBIT]]-Table1[[#This Row],[CREDIT]]</f>
        <v>3322362652</v>
      </c>
      <c r="J2032" s="93"/>
      <c r="K2032" s="65"/>
    </row>
    <row r="2033" hidden="1" spans="1:11">
      <c r="A2033" s="27">
        <v>45191</v>
      </c>
      <c r="B2033" s="28">
        <f t="shared" si="14"/>
        <v>2022</v>
      </c>
      <c r="C2033" s="92" t="str">
        <f>_xlfn.IFNA(VLOOKUP(Table1[[#This Row],[ACCOUNT NAME]],'CHART OF ACCOUNTS'!$B$3:$D$156,2,0),"-")</f>
        <v>MISCELLANOUS</v>
      </c>
      <c r="D2033" s="36" t="s">
        <v>140</v>
      </c>
      <c r="E2033" s="108" t="str">
        <f>_xlfn.IFNA(VLOOKUP(Table1[[#This Row],[ACCOUNT NAME]],'CHART OF ACCOUNTS'!$B$3:$D$156,3,0),"-")</f>
        <v>OPERATIONS EXPENSES</v>
      </c>
      <c r="F2033" s="36" t="s">
        <v>1798</v>
      </c>
      <c r="G2033" s="48">
        <v>260</v>
      </c>
      <c r="H2033" s="48"/>
      <c r="I2033" s="104">
        <f>I2032+Table1[[#This Row],[DEBIT]]-Table1[[#This Row],[CREDIT]]</f>
        <v>3322362912</v>
      </c>
      <c r="J2033" s="93"/>
      <c r="K2033" s="65"/>
    </row>
    <row r="2034" hidden="1" spans="1:11">
      <c r="A2034" s="27">
        <v>45191</v>
      </c>
      <c r="B2034" s="28">
        <f t="shared" si="14"/>
        <v>2023</v>
      </c>
      <c r="C2034" s="92" t="str">
        <f>_xlfn.IFNA(VLOOKUP(Table1[[#This Row],[ACCOUNT NAME]],'CHART OF ACCOUNTS'!$B$3:$D$156,2,0),"-")</f>
        <v>MISCELLANOUS</v>
      </c>
      <c r="D2034" s="36" t="s">
        <v>140</v>
      </c>
      <c r="E2034" s="108" t="str">
        <f>_xlfn.IFNA(VLOOKUP(Table1[[#This Row],[ACCOUNT NAME]],'CHART OF ACCOUNTS'!$B$3:$D$156,3,0),"-")</f>
        <v>OPERATIONS EXPENSES</v>
      </c>
      <c r="F2034" s="36" t="s">
        <v>1799</v>
      </c>
      <c r="G2034" s="48">
        <v>325</v>
      </c>
      <c r="H2034" s="48"/>
      <c r="I2034" s="104">
        <f>I2033+Table1[[#This Row],[DEBIT]]-Table1[[#This Row],[CREDIT]]</f>
        <v>3322363237</v>
      </c>
      <c r="J2034" s="93"/>
      <c r="K2034" s="65"/>
    </row>
    <row r="2035" hidden="1" spans="1:11">
      <c r="A2035" s="27">
        <v>45191</v>
      </c>
      <c r="B2035" s="28">
        <f t="shared" si="14"/>
        <v>2024</v>
      </c>
      <c r="C2035" s="92" t="str">
        <f>_xlfn.IFNA(VLOOKUP(Table1[[#This Row],[ACCOUNT NAME]],'CHART OF ACCOUNTS'!$B$3:$D$156,2,0),"-")</f>
        <v>MISCELLANOUS</v>
      </c>
      <c r="D2035" s="36" t="s">
        <v>140</v>
      </c>
      <c r="E2035" s="108" t="str">
        <f>_xlfn.IFNA(VLOOKUP(Table1[[#This Row],[ACCOUNT NAME]],'CHART OF ACCOUNTS'!$B$3:$D$156,3,0),"-")</f>
        <v>OPERATIONS EXPENSES</v>
      </c>
      <c r="F2035" s="36" t="s">
        <v>1800</v>
      </c>
      <c r="G2035" s="48">
        <v>3770</v>
      </c>
      <c r="H2035" s="48"/>
      <c r="I2035" s="104">
        <f>I2034+Table1[[#This Row],[DEBIT]]-Table1[[#This Row],[CREDIT]]</f>
        <v>3322367007</v>
      </c>
      <c r="J2035" s="93"/>
      <c r="K2035" s="65"/>
    </row>
    <row r="2036" hidden="1" spans="1:11">
      <c r="A2036" s="27">
        <v>45191</v>
      </c>
      <c r="B2036" s="28">
        <f t="shared" si="14"/>
        <v>2025</v>
      </c>
      <c r="C2036" s="92" t="str">
        <f>_xlfn.IFNA(VLOOKUP(Table1[[#This Row],[ACCOUNT NAME]],'CHART OF ACCOUNTS'!$B$3:$D$156,2,0),"-")</f>
        <v>MISCELLANOUS</v>
      </c>
      <c r="D2036" s="36" t="s">
        <v>140</v>
      </c>
      <c r="E2036" s="108" t="str">
        <f>_xlfn.IFNA(VLOOKUP(Table1[[#This Row],[ACCOUNT NAME]],'CHART OF ACCOUNTS'!$B$3:$D$156,3,0),"-")</f>
        <v>OPERATIONS EXPENSES</v>
      </c>
      <c r="F2036" s="36" t="s">
        <v>1801</v>
      </c>
      <c r="G2036" s="48">
        <v>65</v>
      </c>
      <c r="H2036" s="48"/>
      <c r="I2036" s="104">
        <f>I2035+Table1[[#This Row],[DEBIT]]-Table1[[#This Row],[CREDIT]]</f>
        <v>3322367072</v>
      </c>
      <c r="J2036" s="93"/>
      <c r="K2036" s="65"/>
    </row>
    <row r="2037" hidden="1" spans="1:11">
      <c r="A2037" s="27">
        <v>45191</v>
      </c>
      <c r="B2037" s="28">
        <f t="shared" si="14"/>
        <v>2026</v>
      </c>
      <c r="C2037" s="92" t="str">
        <f>_xlfn.IFNA(VLOOKUP(Table1[[#This Row],[ACCOUNT NAME]],'CHART OF ACCOUNTS'!$B$3:$D$156,2,0),"-")</f>
        <v>MISCELLANOUS</v>
      </c>
      <c r="D2037" s="36" t="s">
        <v>140</v>
      </c>
      <c r="E2037" s="108" t="str">
        <f>_xlfn.IFNA(VLOOKUP(Table1[[#This Row],[ACCOUNT NAME]],'CHART OF ACCOUNTS'!$B$3:$D$156,3,0),"-")</f>
        <v>OPERATIONS EXPENSES</v>
      </c>
      <c r="F2037" s="36" t="s">
        <v>1802</v>
      </c>
      <c r="G2037" s="48">
        <v>157</v>
      </c>
      <c r="H2037" s="48"/>
      <c r="I2037" s="104">
        <f>I2036+Table1[[#This Row],[DEBIT]]-Table1[[#This Row],[CREDIT]]</f>
        <v>3322367229</v>
      </c>
      <c r="J2037" s="93"/>
      <c r="K2037" s="65"/>
    </row>
    <row r="2038" hidden="1" spans="1:11">
      <c r="A2038" s="27">
        <v>45191</v>
      </c>
      <c r="B2038" s="28">
        <f t="shared" si="14"/>
        <v>2027</v>
      </c>
      <c r="C2038" s="92" t="str">
        <f>_xlfn.IFNA(VLOOKUP(Table1[[#This Row],[ACCOUNT NAME]],'CHART OF ACCOUNTS'!$B$3:$D$156,2,0),"-")</f>
        <v>MISCELLANOUS</v>
      </c>
      <c r="D2038" s="36" t="s">
        <v>140</v>
      </c>
      <c r="E2038" s="108" t="str">
        <f>_xlfn.IFNA(VLOOKUP(Table1[[#This Row],[ACCOUNT NAME]],'CHART OF ACCOUNTS'!$B$3:$D$156,3,0),"-")</f>
        <v>OPERATIONS EXPENSES</v>
      </c>
      <c r="F2038" s="36" t="s">
        <v>1803</v>
      </c>
      <c r="G2038" s="48">
        <v>5124</v>
      </c>
      <c r="H2038" s="48"/>
      <c r="I2038" s="104">
        <f>I2037+Table1[[#This Row],[DEBIT]]-Table1[[#This Row],[CREDIT]]</f>
        <v>3322372353</v>
      </c>
      <c r="J2038" s="93"/>
      <c r="K2038" s="65"/>
    </row>
    <row r="2039" hidden="1" spans="1:11">
      <c r="A2039" s="27">
        <v>45191</v>
      </c>
      <c r="B2039" s="28">
        <f t="shared" ref="B2039:B2102" si="15">SUM(B2038+1)</f>
        <v>2028</v>
      </c>
      <c r="C2039" s="92" t="str">
        <f>_xlfn.IFNA(VLOOKUP(Table1[[#This Row],[ACCOUNT NAME]],'CHART OF ACCOUNTS'!$B$3:$D$156,2,0),"-")</f>
        <v>MISCELLANOUS</v>
      </c>
      <c r="D2039" s="36" t="s">
        <v>140</v>
      </c>
      <c r="E2039" s="108" t="str">
        <f>_xlfn.IFNA(VLOOKUP(Table1[[#This Row],[ACCOUNT NAME]],'CHART OF ACCOUNTS'!$B$3:$D$156,3,0),"-")</f>
        <v>OPERATIONS EXPENSES</v>
      </c>
      <c r="F2039" s="36" t="s">
        <v>1804</v>
      </c>
      <c r="G2039" s="48">
        <v>325</v>
      </c>
      <c r="H2039" s="48"/>
      <c r="I2039" s="104">
        <f>I2038+Table1[[#This Row],[DEBIT]]-Table1[[#This Row],[CREDIT]]</f>
        <v>3322372678</v>
      </c>
      <c r="J2039" s="93"/>
      <c r="K2039" s="65"/>
    </row>
    <row r="2040" hidden="1" spans="1:11">
      <c r="A2040" s="27">
        <v>45191</v>
      </c>
      <c r="B2040" s="28">
        <f t="shared" si="15"/>
        <v>2029</v>
      </c>
      <c r="C2040" s="92" t="str">
        <f>_xlfn.IFNA(VLOOKUP(Table1[[#This Row],[ACCOUNT NAME]],'CHART OF ACCOUNTS'!$B$3:$D$156,2,0),"-")</f>
        <v>MISCELLANOUS</v>
      </c>
      <c r="D2040" s="36" t="s">
        <v>140</v>
      </c>
      <c r="E2040" s="108" t="str">
        <f>_xlfn.IFNA(VLOOKUP(Table1[[#This Row],[ACCOUNT NAME]],'CHART OF ACCOUNTS'!$B$3:$D$156,3,0),"-")</f>
        <v>OPERATIONS EXPENSES</v>
      </c>
      <c r="F2040" s="36" t="s">
        <v>1805</v>
      </c>
      <c r="G2040" s="48">
        <v>650</v>
      </c>
      <c r="H2040" s="48"/>
      <c r="I2040" s="104">
        <f>I2039+Table1[[#This Row],[DEBIT]]-Table1[[#This Row],[CREDIT]]</f>
        <v>3322373328</v>
      </c>
      <c r="J2040" s="93"/>
      <c r="K2040" s="65"/>
    </row>
    <row r="2041" hidden="1" spans="1:11">
      <c r="A2041" s="27">
        <v>45191</v>
      </c>
      <c r="B2041" s="28">
        <f t="shared" si="15"/>
        <v>2030</v>
      </c>
      <c r="C2041" s="92" t="str">
        <f>_xlfn.IFNA(VLOOKUP(Table1[[#This Row],[ACCOUNT NAME]],'CHART OF ACCOUNTS'!$B$3:$D$156,2,0),"-")</f>
        <v>MISCELLANOUS</v>
      </c>
      <c r="D2041" s="36" t="s">
        <v>140</v>
      </c>
      <c r="E2041" s="108" t="str">
        <f>_xlfn.IFNA(VLOOKUP(Table1[[#This Row],[ACCOUNT NAME]],'CHART OF ACCOUNTS'!$B$3:$D$156,3,0),"-")</f>
        <v>OPERATIONS EXPENSES</v>
      </c>
      <c r="F2041" s="36" t="s">
        <v>1806</v>
      </c>
      <c r="G2041" s="48">
        <v>6533</v>
      </c>
      <c r="H2041" s="48"/>
      <c r="I2041" s="104">
        <f>I2040+Table1[[#This Row],[DEBIT]]-Table1[[#This Row],[CREDIT]]</f>
        <v>3322379861</v>
      </c>
      <c r="J2041" s="93"/>
      <c r="K2041" s="65"/>
    </row>
    <row r="2042" hidden="1" spans="1:11">
      <c r="A2042" s="27">
        <v>45191</v>
      </c>
      <c r="B2042" s="28">
        <f t="shared" si="15"/>
        <v>2031</v>
      </c>
      <c r="C2042" s="92" t="str">
        <f>_xlfn.IFNA(VLOOKUP(Table1[[#This Row],[ACCOUNT NAME]],'CHART OF ACCOUNTS'!$B$3:$D$156,2,0),"-")</f>
        <v>MISCELLANOUS</v>
      </c>
      <c r="D2042" s="36" t="s">
        <v>140</v>
      </c>
      <c r="E2042" s="108" t="str">
        <f>_xlfn.IFNA(VLOOKUP(Table1[[#This Row],[ACCOUNT NAME]],'CHART OF ACCOUNTS'!$B$3:$D$156,3,0),"-")</f>
        <v>OPERATIONS EXPENSES</v>
      </c>
      <c r="F2042" s="36" t="s">
        <v>1807</v>
      </c>
      <c r="G2042" s="48">
        <v>260</v>
      </c>
      <c r="H2042" s="48"/>
      <c r="I2042" s="104">
        <f>I2041+Table1[[#This Row],[DEBIT]]-Table1[[#This Row],[CREDIT]]</f>
        <v>3322380121</v>
      </c>
      <c r="J2042" s="93"/>
      <c r="K2042" s="65"/>
    </row>
    <row r="2043" hidden="1" spans="1:11">
      <c r="A2043" s="27">
        <v>45191</v>
      </c>
      <c r="B2043" s="28">
        <f t="shared" si="15"/>
        <v>2032</v>
      </c>
      <c r="C2043" s="92" t="str">
        <f>_xlfn.IFNA(VLOOKUP(Table1[[#This Row],[ACCOUNT NAME]],'CHART OF ACCOUNTS'!$B$3:$D$156,2,0),"-")</f>
        <v>MISCELLANOUS</v>
      </c>
      <c r="D2043" s="36" t="s">
        <v>140</v>
      </c>
      <c r="E2043" t="str">
        <f>_xlfn.IFNA(VLOOKUP(Table1[[#This Row],[ACCOUNT NAME]],'CHART OF ACCOUNTS'!$B$3:$D$156,3,0),"-")</f>
        <v>OPERATIONS EXPENSES</v>
      </c>
      <c r="F2043" s="36" t="s">
        <v>1808</v>
      </c>
      <c r="G2043" s="48">
        <v>39</v>
      </c>
      <c r="H2043" s="48"/>
      <c r="I2043" s="104">
        <f>I2042+Table1[[#This Row],[DEBIT]]-Table1[[#This Row],[CREDIT]]</f>
        <v>3322380160</v>
      </c>
      <c r="J2043" s="93"/>
      <c r="K2043" s="65"/>
    </row>
    <row r="2044" hidden="1" spans="1:11">
      <c r="A2044" s="27">
        <v>45191</v>
      </c>
      <c r="B2044" s="28">
        <f t="shared" si="15"/>
        <v>2033</v>
      </c>
      <c r="C2044" s="92" t="str">
        <f>_xlfn.IFNA(VLOOKUP(Table1[[#This Row],[ACCOUNT NAME]],'CHART OF ACCOUNTS'!$B$3:$D$156,2,0),"-")</f>
        <v>MISCELLANOUS</v>
      </c>
      <c r="D2044" s="36" t="s">
        <v>140</v>
      </c>
      <c r="E2044" t="str">
        <f>_xlfn.IFNA(VLOOKUP(Table1[[#This Row],[ACCOUNT NAME]],'CHART OF ACCOUNTS'!$B$3:$D$156,3,0),"-")</f>
        <v>OPERATIONS EXPENSES</v>
      </c>
      <c r="F2044" s="36" t="s">
        <v>1809</v>
      </c>
      <c r="G2044" s="48">
        <v>780</v>
      </c>
      <c r="H2044" s="48"/>
      <c r="I2044" s="104">
        <f>I2043+Table1[[#This Row],[DEBIT]]-Table1[[#This Row],[CREDIT]]</f>
        <v>3322380940</v>
      </c>
      <c r="J2044" s="93"/>
      <c r="K2044" s="65"/>
    </row>
    <row r="2045" hidden="1" spans="1:11">
      <c r="A2045" s="27">
        <v>45191</v>
      </c>
      <c r="B2045" s="28">
        <f t="shared" si="15"/>
        <v>2034</v>
      </c>
      <c r="C2045" s="92" t="str">
        <f>_xlfn.IFNA(VLOOKUP(Table1[[#This Row],[ACCOUNT NAME]],'CHART OF ACCOUNTS'!$B$3:$D$156,2,0),"-")</f>
        <v>MISCELLANOUS</v>
      </c>
      <c r="D2045" s="36" t="s">
        <v>140</v>
      </c>
      <c r="E2045" t="str">
        <f>_xlfn.IFNA(VLOOKUP(Table1[[#This Row],[ACCOUNT NAME]],'CHART OF ACCOUNTS'!$B$3:$D$156,3,0),"-")</f>
        <v>OPERATIONS EXPENSES</v>
      </c>
      <c r="F2045" s="36" t="s">
        <v>1810</v>
      </c>
      <c r="G2045" s="48">
        <v>9402</v>
      </c>
      <c r="H2045" s="48"/>
      <c r="I2045" s="104">
        <f>I2044+Table1[[#This Row],[DEBIT]]-Table1[[#This Row],[CREDIT]]</f>
        <v>3322390342</v>
      </c>
      <c r="J2045" s="93"/>
      <c r="K2045" s="65"/>
    </row>
    <row r="2046" hidden="1" spans="1:11">
      <c r="A2046" s="27">
        <v>45191</v>
      </c>
      <c r="B2046" s="28">
        <f t="shared" si="15"/>
        <v>2035</v>
      </c>
      <c r="C2046" s="92" t="str">
        <f>_xlfn.IFNA(VLOOKUP(Table1[[#This Row],[ACCOUNT NAME]],'CHART OF ACCOUNTS'!$B$3:$D$156,2,0),"-")</f>
        <v>MISCELLANOUS</v>
      </c>
      <c r="D2046" s="36" t="s">
        <v>140</v>
      </c>
      <c r="E2046" t="str">
        <f>_xlfn.IFNA(VLOOKUP(Table1[[#This Row],[ACCOUNT NAME]],'CHART OF ACCOUNTS'!$B$3:$D$156,3,0),"-")</f>
        <v>OPERATIONS EXPENSES</v>
      </c>
      <c r="F2046" s="36" t="s">
        <v>1811</v>
      </c>
      <c r="G2046" s="48">
        <v>6500</v>
      </c>
      <c r="H2046" s="48"/>
      <c r="I2046" s="104">
        <f>I2045+Table1[[#This Row],[DEBIT]]-Table1[[#This Row],[CREDIT]]</f>
        <v>3322396842</v>
      </c>
      <c r="J2046" s="93"/>
      <c r="K2046" s="65"/>
    </row>
    <row r="2047" hidden="1" spans="1:11">
      <c r="A2047" s="27">
        <v>45191</v>
      </c>
      <c r="B2047" s="28">
        <f t="shared" si="15"/>
        <v>2036</v>
      </c>
      <c r="C2047" s="92" t="str">
        <f>_xlfn.IFNA(VLOOKUP(Table1[[#This Row],[ACCOUNT NAME]],'CHART OF ACCOUNTS'!$B$3:$D$156,2,0),"-")</f>
        <v>MISCELLANOUS</v>
      </c>
      <c r="D2047" s="36" t="s">
        <v>140</v>
      </c>
      <c r="E2047" t="str">
        <f>_xlfn.IFNA(VLOOKUP(Table1[[#This Row],[ACCOUNT NAME]],'CHART OF ACCOUNTS'!$B$3:$D$156,3,0),"-")</f>
        <v>OPERATIONS EXPENSES</v>
      </c>
      <c r="F2047" s="36" t="s">
        <v>1812</v>
      </c>
      <c r="G2047" s="48">
        <v>12012</v>
      </c>
      <c r="H2047" s="48"/>
      <c r="I2047" s="104">
        <f>I2046+Table1[[#This Row],[DEBIT]]-Table1[[#This Row],[CREDIT]]</f>
        <v>3322408854</v>
      </c>
      <c r="J2047" s="93"/>
      <c r="K2047" s="65"/>
    </row>
    <row r="2048" hidden="1" spans="1:11">
      <c r="A2048" s="27">
        <v>45191</v>
      </c>
      <c r="B2048" s="28">
        <f t="shared" si="15"/>
        <v>2037</v>
      </c>
      <c r="C2048" s="92" t="str">
        <f>_xlfn.IFNA(VLOOKUP(Table1[[#This Row],[ACCOUNT NAME]],'CHART OF ACCOUNTS'!$B$3:$D$156,2,0),"-")</f>
        <v>MISCELLANOUS</v>
      </c>
      <c r="D2048" s="36" t="s">
        <v>140</v>
      </c>
      <c r="E2048" t="str">
        <f>_xlfn.IFNA(VLOOKUP(Table1[[#This Row],[ACCOUNT NAME]],'CHART OF ACCOUNTS'!$B$3:$D$156,3,0),"-")</f>
        <v>OPERATIONS EXPENSES</v>
      </c>
      <c r="F2048" s="36" t="s">
        <v>1813</v>
      </c>
      <c r="G2048" s="48">
        <v>1164</v>
      </c>
      <c r="H2048" s="48"/>
      <c r="I2048" s="104">
        <f>I2047+Table1[[#This Row],[DEBIT]]-Table1[[#This Row],[CREDIT]]</f>
        <v>3322410018</v>
      </c>
      <c r="J2048" s="93"/>
      <c r="K2048" s="65"/>
    </row>
    <row r="2049" hidden="1" spans="1:11">
      <c r="A2049" s="27">
        <v>45191</v>
      </c>
      <c r="B2049" s="28">
        <f t="shared" si="15"/>
        <v>2038</v>
      </c>
      <c r="C2049" s="92" t="str">
        <f>_xlfn.IFNA(VLOOKUP(Table1[[#This Row],[ACCOUNT NAME]],'CHART OF ACCOUNTS'!$B$3:$D$156,2,0),"-")</f>
        <v>MISCELLANOUS</v>
      </c>
      <c r="D2049" s="36" t="s">
        <v>140</v>
      </c>
      <c r="E2049" t="str">
        <f>_xlfn.IFNA(VLOOKUP(Table1[[#This Row],[ACCOUNT NAME]],'CHART OF ACCOUNTS'!$B$3:$D$156,3,0),"-")</f>
        <v>OPERATIONS EXPENSES</v>
      </c>
      <c r="F2049" s="36" t="s">
        <v>1814</v>
      </c>
      <c r="G2049" s="48">
        <v>3445</v>
      </c>
      <c r="H2049" s="48"/>
      <c r="I2049" s="104">
        <f>I2048+Table1[[#This Row],[DEBIT]]-Table1[[#This Row],[CREDIT]]</f>
        <v>3322413463</v>
      </c>
      <c r="J2049" s="93"/>
      <c r="K2049" s="65"/>
    </row>
    <row r="2050" hidden="1" spans="1:11">
      <c r="A2050" s="27">
        <v>45191</v>
      </c>
      <c r="B2050" s="28">
        <f t="shared" si="15"/>
        <v>2039</v>
      </c>
      <c r="C2050" s="92" t="str">
        <f>_xlfn.IFNA(VLOOKUP(Table1[[#This Row],[ACCOUNT NAME]],'CHART OF ACCOUNTS'!$B$3:$D$156,2,0),"-")</f>
        <v>MISCELLANOUS</v>
      </c>
      <c r="D2050" s="36" t="s">
        <v>140</v>
      </c>
      <c r="E2050" t="str">
        <f>_xlfn.IFNA(VLOOKUP(Table1[[#This Row],[ACCOUNT NAME]],'CHART OF ACCOUNTS'!$B$3:$D$156,3,0),"-")</f>
        <v>OPERATIONS EXPENSES</v>
      </c>
      <c r="F2050" s="36" t="s">
        <v>1815</v>
      </c>
      <c r="G2050" s="48">
        <v>520</v>
      </c>
      <c r="H2050" s="48"/>
      <c r="I2050" s="104">
        <f>I2049+Table1[[#This Row],[DEBIT]]-Table1[[#This Row],[CREDIT]]</f>
        <v>3322413983</v>
      </c>
      <c r="J2050" s="93"/>
      <c r="K2050" s="65"/>
    </row>
    <row r="2051" hidden="1" spans="1:11">
      <c r="A2051" s="27">
        <v>45191</v>
      </c>
      <c r="B2051" s="28">
        <f t="shared" si="15"/>
        <v>2040</v>
      </c>
      <c r="C2051" s="92" t="str">
        <f>_xlfn.IFNA(VLOOKUP(Table1[[#This Row],[ACCOUNT NAME]],'CHART OF ACCOUNTS'!$B$3:$D$156,2,0),"-")</f>
        <v>MISCELLANOUS</v>
      </c>
      <c r="D2051" s="36" t="s">
        <v>140</v>
      </c>
      <c r="E2051" t="str">
        <f>_xlfn.IFNA(VLOOKUP(Table1[[#This Row],[ACCOUNT NAME]],'CHART OF ACCOUNTS'!$B$3:$D$156,3,0),"-")</f>
        <v>OPERATIONS EXPENSES</v>
      </c>
      <c r="F2051" s="36" t="s">
        <v>1816</v>
      </c>
      <c r="G2051" s="48">
        <v>351</v>
      </c>
      <c r="H2051" s="48"/>
      <c r="I2051" s="104">
        <f>I2050+Table1[[#This Row],[DEBIT]]-Table1[[#This Row],[CREDIT]]</f>
        <v>3322414334</v>
      </c>
      <c r="J2051" s="93"/>
      <c r="K2051" s="65"/>
    </row>
    <row r="2052" hidden="1" spans="1:11">
      <c r="A2052" s="27">
        <v>45191</v>
      </c>
      <c r="B2052" s="28">
        <f t="shared" si="15"/>
        <v>2041</v>
      </c>
      <c r="C2052" s="92" t="str">
        <f>_xlfn.IFNA(VLOOKUP(Table1[[#This Row],[ACCOUNT NAME]],'CHART OF ACCOUNTS'!$B$3:$D$156,2,0),"-")</f>
        <v>MISCELLANOUS</v>
      </c>
      <c r="D2052" s="36" t="s">
        <v>140</v>
      </c>
      <c r="E2052" t="str">
        <f>_xlfn.IFNA(VLOOKUP(Table1[[#This Row],[ACCOUNT NAME]],'CHART OF ACCOUNTS'!$B$3:$D$156,3,0),"-")</f>
        <v>OPERATIONS EXPENSES</v>
      </c>
      <c r="F2052" s="36" t="s">
        <v>1817</v>
      </c>
      <c r="G2052" s="48">
        <v>553</v>
      </c>
      <c r="H2052" s="48"/>
      <c r="I2052" s="104">
        <f>I2051+Table1[[#This Row],[DEBIT]]-Table1[[#This Row],[CREDIT]]</f>
        <v>3322414887</v>
      </c>
      <c r="J2052" s="93"/>
      <c r="K2052" s="65"/>
    </row>
    <row r="2053" hidden="1" spans="1:11">
      <c r="A2053" s="27">
        <v>45191</v>
      </c>
      <c r="B2053" s="28">
        <f t="shared" si="15"/>
        <v>2042</v>
      </c>
      <c r="C2053" s="92" t="str">
        <f>_xlfn.IFNA(VLOOKUP(Table1[[#This Row],[ACCOUNT NAME]],'CHART OF ACCOUNTS'!$B$3:$D$156,2,0),"-")</f>
        <v>MISCELLANOUS</v>
      </c>
      <c r="D2053" s="36" t="s">
        <v>140</v>
      </c>
      <c r="E2053" t="str">
        <f>_xlfn.IFNA(VLOOKUP(Table1[[#This Row],[ACCOUNT NAME]],'CHART OF ACCOUNTS'!$B$3:$D$156,3,0),"-")</f>
        <v>OPERATIONS EXPENSES</v>
      </c>
      <c r="F2053" s="36" t="s">
        <v>1818</v>
      </c>
      <c r="G2053" s="48">
        <v>1378</v>
      </c>
      <c r="H2053" s="48"/>
      <c r="I2053" s="104">
        <f>I2052+Table1[[#This Row],[DEBIT]]-Table1[[#This Row],[CREDIT]]</f>
        <v>3322416265</v>
      </c>
      <c r="J2053" s="93"/>
      <c r="K2053" s="65"/>
    </row>
    <row r="2054" hidden="1" spans="1:11">
      <c r="A2054" s="27">
        <v>45191</v>
      </c>
      <c r="B2054" s="28">
        <f t="shared" si="15"/>
        <v>2043</v>
      </c>
      <c r="C2054" s="92" t="str">
        <f>_xlfn.IFNA(VLOOKUP(Table1[[#This Row],[ACCOUNT NAME]],'CHART OF ACCOUNTS'!$B$3:$D$156,2,0),"-")</f>
        <v>MISCELLANOUS</v>
      </c>
      <c r="D2054" s="36" t="s">
        <v>140</v>
      </c>
      <c r="E2054" t="str">
        <f>_xlfn.IFNA(VLOOKUP(Table1[[#This Row],[ACCOUNT NAME]],'CHART OF ACCOUNTS'!$B$3:$D$156,3,0),"-")</f>
        <v>OPERATIONS EXPENSES</v>
      </c>
      <c r="F2054" s="36" t="s">
        <v>1819</v>
      </c>
      <c r="G2054" s="48">
        <v>176</v>
      </c>
      <c r="H2054" s="48"/>
      <c r="I2054" s="104">
        <f>I2053+Table1[[#This Row],[DEBIT]]-Table1[[#This Row],[CREDIT]]</f>
        <v>3322416441</v>
      </c>
      <c r="J2054" s="93"/>
      <c r="K2054" s="65"/>
    </row>
    <row r="2055" hidden="1" spans="1:11">
      <c r="A2055" s="27">
        <v>45191</v>
      </c>
      <c r="B2055" s="28">
        <f t="shared" si="15"/>
        <v>2044</v>
      </c>
      <c r="C2055" s="92" t="str">
        <f>_xlfn.IFNA(VLOOKUP(Table1[[#This Row],[ACCOUNT NAME]],'CHART OF ACCOUNTS'!$B$3:$D$156,2,0),"-")</f>
        <v>MISCELLANOUS</v>
      </c>
      <c r="D2055" s="36" t="s">
        <v>140</v>
      </c>
      <c r="E2055" t="str">
        <f>_xlfn.IFNA(VLOOKUP(Table1[[#This Row],[ACCOUNT NAME]],'CHART OF ACCOUNTS'!$B$3:$D$156,3,0),"-")</f>
        <v>OPERATIONS EXPENSES</v>
      </c>
      <c r="F2055" s="36" t="s">
        <v>1820</v>
      </c>
      <c r="G2055" s="48">
        <v>696</v>
      </c>
      <c r="H2055" s="48"/>
      <c r="I2055" s="104">
        <f>I2054+Table1[[#This Row],[DEBIT]]-Table1[[#This Row],[CREDIT]]</f>
        <v>3322417137</v>
      </c>
      <c r="J2055" s="93"/>
      <c r="K2055" s="65"/>
    </row>
    <row r="2056" hidden="1" spans="1:11">
      <c r="A2056" s="27">
        <v>45191</v>
      </c>
      <c r="B2056" s="28">
        <f t="shared" si="15"/>
        <v>2045</v>
      </c>
      <c r="C2056" s="92" t="str">
        <f>_xlfn.IFNA(VLOOKUP(Table1[[#This Row],[ACCOUNT NAME]],'CHART OF ACCOUNTS'!$B$3:$D$156,2,0),"-")</f>
        <v>MISCELLANOUS</v>
      </c>
      <c r="D2056" s="36" t="s">
        <v>140</v>
      </c>
      <c r="E2056" t="str">
        <f>_xlfn.IFNA(VLOOKUP(Table1[[#This Row],[ACCOUNT NAME]],'CHART OF ACCOUNTS'!$B$3:$D$156,3,0),"-")</f>
        <v>OPERATIONS EXPENSES</v>
      </c>
      <c r="F2056" s="36" t="s">
        <v>1821</v>
      </c>
      <c r="G2056" s="48">
        <v>910</v>
      </c>
      <c r="H2056" s="48"/>
      <c r="I2056" s="104">
        <f>I2055+Table1[[#This Row],[DEBIT]]-Table1[[#This Row],[CREDIT]]</f>
        <v>3322418047</v>
      </c>
      <c r="J2056" s="93"/>
      <c r="K2056" s="65"/>
    </row>
    <row r="2057" hidden="1" spans="1:11">
      <c r="A2057" s="27">
        <v>45191</v>
      </c>
      <c r="B2057" s="28">
        <f t="shared" si="15"/>
        <v>2046</v>
      </c>
      <c r="C2057" s="92" t="str">
        <f>_xlfn.IFNA(VLOOKUP(Table1[[#This Row],[ACCOUNT NAME]],'CHART OF ACCOUNTS'!$B$3:$D$156,2,0),"-")</f>
        <v>MISCELLANOUS</v>
      </c>
      <c r="D2057" s="36" t="s">
        <v>140</v>
      </c>
      <c r="E2057" t="str">
        <f>_xlfn.IFNA(VLOOKUP(Table1[[#This Row],[ACCOUNT NAME]],'CHART OF ACCOUNTS'!$B$3:$D$156,3,0),"-")</f>
        <v>OPERATIONS EXPENSES</v>
      </c>
      <c r="F2057" s="36" t="s">
        <v>1819</v>
      </c>
      <c r="G2057" s="48">
        <v>176</v>
      </c>
      <c r="H2057" s="48"/>
      <c r="I2057" s="104">
        <f>I2056+Table1[[#This Row],[DEBIT]]-Table1[[#This Row],[CREDIT]]</f>
        <v>3322418223</v>
      </c>
      <c r="J2057" s="93"/>
      <c r="K2057" s="65"/>
    </row>
    <row r="2058" hidden="1" spans="1:11">
      <c r="A2058" s="27">
        <v>45191</v>
      </c>
      <c r="B2058" s="28">
        <f t="shared" si="15"/>
        <v>2047</v>
      </c>
      <c r="C2058" s="92" t="str">
        <f>_xlfn.IFNA(VLOOKUP(Table1[[#This Row],[ACCOUNT NAME]],'CHART OF ACCOUNTS'!$B$3:$D$156,2,0),"-")</f>
        <v>MISCELLANOUS</v>
      </c>
      <c r="D2058" s="36" t="s">
        <v>140</v>
      </c>
      <c r="E2058" t="str">
        <f>_xlfn.IFNA(VLOOKUP(Table1[[#This Row],[ACCOUNT NAME]],'CHART OF ACCOUNTS'!$B$3:$D$156,3,0),"-")</f>
        <v>OPERATIONS EXPENSES</v>
      </c>
      <c r="F2058" s="36" t="s">
        <v>1790</v>
      </c>
      <c r="G2058" s="48">
        <v>650</v>
      </c>
      <c r="H2058" s="48"/>
      <c r="I2058" s="104">
        <f>I2057+Table1[[#This Row],[DEBIT]]-Table1[[#This Row],[CREDIT]]</f>
        <v>3322418873</v>
      </c>
      <c r="J2058" s="93"/>
      <c r="K2058" s="65"/>
    </row>
    <row r="2059" hidden="1" spans="1:11">
      <c r="A2059" s="27">
        <v>45191</v>
      </c>
      <c r="B2059" s="28">
        <f t="shared" si="15"/>
        <v>2048</v>
      </c>
      <c r="C2059" s="92" t="str">
        <f>_xlfn.IFNA(VLOOKUP(Table1[[#This Row],[ACCOUNT NAME]],'CHART OF ACCOUNTS'!$B$3:$D$156,2,0),"-")</f>
        <v>MISCELLANOUS</v>
      </c>
      <c r="D2059" s="36" t="s">
        <v>140</v>
      </c>
      <c r="E2059" t="str">
        <f>_xlfn.IFNA(VLOOKUP(Table1[[#This Row],[ACCOUNT NAME]],'CHART OF ACCOUNTS'!$B$3:$D$156,3,0),"-")</f>
        <v>OPERATIONS EXPENSES</v>
      </c>
      <c r="F2059" s="36" t="s">
        <v>1822</v>
      </c>
      <c r="G2059" s="48">
        <v>2340</v>
      </c>
      <c r="H2059" s="48"/>
      <c r="I2059" s="104">
        <f>I2058+Table1[[#This Row],[DEBIT]]-Table1[[#This Row],[CREDIT]]</f>
        <v>3322421213</v>
      </c>
      <c r="J2059" s="93"/>
      <c r="K2059" s="65"/>
    </row>
    <row r="2060" hidden="1" spans="1:11">
      <c r="A2060" s="27">
        <v>45191</v>
      </c>
      <c r="B2060" s="28">
        <f t="shared" si="15"/>
        <v>2049</v>
      </c>
      <c r="C2060" s="92" t="str">
        <f>_xlfn.IFNA(VLOOKUP(Table1[[#This Row],[ACCOUNT NAME]],'CHART OF ACCOUNTS'!$B$3:$D$156,2,0),"-")</f>
        <v>MISCELLANOUS</v>
      </c>
      <c r="D2060" s="36" t="s">
        <v>140</v>
      </c>
      <c r="E2060" t="str">
        <f>_xlfn.IFNA(VLOOKUP(Table1[[#This Row],[ACCOUNT NAME]],'CHART OF ACCOUNTS'!$B$3:$D$156,3,0),"-")</f>
        <v>OPERATIONS EXPENSES</v>
      </c>
      <c r="F2060" s="36" t="s">
        <v>1823</v>
      </c>
      <c r="G2060" s="48">
        <v>650</v>
      </c>
      <c r="H2060" s="48"/>
      <c r="I2060" s="104">
        <f>I2059+Table1[[#This Row],[DEBIT]]-Table1[[#This Row],[CREDIT]]</f>
        <v>3322421863</v>
      </c>
      <c r="J2060" s="93"/>
      <c r="K2060" s="65"/>
    </row>
    <row r="2061" hidden="1" spans="1:11">
      <c r="A2061" s="27">
        <v>45191</v>
      </c>
      <c r="B2061" s="28">
        <f t="shared" si="15"/>
        <v>2050</v>
      </c>
      <c r="C2061" s="92" t="str">
        <f>_xlfn.IFNA(VLOOKUP(Table1[[#This Row],[ACCOUNT NAME]],'CHART OF ACCOUNTS'!$B$3:$D$156,2,0),"-")</f>
        <v>MISCELLANOUS</v>
      </c>
      <c r="D2061" s="36" t="s">
        <v>140</v>
      </c>
      <c r="E2061" t="str">
        <f>_xlfn.IFNA(VLOOKUP(Table1[[#This Row],[ACCOUNT NAME]],'CHART OF ACCOUNTS'!$B$3:$D$156,3,0),"-")</f>
        <v>OPERATIONS EXPENSES</v>
      </c>
      <c r="F2061" s="36" t="s">
        <v>1819</v>
      </c>
      <c r="G2061" s="48">
        <v>176</v>
      </c>
      <c r="H2061" s="48"/>
      <c r="I2061" s="104">
        <f>I2060+Table1[[#This Row],[DEBIT]]-Table1[[#This Row],[CREDIT]]</f>
        <v>3322422039</v>
      </c>
      <c r="J2061" s="93"/>
      <c r="K2061" s="65"/>
    </row>
    <row r="2062" hidden="1" spans="1:11">
      <c r="A2062" s="27">
        <v>45191</v>
      </c>
      <c r="B2062" s="28">
        <f t="shared" si="15"/>
        <v>2051</v>
      </c>
      <c r="C2062" s="92" t="str">
        <f>_xlfn.IFNA(VLOOKUP(Table1[[#This Row],[ACCOUNT NAME]],'CHART OF ACCOUNTS'!$B$3:$D$156,2,0),"-")</f>
        <v>MISCELLANOUS</v>
      </c>
      <c r="D2062" s="36" t="s">
        <v>140</v>
      </c>
      <c r="E2062" t="str">
        <f>_xlfn.IFNA(VLOOKUP(Table1[[#This Row],[ACCOUNT NAME]],'CHART OF ACCOUNTS'!$B$3:$D$156,3,0),"-")</f>
        <v>OPERATIONS EXPENSES</v>
      </c>
      <c r="F2062" s="36" t="s">
        <v>1824</v>
      </c>
      <c r="G2062" s="48">
        <v>1383</v>
      </c>
      <c r="H2062" s="48"/>
      <c r="I2062" s="104">
        <f>I2061+Table1[[#This Row],[DEBIT]]-Table1[[#This Row],[CREDIT]]</f>
        <v>3322423422</v>
      </c>
      <c r="J2062" s="93"/>
      <c r="K2062" s="65"/>
    </row>
    <row r="2063" hidden="1" spans="1:11">
      <c r="A2063" s="27">
        <v>45191</v>
      </c>
      <c r="B2063" s="28">
        <f t="shared" si="15"/>
        <v>2052</v>
      </c>
      <c r="C2063" s="92" t="str">
        <f>_xlfn.IFNA(VLOOKUP(Table1[[#This Row],[ACCOUNT NAME]],'CHART OF ACCOUNTS'!$B$3:$D$156,2,0),"-")</f>
        <v>MISCELLANOUS</v>
      </c>
      <c r="D2063" s="36" t="s">
        <v>140</v>
      </c>
      <c r="E2063" t="str">
        <f>_xlfn.IFNA(VLOOKUP(Table1[[#This Row],[ACCOUNT NAME]],'CHART OF ACCOUNTS'!$B$3:$D$156,3,0),"-")</f>
        <v>OPERATIONS EXPENSES</v>
      </c>
      <c r="F2063" s="36" t="s">
        <v>1825</v>
      </c>
      <c r="G2063" s="48">
        <v>6721</v>
      </c>
      <c r="H2063" s="48"/>
      <c r="I2063" s="104">
        <f>I2062+Table1[[#This Row],[DEBIT]]-Table1[[#This Row],[CREDIT]]</f>
        <v>3322430143</v>
      </c>
      <c r="J2063" s="93"/>
      <c r="K2063" s="65"/>
    </row>
    <row r="2064" hidden="1" spans="1:11">
      <c r="A2064" s="27">
        <v>45191</v>
      </c>
      <c r="B2064" s="28">
        <f t="shared" si="15"/>
        <v>2053</v>
      </c>
      <c r="C2064" s="92" t="str">
        <f>_xlfn.IFNA(VLOOKUP(Table1[[#This Row],[ACCOUNT NAME]],'CHART OF ACCOUNTS'!$B$3:$D$156,2,0),"-")</f>
        <v>MISCELLANOUS</v>
      </c>
      <c r="D2064" s="36" t="s">
        <v>140</v>
      </c>
      <c r="E2064" t="str">
        <f>_xlfn.IFNA(VLOOKUP(Table1[[#This Row],[ACCOUNT NAME]],'CHART OF ACCOUNTS'!$B$3:$D$156,3,0),"-")</f>
        <v>OPERATIONS EXPENSES</v>
      </c>
      <c r="F2064" s="36" t="s">
        <v>1826</v>
      </c>
      <c r="G2064" s="48">
        <v>4674</v>
      </c>
      <c r="H2064" s="48"/>
      <c r="I2064" s="104">
        <f>I2063+Table1[[#This Row],[DEBIT]]-Table1[[#This Row],[CREDIT]]</f>
        <v>3322434817</v>
      </c>
      <c r="J2064" s="93"/>
      <c r="K2064" s="65"/>
    </row>
    <row r="2065" hidden="1" spans="1:11">
      <c r="A2065" s="27">
        <v>45191</v>
      </c>
      <c r="B2065" s="28">
        <f t="shared" si="15"/>
        <v>2054</v>
      </c>
      <c r="C2065" s="92" t="str">
        <f>_xlfn.IFNA(VLOOKUP(Table1[[#This Row],[ACCOUNT NAME]],'CHART OF ACCOUNTS'!$B$3:$D$156,2,0),"-")</f>
        <v>MISCELLANOUS</v>
      </c>
      <c r="D2065" s="36" t="s">
        <v>140</v>
      </c>
      <c r="E2065" t="str">
        <f>_xlfn.IFNA(VLOOKUP(Table1[[#This Row],[ACCOUNT NAME]],'CHART OF ACCOUNTS'!$B$3:$D$156,3,0),"-")</f>
        <v>OPERATIONS EXPENSES</v>
      </c>
      <c r="F2065" s="36" t="s">
        <v>1827</v>
      </c>
      <c r="G2065" s="48">
        <v>1950</v>
      </c>
      <c r="H2065" s="48"/>
      <c r="I2065" s="104">
        <f>I2064+Table1[[#This Row],[DEBIT]]-Table1[[#This Row],[CREDIT]]</f>
        <v>3322436767</v>
      </c>
      <c r="J2065" s="93"/>
      <c r="K2065" s="65"/>
    </row>
    <row r="2066" hidden="1" spans="1:11">
      <c r="A2066" s="27">
        <v>45191</v>
      </c>
      <c r="B2066" s="28">
        <f t="shared" si="15"/>
        <v>2055</v>
      </c>
      <c r="C2066" s="92" t="str">
        <f>_xlfn.IFNA(VLOOKUP(Table1[[#This Row],[ACCOUNT NAME]],'CHART OF ACCOUNTS'!$B$3:$D$156,2,0),"-")</f>
        <v>MISCELLANOUS</v>
      </c>
      <c r="D2066" s="36" t="s">
        <v>140</v>
      </c>
      <c r="E2066" t="str">
        <f>_xlfn.IFNA(VLOOKUP(Table1[[#This Row],[ACCOUNT NAME]],'CHART OF ACCOUNTS'!$B$3:$D$156,3,0),"-")</f>
        <v>OPERATIONS EXPENSES</v>
      </c>
      <c r="F2066" s="36" t="s">
        <v>1828</v>
      </c>
      <c r="G2066" s="48">
        <v>50</v>
      </c>
      <c r="H2066" s="48"/>
      <c r="I2066" s="104">
        <f>I2065+Table1[[#This Row],[DEBIT]]-Table1[[#This Row],[CREDIT]]</f>
        <v>3322436817</v>
      </c>
      <c r="J2066" s="93"/>
      <c r="K2066" s="65"/>
    </row>
    <row r="2067" hidden="1" spans="1:11">
      <c r="A2067" s="27">
        <v>45191</v>
      </c>
      <c r="B2067" s="28">
        <f t="shared" si="15"/>
        <v>2056</v>
      </c>
      <c r="C2067" s="92" t="str">
        <f>_xlfn.IFNA(VLOOKUP(Table1[[#This Row],[ACCOUNT NAME]],'CHART OF ACCOUNTS'!$B$3:$D$156,2,0),"-")</f>
        <v>MISCELLANOUS</v>
      </c>
      <c r="D2067" s="36" t="s">
        <v>140</v>
      </c>
      <c r="E2067" t="str">
        <f>_xlfn.IFNA(VLOOKUP(Table1[[#This Row],[ACCOUNT NAME]],'CHART OF ACCOUNTS'!$B$3:$D$156,3,0),"-")</f>
        <v>OPERATIONS EXPENSES</v>
      </c>
      <c r="F2067" s="36" t="s">
        <v>1829</v>
      </c>
      <c r="G2067" s="48">
        <v>169</v>
      </c>
      <c r="H2067" s="48"/>
      <c r="I2067" s="104">
        <f>I2066+Table1[[#This Row],[DEBIT]]-Table1[[#This Row],[CREDIT]]</f>
        <v>3322436986</v>
      </c>
      <c r="J2067" s="93"/>
      <c r="K2067" s="65"/>
    </row>
    <row r="2068" hidden="1" spans="1:11">
      <c r="A2068" s="27">
        <v>45191</v>
      </c>
      <c r="B2068" s="28">
        <f t="shared" si="15"/>
        <v>2057</v>
      </c>
      <c r="C2068" s="92" t="str">
        <f>_xlfn.IFNA(VLOOKUP(Table1[[#This Row],[ACCOUNT NAME]],'CHART OF ACCOUNTS'!$B$3:$D$156,2,0),"-")</f>
        <v>MISCELLANOUS</v>
      </c>
      <c r="D2068" s="36" t="s">
        <v>140</v>
      </c>
      <c r="E2068" t="str">
        <f>_xlfn.IFNA(VLOOKUP(Table1[[#This Row],[ACCOUNT NAME]],'CHART OF ACCOUNTS'!$B$3:$D$156,3,0),"-")</f>
        <v>OPERATIONS EXPENSES</v>
      </c>
      <c r="F2068" s="36" t="s">
        <v>1830</v>
      </c>
      <c r="G2068" s="48">
        <v>325</v>
      </c>
      <c r="H2068" s="48"/>
      <c r="I2068" s="104">
        <f>I2067+Table1[[#This Row],[DEBIT]]-Table1[[#This Row],[CREDIT]]</f>
        <v>3322437311</v>
      </c>
      <c r="J2068" s="93"/>
      <c r="K2068" s="65"/>
    </row>
    <row r="2069" hidden="1" spans="1:11">
      <c r="A2069" s="27">
        <v>45191</v>
      </c>
      <c r="B2069" s="28">
        <f t="shared" si="15"/>
        <v>2058</v>
      </c>
      <c r="C2069" s="92" t="str">
        <f>_xlfn.IFNA(VLOOKUP(Table1[[#This Row],[ACCOUNT NAME]],'CHART OF ACCOUNTS'!$B$3:$D$156,2,0),"-")</f>
        <v>MISCELLANOUS</v>
      </c>
      <c r="D2069" s="36" t="s">
        <v>140</v>
      </c>
      <c r="E2069" t="str">
        <f>_xlfn.IFNA(VLOOKUP(Table1[[#This Row],[ACCOUNT NAME]],'CHART OF ACCOUNTS'!$B$3:$D$156,3,0),"-")</f>
        <v>OPERATIONS EXPENSES</v>
      </c>
      <c r="F2069" s="36" t="s">
        <v>1790</v>
      </c>
      <c r="G2069" s="48">
        <v>650</v>
      </c>
      <c r="H2069" s="48"/>
      <c r="I2069" s="104">
        <f>I2068+Table1[[#This Row],[DEBIT]]-Table1[[#This Row],[CREDIT]]</f>
        <v>3322437961</v>
      </c>
      <c r="J2069" s="93"/>
      <c r="K2069" s="65"/>
    </row>
    <row r="2070" hidden="1" spans="1:11">
      <c r="A2070" s="27">
        <v>45191</v>
      </c>
      <c r="B2070" s="28">
        <f t="shared" si="15"/>
        <v>2059</v>
      </c>
      <c r="C2070" s="92" t="str">
        <f>_xlfn.IFNA(VLOOKUP(Table1[[#This Row],[ACCOUNT NAME]],'CHART OF ACCOUNTS'!$B$3:$D$156,2,0),"-")</f>
        <v>MISCELLANOUS</v>
      </c>
      <c r="D2070" s="36" t="s">
        <v>140</v>
      </c>
      <c r="E2070" t="str">
        <f>_xlfn.IFNA(VLOOKUP(Table1[[#This Row],[ACCOUNT NAME]],'CHART OF ACCOUNTS'!$B$3:$D$156,3,0),"-")</f>
        <v>OPERATIONS EXPENSES</v>
      </c>
      <c r="F2070" s="36" t="s">
        <v>1831</v>
      </c>
      <c r="G2070" s="48">
        <v>943</v>
      </c>
      <c r="H2070" s="48"/>
      <c r="I2070" s="104">
        <f>I2069+Table1[[#This Row],[DEBIT]]-Table1[[#This Row],[CREDIT]]</f>
        <v>3322438904</v>
      </c>
      <c r="J2070" s="93"/>
      <c r="K2070" s="65"/>
    </row>
    <row r="2071" hidden="1" spans="1:11">
      <c r="A2071" s="27">
        <v>45191</v>
      </c>
      <c r="B2071" s="28">
        <f t="shared" si="15"/>
        <v>2060</v>
      </c>
      <c r="C2071" s="92" t="str">
        <f>_xlfn.IFNA(VLOOKUP(Table1[[#This Row],[ACCOUNT NAME]],'CHART OF ACCOUNTS'!$B$3:$D$156,2,0),"-")</f>
        <v>MISCELLANOUS</v>
      </c>
      <c r="D2071" s="36" t="s">
        <v>140</v>
      </c>
      <c r="E2071" t="str">
        <f>_xlfn.IFNA(VLOOKUP(Table1[[#This Row],[ACCOUNT NAME]],'CHART OF ACCOUNTS'!$B$3:$D$156,3,0),"-")</f>
        <v>OPERATIONS EXPENSES</v>
      </c>
      <c r="F2071" s="36" t="s">
        <v>1832</v>
      </c>
      <c r="G2071" s="48">
        <v>1228</v>
      </c>
      <c r="H2071" s="48"/>
      <c r="I2071" s="104">
        <f>I2070+Table1[[#This Row],[DEBIT]]-Table1[[#This Row],[CREDIT]]</f>
        <v>3322440132</v>
      </c>
      <c r="J2071" s="93"/>
      <c r="K2071" s="65"/>
    </row>
    <row r="2072" hidden="1" spans="1:11">
      <c r="A2072" s="27">
        <v>45191</v>
      </c>
      <c r="B2072" s="28">
        <f t="shared" si="15"/>
        <v>2061</v>
      </c>
      <c r="C2072" s="92" t="str">
        <f>_xlfn.IFNA(VLOOKUP(Table1[[#This Row],[ACCOUNT NAME]],'CHART OF ACCOUNTS'!$B$3:$D$156,2,0),"-")</f>
        <v>MISCELLANOUS</v>
      </c>
      <c r="D2072" s="36" t="s">
        <v>140</v>
      </c>
      <c r="E2072" t="str">
        <f>_xlfn.IFNA(VLOOKUP(Table1[[#This Row],[ACCOUNT NAME]],'CHART OF ACCOUNTS'!$B$3:$D$156,3,0),"-")</f>
        <v>OPERATIONS EXPENSES</v>
      </c>
      <c r="F2072" s="36" t="s">
        <v>1833</v>
      </c>
      <c r="G2072" s="48">
        <v>351</v>
      </c>
      <c r="H2072" s="48"/>
      <c r="I2072" s="104">
        <f>I2071+Table1[[#This Row],[DEBIT]]-Table1[[#This Row],[CREDIT]]</f>
        <v>3322440483</v>
      </c>
      <c r="J2072" s="93"/>
      <c r="K2072" s="65"/>
    </row>
    <row r="2073" hidden="1" spans="1:11">
      <c r="A2073" s="27">
        <v>45191</v>
      </c>
      <c r="B2073" s="28">
        <f t="shared" si="15"/>
        <v>2062</v>
      </c>
      <c r="C2073" s="92" t="str">
        <f>_xlfn.IFNA(VLOOKUP(Table1[[#This Row],[ACCOUNT NAME]],'CHART OF ACCOUNTS'!$B$3:$D$156,2,0),"-")</f>
        <v>MISCELLANOUS</v>
      </c>
      <c r="D2073" s="36" t="s">
        <v>140</v>
      </c>
      <c r="E2073" t="str">
        <f>_xlfn.IFNA(VLOOKUP(Table1[[#This Row],[ACCOUNT NAME]],'CHART OF ACCOUNTS'!$B$3:$D$156,3,0),"-")</f>
        <v>OPERATIONS EXPENSES</v>
      </c>
      <c r="F2073" s="36" t="s">
        <v>1834</v>
      </c>
      <c r="G2073" s="48">
        <v>1768</v>
      </c>
      <c r="H2073" s="48"/>
      <c r="I2073" s="104">
        <f>I2072+Table1[[#This Row],[DEBIT]]-Table1[[#This Row],[CREDIT]]</f>
        <v>3322442251</v>
      </c>
      <c r="J2073" s="93"/>
      <c r="K2073" s="65"/>
    </row>
    <row r="2074" hidden="1" spans="1:11">
      <c r="A2074" s="27">
        <v>45191</v>
      </c>
      <c r="B2074" s="28">
        <f t="shared" si="15"/>
        <v>2063</v>
      </c>
      <c r="C2074" s="92" t="str">
        <f>_xlfn.IFNA(VLOOKUP(Table1[[#This Row],[ACCOUNT NAME]],'CHART OF ACCOUNTS'!$B$3:$D$156,2,0),"-")</f>
        <v>MISCELLANOUS</v>
      </c>
      <c r="D2074" s="36" t="s">
        <v>140</v>
      </c>
      <c r="E2074" t="str">
        <f>_xlfn.IFNA(VLOOKUP(Table1[[#This Row],[ACCOUNT NAME]],'CHART OF ACCOUNTS'!$B$3:$D$156,3,0),"-")</f>
        <v>OPERATIONS EXPENSES</v>
      </c>
      <c r="F2074" s="36" t="s">
        <v>1835</v>
      </c>
      <c r="G2074" s="48">
        <v>176</v>
      </c>
      <c r="H2074" s="48"/>
      <c r="I2074" s="104">
        <f>I2073+Table1[[#This Row],[DEBIT]]-Table1[[#This Row],[CREDIT]]</f>
        <v>3322442427</v>
      </c>
      <c r="J2074" s="93"/>
      <c r="K2074" s="65"/>
    </row>
    <row r="2075" hidden="1" spans="1:11">
      <c r="A2075" s="27">
        <v>45191</v>
      </c>
      <c r="B2075" s="28">
        <f t="shared" si="15"/>
        <v>2064</v>
      </c>
      <c r="C2075" s="92" t="str">
        <f>_xlfn.IFNA(VLOOKUP(Table1[[#This Row],[ACCOUNT NAME]],'CHART OF ACCOUNTS'!$B$3:$D$156,2,0),"-")</f>
        <v>MISCELLANOUS</v>
      </c>
      <c r="D2075" s="36" t="s">
        <v>140</v>
      </c>
      <c r="E2075" t="str">
        <f>_xlfn.IFNA(VLOOKUP(Table1[[#This Row],[ACCOUNT NAME]],'CHART OF ACCOUNTS'!$B$3:$D$156,3,0),"-")</f>
        <v>OPERATIONS EXPENSES</v>
      </c>
      <c r="F2075" s="36" t="s">
        <v>1836</v>
      </c>
      <c r="G2075" s="48">
        <v>1365</v>
      </c>
      <c r="H2075" s="48"/>
      <c r="I2075" s="104">
        <f>I2074+Table1[[#This Row],[DEBIT]]-Table1[[#This Row],[CREDIT]]</f>
        <v>3322443792</v>
      </c>
      <c r="J2075" s="93"/>
      <c r="K2075" s="65"/>
    </row>
    <row r="2076" hidden="1" spans="1:11">
      <c r="A2076" s="27">
        <v>45191</v>
      </c>
      <c r="B2076" s="28">
        <f t="shared" si="15"/>
        <v>2065</v>
      </c>
      <c r="C2076" s="92" t="str">
        <f>_xlfn.IFNA(VLOOKUP(Table1[[#This Row],[ACCOUNT NAME]],'CHART OF ACCOUNTS'!$B$3:$D$156,2,0),"-")</f>
        <v>MISCELLANOUS</v>
      </c>
      <c r="D2076" s="36" t="s">
        <v>140</v>
      </c>
      <c r="E2076" t="str">
        <f>_xlfn.IFNA(VLOOKUP(Table1[[#This Row],[ACCOUNT NAME]],'CHART OF ACCOUNTS'!$B$3:$D$156,3,0),"-")</f>
        <v>OPERATIONS EXPENSES</v>
      </c>
      <c r="F2076" s="36" t="s">
        <v>1837</v>
      </c>
      <c r="G2076" s="48">
        <v>1723</v>
      </c>
      <c r="H2076" s="48"/>
      <c r="I2076" s="104">
        <f>I2075+Table1[[#This Row],[DEBIT]]-Table1[[#This Row],[CREDIT]]</f>
        <v>3322445515</v>
      </c>
      <c r="J2076" s="93"/>
      <c r="K2076" s="65"/>
    </row>
    <row r="2077" hidden="1" spans="1:11">
      <c r="A2077" s="27">
        <v>45191</v>
      </c>
      <c r="B2077" s="28">
        <f t="shared" si="15"/>
        <v>2066</v>
      </c>
      <c r="C2077" s="92" t="str">
        <f>_xlfn.IFNA(VLOOKUP(Table1[[#This Row],[ACCOUNT NAME]],'CHART OF ACCOUNTS'!$B$3:$D$156,2,0),"-")</f>
        <v>MISCELLANOUS</v>
      </c>
      <c r="D2077" s="36" t="s">
        <v>140</v>
      </c>
      <c r="E2077" t="str">
        <f>_xlfn.IFNA(VLOOKUP(Table1[[#This Row],[ACCOUNT NAME]],'CHART OF ACCOUNTS'!$B$3:$D$156,3,0),"-")</f>
        <v>OPERATIONS EXPENSES</v>
      </c>
      <c r="F2077" s="36" t="s">
        <v>1838</v>
      </c>
      <c r="G2077" s="48">
        <v>845</v>
      </c>
      <c r="H2077" s="48"/>
      <c r="I2077" s="104">
        <f>I2076+Table1[[#This Row],[DEBIT]]-Table1[[#This Row],[CREDIT]]</f>
        <v>3322446360</v>
      </c>
      <c r="J2077" s="93"/>
      <c r="K2077" s="65"/>
    </row>
    <row r="2078" hidden="1" spans="1:11">
      <c r="A2078" s="27">
        <v>45191</v>
      </c>
      <c r="B2078" s="28">
        <f t="shared" si="15"/>
        <v>2067</v>
      </c>
      <c r="C2078" s="92" t="str">
        <f>_xlfn.IFNA(VLOOKUP(Table1[[#This Row],[ACCOUNT NAME]],'CHART OF ACCOUNTS'!$B$3:$D$156,2,0),"-")</f>
        <v>MISCELLANOUS</v>
      </c>
      <c r="D2078" s="36" t="s">
        <v>140</v>
      </c>
      <c r="E2078" t="str">
        <f>_xlfn.IFNA(VLOOKUP(Table1[[#This Row],[ACCOUNT NAME]],'CHART OF ACCOUNTS'!$B$3:$D$156,3,0),"-")</f>
        <v>OPERATIONS EXPENSES</v>
      </c>
      <c r="F2078" s="36" t="s">
        <v>1778</v>
      </c>
      <c r="G2078" s="48">
        <v>3250</v>
      </c>
      <c r="H2078" s="48"/>
      <c r="I2078" s="104">
        <f>I2077+Table1[[#This Row],[DEBIT]]-Table1[[#This Row],[CREDIT]]</f>
        <v>3322449610</v>
      </c>
      <c r="J2078" s="93"/>
      <c r="K2078" s="65"/>
    </row>
    <row r="2079" hidden="1" spans="1:11">
      <c r="A2079" s="27">
        <v>45191</v>
      </c>
      <c r="B2079" s="28">
        <f t="shared" si="15"/>
        <v>2068</v>
      </c>
      <c r="C2079" s="92" t="str">
        <f>_xlfn.IFNA(VLOOKUP(Table1[[#This Row],[ACCOUNT NAME]],'CHART OF ACCOUNTS'!$B$3:$D$156,2,0),"-")</f>
        <v>MISCELLANOUS</v>
      </c>
      <c r="D2079" s="36" t="s">
        <v>140</v>
      </c>
      <c r="E2079" t="str">
        <f>_xlfn.IFNA(VLOOKUP(Table1[[#This Row],[ACCOUNT NAME]],'CHART OF ACCOUNTS'!$B$3:$D$156,3,0),"-")</f>
        <v>OPERATIONS EXPENSES</v>
      </c>
      <c r="F2079" s="36" t="s">
        <v>1839</v>
      </c>
      <c r="G2079" s="48">
        <v>650</v>
      </c>
      <c r="H2079" s="48"/>
      <c r="I2079" s="104">
        <f>I2078+Table1[[#This Row],[DEBIT]]-Table1[[#This Row],[CREDIT]]</f>
        <v>3322450260</v>
      </c>
      <c r="J2079" s="93"/>
      <c r="K2079" s="65"/>
    </row>
    <row r="2080" hidden="1" spans="1:11">
      <c r="A2080" s="27">
        <v>45191</v>
      </c>
      <c r="B2080" s="28">
        <f t="shared" si="15"/>
        <v>2069</v>
      </c>
      <c r="C2080" s="92" t="str">
        <f>_xlfn.IFNA(VLOOKUP(Table1[[#This Row],[ACCOUNT NAME]],'CHART OF ACCOUNTS'!$B$3:$D$156,2,0),"-")</f>
        <v>MISCELLANOUS</v>
      </c>
      <c r="D2080" s="36" t="s">
        <v>140</v>
      </c>
      <c r="E2080" t="str">
        <f>_xlfn.IFNA(VLOOKUP(Table1[[#This Row],[ACCOUNT NAME]],'CHART OF ACCOUNTS'!$B$3:$D$156,3,0),"-")</f>
        <v>OPERATIONS EXPENSES</v>
      </c>
      <c r="F2080" s="36" t="s">
        <v>1840</v>
      </c>
      <c r="G2080" s="48">
        <v>650</v>
      </c>
      <c r="H2080" s="48"/>
      <c r="I2080" s="104">
        <f>I2079+Table1[[#This Row],[DEBIT]]-Table1[[#This Row],[CREDIT]]</f>
        <v>3322450910</v>
      </c>
      <c r="J2080" s="93"/>
      <c r="K2080" s="65"/>
    </row>
    <row r="2081" hidden="1" spans="1:11">
      <c r="A2081" s="27">
        <v>45191</v>
      </c>
      <c r="B2081" s="28">
        <f t="shared" si="15"/>
        <v>2070</v>
      </c>
      <c r="C2081" s="92" t="str">
        <f>_xlfn.IFNA(VLOOKUP(Table1[[#This Row],[ACCOUNT NAME]],'CHART OF ACCOUNTS'!$B$3:$D$156,2,0),"-")</f>
        <v>MISCELLANOUS</v>
      </c>
      <c r="D2081" s="36" t="s">
        <v>140</v>
      </c>
      <c r="E2081" t="str">
        <f>_xlfn.IFNA(VLOOKUP(Table1[[#This Row],[ACCOUNT NAME]],'CHART OF ACCOUNTS'!$B$3:$D$156,3,0),"-")</f>
        <v>OPERATIONS EXPENSES</v>
      </c>
      <c r="F2081" s="36" t="s">
        <v>1841</v>
      </c>
      <c r="G2081" s="48">
        <v>176</v>
      </c>
      <c r="H2081" s="48"/>
      <c r="I2081" s="104">
        <f>I2080+Table1[[#This Row],[DEBIT]]-Table1[[#This Row],[CREDIT]]</f>
        <v>3322451086</v>
      </c>
      <c r="J2081" s="93"/>
      <c r="K2081" s="65"/>
    </row>
    <row r="2082" hidden="1" spans="1:11">
      <c r="A2082" s="27">
        <v>45191</v>
      </c>
      <c r="B2082" s="28">
        <f t="shared" si="15"/>
        <v>2071</v>
      </c>
      <c r="C2082" s="92" t="str">
        <f>_xlfn.IFNA(VLOOKUP(Table1[[#This Row],[ACCOUNT NAME]],'CHART OF ACCOUNTS'!$B$3:$D$156,2,0),"-")</f>
        <v>MISCELLANOUS</v>
      </c>
      <c r="D2082" s="36" t="s">
        <v>140</v>
      </c>
      <c r="E2082" t="str">
        <f>_xlfn.IFNA(VLOOKUP(Table1[[#This Row],[ACCOUNT NAME]],'CHART OF ACCOUNTS'!$B$3:$D$156,3,0),"-")</f>
        <v>OPERATIONS EXPENSES</v>
      </c>
      <c r="F2082" s="36" t="s">
        <v>1842</v>
      </c>
      <c r="G2082" s="48">
        <v>713</v>
      </c>
      <c r="H2082" s="48"/>
      <c r="I2082" s="104">
        <f>I2081+Table1[[#This Row],[DEBIT]]-Table1[[#This Row],[CREDIT]]</f>
        <v>3322451799</v>
      </c>
      <c r="J2082" s="93"/>
      <c r="K2082" s="65"/>
    </row>
    <row r="2083" hidden="1" spans="1:11">
      <c r="A2083" s="27">
        <v>45191</v>
      </c>
      <c r="B2083" s="28">
        <f t="shared" si="15"/>
        <v>2072</v>
      </c>
      <c r="C2083" s="92" t="str">
        <f>_xlfn.IFNA(VLOOKUP(Table1[[#This Row],[ACCOUNT NAME]],'CHART OF ACCOUNTS'!$B$3:$D$156,2,0),"-")</f>
        <v>MISCELLANOUS</v>
      </c>
      <c r="D2083" s="36" t="s">
        <v>140</v>
      </c>
      <c r="E2083" t="str">
        <f>_xlfn.IFNA(VLOOKUP(Table1[[#This Row],[ACCOUNT NAME]],'CHART OF ACCOUNTS'!$B$3:$D$156,3,0),"-")</f>
        <v>OPERATIONS EXPENSES</v>
      </c>
      <c r="F2083" s="36" t="s">
        <v>1843</v>
      </c>
      <c r="G2083" s="48">
        <v>500</v>
      </c>
      <c r="H2083" s="48"/>
      <c r="I2083" s="104">
        <f>I2082+Table1[[#This Row],[DEBIT]]-Table1[[#This Row],[CREDIT]]</f>
        <v>3322452299</v>
      </c>
      <c r="J2083" s="93"/>
      <c r="K2083" s="65"/>
    </row>
    <row r="2084" hidden="1" spans="1:11">
      <c r="A2084" s="27">
        <v>45191</v>
      </c>
      <c r="B2084" s="28">
        <f t="shared" si="15"/>
        <v>2073</v>
      </c>
      <c r="C2084" s="92" t="str">
        <f>_xlfn.IFNA(VLOOKUP(Table1[[#This Row],[ACCOUNT NAME]],'CHART OF ACCOUNTS'!$B$3:$D$156,2,0),"-")</f>
        <v>MISCELLANOUS</v>
      </c>
      <c r="D2084" s="36" t="s">
        <v>140</v>
      </c>
      <c r="E2084" t="str">
        <f>_xlfn.IFNA(VLOOKUP(Table1[[#This Row],[ACCOUNT NAME]],'CHART OF ACCOUNTS'!$B$3:$D$156,3,0),"-")</f>
        <v>OPERATIONS EXPENSES</v>
      </c>
      <c r="F2084" s="36" t="s">
        <v>1844</v>
      </c>
      <c r="G2084" s="48">
        <v>1139</v>
      </c>
      <c r="H2084" s="48"/>
      <c r="I2084" s="104">
        <f>I2083+Table1[[#This Row],[DEBIT]]-Table1[[#This Row],[CREDIT]]</f>
        <v>3322453438</v>
      </c>
      <c r="J2084" s="93"/>
      <c r="K2084" s="65"/>
    </row>
    <row r="2085" hidden="1" spans="1:11">
      <c r="A2085" s="27">
        <v>45191</v>
      </c>
      <c r="B2085" s="28">
        <f t="shared" si="15"/>
        <v>2074</v>
      </c>
      <c r="C2085" s="92" t="str">
        <f>_xlfn.IFNA(VLOOKUP(Table1[[#This Row],[ACCOUNT NAME]],'CHART OF ACCOUNTS'!$B$3:$D$156,2,0),"-")</f>
        <v>MISCELLANOUS</v>
      </c>
      <c r="D2085" s="36" t="s">
        <v>140</v>
      </c>
      <c r="E2085" t="str">
        <f>_xlfn.IFNA(VLOOKUP(Table1[[#This Row],[ACCOUNT NAME]],'CHART OF ACCOUNTS'!$B$3:$D$156,3,0),"-")</f>
        <v>OPERATIONS EXPENSES</v>
      </c>
      <c r="F2085" s="36" t="s">
        <v>1845</v>
      </c>
      <c r="G2085" s="48">
        <v>650</v>
      </c>
      <c r="H2085" s="48"/>
      <c r="I2085" s="104">
        <f>I2084+Table1[[#This Row],[DEBIT]]-Table1[[#This Row],[CREDIT]]</f>
        <v>3322454088</v>
      </c>
      <c r="J2085" s="93"/>
      <c r="K2085" s="65"/>
    </row>
    <row r="2086" hidden="1" spans="1:11">
      <c r="A2086" s="27">
        <v>45191</v>
      </c>
      <c r="B2086" s="28">
        <f t="shared" si="15"/>
        <v>2075</v>
      </c>
      <c r="C2086" s="92" t="str">
        <f>_xlfn.IFNA(VLOOKUP(Table1[[#This Row],[ACCOUNT NAME]],'CHART OF ACCOUNTS'!$B$3:$D$156,2,0),"-")</f>
        <v>MISCELLANOUS</v>
      </c>
      <c r="D2086" s="36" t="s">
        <v>140</v>
      </c>
      <c r="E2086" t="str">
        <f>_xlfn.IFNA(VLOOKUP(Table1[[#This Row],[ACCOUNT NAME]],'CHART OF ACCOUNTS'!$B$3:$D$156,3,0),"-")</f>
        <v>OPERATIONS EXPENSES</v>
      </c>
      <c r="F2086" s="36" t="s">
        <v>1846</v>
      </c>
      <c r="G2086" s="48">
        <v>228</v>
      </c>
      <c r="H2086" s="48"/>
      <c r="I2086" s="104">
        <f>I2085+Table1[[#This Row],[DEBIT]]-Table1[[#This Row],[CREDIT]]</f>
        <v>3322454316</v>
      </c>
      <c r="J2086" s="93"/>
      <c r="K2086" s="65"/>
    </row>
    <row r="2087" hidden="1" spans="1:11">
      <c r="A2087" s="27">
        <v>45191</v>
      </c>
      <c r="B2087" s="28">
        <f t="shared" si="15"/>
        <v>2076</v>
      </c>
      <c r="C2087" s="92" t="str">
        <f>_xlfn.IFNA(VLOOKUP(Table1[[#This Row],[ACCOUNT NAME]],'CHART OF ACCOUNTS'!$B$3:$D$156,2,0),"-")</f>
        <v>MISCELLANOUS</v>
      </c>
      <c r="D2087" s="36" t="s">
        <v>140</v>
      </c>
      <c r="E2087" t="str">
        <f>_xlfn.IFNA(VLOOKUP(Table1[[#This Row],[ACCOUNT NAME]],'CHART OF ACCOUNTS'!$B$3:$D$156,3,0),"-")</f>
        <v>OPERATIONS EXPENSES</v>
      </c>
      <c r="F2087" s="36" t="s">
        <v>1847</v>
      </c>
      <c r="G2087" s="48">
        <v>2600</v>
      </c>
      <c r="H2087" s="48"/>
      <c r="I2087" s="104">
        <f>I2086+Table1[[#This Row],[DEBIT]]-Table1[[#This Row],[CREDIT]]</f>
        <v>3322456916</v>
      </c>
      <c r="J2087" s="93"/>
      <c r="K2087" s="65"/>
    </row>
    <row r="2088" hidden="1" spans="1:11">
      <c r="A2088" s="27">
        <v>45191</v>
      </c>
      <c r="B2088" s="28">
        <f t="shared" si="15"/>
        <v>2077</v>
      </c>
      <c r="C2088" s="92" t="str">
        <f>_xlfn.IFNA(VLOOKUP(Table1[[#This Row],[ACCOUNT NAME]],'CHART OF ACCOUNTS'!$B$3:$D$156,2,0),"-")</f>
        <v>MISCELLANOUS</v>
      </c>
      <c r="D2088" s="36" t="s">
        <v>140</v>
      </c>
      <c r="E2088" t="str">
        <f>_xlfn.IFNA(VLOOKUP(Table1[[#This Row],[ACCOUNT NAME]],'CHART OF ACCOUNTS'!$B$3:$D$156,3,0),"-")</f>
        <v>OPERATIONS EXPENSES</v>
      </c>
      <c r="F2088" s="36" t="s">
        <v>1848</v>
      </c>
      <c r="G2088" s="48">
        <v>3100</v>
      </c>
      <c r="H2088" s="48"/>
      <c r="I2088" s="104">
        <f>I2087+Table1[[#This Row],[DEBIT]]-Table1[[#This Row],[CREDIT]]</f>
        <v>3322460016</v>
      </c>
      <c r="J2088" s="93"/>
      <c r="K2088" s="65"/>
    </row>
    <row r="2089" hidden="1" spans="1:11">
      <c r="A2089" s="27">
        <v>45191</v>
      </c>
      <c r="B2089" s="28">
        <f t="shared" si="15"/>
        <v>2078</v>
      </c>
      <c r="C2089" s="92" t="str">
        <f>_xlfn.IFNA(VLOOKUP(Table1[[#This Row],[ACCOUNT NAME]],'CHART OF ACCOUNTS'!$B$3:$D$156,2,0),"-")</f>
        <v>MISCELLANOUS</v>
      </c>
      <c r="D2089" s="36" t="s">
        <v>140</v>
      </c>
      <c r="E2089" t="str">
        <f>_xlfn.IFNA(VLOOKUP(Table1[[#This Row],[ACCOUNT NAME]],'CHART OF ACCOUNTS'!$B$3:$D$156,3,0),"-")</f>
        <v>OPERATIONS EXPENSES</v>
      </c>
      <c r="F2089" s="36" t="s">
        <v>1849</v>
      </c>
      <c r="G2089" s="48">
        <v>1625</v>
      </c>
      <c r="H2089" s="48"/>
      <c r="I2089" s="104">
        <f>I2088+Table1[[#This Row],[DEBIT]]-Table1[[#This Row],[CREDIT]]</f>
        <v>3322461641</v>
      </c>
      <c r="J2089" s="93"/>
      <c r="K2089" s="65"/>
    </row>
    <row r="2090" hidden="1" spans="1:11">
      <c r="A2090" s="27">
        <v>45191</v>
      </c>
      <c r="B2090" s="28">
        <f t="shared" si="15"/>
        <v>2079</v>
      </c>
      <c r="C2090" s="92" t="str">
        <f>_xlfn.IFNA(VLOOKUP(Table1[[#This Row],[ACCOUNT NAME]],'CHART OF ACCOUNTS'!$B$3:$D$156,2,0),"-")</f>
        <v>MISCELLANOUS</v>
      </c>
      <c r="D2090" s="36" t="s">
        <v>140</v>
      </c>
      <c r="E2090" t="str">
        <f>_xlfn.IFNA(VLOOKUP(Table1[[#This Row],[ACCOUNT NAME]],'CHART OF ACCOUNTS'!$B$3:$D$156,3,0),"-")</f>
        <v>OPERATIONS EXPENSES</v>
      </c>
      <c r="F2090" s="36" t="s">
        <v>1850</v>
      </c>
      <c r="G2090" s="48">
        <v>1105</v>
      </c>
      <c r="H2090" s="48"/>
      <c r="I2090" s="104">
        <f>I2089+Table1[[#This Row],[DEBIT]]-Table1[[#This Row],[CREDIT]]</f>
        <v>3322462746</v>
      </c>
      <c r="J2090" s="93"/>
      <c r="K2090" s="65"/>
    </row>
    <row r="2091" hidden="1" spans="1:11">
      <c r="A2091" s="27">
        <v>45191</v>
      </c>
      <c r="B2091" s="28">
        <f t="shared" si="15"/>
        <v>2080</v>
      </c>
      <c r="C2091" s="92" t="str">
        <f>_xlfn.IFNA(VLOOKUP(Table1[[#This Row],[ACCOUNT NAME]],'CHART OF ACCOUNTS'!$B$3:$D$156,2,0),"-")</f>
        <v>MISCELLANOUS</v>
      </c>
      <c r="D2091" s="36" t="s">
        <v>140</v>
      </c>
      <c r="E2091" t="str">
        <f>_xlfn.IFNA(VLOOKUP(Table1[[#This Row],[ACCOUNT NAME]],'CHART OF ACCOUNTS'!$B$3:$D$156,3,0),"-")</f>
        <v>OPERATIONS EXPENSES</v>
      </c>
      <c r="F2091" s="36" t="s">
        <v>1851</v>
      </c>
      <c r="G2091" s="48">
        <v>15458</v>
      </c>
      <c r="H2091" s="48"/>
      <c r="I2091" s="104">
        <f>I2090+Table1[[#This Row],[DEBIT]]-Table1[[#This Row],[CREDIT]]</f>
        <v>3322478204</v>
      </c>
      <c r="J2091" s="93"/>
      <c r="K2091" s="65"/>
    </row>
    <row r="2092" hidden="1" spans="1:11">
      <c r="A2092" s="27">
        <v>45191</v>
      </c>
      <c r="B2092" s="28">
        <f t="shared" si="15"/>
        <v>2081</v>
      </c>
      <c r="C2092" s="92" t="str">
        <f>_xlfn.IFNA(VLOOKUP(Table1[[#This Row],[ACCOUNT NAME]],'CHART OF ACCOUNTS'!$B$3:$D$156,2,0),"-")</f>
        <v>MISCELLANOUS</v>
      </c>
      <c r="D2092" s="36" t="s">
        <v>140</v>
      </c>
      <c r="E2092" t="str">
        <f>_xlfn.IFNA(VLOOKUP(Table1[[#This Row],[ACCOUNT NAME]],'CHART OF ACCOUNTS'!$B$3:$D$156,3,0),"-")</f>
        <v>OPERATIONS EXPENSES</v>
      </c>
      <c r="F2092" s="36" t="s">
        <v>1852</v>
      </c>
      <c r="G2092" s="48">
        <v>1008</v>
      </c>
      <c r="H2092" s="48"/>
      <c r="I2092" s="104">
        <f>I2091+Table1[[#This Row],[DEBIT]]-Table1[[#This Row],[CREDIT]]</f>
        <v>3322479212</v>
      </c>
      <c r="J2092" s="93"/>
      <c r="K2092" s="65"/>
    </row>
    <row r="2093" hidden="1" spans="1:11">
      <c r="A2093" s="27">
        <v>45191</v>
      </c>
      <c r="B2093" s="28">
        <f t="shared" si="15"/>
        <v>2082</v>
      </c>
      <c r="C2093" s="92" t="str">
        <f>_xlfn.IFNA(VLOOKUP(Table1[[#This Row],[ACCOUNT NAME]],'CHART OF ACCOUNTS'!$B$3:$D$156,2,0),"-")</f>
        <v>MISCELLANOUS</v>
      </c>
      <c r="D2093" s="36" t="s">
        <v>140</v>
      </c>
      <c r="E2093" t="str">
        <f>_xlfn.IFNA(VLOOKUP(Table1[[#This Row],[ACCOUNT NAME]],'CHART OF ACCOUNTS'!$B$3:$D$156,3,0),"-")</f>
        <v>OPERATIONS EXPENSES</v>
      </c>
      <c r="F2093" s="36" t="s">
        <v>1853</v>
      </c>
      <c r="G2093" s="48">
        <v>170</v>
      </c>
      <c r="H2093" s="48"/>
      <c r="I2093" s="104">
        <f>I2092+Table1[[#This Row],[DEBIT]]-Table1[[#This Row],[CREDIT]]</f>
        <v>3322479382</v>
      </c>
      <c r="J2093" s="93"/>
      <c r="K2093" s="65"/>
    </row>
    <row r="2094" hidden="1" spans="1:11">
      <c r="A2094" s="27">
        <v>45191</v>
      </c>
      <c r="B2094" s="28">
        <f t="shared" si="15"/>
        <v>2083</v>
      </c>
      <c r="C2094" s="92" t="str">
        <f>_xlfn.IFNA(VLOOKUP(Table1[[#This Row],[ACCOUNT NAME]],'CHART OF ACCOUNTS'!$B$3:$D$156,2,0),"-")</f>
        <v>MISCELLANOUS</v>
      </c>
      <c r="D2094" s="36" t="s">
        <v>140</v>
      </c>
      <c r="E2094" t="str">
        <f>_xlfn.IFNA(VLOOKUP(Table1[[#This Row],[ACCOUNT NAME]],'CHART OF ACCOUNTS'!$B$3:$D$156,3,0),"-")</f>
        <v>OPERATIONS EXPENSES</v>
      </c>
      <c r="F2094" s="36" t="s">
        <v>1798</v>
      </c>
      <c r="G2094" s="48">
        <v>260</v>
      </c>
      <c r="H2094" s="48"/>
      <c r="I2094" s="104">
        <f>I2093+Table1[[#This Row],[DEBIT]]-Table1[[#This Row],[CREDIT]]</f>
        <v>3322479642</v>
      </c>
      <c r="J2094" s="93"/>
      <c r="K2094" s="65"/>
    </row>
    <row r="2095" hidden="1" spans="1:11">
      <c r="A2095" s="27">
        <v>45191</v>
      </c>
      <c r="B2095" s="28">
        <f t="shared" si="15"/>
        <v>2084</v>
      </c>
      <c r="C2095" s="92" t="str">
        <f>_xlfn.IFNA(VLOOKUP(Table1[[#This Row],[ACCOUNT NAME]],'CHART OF ACCOUNTS'!$B$3:$D$156,2,0),"-")</f>
        <v>MISCELLANOUS</v>
      </c>
      <c r="D2095" s="36" t="s">
        <v>140</v>
      </c>
      <c r="E2095" t="str">
        <f>_xlfn.IFNA(VLOOKUP(Table1[[#This Row],[ACCOUNT NAME]],'CHART OF ACCOUNTS'!$B$3:$D$156,3,0),"-")</f>
        <v>OPERATIONS EXPENSES</v>
      </c>
      <c r="F2095" s="36" t="s">
        <v>1854</v>
      </c>
      <c r="G2095" s="48">
        <v>176</v>
      </c>
      <c r="H2095" s="48"/>
      <c r="I2095" s="104">
        <f>I2094+Table1[[#This Row],[DEBIT]]-Table1[[#This Row],[CREDIT]]</f>
        <v>3322479818</v>
      </c>
      <c r="J2095" s="93"/>
      <c r="K2095" s="65"/>
    </row>
    <row r="2096" hidden="1" spans="1:11">
      <c r="A2096" s="27">
        <v>45191</v>
      </c>
      <c r="B2096" s="28">
        <f t="shared" si="15"/>
        <v>2085</v>
      </c>
      <c r="C2096" s="92" t="str">
        <f>_xlfn.IFNA(VLOOKUP(Table1[[#This Row],[ACCOUNT NAME]],'CHART OF ACCOUNTS'!$B$3:$D$156,2,0),"-")</f>
        <v>MISCELLANOUS</v>
      </c>
      <c r="D2096" s="36" t="s">
        <v>140</v>
      </c>
      <c r="E2096" t="str">
        <f>_xlfn.IFNA(VLOOKUP(Table1[[#This Row],[ACCOUNT NAME]],'CHART OF ACCOUNTS'!$B$3:$D$156,3,0),"-")</f>
        <v>OPERATIONS EXPENSES</v>
      </c>
      <c r="F2096" s="36" t="s">
        <v>1855</v>
      </c>
      <c r="G2096" s="48">
        <v>975</v>
      </c>
      <c r="H2096" s="48"/>
      <c r="I2096" s="104">
        <f>I2095+Table1[[#This Row],[DEBIT]]-Table1[[#This Row],[CREDIT]]</f>
        <v>3322480793</v>
      </c>
      <c r="J2096" s="93"/>
      <c r="K2096" s="65"/>
    </row>
    <row r="2097" hidden="1" spans="1:11">
      <c r="A2097" s="27">
        <v>45191</v>
      </c>
      <c r="B2097" s="28">
        <f t="shared" si="15"/>
        <v>2086</v>
      </c>
      <c r="C2097" s="92" t="str">
        <f>_xlfn.IFNA(VLOOKUP(Table1[[#This Row],[ACCOUNT NAME]],'CHART OF ACCOUNTS'!$B$3:$D$156,2,0),"-")</f>
        <v>MISCELLANOUS</v>
      </c>
      <c r="D2097" s="36" t="s">
        <v>140</v>
      </c>
      <c r="E2097" t="str">
        <f>_xlfn.IFNA(VLOOKUP(Table1[[#This Row],[ACCOUNT NAME]],'CHART OF ACCOUNTS'!$B$3:$D$156,3,0),"-")</f>
        <v>OPERATIONS EXPENSES</v>
      </c>
      <c r="F2097" s="36" t="s">
        <v>1856</v>
      </c>
      <c r="G2097" s="48">
        <v>2125</v>
      </c>
      <c r="H2097" s="48"/>
      <c r="I2097" s="104">
        <f>I2096+Table1[[#This Row],[DEBIT]]-Table1[[#This Row],[CREDIT]]</f>
        <v>3322482918</v>
      </c>
      <c r="J2097" s="93"/>
      <c r="K2097" s="65"/>
    </row>
    <row r="2098" hidden="1" spans="1:11">
      <c r="A2098" s="27">
        <v>45191</v>
      </c>
      <c r="B2098" s="28">
        <f t="shared" si="15"/>
        <v>2087</v>
      </c>
      <c r="C2098" s="92" t="str">
        <f>_xlfn.IFNA(VLOOKUP(Table1[[#This Row],[ACCOUNT NAME]],'CHART OF ACCOUNTS'!$B$3:$D$156,2,0),"-")</f>
        <v>MISCELLANOUS</v>
      </c>
      <c r="D2098" s="36" t="s">
        <v>140</v>
      </c>
      <c r="E2098" t="str">
        <f>_xlfn.IFNA(VLOOKUP(Table1[[#This Row],[ACCOUNT NAME]],'CHART OF ACCOUNTS'!$B$3:$D$156,3,0),"-")</f>
        <v>OPERATIONS EXPENSES</v>
      </c>
      <c r="F2098" s="36" t="s">
        <v>1857</v>
      </c>
      <c r="G2098" s="48">
        <v>423</v>
      </c>
      <c r="H2098" s="48"/>
      <c r="I2098" s="104">
        <f>I2097+Table1[[#This Row],[DEBIT]]-Table1[[#This Row],[CREDIT]]</f>
        <v>3322483341</v>
      </c>
      <c r="J2098" s="93"/>
      <c r="K2098" s="65"/>
    </row>
    <row r="2099" hidden="1" spans="1:11">
      <c r="A2099" s="27">
        <v>45191</v>
      </c>
      <c r="B2099" s="28">
        <f t="shared" si="15"/>
        <v>2088</v>
      </c>
      <c r="C2099" s="92" t="str">
        <f>_xlfn.IFNA(VLOOKUP(Table1[[#This Row],[ACCOUNT NAME]],'CHART OF ACCOUNTS'!$B$3:$D$156,2,0),"-")</f>
        <v>MISCELLANOUS</v>
      </c>
      <c r="D2099" s="36" t="s">
        <v>140</v>
      </c>
      <c r="E2099" t="str">
        <f>_xlfn.IFNA(VLOOKUP(Table1[[#This Row],[ACCOUNT NAME]],'CHART OF ACCOUNTS'!$B$3:$D$156,3,0),"-")</f>
        <v>OPERATIONS EXPENSES</v>
      </c>
      <c r="F2099" s="36" t="s">
        <v>1858</v>
      </c>
      <c r="G2099" s="48">
        <v>864</v>
      </c>
      <c r="H2099" s="48"/>
      <c r="I2099" s="104">
        <f>I2098+Table1[[#This Row],[DEBIT]]-Table1[[#This Row],[CREDIT]]</f>
        <v>3322484205</v>
      </c>
      <c r="J2099" s="93"/>
      <c r="K2099" s="65"/>
    </row>
    <row r="2100" hidden="1" spans="1:11">
      <c r="A2100" s="27">
        <v>45191</v>
      </c>
      <c r="B2100" s="28">
        <f t="shared" si="15"/>
        <v>2089</v>
      </c>
      <c r="C2100" s="92" t="str">
        <f>_xlfn.IFNA(VLOOKUP(Table1[[#This Row],[ACCOUNT NAME]],'CHART OF ACCOUNTS'!$B$3:$D$156,2,0),"-")</f>
        <v>MISCELLANOUS</v>
      </c>
      <c r="D2100" s="36" t="s">
        <v>140</v>
      </c>
      <c r="E2100" t="str">
        <f>_xlfn.IFNA(VLOOKUP(Table1[[#This Row],[ACCOUNT NAME]],'CHART OF ACCOUNTS'!$B$3:$D$156,3,0),"-")</f>
        <v>OPERATIONS EXPENSES</v>
      </c>
      <c r="F2100" s="36" t="s">
        <v>1859</v>
      </c>
      <c r="G2100" s="48">
        <v>325</v>
      </c>
      <c r="H2100" s="48"/>
      <c r="I2100" s="104">
        <f>I2099+Table1[[#This Row],[DEBIT]]-Table1[[#This Row],[CREDIT]]</f>
        <v>3322484530</v>
      </c>
      <c r="J2100" s="93"/>
      <c r="K2100" s="65"/>
    </row>
    <row r="2101" hidden="1" spans="1:11">
      <c r="A2101" s="27">
        <v>45191</v>
      </c>
      <c r="B2101" s="28">
        <f t="shared" si="15"/>
        <v>2090</v>
      </c>
      <c r="C2101" s="92" t="str">
        <f>_xlfn.IFNA(VLOOKUP(Table1[[#This Row],[ACCOUNT NAME]],'CHART OF ACCOUNTS'!$B$3:$D$156,2,0),"-")</f>
        <v>MISCELLANOUS</v>
      </c>
      <c r="D2101" s="36" t="s">
        <v>140</v>
      </c>
      <c r="E2101" t="str">
        <f>_xlfn.IFNA(VLOOKUP(Table1[[#This Row],[ACCOUNT NAME]],'CHART OF ACCOUNTS'!$B$3:$D$156,3,0),"-")</f>
        <v>OPERATIONS EXPENSES</v>
      </c>
      <c r="F2101" s="36" t="s">
        <v>1860</v>
      </c>
      <c r="G2101" s="48">
        <v>975</v>
      </c>
      <c r="H2101" s="48"/>
      <c r="I2101" s="104">
        <f>I2100+Table1[[#This Row],[DEBIT]]-Table1[[#This Row],[CREDIT]]</f>
        <v>3322485505</v>
      </c>
      <c r="J2101" s="93"/>
      <c r="K2101" s="65"/>
    </row>
    <row r="2102" hidden="1" spans="1:11">
      <c r="A2102" s="27">
        <v>45191</v>
      </c>
      <c r="B2102" s="28">
        <f t="shared" si="15"/>
        <v>2091</v>
      </c>
      <c r="C2102" s="92" t="str">
        <f>_xlfn.IFNA(VLOOKUP(Table1[[#This Row],[ACCOUNT NAME]],'CHART OF ACCOUNTS'!$B$3:$D$156,2,0),"-")</f>
        <v>MISCELLANOUS</v>
      </c>
      <c r="D2102" s="36" t="s">
        <v>140</v>
      </c>
      <c r="E2102" t="str">
        <f>_xlfn.IFNA(VLOOKUP(Table1[[#This Row],[ACCOUNT NAME]],'CHART OF ACCOUNTS'!$B$3:$D$156,3,0),"-")</f>
        <v>OPERATIONS EXPENSES</v>
      </c>
      <c r="F2102" s="36" t="s">
        <v>1861</v>
      </c>
      <c r="G2102" s="48">
        <v>650</v>
      </c>
      <c r="H2102" s="48"/>
      <c r="I2102" s="104">
        <f>I2101+Table1[[#This Row],[DEBIT]]-Table1[[#This Row],[CREDIT]]</f>
        <v>3322486155</v>
      </c>
      <c r="J2102" s="93"/>
      <c r="K2102" s="65"/>
    </row>
    <row r="2103" hidden="1" spans="1:11">
      <c r="A2103" s="27">
        <v>45191</v>
      </c>
      <c r="B2103" s="28">
        <f t="shared" ref="B2103:B2358" si="16">SUM(B2102+1)</f>
        <v>2092</v>
      </c>
      <c r="C2103" s="92" t="str">
        <f>_xlfn.IFNA(VLOOKUP(Table1[[#This Row],[ACCOUNT NAME]],'CHART OF ACCOUNTS'!$B$3:$D$156,2,0),"-")</f>
        <v>MISCELLANOUS</v>
      </c>
      <c r="D2103" s="36" t="s">
        <v>140</v>
      </c>
      <c r="E2103" t="str">
        <f>_xlfn.IFNA(VLOOKUP(Table1[[#This Row],[ACCOUNT NAME]],'CHART OF ACCOUNTS'!$B$3:$D$156,3,0),"-")</f>
        <v>OPERATIONS EXPENSES</v>
      </c>
      <c r="F2103" s="36" t="s">
        <v>1862</v>
      </c>
      <c r="G2103" s="48">
        <v>1417</v>
      </c>
      <c r="H2103" s="48"/>
      <c r="I2103" s="104">
        <f>I2102+Table1[[#This Row],[DEBIT]]-Table1[[#This Row],[CREDIT]]</f>
        <v>3322487572</v>
      </c>
      <c r="J2103" s="93"/>
      <c r="K2103" s="65"/>
    </row>
    <row r="2104" hidden="1" spans="1:11">
      <c r="A2104" s="27">
        <v>45191</v>
      </c>
      <c r="B2104" s="28">
        <f t="shared" si="16"/>
        <v>2093</v>
      </c>
      <c r="C2104" s="92" t="str">
        <f>_xlfn.IFNA(VLOOKUP(Table1[[#This Row],[ACCOUNT NAME]],'CHART OF ACCOUNTS'!$B$3:$D$156,2,0),"-")</f>
        <v>MISCELLANOUS</v>
      </c>
      <c r="D2104" s="36" t="s">
        <v>140</v>
      </c>
      <c r="E2104" t="str">
        <f>_xlfn.IFNA(VLOOKUP(Table1[[#This Row],[ACCOUNT NAME]],'CHART OF ACCOUNTS'!$B$3:$D$156,3,0),"-")</f>
        <v>OPERATIONS EXPENSES</v>
      </c>
      <c r="F2104" s="36" t="s">
        <v>1863</v>
      </c>
      <c r="G2104" s="48">
        <v>956</v>
      </c>
      <c r="H2104" s="48"/>
      <c r="I2104" s="104">
        <f>I2103+Table1[[#This Row],[DEBIT]]-Table1[[#This Row],[CREDIT]]</f>
        <v>3322488528</v>
      </c>
      <c r="J2104" s="93"/>
      <c r="K2104" s="65"/>
    </row>
    <row r="2105" hidden="1" spans="1:11">
      <c r="A2105" s="27">
        <v>45191</v>
      </c>
      <c r="B2105" s="28">
        <f t="shared" si="16"/>
        <v>2094</v>
      </c>
      <c r="C2105" s="92" t="str">
        <f>_xlfn.IFNA(VLOOKUP(Table1[[#This Row],[ACCOUNT NAME]],'CHART OF ACCOUNTS'!$B$3:$D$156,2,0),"-")</f>
        <v>MISCELLANOUS</v>
      </c>
      <c r="D2105" s="36" t="s">
        <v>140</v>
      </c>
      <c r="E2105" t="str">
        <f>_xlfn.IFNA(VLOOKUP(Table1[[#This Row],[ACCOUNT NAME]],'CHART OF ACCOUNTS'!$B$3:$D$156,3,0),"-")</f>
        <v>OPERATIONS EXPENSES</v>
      </c>
      <c r="F2105" s="36" t="s">
        <v>1864</v>
      </c>
      <c r="G2105" s="48">
        <v>312</v>
      </c>
      <c r="H2105" s="48"/>
      <c r="I2105" s="104">
        <f>I2104+Table1[[#This Row],[DEBIT]]-Table1[[#This Row],[CREDIT]]</f>
        <v>3322488840</v>
      </c>
      <c r="J2105" s="93"/>
      <c r="K2105" s="65"/>
    </row>
    <row r="2106" hidden="1" spans="1:11">
      <c r="A2106" s="27">
        <v>45191</v>
      </c>
      <c r="B2106" s="28">
        <f t="shared" si="16"/>
        <v>2095</v>
      </c>
      <c r="C2106" s="92" t="str">
        <f>_xlfn.IFNA(VLOOKUP(Table1[[#This Row],[ACCOUNT NAME]],'CHART OF ACCOUNTS'!$B$3:$D$156,2,0),"-")</f>
        <v>MISCELLANOUS</v>
      </c>
      <c r="D2106" s="36" t="s">
        <v>140</v>
      </c>
      <c r="E2106" t="str">
        <f>_xlfn.IFNA(VLOOKUP(Table1[[#This Row],[ACCOUNT NAME]],'CHART OF ACCOUNTS'!$B$3:$D$156,3,0),"-")</f>
        <v>OPERATIONS EXPENSES</v>
      </c>
      <c r="F2106" s="36" t="s">
        <v>1865</v>
      </c>
      <c r="G2106" s="48">
        <v>293</v>
      </c>
      <c r="H2106" s="48"/>
      <c r="I2106" s="104">
        <f>I2105+Table1[[#This Row],[DEBIT]]-Table1[[#This Row],[CREDIT]]</f>
        <v>3322489133</v>
      </c>
      <c r="J2106" s="93"/>
      <c r="K2106" s="65"/>
    </row>
    <row r="2107" hidden="1" spans="1:11">
      <c r="A2107" s="27">
        <v>45191</v>
      </c>
      <c r="B2107" s="28">
        <f t="shared" si="16"/>
        <v>2096</v>
      </c>
      <c r="C2107" s="92" t="str">
        <f>_xlfn.IFNA(VLOOKUP(Table1[[#This Row],[ACCOUNT NAME]],'CHART OF ACCOUNTS'!$B$3:$D$156,2,0),"-")</f>
        <v>MISCELLANOUS</v>
      </c>
      <c r="D2107" s="36" t="s">
        <v>140</v>
      </c>
      <c r="E2107" t="str">
        <f>_xlfn.IFNA(VLOOKUP(Table1[[#This Row],[ACCOUNT NAME]],'CHART OF ACCOUNTS'!$B$3:$D$156,3,0),"-")</f>
        <v>OPERATIONS EXPENSES</v>
      </c>
      <c r="F2107" s="36" t="s">
        <v>1866</v>
      </c>
      <c r="G2107" s="48">
        <v>415</v>
      </c>
      <c r="H2107" s="48"/>
      <c r="I2107" s="104">
        <f>I2106+Table1[[#This Row],[DEBIT]]-Table1[[#This Row],[CREDIT]]</f>
        <v>3322489548</v>
      </c>
      <c r="J2107" s="93"/>
      <c r="K2107" s="65"/>
    </row>
    <row r="2108" hidden="1" spans="1:11">
      <c r="A2108" s="27">
        <v>45191</v>
      </c>
      <c r="B2108" s="28">
        <f t="shared" si="16"/>
        <v>2097</v>
      </c>
      <c r="C2108" s="92" t="str">
        <f>_xlfn.IFNA(VLOOKUP(Table1[[#This Row],[ACCOUNT NAME]],'CHART OF ACCOUNTS'!$B$3:$D$156,2,0),"-")</f>
        <v>MISCELLANOUS</v>
      </c>
      <c r="D2108" s="36" t="s">
        <v>140</v>
      </c>
      <c r="E2108" t="str">
        <f>_xlfn.IFNA(VLOOKUP(Table1[[#This Row],[ACCOUNT NAME]],'CHART OF ACCOUNTS'!$B$3:$D$156,3,0),"-")</f>
        <v>OPERATIONS EXPENSES</v>
      </c>
      <c r="F2108" s="36" t="s">
        <v>1867</v>
      </c>
      <c r="G2108" s="48">
        <v>2356</v>
      </c>
      <c r="H2108" s="48"/>
      <c r="I2108" s="104">
        <f>I2107+Table1[[#This Row],[DEBIT]]-Table1[[#This Row],[CREDIT]]</f>
        <v>3322491904</v>
      </c>
      <c r="J2108" s="93"/>
      <c r="K2108" s="65"/>
    </row>
    <row r="2109" hidden="1" spans="1:11">
      <c r="A2109" s="27">
        <v>45191</v>
      </c>
      <c r="B2109" s="28">
        <f t="shared" si="16"/>
        <v>2098</v>
      </c>
      <c r="C2109" s="92" t="str">
        <f>_xlfn.IFNA(VLOOKUP(Table1[[#This Row],[ACCOUNT NAME]],'CHART OF ACCOUNTS'!$B$3:$D$156,2,0),"-")</f>
        <v>MISCELLANOUS</v>
      </c>
      <c r="D2109" s="36" t="s">
        <v>140</v>
      </c>
      <c r="E2109" t="str">
        <f>_xlfn.IFNA(VLOOKUP(Table1[[#This Row],[ACCOUNT NAME]],'CHART OF ACCOUNTS'!$B$3:$D$156,3,0),"-")</f>
        <v>OPERATIONS EXPENSES</v>
      </c>
      <c r="F2109" s="36" t="s">
        <v>1868</v>
      </c>
      <c r="G2109" s="48">
        <v>748</v>
      </c>
      <c r="H2109" s="48"/>
      <c r="I2109" s="104">
        <f>I2108+Table1[[#This Row],[DEBIT]]-Table1[[#This Row],[CREDIT]]</f>
        <v>3322492652</v>
      </c>
      <c r="J2109" s="93"/>
      <c r="K2109" s="65"/>
    </row>
    <row r="2110" hidden="1" spans="1:11">
      <c r="A2110" s="27">
        <v>45194</v>
      </c>
      <c r="B2110" s="28">
        <f t="shared" si="16"/>
        <v>2099</v>
      </c>
      <c r="C2110" s="92" t="str">
        <f>_xlfn.IFNA(VLOOKUP(Table1[[#This Row],[ACCOUNT NAME]],'CHART OF ACCOUNTS'!$B$3:$D$156,2,0),"-")</f>
        <v>UTILITY</v>
      </c>
      <c r="D2110" s="36" t="s">
        <v>141</v>
      </c>
      <c r="E2110" t="str">
        <f>_xlfn.IFNA(VLOOKUP(Table1[[#This Row],[ACCOUNT NAME]],'CHART OF ACCOUNTS'!$B$3:$D$156,3,0),"-")</f>
        <v>OPERATIONS EXPENSES</v>
      </c>
      <c r="F2110" s="36" t="s">
        <v>1869</v>
      </c>
      <c r="G2110" s="48">
        <v>585</v>
      </c>
      <c r="H2110" s="48"/>
      <c r="I2110" s="104">
        <f>I2109+Table1[[#This Row],[DEBIT]]-Table1[[#This Row],[CREDIT]]</f>
        <v>3322493237</v>
      </c>
      <c r="J2110" s="93"/>
      <c r="K2110" s="65"/>
    </row>
    <row r="2111" hidden="1" spans="1:11">
      <c r="A2111" s="27">
        <v>45194</v>
      </c>
      <c r="B2111" s="28">
        <f t="shared" si="16"/>
        <v>2100</v>
      </c>
      <c r="C2111" s="92" t="str">
        <f>_xlfn.IFNA(VLOOKUP(Table1[[#This Row],[ACCOUNT NAME]],'CHART OF ACCOUNTS'!$B$3:$D$156,2,0),"-")</f>
        <v>UTILITY</v>
      </c>
      <c r="D2111" s="36" t="s">
        <v>141</v>
      </c>
      <c r="E2111" t="str">
        <f>_xlfn.IFNA(VLOOKUP(Table1[[#This Row],[ACCOUNT NAME]],'CHART OF ACCOUNTS'!$B$3:$D$156,3,0),"-")</f>
        <v>OPERATIONS EXPENSES</v>
      </c>
      <c r="F2111" s="36" t="s">
        <v>1729</v>
      </c>
      <c r="G2111" s="48">
        <v>9100</v>
      </c>
      <c r="H2111" s="48"/>
      <c r="I2111" s="104">
        <f>I2110+Table1[[#This Row],[DEBIT]]-Table1[[#This Row],[CREDIT]]</f>
        <v>3322502337</v>
      </c>
      <c r="J2111" s="93"/>
      <c r="K2111" s="65"/>
    </row>
    <row r="2112" hidden="1" spans="1:11">
      <c r="A2112" s="27">
        <v>45194</v>
      </c>
      <c r="B2112" s="28">
        <f t="shared" si="16"/>
        <v>2101</v>
      </c>
      <c r="C2112" s="92" t="str">
        <f>_xlfn.IFNA(VLOOKUP(Table1[[#This Row],[ACCOUNT NAME]],'CHART OF ACCOUNTS'!$B$3:$D$156,2,0),"-")</f>
        <v>RENTS</v>
      </c>
      <c r="D2112" t="s">
        <v>134</v>
      </c>
      <c r="E2112" t="str">
        <f>_xlfn.IFNA(VLOOKUP(Table1[[#This Row],[ACCOUNT NAME]],'CHART OF ACCOUNTS'!$B$3:$D$156,3,0),"-")</f>
        <v>OPERATIONS EXPENSES</v>
      </c>
      <c r="F2112" s="36" t="s">
        <v>1870</v>
      </c>
      <c r="G2112" s="48">
        <v>17850</v>
      </c>
      <c r="H2112" s="48"/>
      <c r="I2112" s="104">
        <f>I2111+Table1[[#This Row],[DEBIT]]-Table1[[#This Row],[CREDIT]]</f>
        <v>3322520187</v>
      </c>
      <c r="J2112" s="93"/>
      <c r="K2112" s="65"/>
    </row>
    <row r="2113" hidden="1" spans="1:11">
      <c r="A2113" s="27">
        <v>45194</v>
      </c>
      <c r="B2113" s="28">
        <f t="shared" si="16"/>
        <v>2102</v>
      </c>
      <c r="C2113" s="92" t="str">
        <f>_xlfn.IFNA(VLOOKUP(Table1[[#This Row],[ACCOUNT NAME]],'CHART OF ACCOUNTS'!$B$3:$D$156,2,0),"-")</f>
        <v>CEMENT</v>
      </c>
      <c r="D2113" t="s">
        <v>45</v>
      </c>
      <c r="E2113" t="str">
        <f>_xlfn.IFNA(VLOOKUP(Table1[[#This Row],[ACCOUNT NAME]],'CHART OF ACCOUNTS'!$B$3:$D$156,3,0),"-")</f>
        <v>CONSTRUCTION EXP</v>
      </c>
      <c r="F2113" s="36" t="s">
        <v>1871</v>
      </c>
      <c r="G2113" s="48">
        <v>60500</v>
      </c>
      <c r="H2113" s="48"/>
      <c r="I2113" s="104">
        <f>I2112+Table1[[#This Row],[DEBIT]]-Table1[[#This Row],[CREDIT]]</f>
        <v>3322580687</v>
      </c>
      <c r="J2113" s="93"/>
      <c r="K2113" s="65"/>
    </row>
    <row r="2114" hidden="1" spans="1:11">
      <c r="A2114" s="27">
        <v>45194</v>
      </c>
      <c r="B2114" s="28">
        <f t="shared" si="16"/>
        <v>2103</v>
      </c>
      <c r="C2114" s="92" t="str">
        <f>_xlfn.IFNA(VLOOKUP(Table1[[#This Row],[ACCOUNT NAME]],'CHART OF ACCOUNTS'!$B$3:$D$156,2,0),"-")</f>
        <v>SAND</v>
      </c>
      <c r="D2114" t="s">
        <v>43</v>
      </c>
      <c r="E2114" t="str">
        <f>_xlfn.IFNA(VLOOKUP(Table1[[#This Row],[ACCOUNT NAME]],'CHART OF ACCOUNTS'!$B$3:$D$156,3,0),"-")</f>
        <v>CONSTRUCTION EXP</v>
      </c>
      <c r="F2114" s="36" t="s">
        <v>1872</v>
      </c>
      <c r="G2114" s="48">
        <v>17000</v>
      </c>
      <c r="H2114" s="48"/>
      <c r="I2114" s="104">
        <f>I2113+Table1[[#This Row],[DEBIT]]-Table1[[#This Row],[CREDIT]]</f>
        <v>3322597687</v>
      </c>
      <c r="J2114" s="93"/>
      <c r="K2114" s="65"/>
    </row>
    <row r="2115" hidden="1" spans="1:11">
      <c r="A2115" s="27">
        <v>45194</v>
      </c>
      <c r="B2115" s="28">
        <f t="shared" si="16"/>
        <v>2104</v>
      </c>
      <c r="C2115" s="92" t="str">
        <f>_xlfn.IFNA(VLOOKUP(Table1[[#This Row],[ACCOUNT NAME]],'CHART OF ACCOUNTS'!$B$3:$D$156,2,0),"-")</f>
        <v>HORTICULTURE</v>
      </c>
      <c r="D2115" t="s">
        <v>54</v>
      </c>
      <c r="E2115" t="str">
        <f>_xlfn.IFNA(VLOOKUP(Table1[[#This Row],[ACCOUNT NAME]],'CHART OF ACCOUNTS'!$B$3:$D$156,3,0),"-")</f>
        <v>CONSTRUCTION EXP</v>
      </c>
      <c r="F2115" s="36" t="s">
        <v>1873</v>
      </c>
      <c r="G2115" s="48">
        <v>25000</v>
      </c>
      <c r="H2115" s="48"/>
      <c r="I2115" s="104">
        <f>I2114+Table1[[#This Row],[DEBIT]]-Table1[[#This Row],[CREDIT]]</f>
        <v>3322622687</v>
      </c>
      <c r="J2115" s="93"/>
      <c r="K2115" s="65"/>
    </row>
    <row r="2116" hidden="1" spans="1:11">
      <c r="A2116" s="27">
        <v>45199</v>
      </c>
      <c r="B2116" s="28">
        <f t="shared" si="16"/>
        <v>2105</v>
      </c>
      <c r="C2116" s="92" t="str">
        <f>_xlfn.IFNA(VLOOKUP(Table1[[#This Row],[ACCOUNT NAME]],'CHART OF ACCOUNTS'!$B$3:$D$156,2,0),"-")</f>
        <v>RENTS</v>
      </c>
      <c r="D2116" s="36" t="s">
        <v>132</v>
      </c>
      <c r="E2116" t="str">
        <f>_xlfn.IFNA(VLOOKUP(Table1[[#This Row],[ACCOUNT NAME]],'CHART OF ACCOUNTS'!$B$3:$D$156,3,0),"-")</f>
        <v>OPERATIONS EXPENSES</v>
      </c>
      <c r="F2116" s="36" t="s">
        <v>1874</v>
      </c>
      <c r="G2116" s="48">
        <v>472712</v>
      </c>
      <c r="H2116" s="48"/>
      <c r="I2116" s="104">
        <f>I2115+Table1[[#This Row],[DEBIT]]-Table1[[#This Row],[CREDIT]]</f>
        <v>3323095399</v>
      </c>
      <c r="J2116" s="93"/>
      <c r="K2116" s="65"/>
    </row>
    <row r="2117" hidden="1" spans="1:11">
      <c r="A2117" s="27">
        <v>45199</v>
      </c>
      <c r="B2117" s="28">
        <f t="shared" si="16"/>
        <v>2106</v>
      </c>
      <c r="C2117" s="92" t="str">
        <f>_xlfn.IFNA(VLOOKUP(Table1[[#This Row],[ACCOUNT NAME]],'CHART OF ACCOUNTS'!$B$3:$D$156,2,0),"-")</f>
        <v>FURNITURE AND FITTINGS</v>
      </c>
      <c r="D2117" s="36" t="s">
        <v>166</v>
      </c>
      <c r="E2117" t="str">
        <f>_xlfn.IFNA(VLOOKUP(Table1[[#This Row],[ACCOUNT NAME]],'CHART OF ACCOUNTS'!$B$3:$D$156,3,0),"-")</f>
        <v>ASSETS PURCHASED</v>
      </c>
      <c r="F2117" s="36" t="s">
        <v>1875</v>
      </c>
      <c r="G2117" s="48">
        <v>916268</v>
      </c>
      <c r="H2117" s="48"/>
      <c r="I2117" s="104">
        <f>I2116+Table1[[#This Row],[DEBIT]]-Table1[[#This Row],[CREDIT]]</f>
        <v>3324011667</v>
      </c>
      <c r="J2117" s="93"/>
      <c r="K2117" s="65"/>
    </row>
    <row r="2118" hidden="1" spans="1:11">
      <c r="A2118" s="27">
        <v>45213</v>
      </c>
      <c r="B2118" s="28">
        <f>SUM(B2117+1)</f>
        <v>2107</v>
      </c>
      <c r="C2118" s="92" t="str">
        <f>_xlfn.IFNA(VLOOKUP(Table1[[#This Row],[ACCOUNT NAME]],'CHART OF ACCOUNTS'!$B$3:$D$156,2,0),"-")</f>
        <v>UTILITY</v>
      </c>
      <c r="D2118" s="36" t="s">
        <v>141</v>
      </c>
      <c r="E2118" t="str">
        <f>_xlfn.IFNA(VLOOKUP(Table1[[#This Row],[ACCOUNT NAME]],'CHART OF ACCOUNTS'!$B$3:$D$156,3,0),"-")</f>
        <v>OPERATIONS EXPENSES</v>
      </c>
      <c r="F2118" s="36" t="s">
        <v>1876</v>
      </c>
      <c r="G2118" s="48">
        <v>7150</v>
      </c>
      <c r="H2118" s="48"/>
      <c r="I2118" s="104">
        <f>I2117+Table1[[#This Row],[DEBIT]]-Table1[[#This Row],[CREDIT]]</f>
        <v>3324018817</v>
      </c>
      <c r="J2118" s="93"/>
      <c r="K2118" s="65"/>
    </row>
    <row r="2119" hidden="1" spans="1:10">
      <c r="A2119" s="27">
        <v>45213</v>
      </c>
      <c r="B2119" s="28">
        <f t="shared" si="16"/>
        <v>2108</v>
      </c>
      <c r="C2119" s="92" t="str">
        <f>_xlfn.IFNA(VLOOKUP(Table1[[#This Row],[ACCOUNT NAME]],'CHART OF ACCOUNTS'!$B$3:$D$156,2,0),"-")</f>
        <v>UTILITY</v>
      </c>
      <c r="D2119" s="36" t="s">
        <v>141</v>
      </c>
      <c r="E2119" t="str">
        <f>_xlfn.IFNA(VLOOKUP(Table1[[#This Row],[ACCOUNT NAME]],'CHART OF ACCOUNTS'!$B$3:$D$156,3,0),"-")</f>
        <v>OPERATIONS EXPENSES</v>
      </c>
      <c r="F2119" s="36" t="s">
        <v>1877</v>
      </c>
      <c r="G2119" s="38">
        <v>3714</v>
      </c>
      <c r="H2119" s="38"/>
      <c r="I2119" s="104">
        <f>I2118+Table1[[#This Row],[DEBIT]]-Table1[[#This Row],[CREDIT]]</f>
        <v>3324022531</v>
      </c>
      <c r="J2119" s="44"/>
    </row>
    <row r="2120" hidden="1" spans="1:10">
      <c r="A2120" s="27">
        <v>45213</v>
      </c>
      <c r="B2120" s="28">
        <f t="shared" si="16"/>
        <v>2109</v>
      </c>
      <c r="C2120" s="92" t="str">
        <f>_xlfn.IFNA(VLOOKUP(Table1[[#This Row],[ACCOUNT NAME]],'CHART OF ACCOUNTS'!$B$3:$D$156,2,0),"-")</f>
        <v>UTILITY</v>
      </c>
      <c r="D2120" s="36" t="s">
        <v>141</v>
      </c>
      <c r="E2120" t="str">
        <f>_xlfn.IFNA(VLOOKUP(Table1[[#This Row],[ACCOUNT NAME]],'CHART OF ACCOUNTS'!$B$3:$D$156,3,0),"-")</f>
        <v>OPERATIONS EXPENSES</v>
      </c>
      <c r="F2120" s="36" t="s">
        <v>1878</v>
      </c>
      <c r="G2120" s="38">
        <v>280</v>
      </c>
      <c r="H2120" s="38"/>
      <c r="I2120" s="104">
        <f>I2119+Table1[[#This Row],[DEBIT]]-Table1[[#This Row],[CREDIT]]</f>
        <v>3324022811</v>
      </c>
      <c r="J2120" s="44"/>
    </row>
    <row r="2121" hidden="1" spans="1:10">
      <c r="A2121" s="27">
        <v>45213</v>
      </c>
      <c r="B2121" s="28">
        <f t="shared" si="16"/>
        <v>2110</v>
      </c>
      <c r="C2121" s="92" t="str">
        <f>_xlfn.IFNA(VLOOKUP(Table1[[#This Row],[ACCOUNT NAME]],'CHART OF ACCOUNTS'!$B$3:$D$156,2,0),"-")</f>
        <v>UTILITY</v>
      </c>
      <c r="D2121" s="36" t="s">
        <v>141</v>
      </c>
      <c r="E2121" t="str">
        <f>_xlfn.IFNA(VLOOKUP(Table1[[#This Row],[ACCOUNT NAME]],'CHART OF ACCOUNTS'!$B$3:$D$156,3,0),"-")</f>
        <v>OPERATIONS EXPENSES</v>
      </c>
      <c r="F2121" s="36" t="s">
        <v>1879</v>
      </c>
      <c r="G2121" s="38">
        <v>645</v>
      </c>
      <c r="H2121" s="38"/>
      <c r="I2121" s="104">
        <f>I2120+Table1[[#This Row],[DEBIT]]-Table1[[#This Row],[CREDIT]]</f>
        <v>3324023456</v>
      </c>
      <c r="J2121" s="44"/>
    </row>
    <row r="2122" hidden="1" spans="1:10">
      <c r="A2122" s="27">
        <v>45213</v>
      </c>
      <c r="B2122" s="28">
        <f t="shared" si="16"/>
        <v>2111</v>
      </c>
      <c r="C2122" s="92" t="str">
        <f>_xlfn.IFNA(VLOOKUP(Table1[[#This Row],[ACCOUNT NAME]],'CHART OF ACCOUNTS'!$B$3:$D$156,2,0),"-")</f>
        <v>UTILITY</v>
      </c>
      <c r="D2122" s="36" t="s">
        <v>141</v>
      </c>
      <c r="E2122" t="str">
        <f>_xlfn.IFNA(VLOOKUP(Table1[[#This Row],[ACCOUNT NAME]],'CHART OF ACCOUNTS'!$B$3:$D$156,3,0),"-")</f>
        <v>OPERATIONS EXPENSES</v>
      </c>
      <c r="F2122" s="36" t="s">
        <v>1880</v>
      </c>
      <c r="G2122" s="38">
        <v>190</v>
      </c>
      <c r="H2122" s="38"/>
      <c r="I2122" s="104">
        <f>I2121+Table1[[#This Row],[DEBIT]]-Table1[[#This Row],[CREDIT]]</f>
        <v>3324023646</v>
      </c>
      <c r="J2122" s="44"/>
    </row>
    <row r="2123" hidden="1" spans="1:10">
      <c r="A2123" s="27">
        <v>45213</v>
      </c>
      <c r="B2123" s="28">
        <f t="shared" si="16"/>
        <v>2112</v>
      </c>
      <c r="C2123" s="92" t="str">
        <f>_xlfn.IFNA(VLOOKUP(Table1[[#This Row],[ACCOUNT NAME]],'CHART OF ACCOUNTS'!$B$3:$D$156,2,0),"-")</f>
        <v>UTILITY</v>
      </c>
      <c r="D2123" s="36" t="s">
        <v>141</v>
      </c>
      <c r="E2123" t="str">
        <f>_xlfn.IFNA(VLOOKUP(Table1[[#This Row],[ACCOUNT NAME]],'CHART OF ACCOUNTS'!$B$3:$D$156,3,0),"-")</f>
        <v>OPERATIONS EXPENSES</v>
      </c>
      <c r="F2123" s="36" t="s">
        <v>1881</v>
      </c>
      <c r="G2123" s="38">
        <v>6890</v>
      </c>
      <c r="H2123" s="38"/>
      <c r="I2123" s="104">
        <f>I2122+Table1[[#This Row],[DEBIT]]-Table1[[#This Row],[CREDIT]]</f>
        <v>3324030536</v>
      </c>
      <c r="J2123" s="44"/>
    </row>
    <row r="2124" hidden="1" spans="1:10">
      <c r="A2124" s="27">
        <v>45215</v>
      </c>
      <c r="B2124" s="28">
        <f t="shared" si="16"/>
        <v>2113</v>
      </c>
      <c r="C2124" s="92" t="str">
        <f>_xlfn.IFNA(VLOOKUP(Table1[[#This Row],[ACCOUNT NAME]],'CHART OF ACCOUNTS'!$B$3:$D$156,2,0),"-")</f>
        <v>UTILITY</v>
      </c>
      <c r="D2124" s="36" t="s">
        <v>141</v>
      </c>
      <c r="E2124" t="str">
        <f>_xlfn.IFNA(VLOOKUP(Table1[[#This Row],[ACCOUNT NAME]],'CHART OF ACCOUNTS'!$B$3:$D$156,3,0),"-")</f>
        <v>OPERATIONS EXPENSES</v>
      </c>
      <c r="F2124" s="36" t="s">
        <v>1882</v>
      </c>
      <c r="G2124" s="38">
        <v>56368</v>
      </c>
      <c r="H2124" s="38"/>
      <c r="I2124" s="104">
        <f>I2123+Table1[[#This Row],[DEBIT]]-Table1[[#This Row],[CREDIT]]</f>
        <v>3324086904</v>
      </c>
      <c r="J2124" s="44"/>
    </row>
    <row r="2125" hidden="1" spans="1:10">
      <c r="A2125" s="27">
        <v>45215</v>
      </c>
      <c r="B2125" s="28">
        <f t="shared" si="16"/>
        <v>2114</v>
      </c>
      <c r="C2125" s="92" t="str">
        <f>_xlfn.IFNA(VLOOKUP(Table1[[#This Row],[ACCOUNT NAME]],'CHART OF ACCOUNTS'!$B$3:$D$156,2,0),"-")</f>
        <v>UTILITY</v>
      </c>
      <c r="D2125" s="36" t="s">
        <v>141</v>
      </c>
      <c r="E2125" t="str">
        <f>_xlfn.IFNA(VLOOKUP(Table1[[#This Row],[ACCOUNT NAME]],'CHART OF ACCOUNTS'!$B$3:$D$156,3,0),"-")</f>
        <v>OPERATIONS EXPENSES</v>
      </c>
      <c r="F2125" s="36" t="s">
        <v>1883</v>
      </c>
      <c r="G2125" s="38">
        <v>43358</v>
      </c>
      <c r="H2125" s="38"/>
      <c r="I2125" s="104">
        <f>I2124+Table1[[#This Row],[DEBIT]]-Table1[[#This Row],[CREDIT]]</f>
        <v>3324130262</v>
      </c>
      <c r="J2125" s="44"/>
    </row>
    <row r="2126" hidden="1" spans="1:10">
      <c r="A2126" s="27">
        <v>45215</v>
      </c>
      <c r="B2126" s="28">
        <f t="shared" si="16"/>
        <v>2115</v>
      </c>
      <c r="C2126" s="92" t="str">
        <f>_xlfn.IFNA(VLOOKUP(Table1[[#This Row],[ACCOUNT NAME]],'CHART OF ACCOUNTS'!$B$3:$D$156,2,0),"-")</f>
        <v>UTILITY</v>
      </c>
      <c r="D2126" s="36" t="s">
        <v>141</v>
      </c>
      <c r="E2126" t="str">
        <f>_xlfn.IFNA(VLOOKUP(Table1[[#This Row],[ACCOUNT NAME]],'CHART OF ACCOUNTS'!$B$3:$D$156,3,0),"-")</f>
        <v>OPERATIONS EXPENSES</v>
      </c>
      <c r="F2126" s="36" t="s">
        <v>1884</v>
      </c>
      <c r="G2126" s="38">
        <v>10513</v>
      </c>
      <c r="H2126" s="38"/>
      <c r="I2126" s="104">
        <f>I2125+Table1[[#This Row],[DEBIT]]-Table1[[#This Row],[CREDIT]]</f>
        <v>3324140775</v>
      </c>
      <c r="J2126" s="44"/>
    </row>
    <row r="2127" hidden="1" spans="1:10">
      <c r="A2127" s="27">
        <v>45215</v>
      </c>
      <c r="B2127" s="28">
        <f t="shared" si="16"/>
        <v>2116</v>
      </c>
      <c r="C2127" s="92" t="str">
        <f>_xlfn.IFNA(VLOOKUP(Table1[[#This Row],[ACCOUNT NAME]],'CHART OF ACCOUNTS'!$B$3:$D$156,2,0),"-")</f>
        <v>UTILITY</v>
      </c>
      <c r="D2127" s="36" t="s">
        <v>141</v>
      </c>
      <c r="E2127" t="str">
        <f>_xlfn.IFNA(VLOOKUP(Table1[[#This Row],[ACCOUNT NAME]],'CHART OF ACCOUNTS'!$B$3:$D$156,3,0),"-")</f>
        <v>OPERATIONS EXPENSES</v>
      </c>
      <c r="F2127" s="36" t="s">
        <v>1885</v>
      </c>
      <c r="G2127" s="38">
        <v>25355</v>
      </c>
      <c r="H2127" s="38"/>
      <c r="I2127" s="104">
        <f>I2126+Table1[[#This Row],[DEBIT]]-Table1[[#This Row],[CREDIT]]</f>
        <v>3324166130</v>
      </c>
      <c r="J2127" s="44"/>
    </row>
    <row r="2128" hidden="1" spans="1:10">
      <c r="A2128" s="27">
        <v>45215</v>
      </c>
      <c r="B2128" s="28">
        <f t="shared" si="16"/>
        <v>2117</v>
      </c>
      <c r="C2128" s="92" t="str">
        <f>_xlfn.IFNA(VLOOKUP(Table1[[#This Row],[ACCOUNT NAME]],'CHART OF ACCOUNTS'!$B$3:$D$156,2,0),"-")</f>
        <v>UTILITY</v>
      </c>
      <c r="D2128" s="36" t="s">
        <v>141</v>
      </c>
      <c r="E2128" t="str">
        <f>_xlfn.IFNA(VLOOKUP(Table1[[#This Row],[ACCOUNT NAME]],'CHART OF ACCOUNTS'!$B$3:$D$156,3,0),"-")</f>
        <v>OPERATIONS EXPENSES</v>
      </c>
      <c r="F2128" s="36" t="s">
        <v>1885</v>
      </c>
      <c r="G2128" s="38">
        <v>101211</v>
      </c>
      <c r="H2128" s="38"/>
      <c r="I2128" s="104">
        <f>I2127+Table1[[#This Row],[DEBIT]]-Table1[[#This Row],[CREDIT]]</f>
        <v>3324267341</v>
      </c>
      <c r="J2128" s="44"/>
    </row>
    <row r="2129" hidden="1" spans="1:10">
      <c r="A2129" s="27">
        <v>45215</v>
      </c>
      <c r="B2129" s="28">
        <f t="shared" si="16"/>
        <v>2118</v>
      </c>
      <c r="C2129" s="92" t="str">
        <f>_xlfn.IFNA(VLOOKUP(Table1[[#This Row],[ACCOUNT NAME]],'CHART OF ACCOUNTS'!$B$3:$D$156,2,0),"-")</f>
        <v>UTILITY</v>
      </c>
      <c r="D2129" s="36" t="s">
        <v>141</v>
      </c>
      <c r="E2129" t="str">
        <f>_xlfn.IFNA(VLOOKUP(Table1[[#This Row],[ACCOUNT NAME]],'CHART OF ACCOUNTS'!$B$3:$D$156,3,0),"-")</f>
        <v>OPERATIONS EXPENSES</v>
      </c>
      <c r="F2129" s="36" t="s">
        <v>1886</v>
      </c>
      <c r="G2129" s="38">
        <v>3178</v>
      </c>
      <c r="H2129" s="38"/>
      <c r="I2129" s="104">
        <f>I2128+Table1[[#This Row],[DEBIT]]-Table1[[#This Row],[CREDIT]]</f>
        <v>3324270519</v>
      </c>
      <c r="J2129" s="44"/>
    </row>
    <row r="2130" hidden="1" spans="1:10">
      <c r="A2130" s="27">
        <v>45215</v>
      </c>
      <c r="B2130" s="28">
        <f t="shared" si="16"/>
        <v>2119</v>
      </c>
      <c r="C2130" s="92" t="str">
        <f>_xlfn.IFNA(VLOOKUP(Table1[[#This Row],[ACCOUNT NAME]],'CHART OF ACCOUNTS'!$B$3:$D$156,2,0),"-")</f>
        <v>UTILITY</v>
      </c>
      <c r="D2130" s="36" t="s">
        <v>141</v>
      </c>
      <c r="E2130" t="str">
        <f>_xlfn.IFNA(VLOOKUP(Table1[[#This Row],[ACCOUNT NAME]],'CHART OF ACCOUNTS'!$B$3:$D$156,3,0),"-")</f>
        <v>OPERATIONS EXPENSES</v>
      </c>
      <c r="F2130" s="36" t="s">
        <v>1887</v>
      </c>
      <c r="G2130" s="38">
        <v>579</v>
      </c>
      <c r="H2130" s="38"/>
      <c r="I2130" s="104">
        <f>I2129+Table1[[#This Row],[DEBIT]]-Table1[[#This Row],[CREDIT]]</f>
        <v>3324271098</v>
      </c>
      <c r="J2130" s="44"/>
    </row>
    <row r="2131" hidden="1" spans="1:10">
      <c r="A2131" s="27">
        <v>45215</v>
      </c>
      <c r="B2131" s="28">
        <f t="shared" si="16"/>
        <v>2120</v>
      </c>
      <c r="C2131" s="92" t="str">
        <f>_xlfn.IFNA(VLOOKUP(Table1[[#This Row],[ACCOUNT NAME]],'CHART OF ACCOUNTS'!$B$3:$D$156,2,0),"-")</f>
        <v>UTILITY</v>
      </c>
      <c r="D2131" s="36" t="s">
        <v>141</v>
      </c>
      <c r="E2131" t="str">
        <f>_xlfn.IFNA(VLOOKUP(Table1[[#This Row],[ACCOUNT NAME]],'CHART OF ACCOUNTS'!$B$3:$D$156,3,0),"-")</f>
        <v>OPERATIONS EXPENSES</v>
      </c>
      <c r="F2131" s="36" t="s">
        <v>1888</v>
      </c>
      <c r="G2131" s="38">
        <v>585</v>
      </c>
      <c r="H2131" s="38"/>
      <c r="I2131" s="104">
        <f>I2130+Table1[[#This Row],[DEBIT]]-Table1[[#This Row],[CREDIT]]</f>
        <v>3324271683</v>
      </c>
      <c r="J2131" s="44"/>
    </row>
    <row r="2132" hidden="1" spans="1:10">
      <c r="A2132" s="27">
        <v>45216</v>
      </c>
      <c r="B2132" s="28">
        <f t="shared" si="16"/>
        <v>2121</v>
      </c>
      <c r="C2132" s="92" t="str">
        <f>_xlfn.IFNA(VLOOKUP(Table1[[#This Row],[ACCOUNT NAME]],'CHART OF ACCOUNTS'!$B$3:$D$156,2,0),"-")</f>
        <v>UTILITY</v>
      </c>
      <c r="D2132" s="36" t="s">
        <v>141</v>
      </c>
      <c r="E2132" t="str">
        <f>_xlfn.IFNA(VLOOKUP(Table1[[#This Row],[ACCOUNT NAME]],'CHART OF ACCOUNTS'!$B$3:$D$156,3,0),"-")</f>
        <v>OPERATIONS EXPENSES</v>
      </c>
      <c r="F2132" s="36" t="s">
        <v>1889</v>
      </c>
      <c r="G2132" s="38">
        <v>410</v>
      </c>
      <c r="H2132" s="38"/>
      <c r="I2132" s="104">
        <f>I2131+Table1[[#This Row],[DEBIT]]-Table1[[#This Row],[CREDIT]]</f>
        <v>3324272093</v>
      </c>
      <c r="J2132" s="44"/>
    </row>
    <row r="2133" hidden="1" spans="1:10">
      <c r="A2133" s="27">
        <v>45216</v>
      </c>
      <c r="B2133" s="28">
        <f t="shared" si="16"/>
        <v>2122</v>
      </c>
      <c r="C2133" s="92" t="str">
        <f>_xlfn.IFNA(VLOOKUP(Table1[[#This Row],[ACCOUNT NAME]],'CHART OF ACCOUNTS'!$B$3:$D$156,2,0),"-")</f>
        <v>UTILITY</v>
      </c>
      <c r="D2133" s="36" t="s">
        <v>141</v>
      </c>
      <c r="E2133" t="str">
        <f>_xlfn.IFNA(VLOOKUP(Table1[[#This Row],[ACCOUNT NAME]],'CHART OF ACCOUNTS'!$B$3:$D$156,3,0),"-")</f>
        <v>OPERATIONS EXPENSES</v>
      </c>
      <c r="F2133" s="36" t="s">
        <v>1890</v>
      </c>
      <c r="G2133" s="38">
        <v>1456</v>
      </c>
      <c r="H2133" s="38"/>
      <c r="I2133" s="104">
        <f>I2132+Table1[[#This Row],[DEBIT]]-Table1[[#This Row],[CREDIT]]</f>
        <v>3324273549</v>
      </c>
      <c r="J2133" s="44"/>
    </row>
    <row r="2134" hidden="1" spans="1:10">
      <c r="A2134" s="27">
        <v>45216</v>
      </c>
      <c r="B2134" s="28">
        <f t="shared" si="16"/>
        <v>2123</v>
      </c>
      <c r="C2134" s="92" t="str">
        <f>_xlfn.IFNA(VLOOKUP(Table1[[#This Row],[ACCOUNT NAME]],'CHART OF ACCOUNTS'!$B$3:$D$156,2,0),"-")</f>
        <v>UTILITY</v>
      </c>
      <c r="D2134" s="36" t="s">
        <v>141</v>
      </c>
      <c r="E2134" t="str">
        <f>_xlfn.IFNA(VLOOKUP(Table1[[#This Row],[ACCOUNT NAME]],'CHART OF ACCOUNTS'!$B$3:$D$156,3,0),"-")</f>
        <v>OPERATIONS EXPENSES</v>
      </c>
      <c r="F2134" s="36" t="s">
        <v>1891</v>
      </c>
      <c r="G2134" s="38">
        <v>390</v>
      </c>
      <c r="H2134" s="38"/>
      <c r="I2134" s="104">
        <f>I2133+Table1[[#This Row],[DEBIT]]-Table1[[#This Row],[CREDIT]]</f>
        <v>3324273939</v>
      </c>
      <c r="J2134" s="44"/>
    </row>
    <row r="2135" hidden="1" spans="1:10">
      <c r="A2135" s="27">
        <v>45216</v>
      </c>
      <c r="B2135" s="28">
        <f t="shared" si="16"/>
        <v>2124</v>
      </c>
      <c r="C2135" s="92" t="str">
        <f>_xlfn.IFNA(VLOOKUP(Table1[[#This Row],[ACCOUNT NAME]],'CHART OF ACCOUNTS'!$B$3:$D$156,2,0),"-")</f>
        <v>UTILITY</v>
      </c>
      <c r="D2135" s="36" t="s">
        <v>141</v>
      </c>
      <c r="E2135" t="str">
        <f>_xlfn.IFNA(VLOOKUP(Table1[[#This Row],[ACCOUNT NAME]],'CHART OF ACCOUNTS'!$B$3:$D$156,3,0),"-")</f>
        <v>OPERATIONS EXPENSES</v>
      </c>
      <c r="F2135" s="36" t="s">
        <v>1892</v>
      </c>
      <c r="G2135" s="38">
        <v>475</v>
      </c>
      <c r="H2135" s="38"/>
      <c r="I2135" s="104">
        <f>I2134+Table1[[#This Row],[DEBIT]]-Table1[[#This Row],[CREDIT]]</f>
        <v>3324274414</v>
      </c>
      <c r="J2135" s="44"/>
    </row>
    <row r="2136" hidden="1" spans="1:10">
      <c r="A2136" s="27">
        <v>45216</v>
      </c>
      <c r="B2136" s="28">
        <f t="shared" si="16"/>
        <v>2125</v>
      </c>
      <c r="C2136" s="92" t="str">
        <f>_xlfn.IFNA(VLOOKUP(Table1[[#This Row],[ACCOUNT NAME]],'CHART OF ACCOUNTS'!$B$3:$D$156,2,0),"-")</f>
        <v>UTILITY</v>
      </c>
      <c r="D2136" s="36" t="s">
        <v>141</v>
      </c>
      <c r="E2136" t="str">
        <f>_xlfn.IFNA(VLOOKUP(Table1[[#This Row],[ACCOUNT NAME]],'CHART OF ACCOUNTS'!$B$3:$D$156,3,0),"-")</f>
        <v>OPERATIONS EXPENSES</v>
      </c>
      <c r="F2136" s="36" t="s">
        <v>1893</v>
      </c>
      <c r="G2136" s="38">
        <v>488</v>
      </c>
      <c r="H2136" s="38"/>
      <c r="I2136" s="104">
        <f>I2135+Table1[[#This Row],[DEBIT]]-Table1[[#This Row],[CREDIT]]</f>
        <v>3324274902</v>
      </c>
      <c r="J2136" s="44"/>
    </row>
    <row r="2137" hidden="1" spans="1:10">
      <c r="A2137" s="27">
        <v>45216</v>
      </c>
      <c r="B2137" s="28">
        <f t="shared" si="16"/>
        <v>2126</v>
      </c>
      <c r="C2137" s="92" t="str">
        <f>_xlfn.IFNA(VLOOKUP(Table1[[#This Row],[ACCOUNT NAME]],'CHART OF ACCOUNTS'!$B$3:$D$156,2,0),"-")</f>
        <v>UTILITY</v>
      </c>
      <c r="D2137" s="36" t="s">
        <v>141</v>
      </c>
      <c r="E2137" t="str">
        <f>_xlfn.IFNA(VLOOKUP(Table1[[#This Row],[ACCOUNT NAME]],'CHART OF ACCOUNTS'!$B$3:$D$156,3,0),"-")</f>
        <v>OPERATIONS EXPENSES</v>
      </c>
      <c r="F2137" s="36" t="s">
        <v>1894</v>
      </c>
      <c r="G2137" s="38">
        <v>396</v>
      </c>
      <c r="H2137" s="38"/>
      <c r="I2137" s="104">
        <f>I2136+Table1[[#This Row],[DEBIT]]-Table1[[#This Row],[CREDIT]]</f>
        <v>3324275298</v>
      </c>
      <c r="J2137" s="44"/>
    </row>
    <row r="2138" hidden="1" spans="1:10">
      <c r="A2138" s="27">
        <v>45216</v>
      </c>
      <c r="B2138" s="28">
        <f t="shared" si="16"/>
        <v>2127</v>
      </c>
      <c r="C2138" s="92" t="str">
        <f>_xlfn.IFNA(VLOOKUP(Table1[[#This Row],[ACCOUNT NAME]],'CHART OF ACCOUNTS'!$B$3:$D$156,2,0),"-")</f>
        <v>UTILITY</v>
      </c>
      <c r="D2138" s="36" t="s">
        <v>141</v>
      </c>
      <c r="E2138" t="str">
        <f>_xlfn.IFNA(VLOOKUP(Table1[[#This Row],[ACCOUNT NAME]],'CHART OF ACCOUNTS'!$B$3:$D$156,3,0),"-")</f>
        <v>OPERATIONS EXPENSES</v>
      </c>
      <c r="F2138" s="36" t="s">
        <v>1895</v>
      </c>
      <c r="G2138" s="38">
        <v>8872</v>
      </c>
      <c r="H2138" s="38"/>
      <c r="I2138" s="104">
        <f>I2137+Table1[[#This Row],[DEBIT]]-Table1[[#This Row],[CREDIT]]</f>
        <v>3324284170</v>
      </c>
      <c r="J2138" s="44"/>
    </row>
    <row r="2139" hidden="1" spans="1:10">
      <c r="A2139" s="27">
        <v>45216</v>
      </c>
      <c r="B2139" s="28">
        <f t="shared" si="16"/>
        <v>2128</v>
      </c>
      <c r="C2139" s="92" t="str">
        <f>_xlfn.IFNA(VLOOKUP(Table1[[#This Row],[ACCOUNT NAME]],'CHART OF ACCOUNTS'!$B$3:$D$156,2,0),"-")</f>
        <v>UTILITY</v>
      </c>
      <c r="D2139" s="36" t="s">
        <v>141</v>
      </c>
      <c r="E2139" t="str">
        <f>_xlfn.IFNA(VLOOKUP(Table1[[#This Row],[ACCOUNT NAME]],'CHART OF ACCOUNTS'!$B$3:$D$156,3,0),"-")</f>
        <v>OPERATIONS EXPENSES</v>
      </c>
      <c r="F2139" s="36" t="s">
        <v>1896</v>
      </c>
      <c r="G2139" s="38">
        <v>5844</v>
      </c>
      <c r="H2139" s="38"/>
      <c r="I2139" s="104">
        <f>I2138+Table1[[#This Row],[DEBIT]]-Table1[[#This Row],[CREDIT]]</f>
        <v>3324290014</v>
      </c>
      <c r="J2139" s="44"/>
    </row>
    <row r="2140" hidden="1" spans="1:10">
      <c r="A2140" s="27">
        <v>45216</v>
      </c>
      <c r="B2140" s="28">
        <f t="shared" si="16"/>
        <v>2129</v>
      </c>
      <c r="C2140" s="92" t="str">
        <f>_xlfn.IFNA(VLOOKUP(Table1[[#This Row],[ACCOUNT NAME]],'CHART OF ACCOUNTS'!$B$3:$D$156,2,0),"-")</f>
        <v>UTILITY</v>
      </c>
      <c r="D2140" s="36" t="s">
        <v>141</v>
      </c>
      <c r="E2140" t="str">
        <f>_xlfn.IFNA(VLOOKUP(Table1[[#This Row],[ACCOUNT NAME]],'CHART OF ACCOUNTS'!$B$3:$D$156,3,0),"-")</f>
        <v>OPERATIONS EXPENSES</v>
      </c>
      <c r="F2140" s="36" t="s">
        <v>1897</v>
      </c>
      <c r="G2140" s="38">
        <v>2587</v>
      </c>
      <c r="H2140" s="38"/>
      <c r="I2140" s="104">
        <f>I2139+Table1[[#This Row],[DEBIT]]-Table1[[#This Row],[CREDIT]]</f>
        <v>3324292601</v>
      </c>
      <c r="J2140" s="44"/>
    </row>
    <row r="2141" hidden="1" spans="1:10">
      <c r="A2141" s="27">
        <v>45216</v>
      </c>
      <c r="B2141" s="28">
        <f t="shared" si="16"/>
        <v>2130</v>
      </c>
      <c r="C2141" s="92" t="str">
        <f>_xlfn.IFNA(VLOOKUP(Table1[[#This Row],[ACCOUNT NAME]],'CHART OF ACCOUNTS'!$B$3:$D$156,2,0),"-")</f>
        <v>UTILITY</v>
      </c>
      <c r="D2141" s="36" t="s">
        <v>141</v>
      </c>
      <c r="E2141" t="str">
        <f>_xlfn.IFNA(VLOOKUP(Table1[[#This Row],[ACCOUNT NAME]],'CHART OF ACCOUNTS'!$B$3:$D$156,3,0),"-")</f>
        <v>OPERATIONS EXPENSES</v>
      </c>
      <c r="F2141" s="36" t="s">
        <v>1898</v>
      </c>
      <c r="G2141" s="38">
        <v>286</v>
      </c>
      <c r="H2141" s="38"/>
      <c r="I2141" s="104">
        <f>I2140+Table1[[#This Row],[DEBIT]]-Table1[[#This Row],[CREDIT]]</f>
        <v>3324292887</v>
      </c>
      <c r="J2141" s="44"/>
    </row>
    <row r="2142" hidden="1" spans="1:10">
      <c r="A2142" s="27">
        <v>45216</v>
      </c>
      <c r="B2142" s="28">
        <f t="shared" si="16"/>
        <v>2131</v>
      </c>
      <c r="C2142" s="92" t="str">
        <f>_xlfn.IFNA(VLOOKUP(Table1[[#This Row],[ACCOUNT NAME]],'CHART OF ACCOUNTS'!$B$3:$D$156,2,0),"-")</f>
        <v>UTILITY</v>
      </c>
      <c r="D2142" s="36" t="s">
        <v>141</v>
      </c>
      <c r="E2142" t="str">
        <f>_xlfn.IFNA(VLOOKUP(Table1[[#This Row],[ACCOUNT NAME]],'CHART OF ACCOUNTS'!$B$3:$D$156,3,0),"-")</f>
        <v>OPERATIONS EXPENSES</v>
      </c>
      <c r="F2142" s="49" t="s">
        <v>1899</v>
      </c>
      <c r="G2142" s="38">
        <v>16630</v>
      </c>
      <c r="H2142" s="38"/>
      <c r="I2142" s="104">
        <f>I2141+Table1[[#This Row],[DEBIT]]-Table1[[#This Row],[CREDIT]]</f>
        <v>3324309517</v>
      </c>
      <c r="J2142" s="44"/>
    </row>
    <row r="2143" hidden="1" spans="1:11">
      <c r="A2143" s="27">
        <v>45218</v>
      </c>
      <c r="B2143" s="28">
        <f t="shared" si="16"/>
        <v>2132</v>
      </c>
      <c r="C2143" s="92" t="str">
        <f>_xlfn.IFNA(VLOOKUP(Table1[[#This Row],[ACCOUNT NAME]],'CHART OF ACCOUNTS'!$B$3:$D$156,2,0),"-")</f>
        <v>CEMENT</v>
      </c>
      <c r="D2143" s="36" t="s">
        <v>45</v>
      </c>
      <c r="E2143" t="str">
        <f>_xlfn.IFNA(VLOOKUP(Table1[[#This Row],[ACCOUNT NAME]],'CHART OF ACCOUNTS'!$B$3:$D$156,3,0),"-")</f>
        <v>CONSTRUCTION EXP</v>
      </c>
      <c r="F2143" s="36" t="s">
        <v>1900</v>
      </c>
      <c r="G2143" s="48">
        <v>98800</v>
      </c>
      <c r="H2143" s="48"/>
      <c r="I2143" s="104">
        <f>I2142+Table1[[#This Row],[DEBIT]]-Table1[[#This Row],[CREDIT]]</f>
        <v>3324408317</v>
      </c>
      <c r="J2143" s="93"/>
      <c r="K2143" s="65"/>
    </row>
    <row r="2144" hidden="1" spans="1:10">
      <c r="A2144" s="27">
        <v>45218</v>
      </c>
      <c r="B2144" s="28">
        <f t="shared" si="16"/>
        <v>2133</v>
      </c>
      <c r="C2144" s="92" t="str">
        <f>_xlfn.IFNA(VLOOKUP(Table1[[#This Row],[ACCOUNT NAME]],'CHART OF ACCOUNTS'!$B$3:$D$156,2,0),"-")</f>
        <v>SANITARY</v>
      </c>
      <c r="D2144" s="36" t="s">
        <v>26</v>
      </c>
      <c r="E2144" t="str">
        <f>_xlfn.IFNA(VLOOKUP(Table1[[#This Row],[ACCOUNT NAME]],'CHART OF ACCOUNTS'!$B$3:$D$156,3,0),"-")</f>
        <v>CONSTRUCTION EXP</v>
      </c>
      <c r="F2144" s="36" t="s">
        <v>1901</v>
      </c>
      <c r="G2144" s="48">
        <v>1960</v>
      </c>
      <c r="H2144" s="48"/>
      <c r="I2144" s="104">
        <f>I2143+Table1[[#This Row],[DEBIT]]-Table1[[#This Row],[CREDIT]]</f>
        <v>3324410277</v>
      </c>
      <c r="J2144" s="44"/>
    </row>
    <row r="2145" hidden="1" spans="1:10">
      <c r="A2145" s="27">
        <v>45218</v>
      </c>
      <c r="B2145" s="28">
        <f t="shared" si="16"/>
        <v>2134</v>
      </c>
      <c r="C2145" s="92" t="str">
        <f>_xlfn.IFNA(VLOOKUP(Table1[[#This Row],[ACCOUNT NAME]],'CHART OF ACCOUNTS'!$B$3:$D$156,2,0),"-")</f>
        <v>SANITARY</v>
      </c>
      <c r="D2145" s="36" t="s">
        <v>26</v>
      </c>
      <c r="E2145" t="str">
        <f>_xlfn.IFNA(VLOOKUP(Table1[[#This Row],[ACCOUNT NAME]],'CHART OF ACCOUNTS'!$B$3:$D$156,3,0),"-")</f>
        <v>CONSTRUCTION EXP</v>
      </c>
      <c r="F2145" s="36" t="s">
        <v>1902</v>
      </c>
      <c r="G2145" s="48">
        <v>4780</v>
      </c>
      <c r="H2145" s="48"/>
      <c r="I2145" s="104">
        <f>I2144+Table1[[#This Row],[DEBIT]]-Table1[[#This Row],[CREDIT]]</f>
        <v>3324415057</v>
      </c>
      <c r="J2145" s="44"/>
    </row>
    <row r="2146" hidden="1" spans="1:10">
      <c r="A2146" s="27">
        <v>45218</v>
      </c>
      <c r="B2146" s="28">
        <f t="shared" si="16"/>
        <v>2135</v>
      </c>
      <c r="C2146" s="92" t="str">
        <f>_xlfn.IFNA(VLOOKUP(Table1[[#This Row],[ACCOUNT NAME]],'CHART OF ACCOUNTS'!$B$3:$D$156,2,0),"-")</f>
        <v>SANITARY</v>
      </c>
      <c r="D2146" s="36" t="s">
        <v>26</v>
      </c>
      <c r="E2146" t="str">
        <f>_xlfn.IFNA(VLOOKUP(Table1[[#This Row],[ACCOUNT NAME]],'CHART OF ACCOUNTS'!$B$3:$D$156,3,0),"-")</f>
        <v>CONSTRUCTION EXP</v>
      </c>
      <c r="F2146" s="36" t="s">
        <v>1903</v>
      </c>
      <c r="G2146" s="48">
        <v>5470</v>
      </c>
      <c r="H2146" s="48"/>
      <c r="I2146" s="104">
        <f>I2145+Table1[[#This Row],[DEBIT]]-Table1[[#This Row],[CREDIT]]</f>
        <v>3324420527</v>
      </c>
      <c r="J2146" s="44"/>
    </row>
    <row r="2147" hidden="1" spans="1:10">
      <c r="A2147" s="27">
        <v>45218</v>
      </c>
      <c r="B2147" s="28">
        <f t="shared" si="16"/>
        <v>2136</v>
      </c>
      <c r="C2147" s="92" t="str">
        <f>_xlfn.IFNA(VLOOKUP(Table1[[#This Row],[ACCOUNT NAME]],'CHART OF ACCOUNTS'!$B$3:$D$156,2,0),"-")</f>
        <v>SANITARY</v>
      </c>
      <c r="D2147" s="36" t="s">
        <v>26</v>
      </c>
      <c r="E2147" t="str">
        <f>_xlfn.IFNA(VLOOKUP(Table1[[#This Row],[ACCOUNT NAME]],'CHART OF ACCOUNTS'!$B$3:$D$156,3,0),"-")</f>
        <v>CONSTRUCTION EXP</v>
      </c>
      <c r="F2147" s="36" t="s">
        <v>1904</v>
      </c>
      <c r="G2147" s="48">
        <v>13424</v>
      </c>
      <c r="H2147" s="48"/>
      <c r="I2147" s="104">
        <f>I2146+Table1[[#This Row],[DEBIT]]-Table1[[#This Row],[CREDIT]]</f>
        <v>3324433951</v>
      </c>
      <c r="J2147" s="44"/>
    </row>
    <row r="2148" hidden="1" spans="1:10">
      <c r="A2148" s="27">
        <v>45218</v>
      </c>
      <c r="B2148" s="28">
        <f t="shared" si="16"/>
        <v>2137</v>
      </c>
      <c r="C2148" s="92" t="str">
        <f>_xlfn.IFNA(VLOOKUP(Table1[[#This Row],[ACCOUNT NAME]],'CHART OF ACCOUNTS'!$B$3:$D$156,2,0),"-")</f>
        <v>SALARIES</v>
      </c>
      <c r="D2148" s="36" t="s">
        <v>138</v>
      </c>
      <c r="E2148" t="str">
        <f>_xlfn.IFNA(VLOOKUP(Table1[[#This Row],[ACCOUNT NAME]],'CHART OF ACCOUNTS'!$B$3:$D$156,3,0),"-")</f>
        <v>OPERATIONS EXPENSES</v>
      </c>
      <c r="F2148" s="36" t="s">
        <v>1905</v>
      </c>
      <c r="G2148" s="48">
        <v>59079</v>
      </c>
      <c r="H2148" s="48"/>
      <c r="I2148" s="104">
        <f>I2147+Table1[[#This Row],[DEBIT]]-Table1[[#This Row],[CREDIT]]</f>
        <v>3324493030</v>
      </c>
      <c r="J2148" s="44"/>
    </row>
    <row r="2149" hidden="1" spans="1:10">
      <c r="A2149" s="27">
        <v>45218</v>
      </c>
      <c r="B2149" s="28">
        <f t="shared" si="16"/>
        <v>2138</v>
      </c>
      <c r="C2149" s="92" t="str">
        <f>_xlfn.IFNA(VLOOKUP(Table1[[#This Row],[ACCOUNT NAME]],'CHART OF ACCOUNTS'!$B$3:$D$156,2,0),"-")</f>
        <v>UTILITY</v>
      </c>
      <c r="D2149" s="36" t="s">
        <v>141</v>
      </c>
      <c r="E2149" t="str">
        <f>_xlfn.IFNA(VLOOKUP(Table1[[#This Row],[ACCOUNT NAME]],'CHART OF ACCOUNTS'!$B$3:$D$156,3,0),"-")</f>
        <v>OPERATIONS EXPENSES</v>
      </c>
      <c r="F2149" s="36" t="s">
        <v>1906</v>
      </c>
      <c r="G2149" s="48">
        <v>7150</v>
      </c>
      <c r="H2149" s="48"/>
      <c r="I2149" s="104">
        <f>I2148+Table1[[#This Row],[DEBIT]]-Table1[[#This Row],[CREDIT]]</f>
        <v>3324500180</v>
      </c>
      <c r="J2149" s="44"/>
    </row>
    <row r="2150" hidden="1" spans="1:10">
      <c r="A2150" s="27">
        <v>45218</v>
      </c>
      <c r="B2150" s="28">
        <f t="shared" si="16"/>
        <v>2139</v>
      </c>
      <c r="C2150" s="92" t="str">
        <f>_xlfn.IFNA(VLOOKUP(Table1[[#This Row],[ACCOUNT NAME]],'CHART OF ACCOUNTS'!$B$3:$D$156,2,0),"-")</f>
        <v>UTILITY</v>
      </c>
      <c r="D2150" s="36" t="s">
        <v>141</v>
      </c>
      <c r="E2150" t="str">
        <f>_xlfn.IFNA(VLOOKUP(Table1[[#This Row],[ACCOUNT NAME]],'CHART OF ACCOUNTS'!$B$3:$D$156,3,0),"-")</f>
        <v>OPERATIONS EXPENSES</v>
      </c>
      <c r="F2150" s="36" t="s">
        <v>1907</v>
      </c>
      <c r="G2150" s="48">
        <v>253</v>
      </c>
      <c r="H2150" s="48"/>
      <c r="I2150" s="104">
        <f>I2149+Table1[[#This Row],[DEBIT]]-Table1[[#This Row],[CREDIT]]</f>
        <v>3324500433</v>
      </c>
      <c r="J2150" s="44"/>
    </row>
    <row r="2151" hidden="1" spans="1:11">
      <c r="A2151" s="27">
        <v>45212</v>
      </c>
      <c r="B2151" s="28">
        <f t="shared" si="16"/>
        <v>2140</v>
      </c>
      <c r="C2151" s="92" t="str">
        <f>_xlfn.IFNA(VLOOKUP(Table1[[#This Row],[ACCOUNT NAME]],'CHART OF ACCOUNTS'!$B$3:$D$156,2,0),"-")</f>
        <v>IT EXPENSE</v>
      </c>
      <c r="D2151" t="s">
        <v>150</v>
      </c>
      <c r="E2151" t="str">
        <f>_xlfn.IFNA(VLOOKUP(Table1[[#This Row],[ACCOUNT NAME]],'CHART OF ACCOUNTS'!$B$3:$D$156,3,0),"-")</f>
        <v>OPERATIONS EXPENSES</v>
      </c>
      <c r="F2151" s="36" t="s">
        <v>1908</v>
      </c>
      <c r="G2151" s="48">
        <v>75000</v>
      </c>
      <c r="H2151" s="48"/>
      <c r="I2151" s="104">
        <f>I2150+Table1[[#This Row],[DEBIT]]-Table1[[#This Row],[CREDIT]]</f>
        <v>3324575433</v>
      </c>
      <c r="J2151" s="93"/>
      <c r="K2151" s="65"/>
    </row>
    <row r="2152" hidden="1" spans="1:11">
      <c r="A2152" s="27">
        <v>45212</v>
      </c>
      <c r="B2152" s="28">
        <f t="shared" si="16"/>
        <v>2141</v>
      </c>
      <c r="C2152" s="92" t="str">
        <f>_xlfn.IFNA(VLOOKUP(Table1[[#This Row],[ACCOUNT NAME]],'CHART OF ACCOUNTS'!$B$3:$D$156,2,0),"-")</f>
        <v>IT EXPENSE</v>
      </c>
      <c r="D2152" t="s">
        <v>150</v>
      </c>
      <c r="E2152" t="str">
        <f>_xlfn.IFNA(VLOOKUP(Table1[[#This Row],[ACCOUNT NAME]],'CHART OF ACCOUNTS'!$B$3:$D$156,3,0),"-")</f>
        <v>OPERATIONS EXPENSES</v>
      </c>
      <c r="F2152" s="36" t="s">
        <v>1909</v>
      </c>
      <c r="G2152" s="48">
        <v>150000</v>
      </c>
      <c r="H2152" s="48"/>
      <c r="I2152" s="104">
        <f>I2151+Table1[[#This Row],[DEBIT]]-Table1[[#This Row],[CREDIT]]</f>
        <v>3324725433</v>
      </c>
      <c r="J2152" s="93"/>
      <c r="K2152" s="65"/>
    </row>
    <row r="2153" hidden="1" spans="1:11">
      <c r="A2153" s="27">
        <v>45212</v>
      </c>
      <c r="B2153" s="28">
        <f t="shared" si="16"/>
        <v>2142</v>
      </c>
      <c r="C2153" s="92" t="str">
        <f>_xlfn.IFNA(VLOOKUP(Table1[[#This Row],[ACCOUNT NAME]],'CHART OF ACCOUNTS'!$B$3:$D$156,2,0),"-")</f>
        <v>IT EXPENSE</v>
      </c>
      <c r="D2153" t="s">
        <v>150</v>
      </c>
      <c r="E2153" t="str">
        <f>_xlfn.IFNA(VLOOKUP(Table1[[#This Row],[ACCOUNT NAME]],'CHART OF ACCOUNTS'!$B$3:$D$156,3,0),"-")</f>
        <v>OPERATIONS EXPENSES</v>
      </c>
      <c r="F2153" s="36" t="s">
        <v>1910</v>
      </c>
      <c r="G2153" s="48">
        <v>300000</v>
      </c>
      <c r="H2153" s="48"/>
      <c r="I2153" s="104">
        <f>I2152+Table1[[#This Row],[DEBIT]]-Table1[[#This Row],[CREDIT]]</f>
        <v>3325025433</v>
      </c>
      <c r="J2153" s="93"/>
      <c r="K2153" s="65"/>
    </row>
    <row r="2154" hidden="1" spans="1:11">
      <c r="A2154" s="27">
        <v>45212</v>
      </c>
      <c r="B2154" s="28">
        <f t="shared" si="16"/>
        <v>2143</v>
      </c>
      <c r="C2154" s="92" t="str">
        <f>_xlfn.IFNA(VLOOKUP(Table1[[#This Row],[ACCOUNT NAME]],'CHART OF ACCOUNTS'!$B$3:$D$156,2,0),"-")</f>
        <v>IT EXPENSE</v>
      </c>
      <c r="D2154" t="s">
        <v>150</v>
      </c>
      <c r="E2154" t="str">
        <f>_xlfn.IFNA(VLOOKUP(Table1[[#This Row],[ACCOUNT NAME]],'CHART OF ACCOUNTS'!$B$3:$D$156,3,0),"-")</f>
        <v>OPERATIONS EXPENSES</v>
      </c>
      <c r="F2154" s="36" t="s">
        <v>1911</v>
      </c>
      <c r="G2154" s="48">
        <v>300000</v>
      </c>
      <c r="H2154" s="48"/>
      <c r="I2154" s="104">
        <f>I2153+Table1[[#This Row],[DEBIT]]-Table1[[#This Row],[CREDIT]]</f>
        <v>3325325433</v>
      </c>
      <c r="J2154" s="93"/>
      <c r="K2154" s="65"/>
    </row>
    <row r="2155" hidden="1" spans="1:11">
      <c r="A2155" s="27">
        <v>45212</v>
      </c>
      <c r="B2155" s="28">
        <f t="shared" si="16"/>
        <v>2144</v>
      </c>
      <c r="C2155" s="92" t="str">
        <f>_xlfn.IFNA(VLOOKUP(Table1[[#This Row],[ACCOUNT NAME]],'CHART OF ACCOUNTS'!$B$3:$D$156,2,0),"-")</f>
        <v>IT EXPENSE</v>
      </c>
      <c r="D2155" t="s">
        <v>150</v>
      </c>
      <c r="E2155" t="str">
        <f>_xlfn.IFNA(VLOOKUP(Table1[[#This Row],[ACCOUNT NAME]],'CHART OF ACCOUNTS'!$B$3:$D$156,3,0),"-")</f>
        <v>OPERATIONS EXPENSES</v>
      </c>
      <c r="F2155" s="36" t="s">
        <v>1912</v>
      </c>
      <c r="G2155" s="48">
        <v>300000</v>
      </c>
      <c r="H2155" s="48"/>
      <c r="I2155" s="104">
        <f>I2154+Table1[[#This Row],[DEBIT]]-Table1[[#This Row],[CREDIT]]</f>
        <v>3325625433</v>
      </c>
      <c r="J2155" s="93"/>
      <c r="K2155" s="65"/>
    </row>
    <row r="2156" hidden="1" spans="1:11">
      <c r="A2156" s="27">
        <v>45212</v>
      </c>
      <c r="B2156" s="28">
        <f t="shared" si="16"/>
        <v>2145</v>
      </c>
      <c r="C2156" s="92" t="str">
        <f>_xlfn.IFNA(VLOOKUP(Table1[[#This Row],[ACCOUNT NAME]],'CHART OF ACCOUNTS'!$B$3:$D$156,2,0),"-")</f>
        <v>IT EXPENSE</v>
      </c>
      <c r="D2156" t="s">
        <v>150</v>
      </c>
      <c r="E2156" t="str">
        <f>_xlfn.IFNA(VLOOKUP(Table1[[#This Row],[ACCOUNT NAME]],'CHART OF ACCOUNTS'!$B$3:$D$156,3,0),"-")</f>
        <v>OPERATIONS EXPENSES</v>
      </c>
      <c r="F2156" s="36" t="s">
        <v>1913</v>
      </c>
      <c r="G2156" s="48">
        <v>300000</v>
      </c>
      <c r="H2156" s="48"/>
      <c r="I2156" s="104">
        <f>I2155+Table1[[#This Row],[DEBIT]]-Table1[[#This Row],[CREDIT]]</f>
        <v>3325925433</v>
      </c>
      <c r="J2156" s="93"/>
      <c r="K2156" s="65"/>
    </row>
    <row r="2157" hidden="1" spans="1:11">
      <c r="A2157" s="27">
        <v>45212</v>
      </c>
      <c r="B2157" s="28">
        <f t="shared" si="16"/>
        <v>2146</v>
      </c>
      <c r="C2157" s="92" t="str">
        <f>_xlfn.IFNA(VLOOKUP(Table1[[#This Row],[ACCOUNT NAME]],'CHART OF ACCOUNTS'!$B$3:$D$156,2,0),"-")</f>
        <v>IT EXPENSE</v>
      </c>
      <c r="D2157" t="s">
        <v>150</v>
      </c>
      <c r="E2157" t="str">
        <f>_xlfn.IFNA(VLOOKUP(Table1[[#This Row],[ACCOUNT NAME]],'CHART OF ACCOUNTS'!$B$3:$D$156,3,0),"-")</f>
        <v>OPERATIONS EXPENSES</v>
      </c>
      <c r="F2157" s="36" t="s">
        <v>1914</v>
      </c>
      <c r="G2157" s="48">
        <v>150000</v>
      </c>
      <c r="H2157" s="48"/>
      <c r="I2157" s="104">
        <f>I2156+Table1[[#This Row],[DEBIT]]-Table1[[#This Row],[CREDIT]]</f>
        <v>3326075433</v>
      </c>
      <c r="J2157" s="93"/>
      <c r="K2157" s="65"/>
    </row>
    <row r="2158" hidden="1" spans="1:11">
      <c r="A2158" s="27">
        <v>45212</v>
      </c>
      <c r="B2158" s="28">
        <f t="shared" si="16"/>
        <v>2147</v>
      </c>
      <c r="C2158" s="92" t="str">
        <f>_xlfn.IFNA(VLOOKUP(Table1[[#This Row],[ACCOUNT NAME]],'CHART OF ACCOUNTS'!$B$3:$D$156,2,0),"-")</f>
        <v>IT EXPENSE</v>
      </c>
      <c r="D2158" t="s">
        <v>150</v>
      </c>
      <c r="E2158" t="str">
        <f>_xlfn.IFNA(VLOOKUP(Table1[[#This Row],[ACCOUNT NAME]],'CHART OF ACCOUNTS'!$B$3:$D$156,3,0),"-")</f>
        <v>OPERATIONS EXPENSES</v>
      </c>
      <c r="F2158" s="36" t="s">
        <v>1915</v>
      </c>
      <c r="G2158" s="48">
        <v>150000</v>
      </c>
      <c r="H2158" s="48"/>
      <c r="I2158" s="104">
        <f>I2157+Table1[[#This Row],[DEBIT]]-Table1[[#This Row],[CREDIT]]</f>
        <v>3326225433</v>
      </c>
      <c r="J2158" s="93"/>
      <c r="K2158" s="65"/>
    </row>
    <row r="2159" hidden="1" spans="1:11">
      <c r="A2159" s="27">
        <v>45212</v>
      </c>
      <c r="B2159" s="28">
        <f t="shared" si="16"/>
        <v>2148</v>
      </c>
      <c r="C2159" s="92" t="str">
        <f>_xlfn.IFNA(VLOOKUP(Table1[[#This Row],[ACCOUNT NAME]],'CHART OF ACCOUNTS'!$B$3:$D$156,2,0),"-")</f>
        <v>IT EXPENSE</v>
      </c>
      <c r="D2159" t="s">
        <v>150</v>
      </c>
      <c r="E2159" t="str">
        <f>_xlfn.IFNA(VLOOKUP(Table1[[#This Row],[ACCOUNT NAME]],'CHART OF ACCOUNTS'!$B$3:$D$156,3,0),"-")</f>
        <v>OPERATIONS EXPENSES</v>
      </c>
      <c r="F2159" s="36" t="s">
        <v>1916</v>
      </c>
      <c r="G2159" s="48">
        <v>150000</v>
      </c>
      <c r="H2159" s="48"/>
      <c r="I2159" s="104">
        <f>I2158+Table1[[#This Row],[DEBIT]]-Table1[[#This Row],[CREDIT]]</f>
        <v>3326375433</v>
      </c>
      <c r="J2159" s="93"/>
      <c r="K2159" s="65"/>
    </row>
    <row r="2160" hidden="1" spans="1:11">
      <c r="A2160" s="27">
        <v>45212</v>
      </c>
      <c r="B2160" s="28">
        <f t="shared" si="16"/>
        <v>2149</v>
      </c>
      <c r="C2160" s="92" t="str">
        <f>_xlfn.IFNA(VLOOKUP(Table1[[#This Row],[ACCOUNT NAME]],'CHART OF ACCOUNTS'!$B$3:$D$156,2,0),"-")</f>
        <v>IT EXPENSE</v>
      </c>
      <c r="D2160" t="s">
        <v>150</v>
      </c>
      <c r="E2160" t="str">
        <f>_xlfn.IFNA(VLOOKUP(Table1[[#This Row],[ACCOUNT NAME]],'CHART OF ACCOUNTS'!$B$3:$D$156,3,0),"-")</f>
        <v>OPERATIONS EXPENSES</v>
      </c>
      <c r="F2160" s="36" t="s">
        <v>1917</v>
      </c>
      <c r="G2160" s="48">
        <v>150000</v>
      </c>
      <c r="H2160" s="48"/>
      <c r="I2160" s="104">
        <f>I2159+Table1[[#This Row],[DEBIT]]-Table1[[#This Row],[CREDIT]]</f>
        <v>3326525433</v>
      </c>
      <c r="J2160" s="93"/>
      <c r="K2160" s="65"/>
    </row>
    <row r="2161" hidden="1" spans="1:11">
      <c r="A2161" s="27">
        <v>45212</v>
      </c>
      <c r="B2161" s="28">
        <f t="shared" si="16"/>
        <v>2150</v>
      </c>
      <c r="C2161" s="92" t="str">
        <f>_xlfn.IFNA(VLOOKUP(Table1[[#This Row],[ACCOUNT NAME]],'CHART OF ACCOUNTS'!$B$3:$D$156,2,0),"-")</f>
        <v>IT EXPENSE</v>
      </c>
      <c r="D2161" t="s">
        <v>150</v>
      </c>
      <c r="E2161" t="str">
        <f>_xlfn.IFNA(VLOOKUP(Table1[[#This Row],[ACCOUNT NAME]],'CHART OF ACCOUNTS'!$B$3:$D$156,3,0),"-")</f>
        <v>OPERATIONS EXPENSES</v>
      </c>
      <c r="F2161" s="36" t="s">
        <v>1918</v>
      </c>
      <c r="G2161" s="48">
        <v>150000</v>
      </c>
      <c r="H2161" s="48"/>
      <c r="I2161" s="104">
        <f>I2160+Table1[[#This Row],[DEBIT]]-Table1[[#This Row],[CREDIT]]</f>
        <v>3326675433</v>
      </c>
      <c r="J2161" s="93"/>
      <c r="K2161" s="65"/>
    </row>
    <row r="2162" hidden="1" spans="1:11">
      <c r="A2162" s="27">
        <v>45219</v>
      </c>
      <c r="B2162" s="28">
        <f t="shared" si="16"/>
        <v>2151</v>
      </c>
      <c r="C2162" s="92" t="str">
        <f>_xlfn.IFNA(VLOOKUP(Table1[[#This Row],[ACCOUNT NAME]],'CHART OF ACCOUNTS'!$B$3:$D$156,2,0),"-")</f>
        <v>SALARIES</v>
      </c>
      <c r="D2162" s="36" t="s">
        <v>137</v>
      </c>
      <c r="E2162" t="str">
        <f>_xlfn.IFNA(VLOOKUP(Table1[[#This Row],[ACCOUNT NAME]],'CHART OF ACCOUNTS'!$B$3:$D$156,3,0),"-")</f>
        <v>OPERATIONS EXPENSES</v>
      </c>
      <c r="F2162" s="36" t="s">
        <v>1919</v>
      </c>
      <c r="G2162" s="48">
        <v>525655</v>
      </c>
      <c r="H2162" s="48"/>
      <c r="I2162" s="104">
        <f>I2161+Table1[[#This Row],[DEBIT]]-Table1[[#This Row],[CREDIT]]</f>
        <v>3327201088</v>
      </c>
      <c r="J2162" s="93"/>
      <c r="K2162" s="65"/>
    </row>
    <row r="2163" hidden="1" spans="1:11">
      <c r="A2163" s="27">
        <v>45219</v>
      </c>
      <c r="B2163" s="28">
        <f t="shared" si="16"/>
        <v>2152</v>
      </c>
      <c r="C2163" s="92" t="str">
        <f>_xlfn.IFNA(VLOOKUP(Table1[[#This Row],[ACCOUNT NAME]],'CHART OF ACCOUNTS'!$B$3:$D$156,2,0),"-")</f>
        <v>SALARIES</v>
      </c>
      <c r="D2163" s="36" t="s">
        <v>137</v>
      </c>
      <c r="E2163" t="str">
        <f>_xlfn.IFNA(VLOOKUP(Table1[[#This Row],[ACCOUNT NAME]],'CHART OF ACCOUNTS'!$B$3:$D$156,3,0),"-")</f>
        <v>OPERATIONS EXPENSES</v>
      </c>
      <c r="F2163" s="36" t="s">
        <v>1920</v>
      </c>
      <c r="G2163" s="48">
        <v>755156</v>
      </c>
      <c r="H2163" s="48"/>
      <c r="I2163" s="104">
        <f>I2162+Table1[[#This Row],[DEBIT]]-Table1[[#This Row],[CREDIT]]</f>
        <v>3327956244</v>
      </c>
      <c r="J2163" s="93"/>
      <c r="K2163" s="65"/>
    </row>
    <row r="2164" hidden="1" spans="1:11">
      <c r="A2164" s="27">
        <v>45219</v>
      </c>
      <c r="B2164" s="28">
        <f t="shared" si="16"/>
        <v>2153</v>
      </c>
      <c r="C2164" s="92" t="str">
        <f>_xlfn.IFNA(VLOOKUP(Table1[[#This Row],[ACCOUNT NAME]],'CHART OF ACCOUNTS'!$B$3:$D$156,2,0),"-")</f>
        <v>SALARIES</v>
      </c>
      <c r="D2164" s="36" t="s">
        <v>137</v>
      </c>
      <c r="E2164" t="str">
        <f>_xlfn.IFNA(VLOOKUP(Table1[[#This Row],[ACCOUNT NAME]],'CHART OF ACCOUNTS'!$B$3:$D$156,3,0),"-")</f>
        <v>OPERATIONS EXPENSES</v>
      </c>
      <c r="F2164" s="36" t="s">
        <v>1921</v>
      </c>
      <c r="G2164" s="48">
        <v>765333</v>
      </c>
      <c r="H2164" s="48"/>
      <c r="I2164" s="104">
        <f>I2163+Table1[[#This Row],[DEBIT]]-Table1[[#This Row],[CREDIT]]</f>
        <v>3328721577</v>
      </c>
      <c r="J2164" s="93"/>
      <c r="K2164" s="65"/>
    </row>
    <row r="2165" hidden="1" spans="1:11">
      <c r="A2165" s="27">
        <v>45219</v>
      </c>
      <c r="B2165" s="28">
        <f t="shared" si="16"/>
        <v>2154</v>
      </c>
      <c r="C2165" s="92" t="str">
        <f>_xlfn.IFNA(VLOOKUP(Table1[[#This Row],[ACCOUNT NAME]],'CHART OF ACCOUNTS'!$B$3:$D$156,2,0),"-")</f>
        <v>SALARIES</v>
      </c>
      <c r="D2165" s="36" t="s">
        <v>137</v>
      </c>
      <c r="E2165" t="str">
        <f>_xlfn.IFNA(VLOOKUP(Table1[[#This Row],[ACCOUNT NAME]],'CHART OF ACCOUNTS'!$B$3:$D$156,3,0),"-")</f>
        <v>OPERATIONS EXPENSES</v>
      </c>
      <c r="F2165" s="36" t="s">
        <v>1922</v>
      </c>
      <c r="G2165" s="48">
        <v>131462</v>
      </c>
      <c r="H2165" s="48"/>
      <c r="I2165" s="104">
        <f>I2164+Table1[[#This Row],[DEBIT]]-Table1[[#This Row],[CREDIT]]</f>
        <v>3328853039</v>
      </c>
      <c r="J2165" s="93"/>
      <c r="K2165" s="65"/>
    </row>
    <row r="2166" hidden="1" spans="1:11">
      <c r="A2166" s="27">
        <v>45219</v>
      </c>
      <c r="B2166" s="28">
        <f t="shared" si="16"/>
        <v>2155</v>
      </c>
      <c r="C2166" s="92" t="str">
        <f>_xlfn.IFNA(VLOOKUP(Table1[[#This Row],[ACCOUNT NAME]],'CHART OF ACCOUNTS'!$B$3:$D$156,2,0),"-")</f>
        <v>MISCELLANOUS</v>
      </c>
      <c r="D2166" s="36" t="s">
        <v>140</v>
      </c>
      <c r="E2166" t="str">
        <f>_xlfn.IFNA(VLOOKUP(Table1[[#This Row],[ACCOUNT NAME]],'CHART OF ACCOUNTS'!$B$3:$D$156,3,0),"-")</f>
        <v>OPERATIONS EXPENSES</v>
      </c>
      <c r="F2166" s="36" t="s">
        <v>1923</v>
      </c>
      <c r="G2166" s="48">
        <v>73725</v>
      </c>
      <c r="H2166" s="48"/>
      <c r="I2166" s="104">
        <f>I2165+Table1[[#This Row],[DEBIT]]-Table1[[#This Row],[CREDIT]]</f>
        <v>3328926764</v>
      </c>
      <c r="J2166" s="93"/>
      <c r="K2166" s="65"/>
    </row>
    <row r="2167" hidden="1" spans="1:11">
      <c r="A2167" s="27">
        <v>45222</v>
      </c>
      <c r="B2167" s="28">
        <f t="shared" si="16"/>
        <v>2156</v>
      </c>
      <c r="C2167" s="92" t="str">
        <f>_xlfn.IFNA(VLOOKUP(Table1[[#This Row],[ACCOUNT NAME]],'CHART OF ACCOUNTS'!$B$3:$D$156,2,0),"-")</f>
        <v>ELECTRIFICATION</v>
      </c>
      <c r="D2167" t="s">
        <v>59</v>
      </c>
      <c r="E2167" t="str">
        <f>_xlfn.IFNA(VLOOKUP(Table1[[#This Row],[ACCOUNT NAME]],'CHART OF ACCOUNTS'!$B$3:$D$156,3,0),"-")</f>
        <v>CONSTRUCTION EXP</v>
      </c>
      <c r="F2167" s="36" t="s">
        <v>1924</v>
      </c>
      <c r="G2167" s="48">
        <v>1000000</v>
      </c>
      <c r="H2167" s="48"/>
      <c r="I2167" s="104">
        <f>I2166+Table1[[#This Row],[DEBIT]]-Table1[[#This Row],[CREDIT]]</f>
        <v>3329926764</v>
      </c>
      <c r="J2167" s="93"/>
      <c r="K2167" s="65"/>
    </row>
    <row r="2168" hidden="1" spans="1:11">
      <c r="A2168" s="27">
        <v>45222</v>
      </c>
      <c r="B2168" s="28">
        <f t="shared" si="16"/>
        <v>2157</v>
      </c>
      <c r="C2168" s="92" t="str">
        <f>_xlfn.IFNA(VLOOKUP(Table1[[#This Row],[ACCOUNT NAME]],'CHART OF ACCOUNTS'!$B$3:$D$156,2,0),"-")</f>
        <v>ELECTRIFICATION</v>
      </c>
      <c r="D2168" t="s">
        <v>59</v>
      </c>
      <c r="E2168" t="str">
        <f>_xlfn.IFNA(VLOOKUP(Table1[[#This Row],[ACCOUNT NAME]],'CHART OF ACCOUNTS'!$B$3:$D$156,3,0),"-")</f>
        <v>CONSTRUCTION EXP</v>
      </c>
      <c r="F2168" s="36" t="s">
        <v>1925</v>
      </c>
      <c r="G2168" s="48">
        <v>580000</v>
      </c>
      <c r="H2168" s="48"/>
      <c r="I2168" s="104">
        <f>I2167+Table1[[#This Row],[DEBIT]]-Table1[[#This Row],[CREDIT]]</f>
        <v>3330506764</v>
      </c>
      <c r="J2168" s="93"/>
      <c r="K2168" s="65"/>
    </row>
    <row r="2169" hidden="1" spans="1:11">
      <c r="A2169" s="27">
        <v>45222</v>
      </c>
      <c r="B2169" s="28">
        <f t="shared" si="16"/>
        <v>2158</v>
      </c>
      <c r="C2169" s="92" t="str">
        <f>_xlfn.IFNA(VLOOKUP(Table1[[#This Row],[ACCOUNT NAME]],'CHART OF ACCOUNTS'!$B$3:$D$156,2,0),"-")</f>
        <v>IRON</v>
      </c>
      <c r="D2169" s="36" t="s">
        <v>39</v>
      </c>
      <c r="E2169" t="str">
        <f>_xlfn.IFNA(VLOOKUP(Table1[[#This Row],[ACCOUNT NAME]],'CHART OF ACCOUNTS'!$B$3:$D$156,3,0),"-")</f>
        <v>CONSTRUCTION EXP</v>
      </c>
      <c r="F2169" s="36" t="s">
        <v>1926</v>
      </c>
      <c r="G2169" s="48">
        <v>9500</v>
      </c>
      <c r="H2169" s="48"/>
      <c r="I2169" s="104">
        <f>I2168+Table1[[#This Row],[DEBIT]]-Table1[[#This Row],[CREDIT]]</f>
        <v>3330516264</v>
      </c>
      <c r="J2169" s="93"/>
      <c r="K2169" s="65"/>
    </row>
    <row r="2170" hidden="1" spans="1:11">
      <c r="A2170" s="27">
        <v>45222</v>
      </c>
      <c r="B2170" s="28">
        <f t="shared" si="16"/>
        <v>2159</v>
      </c>
      <c r="C2170" s="92" t="str">
        <f>_xlfn.IFNA(VLOOKUP(Table1[[#This Row],[ACCOUNT NAME]],'CHART OF ACCOUNTS'!$B$3:$D$156,2,0),"-")</f>
        <v>CRUSH</v>
      </c>
      <c r="D2170" t="s">
        <v>47</v>
      </c>
      <c r="E2170" t="str">
        <f>_xlfn.IFNA(VLOOKUP(Table1[[#This Row],[ACCOUNT NAME]],'CHART OF ACCOUNTS'!$B$3:$D$156,3,0),"-")</f>
        <v>CONSTRUCTION EXP</v>
      </c>
      <c r="F2170" s="36" t="s">
        <v>1927</v>
      </c>
      <c r="G2170" s="48">
        <v>104139</v>
      </c>
      <c r="H2170" s="48"/>
      <c r="I2170" s="104">
        <f>I2169+Table1[[#This Row],[DEBIT]]-Table1[[#This Row],[CREDIT]]</f>
        <v>3330620403</v>
      </c>
      <c r="J2170" s="93"/>
      <c r="K2170" s="65"/>
    </row>
    <row r="2171" hidden="1" spans="1:11">
      <c r="A2171" s="27">
        <v>45222</v>
      </c>
      <c r="B2171" s="28">
        <f t="shared" si="16"/>
        <v>2160</v>
      </c>
      <c r="C2171" s="92" t="str">
        <f>_xlfn.IFNA(VLOOKUP(Table1[[#This Row],[ACCOUNT NAME]],'CHART OF ACCOUNTS'!$B$3:$D$156,2,0),"-")</f>
        <v>CEMENT</v>
      </c>
      <c r="D2171" s="36" t="s">
        <v>45</v>
      </c>
      <c r="E2171" t="str">
        <f>_xlfn.IFNA(VLOOKUP(Table1[[#This Row],[ACCOUNT NAME]],'CHART OF ACCOUNTS'!$B$3:$D$156,3,0),"-")</f>
        <v>CONSTRUCTION EXP</v>
      </c>
      <c r="F2171" s="36" t="s">
        <v>1928</v>
      </c>
      <c r="G2171" s="48">
        <v>61750</v>
      </c>
      <c r="H2171" s="48"/>
      <c r="I2171" s="104">
        <f>I2170+Table1[[#This Row],[DEBIT]]-Table1[[#This Row],[CREDIT]]</f>
        <v>3330682153</v>
      </c>
      <c r="J2171" s="93"/>
      <c r="K2171" s="65"/>
    </row>
    <row r="2172" hidden="1" spans="1:11">
      <c r="A2172" s="27">
        <v>45222</v>
      </c>
      <c r="B2172" s="28">
        <f t="shared" si="16"/>
        <v>2161</v>
      </c>
      <c r="C2172" s="92" t="str">
        <f>_xlfn.IFNA(VLOOKUP(Table1[[#This Row],[ACCOUNT NAME]],'CHART OF ACCOUNTS'!$B$3:$D$156,2,0),"-")</f>
        <v>SAND</v>
      </c>
      <c r="D2172" s="36" t="s">
        <v>43</v>
      </c>
      <c r="E2172" t="str">
        <f>_xlfn.IFNA(VLOOKUP(Table1[[#This Row],[ACCOUNT NAME]],'CHART OF ACCOUNTS'!$B$3:$D$156,3,0),"-")</f>
        <v>CONSTRUCTION EXP</v>
      </c>
      <c r="F2172" s="36" t="s">
        <v>1929</v>
      </c>
      <c r="G2172" s="48">
        <v>56000</v>
      </c>
      <c r="H2172" s="48"/>
      <c r="I2172" s="104">
        <f>I2171+Table1[[#This Row],[DEBIT]]-Table1[[#This Row],[CREDIT]]</f>
        <v>3330738153</v>
      </c>
      <c r="J2172" s="93"/>
      <c r="K2172" s="65"/>
    </row>
    <row r="2173" hidden="1" spans="1:11">
      <c r="A2173" s="27">
        <v>45222</v>
      </c>
      <c r="B2173" s="28">
        <f t="shared" si="16"/>
        <v>2162</v>
      </c>
      <c r="C2173" s="92" t="str">
        <f>_xlfn.IFNA(VLOOKUP(Table1[[#This Row],[ACCOUNT NAME]],'CHART OF ACCOUNTS'!$B$3:$D$156,2,0),"-")</f>
        <v>SAND</v>
      </c>
      <c r="D2173" s="36" t="s">
        <v>43</v>
      </c>
      <c r="E2173" t="str">
        <f>_xlfn.IFNA(VLOOKUP(Table1[[#This Row],[ACCOUNT NAME]],'CHART OF ACCOUNTS'!$B$3:$D$156,3,0),"-")</f>
        <v>CONSTRUCTION EXP</v>
      </c>
      <c r="F2173" s="36" t="s">
        <v>1930</v>
      </c>
      <c r="G2173" s="48">
        <v>18000</v>
      </c>
      <c r="H2173" s="48"/>
      <c r="I2173" s="104">
        <f>I2172+Table1[[#This Row],[DEBIT]]-Table1[[#This Row],[CREDIT]]</f>
        <v>3330756153</v>
      </c>
      <c r="J2173" s="93"/>
      <c r="K2173" s="65"/>
    </row>
    <row r="2174" hidden="1" spans="1:11">
      <c r="A2174" s="27">
        <v>45222</v>
      </c>
      <c r="B2174" s="28">
        <f t="shared" si="16"/>
        <v>2163</v>
      </c>
      <c r="C2174" s="92" t="str">
        <f>_xlfn.IFNA(VLOOKUP(Table1[[#This Row],[ACCOUNT NAME]],'CHART OF ACCOUNTS'!$B$3:$D$156,2,0),"-")</f>
        <v>SANITARY</v>
      </c>
      <c r="D2174" s="36" t="s">
        <v>26</v>
      </c>
      <c r="E2174" t="str">
        <f>_xlfn.IFNA(VLOOKUP(Table1[[#This Row],[ACCOUNT NAME]],'CHART OF ACCOUNTS'!$B$3:$D$156,3,0),"-")</f>
        <v>CONSTRUCTION EXP</v>
      </c>
      <c r="F2174" s="36" t="s">
        <v>1931</v>
      </c>
      <c r="G2174" s="48">
        <v>146141</v>
      </c>
      <c r="H2174" s="48"/>
      <c r="I2174" s="104">
        <f>I2173+Table1[[#This Row],[DEBIT]]-Table1[[#This Row],[CREDIT]]</f>
        <v>3330902294</v>
      </c>
      <c r="J2174" s="93"/>
      <c r="K2174" s="65"/>
    </row>
    <row r="2175" hidden="1" spans="1:11">
      <c r="A2175" s="27">
        <v>45222</v>
      </c>
      <c r="B2175" s="28">
        <f t="shared" si="16"/>
        <v>2164</v>
      </c>
      <c r="C2175" s="92" t="str">
        <f>_xlfn.IFNA(VLOOKUP(Table1[[#This Row],[ACCOUNT NAME]],'CHART OF ACCOUNTS'!$B$3:$D$156,2,0),"-")</f>
        <v>SANITARY</v>
      </c>
      <c r="D2175" s="36" t="s">
        <v>26</v>
      </c>
      <c r="E2175" t="str">
        <f>_xlfn.IFNA(VLOOKUP(Table1[[#This Row],[ACCOUNT NAME]],'CHART OF ACCOUNTS'!$B$3:$D$156,3,0),"-")</f>
        <v>CONSTRUCTION EXP</v>
      </c>
      <c r="F2175" s="36" t="s">
        <v>1932</v>
      </c>
      <c r="G2175" s="48">
        <v>4504</v>
      </c>
      <c r="H2175" s="48"/>
      <c r="I2175" s="104">
        <f>I2174+Table1[[#This Row],[DEBIT]]-Table1[[#This Row],[CREDIT]]</f>
        <v>3330906798</v>
      </c>
      <c r="J2175" s="93"/>
      <c r="K2175" s="65"/>
    </row>
    <row r="2176" hidden="1" spans="1:11">
      <c r="A2176" s="27">
        <v>45222</v>
      </c>
      <c r="B2176" s="28">
        <f t="shared" si="16"/>
        <v>2165</v>
      </c>
      <c r="C2176" s="92" t="str">
        <f>_xlfn.IFNA(VLOOKUP(Table1[[#This Row],[ACCOUNT NAME]],'CHART OF ACCOUNTS'!$B$3:$D$156,2,0),"-")</f>
        <v>HORTICULTURE</v>
      </c>
      <c r="D2176" s="36" t="s">
        <v>54</v>
      </c>
      <c r="E2176" t="str">
        <f>_xlfn.IFNA(VLOOKUP(Table1[[#This Row],[ACCOUNT NAME]],'CHART OF ACCOUNTS'!$B$3:$D$156,3,0),"-")</f>
        <v>CONSTRUCTION EXP</v>
      </c>
      <c r="F2176" s="36" t="s">
        <v>1933</v>
      </c>
      <c r="G2176" s="48">
        <v>77490</v>
      </c>
      <c r="H2176" s="48"/>
      <c r="I2176" s="104">
        <f>I2175+Table1[[#This Row],[DEBIT]]-Table1[[#This Row],[CREDIT]]</f>
        <v>3330984288</v>
      </c>
      <c r="J2176" s="93"/>
      <c r="K2176" s="65"/>
    </row>
    <row r="2177" hidden="1" spans="1:11">
      <c r="A2177" s="27">
        <v>45222</v>
      </c>
      <c r="B2177" s="28">
        <f t="shared" si="16"/>
        <v>2166</v>
      </c>
      <c r="C2177" s="92" t="str">
        <f>_xlfn.IFNA(VLOOKUP(Table1[[#This Row],[ACCOUNT NAME]],'CHART OF ACCOUNTS'!$B$3:$D$156,2,0),"-")</f>
        <v>MACHINERY RENT</v>
      </c>
      <c r="D2177" t="s">
        <v>37</v>
      </c>
      <c r="E2177" t="str">
        <f>_xlfn.IFNA(VLOOKUP(Table1[[#This Row],[ACCOUNT NAME]],'CHART OF ACCOUNTS'!$B$3:$D$156,3,0),"-")</f>
        <v>CONSTRUCTION EXP</v>
      </c>
      <c r="F2177" s="36" t="s">
        <v>1934</v>
      </c>
      <c r="G2177" s="48">
        <v>911068</v>
      </c>
      <c r="H2177" s="48"/>
      <c r="I2177" s="104">
        <f>I2176+Table1[[#This Row],[DEBIT]]-Table1[[#This Row],[CREDIT]]</f>
        <v>3331895356</v>
      </c>
      <c r="J2177" s="93"/>
      <c r="K2177" s="65"/>
    </row>
    <row r="2178" hidden="1" spans="1:11">
      <c r="A2178" s="27">
        <v>45222</v>
      </c>
      <c r="B2178" s="28">
        <f t="shared" si="16"/>
        <v>2167</v>
      </c>
      <c r="C2178" s="92" t="str">
        <f>_xlfn.IFNA(VLOOKUP(Table1[[#This Row],[ACCOUNT NAME]],'CHART OF ACCOUNTS'!$B$3:$D$156,2,0),"-")</f>
        <v>GENERNAL</v>
      </c>
      <c r="D2178" s="36" t="s">
        <v>89</v>
      </c>
      <c r="E2178" t="str">
        <f>_xlfn.IFNA(VLOOKUP(Table1[[#This Row],[ACCOUNT NAME]],'CHART OF ACCOUNTS'!$B$3:$D$156,3,0),"-")</f>
        <v>MARKETING EXP</v>
      </c>
      <c r="F2178" s="36" t="s">
        <v>1935</v>
      </c>
      <c r="G2178" s="48">
        <v>80000</v>
      </c>
      <c r="H2178" s="48"/>
      <c r="I2178" s="104">
        <f>I2177+Table1[[#This Row],[DEBIT]]-Table1[[#This Row],[CREDIT]]</f>
        <v>3331975356</v>
      </c>
      <c r="J2178" s="93"/>
      <c r="K2178" s="65"/>
    </row>
    <row r="2179" hidden="1" spans="1:11">
      <c r="A2179" s="27">
        <v>45222</v>
      </c>
      <c r="B2179" s="28">
        <f t="shared" si="16"/>
        <v>2168</v>
      </c>
      <c r="C2179" s="92" t="str">
        <f>_xlfn.IFNA(VLOOKUP(Table1[[#This Row],[ACCOUNT NAME]],'CHART OF ACCOUNTS'!$B$3:$D$156,2,0),"-")</f>
        <v>PRINTINGS</v>
      </c>
      <c r="D2179" s="36" t="s">
        <v>73</v>
      </c>
      <c r="E2179" t="str">
        <f>_xlfn.IFNA(VLOOKUP(Table1[[#This Row],[ACCOUNT NAME]],'CHART OF ACCOUNTS'!$B$3:$D$156,3,0),"-")</f>
        <v>MARKETING EXP</v>
      </c>
      <c r="F2179" s="36" t="s">
        <v>1936</v>
      </c>
      <c r="G2179" s="48">
        <v>75000</v>
      </c>
      <c r="H2179" s="48"/>
      <c r="I2179" s="104">
        <f>I2178+Table1[[#This Row],[DEBIT]]-Table1[[#This Row],[CREDIT]]</f>
        <v>3332050356</v>
      </c>
      <c r="J2179" s="93"/>
      <c r="K2179" s="65"/>
    </row>
    <row r="2180" hidden="1" spans="1:11">
      <c r="A2180" s="27">
        <v>45222</v>
      </c>
      <c r="B2180" s="28">
        <f t="shared" si="16"/>
        <v>2169</v>
      </c>
      <c r="C2180" s="92" t="str">
        <f>_xlfn.IFNA(VLOOKUP(Table1[[#This Row],[ACCOUNT NAME]],'CHART OF ACCOUNTS'!$B$3:$D$156,2,0),"-")</f>
        <v>MISCELLANOUS</v>
      </c>
      <c r="D2180" s="36" t="s">
        <v>140</v>
      </c>
      <c r="E2180" t="str">
        <f>_xlfn.IFNA(VLOOKUP(Table1[[#This Row],[ACCOUNT NAME]],'CHART OF ACCOUNTS'!$B$3:$D$156,3,0),"-")</f>
        <v>OPERATIONS EXPENSES</v>
      </c>
      <c r="F2180" s="36" t="s">
        <v>1937</v>
      </c>
      <c r="G2180" s="48">
        <v>99497</v>
      </c>
      <c r="H2180" s="48"/>
      <c r="I2180" s="104">
        <f>I2179+Table1[[#This Row],[DEBIT]]-Table1[[#This Row],[CREDIT]]</f>
        <v>3332149853</v>
      </c>
      <c r="J2180" s="93"/>
      <c r="K2180" s="65"/>
    </row>
    <row r="2181" hidden="1" spans="1:11">
      <c r="A2181" s="27">
        <v>45224</v>
      </c>
      <c r="B2181" s="28">
        <f t="shared" si="16"/>
        <v>2170</v>
      </c>
      <c r="C2181" s="92" t="str">
        <f>_xlfn.IFNA(VLOOKUP(Table1[[#This Row],[ACCOUNT NAME]],'CHART OF ACCOUNTS'!$B$3:$D$156,2,0),"-")</f>
        <v>MISCELLANOUS</v>
      </c>
      <c r="D2181" s="36" t="s">
        <v>140</v>
      </c>
      <c r="E2181" t="str">
        <f>_xlfn.IFNA(VLOOKUP(Table1[[#This Row],[ACCOUNT NAME]],'CHART OF ACCOUNTS'!$B$3:$D$156,3,0),"-")</f>
        <v>OPERATIONS EXPENSES</v>
      </c>
      <c r="F2181" s="36" t="s">
        <v>1938</v>
      </c>
      <c r="G2181" s="48">
        <v>25424</v>
      </c>
      <c r="H2181" s="48"/>
      <c r="I2181" s="104">
        <f>I2180+Table1[[#This Row],[DEBIT]]-Table1[[#This Row],[CREDIT]]</f>
        <v>3332175277</v>
      </c>
      <c r="J2181" s="93"/>
      <c r="K2181" s="65"/>
    </row>
    <row r="2182" hidden="1" spans="1:11">
      <c r="A2182" s="27">
        <v>45224</v>
      </c>
      <c r="B2182" s="28">
        <f t="shared" si="16"/>
        <v>2171</v>
      </c>
      <c r="C2182" s="92" t="str">
        <f>_xlfn.IFNA(VLOOKUP(Table1[[#This Row],[ACCOUNT NAME]],'CHART OF ACCOUNTS'!$B$3:$D$156,2,0),"-")</f>
        <v>UTILITY</v>
      </c>
      <c r="D2182" s="36" t="s">
        <v>141</v>
      </c>
      <c r="E2182" t="str">
        <f>_xlfn.IFNA(VLOOKUP(Table1[[#This Row],[ACCOUNT NAME]],'CHART OF ACCOUNTS'!$B$3:$D$156,3,0),"-")</f>
        <v>OPERATIONS EXPENSES</v>
      </c>
      <c r="F2182" s="36" t="s">
        <v>1876</v>
      </c>
      <c r="G2182" s="48">
        <v>7150</v>
      </c>
      <c r="H2182" s="48"/>
      <c r="I2182" s="104">
        <f>I2181+Table1[[#This Row],[DEBIT]]-Table1[[#This Row],[CREDIT]]</f>
        <v>3332182427</v>
      </c>
      <c r="J2182" s="93"/>
      <c r="K2182" s="65"/>
    </row>
    <row r="2183" hidden="1" spans="1:11">
      <c r="A2183" s="27">
        <v>45225</v>
      </c>
      <c r="B2183" s="28">
        <f t="shared" si="16"/>
        <v>2172</v>
      </c>
      <c r="C2183" s="92" t="str">
        <f>_xlfn.IFNA(VLOOKUP(Table1[[#This Row],[ACCOUNT NAME]],'CHART OF ACCOUNTS'!$B$3:$D$156,2,0),"-")</f>
        <v>SALARIES</v>
      </c>
      <c r="D2183" s="36" t="s">
        <v>138</v>
      </c>
      <c r="E2183" t="str">
        <f>_xlfn.IFNA(VLOOKUP(Table1[[#This Row],[ACCOUNT NAME]],'CHART OF ACCOUNTS'!$B$3:$D$156,3,0),"-")</f>
        <v>OPERATIONS EXPENSES</v>
      </c>
      <c r="F2183" s="36" t="s">
        <v>1939</v>
      </c>
      <c r="G2183" s="48">
        <v>50596</v>
      </c>
      <c r="H2183" s="48"/>
      <c r="I2183" s="104">
        <f>I2182+Table1[[#This Row],[DEBIT]]-Table1[[#This Row],[CREDIT]]</f>
        <v>3332233023</v>
      </c>
      <c r="J2183" s="93"/>
      <c r="K2183" s="65"/>
    </row>
    <row r="2184" hidden="1" spans="1:10">
      <c r="A2184" s="27">
        <v>45225</v>
      </c>
      <c r="B2184" s="28">
        <f t="shared" si="16"/>
        <v>2173</v>
      </c>
      <c r="C2184" s="92" t="str">
        <f>_xlfn.IFNA(VLOOKUP(Table1[[#This Row],[ACCOUNT NAME]],'CHART OF ACCOUNTS'!$B$3:$D$156,2,0),"-")</f>
        <v>MISCELLANOUS</v>
      </c>
      <c r="D2184" s="36" t="s">
        <v>140</v>
      </c>
      <c r="E2184" t="str">
        <f>_xlfn.IFNA(VLOOKUP(Table1[[#This Row],[ACCOUNT NAME]],'CHART OF ACCOUNTS'!$B$3:$D$156,3,0),"-")</f>
        <v>OPERATIONS EXPENSES</v>
      </c>
      <c r="F2184" s="36" t="s">
        <v>1940</v>
      </c>
      <c r="G2184" s="48">
        <v>86027</v>
      </c>
      <c r="H2184" s="48"/>
      <c r="I2184" s="104">
        <f>I2183+Table1[[#This Row],[DEBIT]]-Table1[[#This Row],[CREDIT]]</f>
        <v>3332319050</v>
      </c>
      <c r="J2184" s="44"/>
    </row>
    <row r="2185" hidden="1" spans="1:10">
      <c r="A2185" s="27">
        <v>45225</v>
      </c>
      <c r="B2185" s="28">
        <f t="shared" si="16"/>
        <v>2174</v>
      </c>
      <c r="C2185" s="92" t="str">
        <f>_xlfn.IFNA(VLOOKUP(Table1[[#This Row],[ACCOUNT NAME]],'CHART OF ACCOUNTS'!$B$3:$D$156,2,0),"-")</f>
        <v>UTILITY</v>
      </c>
      <c r="D2185" s="36" t="s">
        <v>141</v>
      </c>
      <c r="E2185" t="str">
        <f>_xlfn.IFNA(VLOOKUP(Table1[[#This Row],[ACCOUNT NAME]],'CHART OF ACCOUNTS'!$B$3:$D$156,3,0),"-")</f>
        <v>OPERATIONS EXPENSES</v>
      </c>
      <c r="F2185" s="36" t="s">
        <v>1941</v>
      </c>
      <c r="G2185" s="48">
        <v>167040</v>
      </c>
      <c r="H2185" s="48"/>
      <c r="I2185" s="104">
        <f>I2184+Table1[[#This Row],[DEBIT]]-Table1[[#This Row],[CREDIT]]</f>
        <v>3332486090</v>
      </c>
      <c r="J2185" s="44"/>
    </row>
    <row r="2186" hidden="1" spans="1:10">
      <c r="A2186" s="27">
        <v>45225</v>
      </c>
      <c r="B2186" s="28">
        <f t="shared" si="16"/>
        <v>2175</v>
      </c>
      <c r="C2186" s="92" t="str">
        <f>_xlfn.IFNA(VLOOKUP(Table1[[#This Row],[ACCOUNT NAME]],'CHART OF ACCOUNTS'!$B$3:$D$156,2,0),"-")</f>
        <v>UTILITY</v>
      </c>
      <c r="D2186" s="36" t="s">
        <v>141</v>
      </c>
      <c r="E2186" t="str">
        <f>_xlfn.IFNA(VLOOKUP(Table1[[#This Row],[ACCOUNT NAME]],'CHART OF ACCOUNTS'!$B$3:$D$156,3,0),"-")</f>
        <v>OPERATIONS EXPENSES</v>
      </c>
      <c r="F2186" s="36" t="s">
        <v>1942</v>
      </c>
      <c r="G2186" s="48">
        <v>20339</v>
      </c>
      <c r="H2186" s="48"/>
      <c r="I2186" s="104">
        <f>I2185+Table1[[#This Row],[DEBIT]]-Table1[[#This Row],[CREDIT]]</f>
        <v>3332506429</v>
      </c>
      <c r="J2186" s="44"/>
    </row>
    <row r="2187" hidden="1" spans="1:10">
      <c r="A2187" s="27">
        <v>45225</v>
      </c>
      <c r="B2187" s="28">
        <f t="shared" si="16"/>
        <v>2176</v>
      </c>
      <c r="C2187" s="92" t="str">
        <f>_xlfn.IFNA(VLOOKUP(Table1[[#This Row],[ACCOUNT NAME]],'CHART OF ACCOUNTS'!$B$3:$D$156,2,0),"-")</f>
        <v>UTILITY</v>
      </c>
      <c r="D2187" s="36" t="s">
        <v>141</v>
      </c>
      <c r="E2187" t="str">
        <f>_xlfn.IFNA(VLOOKUP(Table1[[#This Row],[ACCOUNT NAME]],'CHART OF ACCOUNTS'!$B$3:$D$156,3,0),"-")</f>
        <v>OPERATIONS EXPENSES</v>
      </c>
      <c r="F2187" s="36" t="s">
        <v>1943</v>
      </c>
      <c r="G2187" s="48">
        <v>26529</v>
      </c>
      <c r="H2187" s="48"/>
      <c r="I2187" s="104">
        <f>I2186+Table1[[#This Row],[DEBIT]]-Table1[[#This Row],[CREDIT]]</f>
        <v>3332532958</v>
      </c>
      <c r="J2187" s="44"/>
    </row>
    <row r="2188" hidden="1" spans="1:10">
      <c r="A2188" s="27">
        <v>45225</v>
      </c>
      <c r="B2188" s="28">
        <f t="shared" si="16"/>
        <v>2177</v>
      </c>
      <c r="C2188" s="92" t="str">
        <f>_xlfn.IFNA(VLOOKUP(Table1[[#This Row],[ACCOUNT NAME]],'CHART OF ACCOUNTS'!$B$3:$D$156,2,0),"-")</f>
        <v>REVOLUTION MEDIA</v>
      </c>
      <c r="D2188" s="36" t="s">
        <v>102</v>
      </c>
      <c r="E2188" t="str">
        <f>_xlfn.IFNA(VLOOKUP(Table1[[#This Row],[ACCOUNT NAME]],'CHART OF ACCOUNTS'!$B$3:$D$156,3,0),"-")</f>
        <v>MARKETING EXP</v>
      </c>
      <c r="F2188" s="36" t="s">
        <v>1944</v>
      </c>
      <c r="G2188" s="48">
        <v>11040</v>
      </c>
      <c r="H2188" s="48"/>
      <c r="I2188" s="104">
        <f>I2187+Table1[[#This Row],[DEBIT]]-Table1[[#This Row],[CREDIT]]</f>
        <v>3332543998</v>
      </c>
      <c r="J2188" s="44"/>
    </row>
    <row r="2189" hidden="1" spans="1:10">
      <c r="A2189" s="27">
        <v>45225</v>
      </c>
      <c r="B2189" s="28">
        <f t="shared" si="16"/>
        <v>2178</v>
      </c>
      <c r="C2189" s="92" t="str">
        <f>_xlfn.IFNA(VLOOKUP(Table1[[#This Row],[ACCOUNT NAME]],'CHART OF ACCOUNTS'!$B$3:$D$156,2,0),"-")</f>
        <v>UTILITY</v>
      </c>
      <c r="D2189" s="36" t="s">
        <v>141</v>
      </c>
      <c r="E2189" t="str">
        <f>_xlfn.IFNA(VLOOKUP(Table1[[#This Row],[ACCOUNT NAME]],'CHART OF ACCOUNTS'!$B$3:$D$156,3,0),"-")</f>
        <v>OPERATIONS EXPENSES</v>
      </c>
      <c r="F2189" s="36" t="s">
        <v>1945</v>
      </c>
      <c r="G2189" s="48">
        <v>11767</v>
      </c>
      <c r="H2189" s="48"/>
      <c r="I2189" s="104">
        <f>I2188+Table1[[#This Row],[DEBIT]]-Table1[[#This Row],[CREDIT]]</f>
        <v>3332555765</v>
      </c>
      <c r="J2189" s="44"/>
    </row>
    <row r="2190" hidden="1" spans="1:10">
      <c r="A2190" s="27">
        <v>45225</v>
      </c>
      <c r="B2190" s="28">
        <f t="shared" si="16"/>
        <v>2179</v>
      </c>
      <c r="C2190" s="92" t="str">
        <f>_xlfn.IFNA(VLOOKUP(Table1[[#This Row],[ACCOUNT NAME]],'CHART OF ACCOUNTS'!$B$3:$D$156,2,0),"-")</f>
        <v>RENTS</v>
      </c>
      <c r="D2190" s="36" t="s">
        <v>134</v>
      </c>
      <c r="E2190" t="str">
        <f>_xlfn.IFNA(VLOOKUP(Table1[[#This Row],[ACCOUNT NAME]],'CHART OF ACCOUNTS'!$B$3:$D$156,3,0),"-")</f>
        <v>OPERATIONS EXPENSES</v>
      </c>
      <c r="F2190" s="36" t="s">
        <v>1946</v>
      </c>
      <c r="G2190" s="48">
        <v>162400</v>
      </c>
      <c r="H2190" s="48"/>
      <c r="I2190" s="104">
        <f>I2189+Table1[[#This Row],[DEBIT]]-Table1[[#This Row],[CREDIT]]</f>
        <v>3332718165</v>
      </c>
      <c r="J2190" s="44"/>
    </row>
    <row r="2191" hidden="1" spans="1:10">
      <c r="A2191" s="27">
        <v>45225</v>
      </c>
      <c r="B2191" s="28">
        <f t="shared" si="16"/>
        <v>2180</v>
      </c>
      <c r="C2191" s="92" t="str">
        <f>_xlfn.IFNA(VLOOKUP(Table1[[#This Row],[ACCOUNT NAME]],'CHART OF ACCOUNTS'!$B$3:$D$156,2,0),"-")</f>
        <v>RENTS</v>
      </c>
      <c r="D2191" s="36" t="s">
        <v>134</v>
      </c>
      <c r="E2191" t="str">
        <f>_xlfn.IFNA(VLOOKUP(Table1[[#This Row],[ACCOUNT NAME]],'CHART OF ACCOUNTS'!$B$3:$D$156,3,0),"-")</f>
        <v>OPERATIONS EXPENSES</v>
      </c>
      <c r="F2191" s="36" t="s">
        <v>1947</v>
      </c>
      <c r="G2191" s="48">
        <v>178750</v>
      </c>
      <c r="H2191" s="48"/>
      <c r="I2191" s="104">
        <f>I2190+Table1[[#This Row],[DEBIT]]-Table1[[#This Row],[CREDIT]]</f>
        <v>3332896915</v>
      </c>
      <c r="J2191" s="44"/>
    </row>
    <row r="2192" hidden="1" spans="1:11">
      <c r="A2192" s="27">
        <v>45226</v>
      </c>
      <c r="B2192" s="28">
        <f t="shared" si="16"/>
        <v>2181</v>
      </c>
      <c r="C2192" s="92" t="str">
        <f>_xlfn.IFNA(VLOOKUP(Table1[[#This Row],[ACCOUNT NAME]],'CHART OF ACCOUNTS'!$B$3:$D$156,2,0),"-")</f>
        <v>MISCELLANOUS</v>
      </c>
      <c r="D2192" s="36" t="s">
        <v>140</v>
      </c>
      <c r="E2192" t="str">
        <f>_xlfn.IFNA(VLOOKUP(Table1[[#This Row],[ACCOUNT NAME]],'CHART OF ACCOUNTS'!$B$3:$D$156,3,0),"-")</f>
        <v>OPERATIONS EXPENSES</v>
      </c>
      <c r="F2192" s="36" t="s">
        <v>1948</v>
      </c>
      <c r="G2192" s="48">
        <v>3825</v>
      </c>
      <c r="H2192" s="48"/>
      <c r="I2192" s="104">
        <f>I2191+Table1[[#This Row],[DEBIT]]-Table1[[#This Row],[CREDIT]]</f>
        <v>3332900740</v>
      </c>
      <c r="J2192" s="93"/>
      <c r="K2192" s="65"/>
    </row>
    <row r="2193" hidden="1" spans="1:11">
      <c r="A2193" s="27">
        <v>45226</v>
      </c>
      <c r="B2193" s="28">
        <f t="shared" si="16"/>
        <v>2182</v>
      </c>
      <c r="C2193" s="92" t="str">
        <f>_xlfn.IFNA(VLOOKUP(Table1[[#This Row],[ACCOUNT NAME]],'CHART OF ACCOUNTS'!$B$3:$D$156,2,0),"-")</f>
        <v>MISCELLANOUS</v>
      </c>
      <c r="D2193" s="36" t="s">
        <v>140</v>
      </c>
      <c r="E2193" t="str">
        <f>_xlfn.IFNA(VLOOKUP(Table1[[#This Row],[ACCOUNT NAME]],'CHART OF ACCOUNTS'!$B$3:$D$156,3,0),"-")</f>
        <v>OPERATIONS EXPENSES</v>
      </c>
      <c r="F2193" s="36" t="s">
        <v>1949</v>
      </c>
      <c r="G2193" s="48">
        <v>7725</v>
      </c>
      <c r="H2193" s="48"/>
      <c r="I2193" s="104">
        <f>I2192+Table1[[#This Row],[DEBIT]]-Table1[[#This Row],[CREDIT]]</f>
        <v>3332908465</v>
      </c>
      <c r="J2193" s="93"/>
      <c r="K2193" s="65"/>
    </row>
    <row r="2194" hidden="1" spans="1:11">
      <c r="A2194" s="27">
        <v>45226</v>
      </c>
      <c r="B2194" s="28">
        <f t="shared" si="16"/>
        <v>2183</v>
      </c>
      <c r="C2194" s="92" t="str">
        <f>_xlfn.IFNA(VLOOKUP(Table1[[#This Row],[ACCOUNT NAME]],'CHART OF ACCOUNTS'!$B$3:$D$156,2,0),"-")</f>
        <v>MISCELLANOUS</v>
      </c>
      <c r="D2194" s="36" t="s">
        <v>140</v>
      </c>
      <c r="E2194" t="str">
        <f>_xlfn.IFNA(VLOOKUP(Table1[[#This Row],[ACCOUNT NAME]],'CHART OF ACCOUNTS'!$B$3:$D$156,3,0),"-")</f>
        <v>OPERATIONS EXPENSES</v>
      </c>
      <c r="F2194" s="36" t="s">
        <v>1950</v>
      </c>
      <c r="G2194" s="48">
        <v>17600</v>
      </c>
      <c r="H2194" s="48"/>
      <c r="I2194" s="104">
        <f>I2193+Table1[[#This Row],[DEBIT]]-Table1[[#This Row],[CREDIT]]</f>
        <v>3332926065</v>
      </c>
      <c r="J2194" s="93"/>
      <c r="K2194" s="65"/>
    </row>
    <row r="2195" hidden="1" spans="1:11">
      <c r="A2195" s="27">
        <v>45226</v>
      </c>
      <c r="B2195" s="28">
        <f t="shared" si="16"/>
        <v>2184</v>
      </c>
      <c r="C2195" s="92" t="str">
        <f>_xlfn.IFNA(VLOOKUP(Table1[[#This Row],[ACCOUNT NAME]],'CHART OF ACCOUNTS'!$B$3:$D$156,2,0),"-")</f>
        <v>MISCELLANOUS</v>
      </c>
      <c r="D2195" s="36" t="s">
        <v>140</v>
      </c>
      <c r="E2195" t="str">
        <f>_xlfn.IFNA(VLOOKUP(Table1[[#This Row],[ACCOUNT NAME]],'CHART OF ACCOUNTS'!$B$3:$D$156,3,0),"-")</f>
        <v>OPERATIONS EXPENSES</v>
      </c>
      <c r="F2195" s="36" t="s">
        <v>1951</v>
      </c>
      <c r="G2195" s="48">
        <v>8885</v>
      </c>
      <c r="H2195" s="48"/>
      <c r="I2195" s="104">
        <f>I2194+Table1[[#This Row],[DEBIT]]-Table1[[#This Row],[CREDIT]]</f>
        <v>3332934950</v>
      </c>
      <c r="J2195" s="93"/>
      <c r="K2195" s="65"/>
    </row>
    <row r="2196" hidden="1" spans="1:11">
      <c r="A2196" s="27">
        <v>45226</v>
      </c>
      <c r="B2196" s="28">
        <f t="shared" si="16"/>
        <v>2185</v>
      </c>
      <c r="C2196" s="92" t="str">
        <f>_xlfn.IFNA(VLOOKUP(Table1[[#This Row],[ACCOUNT NAME]],'CHART OF ACCOUNTS'!$B$3:$D$156,2,0),"-")</f>
        <v>MISCELLANOUS</v>
      </c>
      <c r="D2196" s="36" t="s">
        <v>140</v>
      </c>
      <c r="E2196" t="str">
        <f>_xlfn.IFNA(VLOOKUP(Table1[[#This Row],[ACCOUNT NAME]],'CHART OF ACCOUNTS'!$B$3:$D$156,3,0),"-")</f>
        <v>OPERATIONS EXPENSES</v>
      </c>
      <c r="F2196" s="36" t="s">
        <v>1952</v>
      </c>
      <c r="G2196" s="48">
        <v>4180</v>
      </c>
      <c r="H2196" s="48"/>
      <c r="I2196" s="104">
        <f>I2195+Table1[[#This Row],[DEBIT]]-Table1[[#This Row],[CREDIT]]</f>
        <v>3332939130</v>
      </c>
      <c r="J2196" s="93"/>
      <c r="K2196" s="65"/>
    </row>
    <row r="2197" hidden="1" spans="1:11">
      <c r="A2197" s="27">
        <v>45226</v>
      </c>
      <c r="B2197" s="28">
        <f t="shared" si="16"/>
        <v>2186</v>
      </c>
      <c r="C2197" s="92" t="str">
        <f>_xlfn.IFNA(VLOOKUP(Table1[[#This Row],[ACCOUNT NAME]],'CHART OF ACCOUNTS'!$B$3:$D$156,2,0),"-")</f>
        <v>MISCELLANOUS</v>
      </c>
      <c r="D2197" s="36" t="s">
        <v>140</v>
      </c>
      <c r="E2197" t="str">
        <f>_xlfn.IFNA(VLOOKUP(Table1[[#This Row],[ACCOUNT NAME]],'CHART OF ACCOUNTS'!$B$3:$D$156,3,0),"-")</f>
        <v>OPERATIONS EXPENSES</v>
      </c>
      <c r="F2197" s="36" t="s">
        <v>1953</v>
      </c>
      <c r="G2197" s="48">
        <v>16575</v>
      </c>
      <c r="H2197" s="48"/>
      <c r="I2197" s="104">
        <f>I2196+Table1[[#This Row],[DEBIT]]-Table1[[#This Row],[CREDIT]]</f>
        <v>3332955705</v>
      </c>
      <c r="J2197" s="93"/>
      <c r="K2197" s="65"/>
    </row>
    <row r="2198" hidden="1" spans="1:11">
      <c r="A2198" s="27">
        <v>45226</v>
      </c>
      <c r="B2198" s="28">
        <f t="shared" si="16"/>
        <v>2187</v>
      </c>
      <c r="C2198" s="92" t="str">
        <f>_xlfn.IFNA(VLOOKUP(Table1[[#This Row],[ACCOUNT NAME]],'CHART OF ACCOUNTS'!$B$3:$D$156,2,0),"-")</f>
        <v>MISCELLANOUS</v>
      </c>
      <c r="D2198" s="36" t="s">
        <v>140</v>
      </c>
      <c r="E2198" t="str">
        <f>_xlfn.IFNA(VLOOKUP(Table1[[#This Row],[ACCOUNT NAME]],'CHART OF ACCOUNTS'!$B$3:$D$156,3,0),"-")</f>
        <v>OPERATIONS EXPENSES</v>
      </c>
      <c r="F2198" s="36" t="s">
        <v>1954</v>
      </c>
      <c r="G2198" s="48">
        <v>7460</v>
      </c>
      <c r="H2198" s="48"/>
      <c r="I2198" s="104">
        <f>I2197+Table1[[#This Row],[DEBIT]]-Table1[[#This Row],[CREDIT]]</f>
        <v>3332963165</v>
      </c>
      <c r="J2198" s="93"/>
      <c r="K2198" s="65"/>
    </row>
    <row r="2199" hidden="1" spans="1:11">
      <c r="A2199" s="27">
        <v>45226</v>
      </c>
      <c r="B2199" s="28">
        <f t="shared" si="16"/>
        <v>2188</v>
      </c>
      <c r="C2199" s="92" t="str">
        <f>_xlfn.IFNA(VLOOKUP(Table1[[#This Row],[ACCOUNT NAME]],'CHART OF ACCOUNTS'!$B$3:$D$156,2,0),"-")</f>
        <v>MISCELLANOUS</v>
      </c>
      <c r="D2199" s="36" t="s">
        <v>140</v>
      </c>
      <c r="E2199" t="str">
        <f>_xlfn.IFNA(VLOOKUP(Table1[[#This Row],[ACCOUNT NAME]],'CHART OF ACCOUNTS'!$B$3:$D$156,3,0),"-")</f>
        <v>OPERATIONS EXPENSES</v>
      </c>
      <c r="F2199" s="36" t="s">
        <v>1955</v>
      </c>
      <c r="G2199" s="48">
        <v>6670</v>
      </c>
      <c r="H2199" s="48"/>
      <c r="I2199" s="104">
        <f>I2198+Table1[[#This Row],[DEBIT]]-Table1[[#This Row],[CREDIT]]</f>
        <v>3332969835</v>
      </c>
      <c r="J2199" s="93"/>
      <c r="K2199" s="65"/>
    </row>
    <row r="2200" hidden="1" spans="1:11">
      <c r="A2200" s="27">
        <v>45226</v>
      </c>
      <c r="B2200" s="28">
        <f t="shared" si="16"/>
        <v>2189</v>
      </c>
      <c r="C2200" s="92" t="str">
        <f>_xlfn.IFNA(VLOOKUP(Table1[[#This Row],[ACCOUNT NAME]],'CHART OF ACCOUNTS'!$B$3:$D$156,2,0),"-")</f>
        <v>MISCELLANOUS</v>
      </c>
      <c r="D2200" s="36" t="s">
        <v>140</v>
      </c>
      <c r="E2200" t="str">
        <f>_xlfn.IFNA(VLOOKUP(Table1[[#This Row],[ACCOUNT NAME]],'CHART OF ACCOUNTS'!$B$3:$D$156,3,0),"-")</f>
        <v>OPERATIONS EXPENSES</v>
      </c>
      <c r="F2200" s="36" t="s">
        <v>1956</v>
      </c>
      <c r="G2200" s="48">
        <v>12420</v>
      </c>
      <c r="H2200" s="48"/>
      <c r="I2200" s="104">
        <f>I2199+Table1[[#This Row],[DEBIT]]-Table1[[#This Row],[CREDIT]]</f>
        <v>3332982255</v>
      </c>
      <c r="J2200" s="93"/>
      <c r="K2200" s="65"/>
    </row>
    <row r="2201" hidden="1" spans="1:11">
      <c r="A2201" s="27">
        <v>45226</v>
      </c>
      <c r="B2201" s="28">
        <f t="shared" si="16"/>
        <v>2190</v>
      </c>
      <c r="C2201" s="92" t="str">
        <f>_xlfn.IFNA(VLOOKUP(Table1[[#This Row],[ACCOUNT NAME]],'CHART OF ACCOUNTS'!$B$3:$D$156,2,0),"-")</f>
        <v>MISCELLANOUS</v>
      </c>
      <c r="D2201" s="36" t="s">
        <v>140</v>
      </c>
      <c r="E2201" t="str">
        <f>_xlfn.IFNA(VLOOKUP(Table1[[#This Row],[ACCOUNT NAME]],'CHART OF ACCOUNTS'!$B$3:$D$156,3,0),"-")</f>
        <v>OPERATIONS EXPENSES</v>
      </c>
      <c r="F2201" s="36" t="s">
        <v>1957</v>
      </c>
      <c r="G2201" s="48">
        <v>8550</v>
      </c>
      <c r="H2201" s="48"/>
      <c r="I2201" s="104">
        <f>I2200+Table1[[#This Row],[DEBIT]]-Table1[[#This Row],[CREDIT]]</f>
        <v>3332990805</v>
      </c>
      <c r="J2201" s="93"/>
      <c r="K2201" s="65"/>
    </row>
    <row r="2202" hidden="1" spans="1:11">
      <c r="A2202" s="27">
        <v>45226</v>
      </c>
      <c r="B2202" s="28">
        <f t="shared" si="16"/>
        <v>2191</v>
      </c>
      <c r="C2202" s="92" t="str">
        <f>_xlfn.IFNA(VLOOKUP(Table1[[#This Row],[ACCOUNT NAME]],'CHART OF ACCOUNTS'!$B$3:$D$156,2,0),"-")</f>
        <v>MISCELLANOUS</v>
      </c>
      <c r="D2202" s="36" t="s">
        <v>140</v>
      </c>
      <c r="E2202" t="str">
        <f>_xlfn.IFNA(VLOOKUP(Table1[[#This Row],[ACCOUNT NAME]],'CHART OF ACCOUNTS'!$B$3:$D$156,3,0),"-")</f>
        <v>OPERATIONS EXPENSES</v>
      </c>
      <c r="F2202" s="36" t="s">
        <v>1958</v>
      </c>
      <c r="G2202" s="48">
        <v>12380</v>
      </c>
      <c r="H2202" s="48"/>
      <c r="I2202" s="104">
        <f>I2201+Table1[[#This Row],[DEBIT]]-Table1[[#This Row],[CREDIT]]</f>
        <v>3333003185</v>
      </c>
      <c r="J2202" s="93"/>
      <c r="K2202" s="65"/>
    </row>
    <row r="2203" hidden="1" spans="1:11">
      <c r="A2203" s="27">
        <v>45226</v>
      </c>
      <c r="B2203" s="28">
        <f t="shared" si="16"/>
        <v>2192</v>
      </c>
      <c r="C2203" s="92" t="str">
        <f>_xlfn.IFNA(VLOOKUP(Table1[[#This Row],[ACCOUNT NAME]],'CHART OF ACCOUNTS'!$B$3:$D$156,2,0),"-")</f>
        <v>MISCELLANOUS</v>
      </c>
      <c r="D2203" s="36" t="s">
        <v>140</v>
      </c>
      <c r="E2203" t="str">
        <f>_xlfn.IFNA(VLOOKUP(Table1[[#This Row],[ACCOUNT NAME]],'CHART OF ACCOUNTS'!$B$3:$D$156,3,0),"-")</f>
        <v>OPERATIONS EXPENSES</v>
      </c>
      <c r="F2203" s="36" t="s">
        <v>1959</v>
      </c>
      <c r="G2203" s="48">
        <v>7260</v>
      </c>
      <c r="H2203" s="48"/>
      <c r="I2203" s="104">
        <f>I2202+Table1[[#This Row],[DEBIT]]-Table1[[#This Row],[CREDIT]]</f>
        <v>3333010445</v>
      </c>
      <c r="J2203" s="93"/>
      <c r="K2203" s="65"/>
    </row>
    <row r="2204" hidden="1" spans="1:11">
      <c r="A2204" s="27">
        <v>45226</v>
      </c>
      <c r="B2204" s="28">
        <f t="shared" si="16"/>
        <v>2193</v>
      </c>
      <c r="C2204" s="92" t="str">
        <f>_xlfn.IFNA(VLOOKUP(Table1[[#This Row],[ACCOUNT NAME]],'CHART OF ACCOUNTS'!$B$3:$D$156,2,0),"-")</f>
        <v>MISCELLANOUS</v>
      </c>
      <c r="D2204" s="36" t="s">
        <v>140</v>
      </c>
      <c r="E2204" t="str">
        <f>_xlfn.IFNA(VLOOKUP(Table1[[#This Row],[ACCOUNT NAME]],'CHART OF ACCOUNTS'!$B$3:$D$156,3,0),"-")</f>
        <v>OPERATIONS EXPENSES</v>
      </c>
      <c r="F2204" s="36" t="s">
        <v>1960</v>
      </c>
      <c r="G2204" s="48">
        <v>6860</v>
      </c>
      <c r="H2204" s="48"/>
      <c r="I2204" s="104">
        <f>I2203+Table1[[#This Row],[DEBIT]]-Table1[[#This Row],[CREDIT]]</f>
        <v>3333017305</v>
      </c>
      <c r="J2204" s="93"/>
      <c r="K2204" s="65"/>
    </row>
    <row r="2205" hidden="1" spans="1:11">
      <c r="A2205" s="27">
        <v>45226</v>
      </c>
      <c r="B2205" s="28">
        <f t="shared" si="16"/>
        <v>2194</v>
      </c>
      <c r="C2205" s="92" t="str">
        <f>_xlfn.IFNA(VLOOKUP(Table1[[#This Row],[ACCOUNT NAME]],'CHART OF ACCOUNTS'!$B$3:$D$156,2,0),"-")</f>
        <v>MISCELLANOUS</v>
      </c>
      <c r="D2205" s="36" t="s">
        <v>140</v>
      </c>
      <c r="E2205" t="str">
        <f>_xlfn.IFNA(VLOOKUP(Table1[[#This Row],[ACCOUNT NAME]],'CHART OF ACCOUNTS'!$B$3:$D$156,3,0),"-")</f>
        <v>OPERATIONS EXPENSES</v>
      </c>
      <c r="F2205" s="36" t="s">
        <v>1961</v>
      </c>
      <c r="G2205" s="48">
        <v>6270</v>
      </c>
      <c r="H2205" s="48"/>
      <c r="I2205" s="104">
        <f>I2204+Table1[[#This Row],[DEBIT]]-Table1[[#This Row],[CREDIT]]</f>
        <v>3333023575</v>
      </c>
      <c r="J2205" s="93"/>
      <c r="K2205" s="65"/>
    </row>
    <row r="2206" hidden="1" spans="1:11">
      <c r="A2206" s="27">
        <v>45226</v>
      </c>
      <c r="B2206" s="28">
        <f t="shared" si="16"/>
        <v>2195</v>
      </c>
      <c r="C2206" s="92" t="str">
        <f>_xlfn.IFNA(VLOOKUP(Table1[[#This Row],[ACCOUNT NAME]],'CHART OF ACCOUNTS'!$B$3:$D$156,2,0),"-")</f>
        <v>MISCELLANOUS</v>
      </c>
      <c r="D2206" s="36" t="s">
        <v>140</v>
      </c>
      <c r="E2206" t="str">
        <f>_xlfn.IFNA(VLOOKUP(Table1[[#This Row],[ACCOUNT NAME]],'CHART OF ACCOUNTS'!$B$3:$D$156,3,0),"-")</f>
        <v>OPERATIONS EXPENSES</v>
      </c>
      <c r="F2206" s="36" t="s">
        <v>1962</v>
      </c>
      <c r="G2206" s="48">
        <v>19160</v>
      </c>
      <c r="H2206" s="48"/>
      <c r="I2206" s="104">
        <f>I2205+Table1[[#This Row],[DEBIT]]-Table1[[#This Row],[CREDIT]]</f>
        <v>3333042735</v>
      </c>
      <c r="J2206" s="93"/>
      <c r="K2206" s="65"/>
    </row>
    <row r="2207" hidden="1" spans="1:11">
      <c r="A2207" s="27">
        <v>45226</v>
      </c>
      <c r="B2207" s="28">
        <f t="shared" si="16"/>
        <v>2196</v>
      </c>
      <c r="C2207" s="92" t="str">
        <f>_xlfn.IFNA(VLOOKUP(Table1[[#This Row],[ACCOUNT NAME]],'CHART OF ACCOUNTS'!$B$3:$D$156,2,0),"-")</f>
        <v>MISCELLANOUS</v>
      </c>
      <c r="D2207" s="36" t="s">
        <v>140</v>
      </c>
      <c r="E2207" t="str">
        <f>_xlfn.IFNA(VLOOKUP(Table1[[#This Row],[ACCOUNT NAME]],'CHART OF ACCOUNTS'!$B$3:$D$156,3,0),"-")</f>
        <v>OPERATIONS EXPENSES</v>
      </c>
      <c r="F2207" s="36" t="s">
        <v>1963</v>
      </c>
      <c r="G2207" s="48">
        <v>16075</v>
      </c>
      <c r="H2207" s="48"/>
      <c r="I2207" s="104">
        <f>I2206+Table1[[#This Row],[DEBIT]]-Table1[[#This Row],[CREDIT]]</f>
        <v>3333058810</v>
      </c>
      <c r="J2207" s="93"/>
      <c r="K2207" s="65"/>
    </row>
    <row r="2208" hidden="1" spans="1:11">
      <c r="A2208" s="27">
        <v>45226</v>
      </c>
      <c r="B2208" s="28">
        <f t="shared" si="16"/>
        <v>2197</v>
      </c>
      <c r="C2208" s="92" t="str">
        <f>_xlfn.IFNA(VLOOKUP(Table1[[#This Row],[ACCOUNT NAME]],'CHART OF ACCOUNTS'!$B$3:$D$156,2,0),"-")</f>
        <v>MISCELLANOUS</v>
      </c>
      <c r="D2208" s="36" t="s">
        <v>140</v>
      </c>
      <c r="E2208" t="str">
        <f>_xlfn.IFNA(VLOOKUP(Table1[[#This Row],[ACCOUNT NAME]],'CHART OF ACCOUNTS'!$B$3:$D$156,3,0),"-")</f>
        <v>OPERATIONS EXPENSES</v>
      </c>
      <c r="F2208" s="36" t="s">
        <v>1964</v>
      </c>
      <c r="G2208" s="48">
        <v>12690</v>
      </c>
      <c r="H2208" s="48"/>
      <c r="I2208" s="104">
        <f>I2207+Table1[[#This Row],[DEBIT]]-Table1[[#This Row],[CREDIT]]</f>
        <v>3333071500</v>
      </c>
      <c r="J2208" s="93"/>
      <c r="K2208" s="65"/>
    </row>
    <row r="2209" hidden="1" spans="1:11">
      <c r="A2209" s="27">
        <v>45226</v>
      </c>
      <c r="B2209" s="28">
        <f t="shared" si="16"/>
        <v>2198</v>
      </c>
      <c r="C2209" s="92" t="str">
        <f>_xlfn.IFNA(VLOOKUP(Table1[[#This Row],[ACCOUNT NAME]],'CHART OF ACCOUNTS'!$B$3:$D$156,2,0),"-")</f>
        <v>MISCELLANOUS</v>
      </c>
      <c r="D2209" s="36" t="s">
        <v>140</v>
      </c>
      <c r="E2209" t="str">
        <f>_xlfn.IFNA(VLOOKUP(Table1[[#This Row],[ACCOUNT NAME]],'CHART OF ACCOUNTS'!$B$3:$D$156,3,0),"-")</f>
        <v>OPERATIONS EXPENSES</v>
      </c>
      <c r="F2209" s="36" t="s">
        <v>1965</v>
      </c>
      <c r="G2209" s="48">
        <v>21490</v>
      </c>
      <c r="H2209" s="48"/>
      <c r="I2209" s="104">
        <f>I2208+Table1[[#This Row],[DEBIT]]-Table1[[#This Row],[CREDIT]]</f>
        <v>3333092990</v>
      </c>
      <c r="J2209" s="93"/>
      <c r="K2209" s="65"/>
    </row>
    <row r="2210" hidden="1" spans="1:11">
      <c r="A2210" s="27">
        <v>45226</v>
      </c>
      <c r="B2210" s="28">
        <f t="shared" si="16"/>
        <v>2199</v>
      </c>
      <c r="C2210" s="92" t="str">
        <f>_xlfn.IFNA(VLOOKUP(Table1[[#This Row],[ACCOUNT NAME]],'CHART OF ACCOUNTS'!$B$3:$D$156,2,0),"-")</f>
        <v>MISCELLANOUS</v>
      </c>
      <c r="D2210" s="36" t="s">
        <v>140</v>
      </c>
      <c r="E2210" t="str">
        <f>_xlfn.IFNA(VLOOKUP(Table1[[#This Row],[ACCOUNT NAME]],'CHART OF ACCOUNTS'!$B$3:$D$156,3,0),"-")</f>
        <v>OPERATIONS EXPENSES</v>
      </c>
      <c r="F2210" s="36" t="s">
        <v>1966</v>
      </c>
      <c r="G2210" s="48">
        <v>15310</v>
      </c>
      <c r="H2210" s="48"/>
      <c r="I2210" s="104">
        <f>I2209+Table1[[#This Row],[DEBIT]]-Table1[[#This Row],[CREDIT]]</f>
        <v>3333108300</v>
      </c>
      <c r="J2210" s="93"/>
      <c r="K2210" s="65"/>
    </row>
    <row r="2211" hidden="1" spans="1:11">
      <c r="A2211" s="27">
        <v>45226</v>
      </c>
      <c r="B2211" s="28">
        <f t="shared" si="16"/>
        <v>2200</v>
      </c>
      <c r="C2211" s="92" t="str">
        <f>_xlfn.IFNA(VLOOKUP(Table1[[#This Row],[ACCOUNT NAME]],'CHART OF ACCOUNTS'!$B$3:$D$156,2,0),"-")</f>
        <v>MISCELLANOUS</v>
      </c>
      <c r="D2211" s="36" t="s">
        <v>140</v>
      </c>
      <c r="E2211" t="str">
        <f>_xlfn.IFNA(VLOOKUP(Table1[[#This Row],[ACCOUNT NAME]],'CHART OF ACCOUNTS'!$B$3:$D$156,3,0),"-")</f>
        <v>OPERATIONS EXPENSES</v>
      </c>
      <c r="F2211" s="36" t="s">
        <v>1967</v>
      </c>
      <c r="G2211" s="48">
        <v>27740</v>
      </c>
      <c r="H2211" s="48"/>
      <c r="I2211" s="104">
        <f>I2210+Table1[[#This Row],[DEBIT]]-Table1[[#This Row],[CREDIT]]</f>
        <v>3333136040</v>
      </c>
      <c r="J2211" s="93"/>
      <c r="K2211" s="65"/>
    </row>
    <row r="2212" hidden="1" spans="1:11">
      <c r="A2212" s="27">
        <v>45226</v>
      </c>
      <c r="B2212" s="28">
        <f t="shared" si="16"/>
        <v>2201</v>
      </c>
      <c r="C2212" s="92" t="str">
        <f>_xlfn.IFNA(VLOOKUP(Table1[[#This Row],[ACCOUNT NAME]],'CHART OF ACCOUNTS'!$B$3:$D$156,2,0),"-")</f>
        <v>MISCELLANOUS</v>
      </c>
      <c r="D2212" s="36" t="s">
        <v>140</v>
      </c>
      <c r="E2212" t="str">
        <f>_xlfn.IFNA(VLOOKUP(Table1[[#This Row],[ACCOUNT NAME]],'CHART OF ACCOUNTS'!$B$3:$D$156,3,0),"-")</f>
        <v>OPERATIONS EXPENSES</v>
      </c>
      <c r="F2212" s="36" t="s">
        <v>1968</v>
      </c>
      <c r="G2212" s="48">
        <v>24715</v>
      </c>
      <c r="H2212" s="48"/>
      <c r="I2212" s="104">
        <f>I2211+Table1[[#This Row],[DEBIT]]-Table1[[#This Row],[CREDIT]]</f>
        <v>3333160755</v>
      </c>
      <c r="J2212" s="93"/>
      <c r="K2212" s="65"/>
    </row>
    <row r="2213" hidden="1" spans="1:11">
      <c r="A2213" s="27">
        <v>45226</v>
      </c>
      <c r="B2213" s="28">
        <f t="shared" si="16"/>
        <v>2202</v>
      </c>
      <c r="C2213" s="92" t="str">
        <f>_xlfn.IFNA(VLOOKUP(Table1[[#This Row],[ACCOUNT NAME]],'CHART OF ACCOUNTS'!$B$3:$D$156,2,0),"-")</f>
        <v>MISCELLANOUS</v>
      </c>
      <c r="D2213" s="36" t="s">
        <v>140</v>
      </c>
      <c r="E2213" t="str">
        <f>_xlfn.IFNA(VLOOKUP(Table1[[#This Row],[ACCOUNT NAME]],'CHART OF ACCOUNTS'!$B$3:$D$156,3,0),"-")</f>
        <v>OPERATIONS EXPENSES</v>
      </c>
      <c r="F2213" s="36" t="s">
        <v>1969</v>
      </c>
      <c r="G2213" s="48">
        <v>22240</v>
      </c>
      <c r="H2213" s="48"/>
      <c r="I2213" s="104">
        <f>I2212+Table1[[#This Row],[DEBIT]]-Table1[[#This Row],[CREDIT]]</f>
        <v>3333182995</v>
      </c>
      <c r="J2213" s="93"/>
      <c r="K2213" s="65"/>
    </row>
    <row r="2214" hidden="1" spans="1:11">
      <c r="A2214" s="27">
        <v>45229</v>
      </c>
      <c r="B2214" s="28">
        <f t="shared" si="16"/>
        <v>2203</v>
      </c>
      <c r="C2214" s="92" t="str">
        <f>_xlfn.IFNA(VLOOKUP(Table1[[#This Row],[ACCOUNT NAME]],'CHART OF ACCOUNTS'!$B$3:$D$156,2,0),"-")</f>
        <v>GROCERY</v>
      </c>
      <c r="D2214" s="36" t="s">
        <v>136</v>
      </c>
      <c r="E2214" t="str">
        <f>_xlfn.IFNA(VLOOKUP(Table1[[#This Row],[ACCOUNT NAME]],'CHART OF ACCOUNTS'!$B$3:$D$156,3,0),"-")</f>
        <v>OPERATIONS EXPENSES</v>
      </c>
      <c r="F2214" s="36" t="s">
        <v>1970</v>
      </c>
      <c r="G2214" s="48">
        <v>109729</v>
      </c>
      <c r="H2214" s="48"/>
      <c r="I2214" s="104">
        <f>I2213+Table1[[#This Row],[DEBIT]]-Table1[[#This Row],[CREDIT]]</f>
        <v>3333292724</v>
      </c>
      <c r="J2214" s="93"/>
      <c r="K2214" s="65"/>
    </row>
    <row r="2215" hidden="1" spans="1:11">
      <c r="A2215" s="27">
        <v>45229</v>
      </c>
      <c r="B2215" s="28">
        <f t="shared" si="16"/>
        <v>2204</v>
      </c>
      <c r="C2215" s="92" t="str">
        <f>_xlfn.IFNA(VLOOKUP(Table1[[#This Row],[ACCOUNT NAME]],'CHART OF ACCOUNTS'!$B$3:$D$156,2,0),"-")</f>
        <v>STATIONERY</v>
      </c>
      <c r="D2215" t="s">
        <v>135</v>
      </c>
      <c r="E2215" t="str">
        <f>_xlfn.IFNA(VLOOKUP(Table1[[#This Row],[ACCOUNT NAME]],'CHART OF ACCOUNTS'!$B$3:$D$156,3,0),"-")</f>
        <v>OPERATIONS EXPENSES</v>
      </c>
      <c r="F2215" s="36" t="s">
        <v>1971</v>
      </c>
      <c r="G2215" s="48">
        <v>18154</v>
      </c>
      <c r="H2215" s="48"/>
      <c r="I2215" s="104">
        <f>I2214+Table1[[#This Row],[DEBIT]]-Table1[[#This Row],[CREDIT]]</f>
        <v>3333310878</v>
      </c>
      <c r="J2215" s="93"/>
      <c r="K2215" s="65"/>
    </row>
    <row r="2216" hidden="1" spans="1:11">
      <c r="A2216" s="27">
        <v>45229</v>
      </c>
      <c r="B2216" s="28">
        <f t="shared" si="16"/>
        <v>2205</v>
      </c>
      <c r="C2216" s="92" t="str">
        <f>_xlfn.IFNA(VLOOKUP(Table1[[#This Row],[ACCOUNT NAME]],'CHART OF ACCOUNTS'!$B$3:$D$156,2,0),"-")</f>
        <v>MISCELLANOUS</v>
      </c>
      <c r="D2216" t="s">
        <v>140</v>
      </c>
      <c r="E2216" t="str">
        <f>_xlfn.IFNA(VLOOKUP(Table1[[#This Row],[ACCOUNT NAME]],'CHART OF ACCOUNTS'!$B$3:$D$156,3,0),"-")</f>
        <v>OPERATIONS EXPENSES</v>
      </c>
      <c r="F2216" s="36" t="s">
        <v>1972</v>
      </c>
      <c r="G2216" s="48">
        <v>39596</v>
      </c>
      <c r="H2216" s="48"/>
      <c r="I2216" s="104">
        <f>I2215+Table1[[#This Row],[DEBIT]]-Table1[[#This Row],[CREDIT]]</f>
        <v>3333350474</v>
      </c>
      <c r="J2216" s="93"/>
      <c r="K2216" s="65"/>
    </row>
    <row r="2217" hidden="1" spans="1:11">
      <c r="A2217" s="27">
        <v>45229</v>
      </c>
      <c r="B2217" s="28">
        <f t="shared" si="16"/>
        <v>2206</v>
      </c>
      <c r="C2217" s="92" t="str">
        <f>_xlfn.IFNA(VLOOKUP(Table1[[#This Row],[ACCOUNT NAME]],'CHART OF ACCOUNTS'!$B$3:$D$156,2,0),"-")</f>
        <v>MISCELLANOUS</v>
      </c>
      <c r="D2217" t="s">
        <v>140</v>
      </c>
      <c r="E2217" t="str">
        <f>_xlfn.IFNA(VLOOKUP(Table1[[#This Row],[ACCOUNT NAME]],'CHART OF ACCOUNTS'!$B$3:$D$156,3,0),"-")</f>
        <v>OPERATIONS EXPENSES</v>
      </c>
      <c r="F2217" s="36" t="s">
        <v>1973</v>
      </c>
      <c r="G2217" s="48">
        <v>23846</v>
      </c>
      <c r="H2217" s="48"/>
      <c r="I2217" s="104">
        <f>I2216+Table1[[#This Row],[DEBIT]]-Table1[[#This Row],[CREDIT]]</f>
        <v>3333374320</v>
      </c>
      <c r="J2217" s="93"/>
      <c r="K2217" s="65"/>
    </row>
    <row r="2218" hidden="1" spans="1:11">
      <c r="A2218" s="27">
        <v>45229</v>
      </c>
      <c r="B2218" s="28">
        <f t="shared" si="16"/>
        <v>2207</v>
      </c>
      <c r="C2218" s="92" t="str">
        <f>_xlfn.IFNA(VLOOKUP(Table1[[#This Row],[ACCOUNT NAME]],'CHART OF ACCOUNTS'!$B$3:$D$156,2,0),"-")</f>
        <v>MISCELLANOUS</v>
      </c>
      <c r="D2218" t="s">
        <v>140</v>
      </c>
      <c r="E2218" t="str">
        <f>_xlfn.IFNA(VLOOKUP(Table1[[#This Row],[ACCOUNT NAME]],'CHART OF ACCOUNTS'!$B$3:$D$156,3,0),"-")</f>
        <v>OPERATIONS EXPENSES</v>
      </c>
      <c r="F2218" s="36" t="s">
        <v>1974</v>
      </c>
      <c r="G2218" s="48">
        <v>21093</v>
      </c>
      <c r="H2218" s="48"/>
      <c r="I2218" s="104">
        <f>I2217+Table1[[#This Row],[DEBIT]]-Table1[[#This Row],[CREDIT]]</f>
        <v>3333395413</v>
      </c>
      <c r="J2218" s="93"/>
      <c r="K2218" s="65"/>
    </row>
    <row r="2219" hidden="1" spans="1:11">
      <c r="A2219" s="27">
        <v>45229</v>
      </c>
      <c r="B2219" s="28">
        <f t="shared" si="16"/>
        <v>2208</v>
      </c>
      <c r="C2219" s="92" t="str">
        <f>_xlfn.IFNA(VLOOKUP(Table1[[#This Row],[ACCOUNT NAME]],'CHART OF ACCOUNTS'!$B$3:$D$156,2,0),"-")</f>
        <v>MISCELLANOUS</v>
      </c>
      <c r="D2219" t="s">
        <v>140</v>
      </c>
      <c r="E2219" t="str">
        <f>_xlfn.IFNA(VLOOKUP(Table1[[#This Row],[ACCOUNT NAME]],'CHART OF ACCOUNTS'!$B$3:$D$156,3,0),"-")</f>
        <v>OPERATIONS EXPENSES</v>
      </c>
      <c r="F2219" s="36" t="s">
        <v>1975</v>
      </c>
      <c r="G2219" s="48">
        <v>40628</v>
      </c>
      <c r="H2219" s="48"/>
      <c r="I2219" s="104">
        <f>I2218+Table1[[#This Row],[DEBIT]]-Table1[[#This Row],[CREDIT]]</f>
        <v>3333436041</v>
      </c>
      <c r="J2219" s="93"/>
      <c r="K2219" s="65"/>
    </row>
    <row r="2220" hidden="1" spans="1:11">
      <c r="A2220" s="27">
        <v>45229</v>
      </c>
      <c r="B2220" s="28">
        <f t="shared" si="16"/>
        <v>2209</v>
      </c>
      <c r="C2220" s="92" t="str">
        <f>_xlfn.IFNA(VLOOKUP(Table1[[#This Row],[ACCOUNT NAME]],'CHART OF ACCOUNTS'!$B$3:$D$156,2,0),"-")</f>
        <v>MISCELLANOUS</v>
      </c>
      <c r="D2220" t="s">
        <v>140</v>
      </c>
      <c r="E2220" t="str">
        <f>_xlfn.IFNA(VLOOKUP(Table1[[#This Row],[ACCOUNT NAME]],'CHART OF ACCOUNTS'!$B$3:$D$156,3,0),"-")</f>
        <v>OPERATIONS EXPENSES</v>
      </c>
      <c r="F2220" s="36" t="s">
        <v>1976</v>
      </c>
      <c r="G2220" s="48">
        <v>32524</v>
      </c>
      <c r="H2220" s="48"/>
      <c r="I2220" s="104">
        <f>I2219+Table1[[#This Row],[DEBIT]]-Table1[[#This Row],[CREDIT]]</f>
        <v>3333468565</v>
      </c>
      <c r="J2220" s="93"/>
      <c r="K2220" s="65"/>
    </row>
    <row r="2221" hidden="1" spans="1:11">
      <c r="A2221" s="27">
        <v>45229</v>
      </c>
      <c r="B2221" s="28">
        <f t="shared" si="16"/>
        <v>2210</v>
      </c>
      <c r="C2221" s="92" t="str">
        <f>_xlfn.IFNA(VLOOKUP(Table1[[#This Row],[ACCOUNT NAME]],'CHART OF ACCOUNTS'!$B$3:$D$156,2,0),"-")</f>
        <v>MISCELLANOUS</v>
      </c>
      <c r="D2221" t="s">
        <v>140</v>
      </c>
      <c r="E2221" t="str">
        <f>_xlfn.IFNA(VLOOKUP(Table1[[#This Row],[ACCOUNT NAME]],'CHART OF ACCOUNTS'!$B$3:$D$156,3,0),"-")</f>
        <v>OPERATIONS EXPENSES</v>
      </c>
      <c r="F2221" s="36" t="s">
        <v>1977</v>
      </c>
      <c r="G2221" s="48">
        <v>10669</v>
      </c>
      <c r="H2221" s="48"/>
      <c r="I2221" s="104">
        <f>I2220+Table1[[#This Row],[DEBIT]]-Table1[[#This Row],[CREDIT]]</f>
        <v>3333479234</v>
      </c>
      <c r="J2221" s="93"/>
      <c r="K2221" s="65"/>
    </row>
    <row r="2222" hidden="1" spans="1:11">
      <c r="A2222" s="27">
        <v>45229</v>
      </c>
      <c r="B2222" s="28">
        <f t="shared" si="16"/>
        <v>2211</v>
      </c>
      <c r="C2222" s="92" t="str">
        <f>_xlfn.IFNA(VLOOKUP(Table1[[#This Row],[ACCOUNT NAME]],'CHART OF ACCOUNTS'!$B$3:$D$156,2,0),"-")</f>
        <v>MISCELLANOUS</v>
      </c>
      <c r="D2222" t="s">
        <v>140</v>
      </c>
      <c r="E2222" t="str">
        <f>_xlfn.IFNA(VLOOKUP(Table1[[#This Row],[ACCOUNT NAME]],'CHART OF ACCOUNTS'!$B$3:$D$156,3,0),"-")</f>
        <v>OPERATIONS EXPENSES</v>
      </c>
      <c r="F2222" s="36" t="s">
        <v>1978</v>
      </c>
      <c r="G2222" s="48">
        <v>12888</v>
      </c>
      <c r="H2222" s="48"/>
      <c r="I2222" s="104">
        <f>I2221+Table1[[#This Row],[DEBIT]]-Table1[[#This Row],[CREDIT]]</f>
        <v>3333492122</v>
      </c>
      <c r="J2222" s="93"/>
      <c r="K2222" s="65"/>
    </row>
    <row r="2223" hidden="1" spans="1:11">
      <c r="A2223" s="27">
        <v>45229</v>
      </c>
      <c r="B2223" s="28">
        <f t="shared" si="16"/>
        <v>2212</v>
      </c>
      <c r="C2223" s="92" t="str">
        <f>_xlfn.IFNA(VLOOKUP(Table1[[#This Row],[ACCOUNT NAME]],'CHART OF ACCOUNTS'!$B$3:$D$156,2,0),"-")</f>
        <v>UTILITY</v>
      </c>
      <c r="D2223" s="36" t="s">
        <v>141</v>
      </c>
      <c r="E2223" t="str">
        <f>_xlfn.IFNA(VLOOKUP(Table1[[#This Row],[ACCOUNT NAME]],'CHART OF ACCOUNTS'!$B$3:$D$156,3,0),"-")</f>
        <v>OPERATIONS EXPENSES</v>
      </c>
      <c r="F2223" s="36" t="s">
        <v>1979</v>
      </c>
      <c r="G2223" s="48">
        <v>135</v>
      </c>
      <c r="H2223" s="48"/>
      <c r="I2223" s="104">
        <f>I2222+Table1[[#This Row],[DEBIT]]-Table1[[#This Row],[CREDIT]]</f>
        <v>3333492257</v>
      </c>
      <c r="J2223" s="93"/>
      <c r="K2223" s="65"/>
    </row>
    <row r="2224" hidden="1" spans="1:11">
      <c r="A2224" s="27">
        <v>45229</v>
      </c>
      <c r="B2224" s="28">
        <f t="shared" si="16"/>
        <v>2213</v>
      </c>
      <c r="C2224" s="92" t="str">
        <f>_xlfn.IFNA(VLOOKUP(Table1[[#This Row],[ACCOUNT NAME]],'CHART OF ACCOUNTS'!$B$3:$D$156,2,0),"-")</f>
        <v>UTILITY</v>
      </c>
      <c r="D2224" s="36" t="s">
        <v>141</v>
      </c>
      <c r="E2224" t="str">
        <f>_xlfn.IFNA(VLOOKUP(Table1[[#This Row],[ACCOUNT NAME]],'CHART OF ACCOUNTS'!$B$3:$D$156,3,0),"-")</f>
        <v>OPERATIONS EXPENSES</v>
      </c>
      <c r="F2224" s="36" t="s">
        <v>1980</v>
      </c>
      <c r="G2224" s="48">
        <v>3062</v>
      </c>
      <c r="H2224" s="48"/>
      <c r="I2224" s="104">
        <f>I2223+Table1[[#This Row],[DEBIT]]-Table1[[#This Row],[CREDIT]]</f>
        <v>3333495319</v>
      </c>
      <c r="J2224" s="93"/>
      <c r="K2224" s="65"/>
    </row>
    <row r="2225" hidden="1" spans="1:11">
      <c r="A2225" s="27">
        <v>45229</v>
      </c>
      <c r="B2225" s="28">
        <f t="shared" si="16"/>
        <v>2214</v>
      </c>
      <c r="C2225" s="92" t="str">
        <f>_xlfn.IFNA(VLOOKUP(Table1[[#This Row],[ACCOUNT NAME]],'CHART OF ACCOUNTS'!$B$3:$D$156,2,0),"-")</f>
        <v>UTILITY</v>
      </c>
      <c r="D2225" s="36" t="s">
        <v>141</v>
      </c>
      <c r="E2225" t="str">
        <f>_xlfn.IFNA(VLOOKUP(Table1[[#This Row],[ACCOUNT NAME]],'CHART OF ACCOUNTS'!$B$3:$D$156,3,0),"-")</f>
        <v>OPERATIONS EXPENSES</v>
      </c>
      <c r="F2225" s="36" t="s">
        <v>1981</v>
      </c>
      <c r="G2225" s="48">
        <v>189</v>
      </c>
      <c r="H2225" s="48"/>
      <c r="I2225" s="104">
        <f>I2224+Table1[[#This Row],[DEBIT]]-Table1[[#This Row],[CREDIT]]</f>
        <v>3333495508</v>
      </c>
      <c r="J2225" s="93"/>
      <c r="K2225" s="65"/>
    </row>
    <row r="2226" hidden="1" spans="1:11">
      <c r="A2226" s="27">
        <v>45229</v>
      </c>
      <c r="B2226" s="28">
        <f t="shared" si="16"/>
        <v>2215</v>
      </c>
      <c r="C2226" s="92" t="str">
        <f>_xlfn.IFNA(VLOOKUP(Table1[[#This Row],[ACCOUNT NAME]],'CHART OF ACCOUNTS'!$B$3:$D$156,2,0),"-")</f>
        <v>UTILITY</v>
      </c>
      <c r="D2226" s="36" t="s">
        <v>141</v>
      </c>
      <c r="E2226" t="str">
        <f>_xlfn.IFNA(VLOOKUP(Table1[[#This Row],[ACCOUNT NAME]],'CHART OF ACCOUNTS'!$B$3:$D$156,3,0),"-")</f>
        <v>OPERATIONS EXPENSES</v>
      </c>
      <c r="F2226" s="36" t="s">
        <v>1982</v>
      </c>
      <c r="G2226" s="48">
        <v>17022</v>
      </c>
      <c r="H2226" s="48"/>
      <c r="I2226" s="104">
        <f>I2225+Table1[[#This Row],[DEBIT]]-Table1[[#This Row],[CREDIT]]</f>
        <v>3333512530</v>
      </c>
      <c r="J2226" s="93"/>
      <c r="K2226" s="65"/>
    </row>
    <row r="2227" hidden="1" spans="1:11">
      <c r="A2227" s="27">
        <v>45229</v>
      </c>
      <c r="B2227" s="28">
        <f t="shared" si="16"/>
        <v>2216</v>
      </c>
      <c r="C2227" s="92" t="str">
        <f>_xlfn.IFNA(VLOOKUP(Table1[[#This Row],[ACCOUNT NAME]],'CHART OF ACCOUNTS'!$B$3:$D$156,2,0),"-")</f>
        <v>UTILITY</v>
      </c>
      <c r="D2227" s="36" t="s">
        <v>141</v>
      </c>
      <c r="E2227" t="str">
        <f>_xlfn.IFNA(VLOOKUP(Table1[[#This Row],[ACCOUNT NAME]],'CHART OF ACCOUNTS'!$B$3:$D$156,3,0),"-")</f>
        <v>OPERATIONS EXPENSES</v>
      </c>
      <c r="F2227" s="36" t="s">
        <v>1983</v>
      </c>
      <c r="G2227" s="48">
        <v>3164</v>
      </c>
      <c r="H2227" s="48"/>
      <c r="I2227" s="104">
        <f>I2226+Table1[[#This Row],[DEBIT]]-Table1[[#This Row],[CREDIT]]</f>
        <v>3333515694</v>
      </c>
      <c r="J2227" s="93"/>
      <c r="K2227" s="65"/>
    </row>
    <row r="2228" hidden="1" spans="1:11">
      <c r="A2228" s="27">
        <v>45230</v>
      </c>
      <c r="B2228" s="28">
        <f t="shared" si="16"/>
        <v>2217</v>
      </c>
      <c r="C2228" s="92" t="str">
        <f>_xlfn.IFNA(VLOOKUP(Table1[[#This Row],[ACCOUNT NAME]],'CHART OF ACCOUNTS'!$B$3:$D$156,2,0),"-")</f>
        <v>MISCELLANOUS</v>
      </c>
      <c r="D2228" s="36" t="s">
        <v>140</v>
      </c>
      <c r="E2228" t="str">
        <f>_xlfn.IFNA(VLOOKUP(Table1[[#This Row],[ACCOUNT NAME]],'CHART OF ACCOUNTS'!$B$3:$D$156,3,0),"-")</f>
        <v>OPERATIONS EXPENSES</v>
      </c>
      <c r="F2228" s="36" t="s">
        <v>1984</v>
      </c>
      <c r="G2228" s="48">
        <v>325</v>
      </c>
      <c r="H2228" s="48"/>
      <c r="I2228" s="104">
        <f>I2227+Table1[[#This Row],[DEBIT]]-Table1[[#This Row],[CREDIT]]</f>
        <v>3333516019</v>
      </c>
      <c r="J2228" s="93"/>
      <c r="K2228" s="65"/>
    </row>
    <row r="2229" hidden="1" spans="1:11">
      <c r="A2229" s="27">
        <v>45230</v>
      </c>
      <c r="B2229" s="28">
        <f t="shared" si="16"/>
        <v>2218</v>
      </c>
      <c r="C2229" s="92" t="str">
        <f>_xlfn.IFNA(VLOOKUP(Table1[[#This Row],[ACCOUNT NAME]],'CHART OF ACCOUNTS'!$B$3:$D$156,2,0),"-")</f>
        <v>MISCELLANOUS</v>
      </c>
      <c r="D2229" s="36" t="s">
        <v>140</v>
      </c>
      <c r="E2229" t="str">
        <f>_xlfn.IFNA(VLOOKUP(Table1[[#This Row],[ACCOUNT NAME]],'CHART OF ACCOUNTS'!$B$3:$D$156,3,0),"-")</f>
        <v>OPERATIONS EXPENSES</v>
      </c>
      <c r="F2229" s="36" t="s">
        <v>1985</v>
      </c>
      <c r="G2229" s="48">
        <v>1813</v>
      </c>
      <c r="H2229" s="48"/>
      <c r="I2229" s="104">
        <f>I2228+Table1[[#This Row],[DEBIT]]-Table1[[#This Row],[CREDIT]]</f>
        <v>3333517832</v>
      </c>
      <c r="J2229" s="93"/>
      <c r="K2229" s="65"/>
    </row>
    <row r="2230" hidden="1" spans="1:11">
      <c r="A2230" s="27">
        <v>45230</v>
      </c>
      <c r="B2230" s="28">
        <f t="shared" si="16"/>
        <v>2219</v>
      </c>
      <c r="C2230" s="92" t="str">
        <f>_xlfn.IFNA(VLOOKUP(Table1[[#This Row],[ACCOUNT NAME]],'CHART OF ACCOUNTS'!$B$3:$D$156,2,0),"-")</f>
        <v>MISCELLANOUS</v>
      </c>
      <c r="D2230" s="36" t="s">
        <v>140</v>
      </c>
      <c r="E2230" t="str">
        <f>_xlfn.IFNA(VLOOKUP(Table1[[#This Row],[ACCOUNT NAME]],'CHART OF ACCOUNTS'!$B$3:$D$156,3,0),"-")</f>
        <v>OPERATIONS EXPENSES</v>
      </c>
      <c r="F2230" s="36" t="s">
        <v>1986</v>
      </c>
      <c r="G2230" s="48">
        <v>11440</v>
      </c>
      <c r="H2230" s="48"/>
      <c r="I2230" s="104">
        <f>I2229+Table1[[#This Row],[DEBIT]]-Table1[[#This Row],[CREDIT]]</f>
        <v>3333529272</v>
      </c>
      <c r="J2230" s="93"/>
      <c r="K2230" s="65"/>
    </row>
    <row r="2231" hidden="1" spans="1:11">
      <c r="A2231" s="27">
        <v>45230</v>
      </c>
      <c r="B2231" s="28">
        <f t="shared" si="16"/>
        <v>2220</v>
      </c>
      <c r="C2231" s="92" t="str">
        <f>_xlfn.IFNA(VLOOKUP(Table1[[#This Row],[ACCOUNT NAME]],'CHART OF ACCOUNTS'!$B$3:$D$156,2,0),"-")</f>
        <v>MISCELLANOUS</v>
      </c>
      <c r="D2231" s="36" t="s">
        <v>140</v>
      </c>
      <c r="E2231" t="str">
        <f>_xlfn.IFNA(VLOOKUP(Table1[[#This Row],[ACCOUNT NAME]],'CHART OF ACCOUNTS'!$B$3:$D$156,3,0),"-")</f>
        <v>OPERATIONS EXPENSES</v>
      </c>
      <c r="F2231" s="36" t="s">
        <v>1987</v>
      </c>
      <c r="G2231" s="48">
        <v>3250</v>
      </c>
      <c r="H2231" s="48"/>
      <c r="I2231" s="104">
        <f>I2230+Table1[[#This Row],[DEBIT]]-Table1[[#This Row],[CREDIT]]</f>
        <v>3333532522</v>
      </c>
      <c r="J2231" s="93"/>
      <c r="K2231" s="65"/>
    </row>
    <row r="2232" hidden="1" spans="1:11">
      <c r="A2232" s="27">
        <v>45230</v>
      </c>
      <c r="B2232" s="28">
        <f t="shared" si="16"/>
        <v>2221</v>
      </c>
      <c r="C2232" s="92" t="str">
        <f>_xlfn.IFNA(VLOOKUP(Table1[[#This Row],[ACCOUNT NAME]],'CHART OF ACCOUNTS'!$B$3:$D$156,2,0),"-")</f>
        <v>GROCERY</v>
      </c>
      <c r="D2232" s="36" t="s">
        <v>136</v>
      </c>
      <c r="E2232" t="str">
        <f>_xlfn.IFNA(VLOOKUP(Table1[[#This Row],[ACCOUNT NAME]],'CHART OF ACCOUNTS'!$B$3:$D$156,3,0),"-")</f>
        <v>OPERATIONS EXPENSES</v>
      </c>
      <c r="F2232" s="36" t="s">
        <v>1988</v>
      </c>
      <c r="G2232" s="48">
        <v>129400</v>
      </c>
      <c r="H2232" s="48"/>
      <c r="I2232" s="104">
        <f>I2231+Table1[[#This Row],[DEBIT]]-Table1[[#This Row],[CREDIT]]</f>
        <v>3333661922</v>
      </c>
      <c r="J2232" s="93"/>
      <c r="K2232" s="65"/>
    </row>
    <row r="2233" hidden="1" spans="1:11">
      <c r="A2233" s="27">
        <v>45230</v>
      </c>
      <c r="B2233" s="28">
        <f t="shared" si="16"/>
        <v>2222</v>
      </c>
      <c r="C2233" s="92" t="str">
        <f>_xlfn.IFNA(VLOOKUP(Table1[[#This Row],[ACCOUNT NAME]],'CHART OF ACCOUNTS'!$B$3:$D$156,2,0),"-")</f>
        <v>STATIONERY</v>
      </c>
      <c r="D2233" s="36" t="s">
        <v>135</v>
      </c>
      <c r="E2233" t="str">
        <f>_xlfn.IFNA(VLOOKUP(Table1[[#This Row],[ACCOUNT NAME]],'CHART OF ACCOUNTS'!$B$3:$D$156,3,0),"-")</f>
        <v>OPERATIONS EXPENSES</v>
      </c>
      <c r="F2233" s="36" t="s">
        <v>1989</v>
      </c>
      <c r="G2233" s="48">
        <v>21515</v>
      </c>
      <c r="H2233" s="48"/>
      <c r="I2233" s="104">
        <f>I2232+Table1[[#This Row],[DEBIT]]-Table1[[#This Row],[CREDIT]]</f>
        <v>3333683437</v>
      </c>
      <c r="J2233" s="93"/>
      <c r="K2233" s="65"/>
    </row>
    <row r="2234" hidden="1" spans="1:11">
      <c r="A2234" s="27">
        <v>45230</v>
      </c>
      <c r="B2234" s="28">
        <f t="shared" si="16"/>
        <v>2223</v>
      </c>
      <c r="C2234" s="92" t="str">
        <f>_xlfn.IFNA(VLOOKUP(Table1[[#This Row],[ACCOUNT NAME]],'CHART OF ACCOUNTS'!$B$3:$D$156,2,0),"-")</f>
        <v>GROCERY</v>
      </c>
      <c r="D2234" s="36" t="s">
        <v>136</v>
      </c>
      <c r="E2234" t="str">
        <f>_xlfn.IFNA(VLOOKUP(Table1[[#This Row],[ACCOUNT NAME]],'CHART OF ACCOUNTS'!$B$3:$D$156,3,0),"-")</f>
        <v>OPERATIONS EXPENSES</v>
      </c>
      <c r="F2234" s="36" t="s">
        <v>1990</v>
      </c>
      <c r="G2234" s="48">
        <v>6591</v>
      </c>
      <c r="H2234" s="48"/>
      <c r="I2234" s="104">
        <f>I2233+Table1[[#This Row],[DEBIT]]-Table1[[#This Row],[CREDIT]]</f>
        <v>3333690028</v>
      </c>
      <c r="J2234" s="93"/>
      <c r="K2234" s="65"/>
    </row>
    <row r="2235" hidden="1" spans="1:11">
      <c r="A2235" s="27">
        <v>45230</v>
      </c>
      <c r="B2235" s="28">
        <f t="shared" si="16"/>
        <v>2224</v>
      </c>
      <c r="C2235" s="92" t="str">
        <f>_xlfn.IFNA(VLOOKUP(Table1[[#This Row],[ACCOUNT NAME]],'CHART OF ACCOUNTS'!$B$3:$D$156,2,0),"-")</f>
        <v>SALARIES</v>
      </c>
      <c r="D2235" s="36" t="s">
        <v>137</v>
      </c>
      <c r="E2235" t="str">
        <f>_xlfn.IFNA(VLOOKUP(Table1[[#This Row],[ACCOUNT NAME]],'CHART OF ACCOUNTS'!$B$3:$D$156,3,0),"-")</f>
        <v>OPERATIONS EXPENSES</v>
      </c>
      <c r="F2235" s="46" t="s">
        <v>1991</v>
      </c>
      <c r="G2235" s="48">
        <v>3334</v>
      </c>
      <c r="H2235" s="48"/>
      <c r="I2235" s="104">
        <f>I2234+Table1[[#This Row],[DEBIT]]-Table1[[#This Row],[CREDIT]]</f>
        <v>3333693362</v>
      </c>
      <c r="J2235" s="93"/>
      <c r="K2235" s="65"/>
    </row>
    <row r="2236" hidden="1" spans="1:11">
      <c r="A2236" s="27">
        <v>45230</v>
      </c>
      <c r="B2236" s="28">
        <f t="shared" si="16"/>
        <v>2225</v>
      </c>
      <c r="C2236" s="92" t="str">
        <f>_xlfn.IFNA(VLOOKUP(Table1[[#This Row],[ACCOUNT NAME]],'CHART OF ACCOUNTS'!$B$3:$D$156,2,0),"-")</f>
        <v>MISCELLANOUS</v>
      </c>
      <c r="D2236" s="36" t="s">
        <v>140</v>
      </c>
      <c r="E2236" t="str">
        <f>_xlfn.IFNA(VLOOKUP(Table1[[#This Row],[ACCOUNT NAME]],'CHART OF ACCOUNTS'!$B$3:$D$156,3,0),"-")</f>
        <v>OPERATIONS EXPENSES</v>
      </c>
      <c r="F2236" s="36" t="s">
        <v>1992</v>
      </c>
      <c r="G2236" s="48">
        <v>25940</v>
      </c>
      <c r="H2236" s="48"/>
      <c r="I2236" s="104">
        <f>I2235+Table1[[#This Row],[DEBIT]]-Table1[[#This Row],[CREDIT]]</f>
        <v>3333719302</v>
      </c>
      <c r="J2236" s="93"/>
      <c r="K2236" s="65"/>
    </row>
    <row r="2237" hidden="1" spans="1:11">
      <c r="A2237" s="27">
        <v>45230</v>
      </c>
      <c r="B2237" s="28">
        <f t="shared" si="16"/>
        <v>2226</v>
      </c>
      <c r="C2237" s="92" t="str">
        <f>_xlfn.IFNA(VLOOKUP(Table1[[#This Row],[ACCOUNT NAME]],'CHART OF ACCOUNTS'!$B$3:$D$156,2,0),"-")</f>
        <v>MISCELLANOUS</v>
      </c>
      <c r="D2237" s="36" t="s">
        <v>140</v>
      </c>
      <c r="E2237" t="str">
        <f>_xlfn.IFNA(VLOOKUP(Table1[[#This Row],[ACCOUNT NAME]],'CHART OF ACCOUNTS'!$B$3:$D$156,3,0),"-")</f>
        <v>OPERATIONS EXPENSES</v>
      </c>
      <c r="F2237" s="46" t="s">
        <v>1993</v>
      </c>
      <c r="G2237" s="48">
        <v>293</v>
      </c>
      <c r="H2237" s="48"/>
      <c r="I2237" s="104">
        <f>I2236+Table1[[#This Row],[DEBIT]]-Table1[[#This Row],[CREDIT]]</f>
        <v>3333719595</v>
      </c>
      <c r="J2237" s="93"/>
      <c r="K2237" s="65"/>
    </row>
    <row r="2238" hidden="1" spans="1:11">
      <c r="A2238" s="27">
        <v>45230</v>
      </c>
      <c r="B2238" s="28">
        <f t="shared" si="16"/>
        <v>2227</v>
      </c>
      <c r="C2238" s="92" t="str">
        <f>_xlfn.IFNA(VLOOKUP(Table1[[#This Row],[ACCOUNT NAME]],'CHART OF ACCOUNTS'!$B$3:$D$156,2,0),"-")</f>
        <v>MISCELLANOUS</v>
      </c>
      <c r="D2238" s="36" t="s">
        <v>140</v>
      </c>
      <c r="E2238" t="str">
        <f>_xlfn.IFNA(VLOOKUP(Table1[[#This Row],[ACCOUNT NAME]],'CHART OF ACCOUNTS'!$B$3:$D$156,3,0),"-")</f>
        <v>OPERATIONS EXPENSES</v>
      </c>
      <c r="F2238" s="46" t="s">
        <v>1994</v>
      </c>
      <c r="G2238" s="48">
        <v>3008</v>
      </c>
      <c r="H2238" s="48"/>
      <c r="I2238" s="104">
        <f>I2237+Table1[[#This Row],[DEBIT]]-Table1[[#This Row],[CREDIT]]</f>
        <v>3333722603</v>
      </c>
      <c r="J2238" s="93"/>
      <c r="K2238" s="65"/>
    </row>
    <row r="2239" hidden="1" spans="1:11">
      <c r="A2239" s="27">
        <v>45230</v>
      </c>
      <c r="B2239" s="28">
        <f t="shared" si="16"/>
        <v>2228</v>
      </c>
      <c r="C2239" s="92" t="str">
        <f>_xlfn.IFNA(VLOOKUP(Table1[[#This Row],[ACCOUNT NAME]],'CHART OF ACCOUNTS'!$B$3:$D$156,2,0),"-")</f>
        <v>MISCELLANOUS</v>
      </c>
      <c r="D2239" s="36" t="s">
        <v>140</v>
      </c>
      <c r="E2239" t="str">
        <f>_xlfn.IFNA(VLOOKUP(Table1[[#This Row],[ACCOUNT NAME]],'CHART OF ACCOUNTS'!$B$3:$D$156,3,0),"-")</f>
        <v>OPERATIONS EXPENSES</v>
      </c>
      <c r="F2239" s="36" t="s">
        <v>1995</v>
      </c>
      <c r="G2239" s="48">
        <v>2860</v>
      </c>
      <c r="H2239" s="48"/>
      <c r="I2239" s="104">
        <f>I2238+Table1[[#This Row],[DEBIT]]-Table1[[#This Row],[CREDIT]]</f>
        <v>3333725463</v>
      </c>
      <c r="J2239" s="93"/>
      <c r="K2239" s="65"/>
    </row>
    <row r="2240" hidden="1" spans="1:11">
      <c r="A2240" s="27">
        <v>45230</v>
      </c>
      <c r="B2240" s="28">
        <f t="shared" si="16"/>
        <v>2229</v>
      </c>
      <c r="C2240" s="92" t="str">
        <f>_xlfn.IFNA(VLOOKUP(Table1[[#This Row],[ACCOUNT NAME]],'CHART OF ACCOUNTS'!$B$3:$D$156,2,0),"-")</f>
        <v>MISCELLANOUS</v>
      </c>
      <c r="D2240" s="36" t="s">
        <v>140</v>
      </c>
      <c r="E2240" t="str">
        <f>_xlfn.IFNA(VLOOKUP(Table1[[#This Row],[ACCOUNT NAME]],'CHART OF ACCOUNTS'!$B$3:$D$156,3,0),"-")</f>
        <v>OPERATIONS EXPENSES</v>
      </c>
      <c r="F2240" s="36" t="s">
        <v>1996</v>
      </c>
      <c r="G2240" s="48">
        <v>16835</v>
      </c>
      <c r="H2240" s="48"/>
      <c r="I2240" s="104">
        <f>I2239+Table1[[#This Row],[DEBIT]]-Table1[[#This Row],[CREDIT]]</f>
        <v>3333742298</v>
      </c>
      <c r="J2240" s="93"/>
      <c r="K2240" s="65"/>
    </row>
    <row r="2241" hidden="1" spans="1:11">
      <c r="A2241" s="27">
        <v>45230</v>
      </c>
      <c r="B2241" s="28">
        <f t="shared" si="16"/>
        <v>2230</v>
      </c>
      <c r="C2241" s="92" t="str">
        <f>_xlfn.IFNA(VLOOKUP(Table1[[#This Row],[ACCOUNT NAME]],'CHART OF ACCOUNTS'!$B$3:$D$156,2,0),"-")</f>
        <v>MISCELLANOUS</v>
      </c>
      <c r="D2241" s="36" t="s">
        <v>140</v>
      </c>
      <c r="E2241" t="str">
        <f>_xlfn.IFNA(VLOOKUP(Table1[[#This Row],[ACCOUNT NAME]],'CHART OF ACCOUNTS'!$B$3:$D$156,3,0),"-")</f>
        <v>OPERATIONS EXPENSES</v>
      </c>
      <c r="F2241" s="36" t="s">
        <v>1997</v>
      </c>
      <c r="G2241" s="48">
        <v>565</v>
      </c>
      <c r="H2241" s="48"/>
      <c r="I2241" s="104">
        <f>I2240+Table1[[#This Row],[DEBIT]]-Table1[[#This Row],[CREDIT]]</f>
        <v>3333742863</v>
      </c>
      <c r="J2241" s="93"/>
      <c r="K2241" s="65"/>
    </row>
    <row r="2242" hidden="1" spans="1:11">
      <c r="A2242" s="27">
        <v>45230</v>
      </c>
      <c r="B2242" s="28">
        <f t="shared" si="16"/>
        <v>2231</v>
      </c>
      <c r="C2242" s="92" t="str">
        <f>_xlfn.IFNA(VLOOKUP(Table1[[#This Row],[ACCOUNT NAME]],'CHART OF ACCOUNTS'!$B$3:$D$156,2,0),"-")</f>
        <v>MISCELLANOUS</v>
      </c>
      <c r="D2242" s="36" t="s">
        <v>140</v>
      </c>
      <c r="E2242" t="str">
        <f>_xlfn.IFNA(VLOOKUP(Table1[[#This Row],[ACCOUNT NAME]],'CHART OF ACCOUNTS'!$B$3:$D$156,3,0),"-")</f>
        <v>OPERATIONS EXPENSES</v>
      </c>
      <c r="F2242" s="36" t="s">
        <v>1998</v>
      </c>
      <c r="G2242" s="48">
        <v>16087</v>
      </c>
      <c r="H2242" s="48"/>
      <c r="I2242" s="104">
        <f>I2241+Table1[[#This Row],[DEBIT]]-Table1[[#This Row],[CREDIT]]</f>
        <v>3333758950</v>
      </c>
      <c r="J2242" s="93"/>
      <c r="K2242" s="65"/>
    </row>
    <row r="2243" hidden="1" spans="1:11">
      <c r="A2243" s="27">
        <v>45230</v>
      </c>
      <c r="B2243" s="28">
        <f t="shared" si="16"/>
        <v>2232</v>
      </c>
      <c r="C2243" s="92" t="str">
        <f>_xlfn.IFNA(VLOOKUP(Table1[[#This Row],[ACCOUNT NAME]],'CHART OF ACCOUNTS'!$B$3:$D$156,2,0),"-")</f>
        <v>MISCELLANOUS</v>
      </c>
      <c r="D2243" s="36" t="s">
        <v>140</v>
      </c>
      <c r="E2243" t="str">
        <f>_xlfn.IFNA(VLOOKUP(Table1[[#This Row],[ACCOUNT NAME]],'CHART OF ACCOUNTS'!$B$3:$D$156,3,0),"-")</f>
        <v>OPERATIONS EXPENSES</v>
      </c>
      <c r="F2243" s="36" t="s">
        <v>1999</v>
      </c>
      <c r="G2243" s="48">
        <v>27950</v>
      </c>
      <c r="H2243" s="48"/>
      <c r="I2243" s="104">
        <f>I2242+Table1[[#This Row],[DEBIT]]-Table1[[#This Row],[CREDIT]]</f>
        <v>3333786900</v>
      </c>
      <c r="J2243" s="93"/>
      <c r="K2243" s="65"/>
    </row>
    <row r="2244" hidden="1" spans="1:11">
      <c r="A2244" s="27">
        <v>45230</v>
      </c>
      <c r="B2244" s="28">
        <f t="shared" si="16"/>
        <v>2233</v>
      </c>
      <c r="C2244" s="92" t="str">
        <f>_xlfn.IFNA(VLOOKUP(Table1[[#This Row],[ACCOUNT NAME]],'CHART OF ACCOUNTS'!$B$3:$D$156,2,0),"-")</f>
        <v>MISCELLANOUS</v>
      </c>
      <c r="D2244" s="36" t="s">
        <v>140</v>
      </c>
      <c r="E2244" t="str">
        <f>_xlfn.IFNA(VLOOKUP(Table1[[#This Row],[ACCOUNT NAME]],'CHART OF ACCOUNTS'!$B$3:$D$156,3,0),"-")</f>
        <v>OPERATIONS EXPENSES</v>
      </c>
      <c r="F2244" s="36" t="s">
        <v>2000</v>
      </c>
      <c r="G2244" s="48">
        <v>14630</v>
      </c>
      <c r="H2244" s="48"/>
      <c r="I2244" s="104">
        <f>I2243+Table1[[#This Row],[DEBIT]]-Table1[[#This Row],[CREDIT]]</f>
        <v>3333801530</v>
      </c>
      <c r="J2244" s="93"/>
      <c r="K2244" s="65"/>
    </row>
    <row r="2245" hidden="1" spans="1:11">
      <c r="A2245" s="27">
        <v>45230</v>
      </c>
      <c r="B2245" s="28">
        <f t="shared" si="16"/>
        <v>2234</v>
      </c>
      <c r="C2245" s="92" t="str">
        <f>_xlfn.IFNA(VLOOKUP(Table1[[#This Row],[ACCOUNT NAME]],'CHART OF ACCOUNTS'!$B$3:$D$156,2,0),"-")</f>
        <v>MISCELLANOUS</v>
      </c>
      <c r="D2245" s="36" t="s">
        <v>140</v>
      </c>
      <c r="E2245" t="str">
        <f>_xlfn.IFNA(VLOOKUP(Table1[[#This Row],[ACCOUNT NAME]],'CHART OF ACCOUNTS'!$B$3:$D$156,3,0),"-")</f>
        <v>OPERATIONS EXPENSES</v>
      </c>
      <c r="F2245" s="46" t="s">
        <v>2001</v>
      </c>
      <c r="G2245" s="48">
        <v>40820</v>
      </c>
      <c r="H2245" s="48"/>
      <c r="I2245" s="104">
        <f>I2244+Table1[[#This Row],[DEBIT]]-Table1[[#This Row],[CREDIT]]</f>
        <v>3333842350</v>
      </c>
      <c r="J2245" s="93"/>
      <c r="K2245" s="65"/>
    </row>
    <row r="2246" hidden="1" spans="1:11">
      <c r="A2246" s="27">
        <v>45230</v>
      </c>
      <c r="B2246" s="28">
        <f t="shared" si="16"/>
        <v>2235</v>
      </c>
      <c r="C2246" s="92" t="str">
        <f>_xlfn.IFNA(VLOOKUP(Table1[[#This Row],[ACCOUNT NAME]],'CHART OF ACCOUNTS'!$B$3:$D$156,2,0),"-")</f>
        <v>MISCELLANOUS</v>
      </c>
      <c r="D2246" s="36" t="s">
        <v>140</v>
      </c>
      <c r="E2246" t="str">
        <f>_xlfn.IFNA(VLOOKUP(Table1[[#This Row],[ACCOUNT NAME]],'CHART OF ACCOUNTS'!$B$3:$D$156,3,0),"-")</f>
        <v>OPERATIONS EXPENSES</v>
      </c>
      <c r="F2246" s="36" t="s">
        <v>2002</v>
      </c>
      <c r="G2246" s="48">
        <v>18347</v>
      </c>
      <c r="H2246" s="48"/>
      <c r="I2246" s="104">
        <f>I2245+Table1[[#This Row],[DEBIT]]-Table1[[#This Row],[CREDIT]]</f>
        <v>3333860697</v>
      </c>
      <c r="J2246" s="93"/>
      <c r="K2246" s="65"/>
    </row>
    <row r="2247" hidden="1" spans="1:11">
      <c r="A2247" s="27">
        <v>45230</v>
      </c>
      <c r="B2247" s="28">
        <f t="shared" si="16"/>
        <v>2236</v>
      </c>
      <c r="C2247" s="92" t="str">
        <f>_xlfn.IFNA(VLOOKUP(Table1[[#This Row],[ACCOUNT NAME]],'CHART OF ACCOUNTS'!$B$3:$D$156,2,0),"-")</f>
        <v>STEEL</v>
      </c>
      <c r="D2247" t="s">
        <v>41</v>
      </c>
      <c r="E2247" t="str">
        <f>_xlfn.IFNA(VLOOKUP(Table1[[#This Row],[ACCOUNT NAME]],'CHART OF ACCOUNTS'!$B$3:$D$156,3,0),"-")</f>
        <v>CONSTRUCTION EXP</v>
      </c>
      <c r="F2247" s="36" t="s">
        <v>2003</v>
      </c>
      <c r="G2247" s="48">
        <v>3286000</v>
      </c>
      <c r="H2247" s="48"/>
      <c r="I2247" s="104">
        <f>I2246+Table1[[#This Row],[DEBIT]]-Table1[[#This Row],[CREDIT]]</f>
        <v>3337146697</v>
      </c>
      <c r="J2247" s="93"/>
      <c r="K2247" s="65"/>
    </row>
    <row r="2248" hidden="1" spans="1:11">
      <c r="A2248" s="27">
        <v>45230</v>
      </c>
      <c r="B2248" s="28">
        <f t="shared" si="16"/>
        <v>2237</v>
      </c>
      <c r="C2248" s="92" t="str">
        <f>_xlfn.IFNA(VLOOKUP(Table1[[#This Row],[ACCOUNT NAME]],'CHART OF ACCOUNTS'!$B$3:$D$156,2,0),"-")</f>
        <v>SALARIES</v>
      </c>
      <c r="D2248" s="36" t="s">
        <v>137</v>
      </c>
      <c r="E2248" t="str">
        <f>_xlfn.IFNA(VLOOKUP(Table1[[#This Row],[ACCOUNT NAME]],'CHART OF ACCOUNTS'!$B$3:$D$156,3,0),"-")</f>
        <v>OPERATIONS EXPENSES</v>
      </c>
      <c r="F2248" s="36" t="s">
        <v>2004</v>
      </c>
      <c r="G2248" s="48">
        <v>54405</v>
      </c>
      <c r="H2248" s="48"/>
      <c r="I2248" s="104">
        <f>I2247+Table1[[#This Row],[DEBIT]]-Table1[[#This Row],[CREDIT]]</f>
        <v>3337201102</v>
      </c>
      <c r="J2248" s="93"/>
      <c r="K2248" s="65"/>
    </row>
    <row r="2249" hidden="1" spans="1:11">
      <c r="A2249" s="27">
        <v>45230</v>
      </c>
      <c r="B2249" s="28">
        <f t="shared" si="16"/>
        <v>2238</v>
      </c>
      <c r="C2249" s="92" t="str">
        <f>_xlfn.IFNA(VLOOKUP(Table1[[#This Row],[ACCOUNT NAME]],'CHART OF ACCOUNTS'!$B$3:$D$156,2,0),"-")</f>
        <v>SALARIES</v>
      </c>
      <c r="D2249" s="36" t="s">
        <v>137</v>
      </c>
      <c r="E2249" t="str">
        <f>_xlfn.IFNA(VLOOKUP(Table1[[#This Row],[ACCOUNT NAME]],'CHART OF ACCOUNTS'!$B$3:$D$156,3,0),"-")</f>
        <v>OPERATIONS EXPENSES</v>
      </c>
      <c r="F2249" s="36" t="s">
        <v>2005</v>
      </c>
      <c r="G2249" s="48">
        <v>35100</v>
      </c>
      <c r="H2249" s="48"/>
      <c r="I2249" s="104">
        <f>I2248+Table1[[#This Row],[DEBIT]]-Table1[[#This Row],[CREDIT]]</f>
        <v>3337236202</v>
      </c>
      <c r="J2249" s="93"/>
      <c r="K2249" s="65"/>
    </row>
    <row r="2250" hidden="1" spans="1:11">
      <c r="A2250" s="27">
        <v>45234</v>
      </c>
      <c r="B2250" s="28">
        <f t="shared" si="16"/>
        <v>2239</v>
      </c>
      <c r="C2250" s="92" t="str">
        <f>_xlfn.IFNA(VLOOKUP(Table1[[#This Row],[ACCOUNT NAME]],'CHART OF ACCOUNTS'!$B$3:$D$156,2,0),"-")</f>
        <v>SALARIES</v>
      </c>
      <c r="D2250" t="s">
        <v>152</v>
      </c>
      <c r="E2250" t="str">
        <f>_xlfn.IFNA(VLOOKUP(Table1[[#This Row],[ACCOUNT NAME]],'CHART OF ACCOUNTS'!$B$3:$D$156,3,0),"-")</f>
        <v>OPERATIONS EXPENSES</v>
      </c>
      <c r="F2250" s="46" t="s">
        <v>2006</v>
      </c>
      <c r="G2250" s="48">
        <v>32500</v>
      </c>
      <c r="H2250" s="48"/>
      <c r="I2250" s="104">
        <f>I2249+Table1[[#This Row],[DEBIT]]-Table1[[#This Row],[CREDIT]]</f>
        <v>3337268702</v>
      </c>
      <c r="J2250" s="93"/>
      <c r="K2250" s="65"/>
    </row>
    <row r="2251" hidden="1" spans="1:11">
      <c r="A2251" s="27">
        <v>45238</v>
      </c>
      <c r="B2251" s="28">
        <f t="shared" si="16"/>
        <v>2240</v>
      </c>
      <c r="C2251" s="92" t="str">
        <f>_xlfn.IFNA(VLOOKUP(Table1[[#This Row],[ACCOUNT NAME]],'CHART OF ACCOUNTS'!$B$3:$D$156,2,0),"-")</f>
        <v>UTILITY</v>
      </c>
      <c r="D2251" s="36" t="s">
        <v>141</v>
      </c>
      <c r="E2251" t="str">
        <f>_xlfn.IFNA(VLOOKUP(Table1[[#This Row],[ACCOUNT NAME]],'CHART OF ACCOUNTS'!$B$3:$D$156,3,0),"-")</f>
        <v>OPERATIONS EXPENSES</v>
      </c>
      <c r="F2251" s="36" t="s">
        <v>2007</v>
      </c>
      <c r="G2251" s="48">
        <v>7430</v>
      </c>
      <c r="H2251" s="48"/>
      <c r="I2251" s="104">
        <f>I2250+Table1[[#This Row],[DEBIT]]-Table1[[#This Row],[CREDIT]]</f>
        <v>3337276132</v>
      </c>
      <c r="J2251" s="93"/>
      <c r="K2251" s="65"/>
    </row>
    <row r="2252" hidden="1" spans="1:11">
      <c r="A2252" s="27">
        <v>45238</v>
      </c>
      <c r="B2252" s="28">
        <f t="shared" si="16"/>
        <v>2241</v>
      </c>
      <c r="C2252" s="92" t="str">
        <f>_xlfn.IFNA(VLOOKUP(Table1[[#This Row],[ACCOUNT NAME]],'CHART OF ACCOUNTS'!$B$3:$D$156,2,0),"-")</f>
        <v>UTILITY</v>
      </c>
      <c r="D2252" s="36" t="s">
        <v>141</v>
      </c>
      <c r="E2252" t="str">
        <f>_xlfn.IFNA(VLOOKUP(Table1[[#This Row],[ACCOUNT NAME]],'CHART OF ACCOUNTS'!$B$3:$D$156,3,0),"-")</f>
        <v>OPERATIONS EXPENSES</v>
      </c>
      <c r="F2252" s="36" t="s">
        <v>2008</v>
      </c>
      <c r="G2252" s="48">
        <v>22461</v>
      </c>
      <c r="H2252" s="48"/>
      <c r="I2252" s="104">
        <f>I2251+Table1[[#This Row],[DEBIT]]-Table1[[#This Row],[CREDIT]]</f>
        <v>3337298593</v>
      </c>
      <c r="J2252" s="93"/>
      <c r="K2252" s="65"/>
    </row>
    <row r="2253" hidden="1" spans="1:11">
      <c r="A2253" s="27">
        <v>45238</v>
      </c>
      <c r="B2253" s="28">
        <f t="shared" si="16"/>
        <v>2242</v>
      </c>
      <c r="C2253" s="92" t="str">
        <f>_xlfn.IFNA(VLOOKUP(Table1[[#This Row],[ACCOUNT NAME]],'CHART OF ACCOUNTS'!$B$3:$D$156,2,0),"-")</f>
        <v>UTILITY</v>
      </c>
      <c r="D2253" s="36" t="s">
        <v>141</v>
      </c>
      <c r="E2253" t="str">
        <f>_xlfn.IFNA(VLOOKUP(Table1[[#This Row],[ACCOUNT NAME]],'CHART OF ACCOUNTS'!$B$3:$D$156,3,0),"-")</f>
        <v>OPERATIONS EXPENSES</v>
      </c>
      <c r="F2253" s="36" t="s">
        <v>2009</v>
      </c>
      <c r="G2253" s="48">
        <v>3366</v>
      </c>
      <c r="H2253" s="48"/>
      <c r="I2253" s="104">
        <f>I2252+Table1[[#This Row],[DEBIT]]-Table1[[#This Row],[CREDIT]]</f>
        <v>3337301959</v>
      </c>
      <c r="J2253" s="93"/>
      <c r="K2253" s="65"/>
    </row>
    <row r="2254" hidden="1" spans="1:11">
      <c r="A2254" s="27">
        <v>45238</v>
      </c>
      <c r="B2254" s="28">
        <f t="shared" si="16"/>
        <v>2243</v>
      </c>
      <c r="C2254" s="92" t="str">
        <f>_xlfn.IFNA(VLOOKUP(Table1[[#This Row],[ACCOUNT NAME]],'CHART OF ACCOUNTS'!$B$3:$D$156,2,0),"-")</f>
        <v>UTILITY</v>
      </c>
      <c r="D2254" s="36" t="s">
        <v>141</v>
      </c>
      <c r="E2254" t="str">
        <f>_xlfn.IFNA(VLOOKUP(Table1[[#This Row],[ACCOUNT NAME]],'CHART OF ACCOUNTS'!$B$3:$D$156,3,0),"-")</f>
        <v>OPERATIONS EXPENSES</v>
      </c>
      <c r="F2254" s="36" t="s">
        <v>2010</v>
      </c>
      <c r="G2254" s="48">
        <v>10513</v>
      </c>
      <c r="H2254" s="48"/>
      <c r="I2254" s="104">
        <f>I2253+Table1[[#This Row],[DEBIT]]-Table1[[#This Row],[CREDIT]]</f>
        <v>3337312472</v>
      </c>
      <c r="J2254" s="93"/>
      <c r="K2254" s="65"/>
    </row>
    <row r="2255" hidden="1" spans="1:10">
      <c r="A2255" s="27">
        <v>45243</v>
      </c>
      <c r="B2255" s="28">
        <f t="shared" si="16"/>
        <v>2244</v>
      </c>
      <c r="C2255" s="92" t="str">
        <f>_xlfn.IFNA(VLOOKUP(Table1[[#This Row],[ACCOUNT NAME]],'CHART OF ACCOUNTS'!$B$3:$D$156,2,0),"-")</f>
        <v>LAND A</v>
      </c>
      <c r="D2255" s="36" t="s">
        <v>155</v>
      </c>
      <c r="E2255" t="str">
        <f>_xlfn.IFNA(VLOOKUP(Table1[[#This Row],[ACCOUNT NAME]],'CHART OF ACCOUNTS'!$B$3:$D$156,3,0),"-")</f>
        <v>LANDS</v>
      </c>
      <c r="F2255" s="36" t="s">
        <v>2011</v>
      </c>
      <c r="G2255" s="38">
        <v>41049000</v>
      </c>
      <c r="H2255" s="38"/>
      <c r="I2255" s="104">
        <f>I2254+Table1[[#This Row],[DEBIT]]-Table1[[#This Row],[CREDIT]]</f>
        <v>3378361472</v>
      </c>
      <c r="J2255" s="44"/>
    </row>
    <row r="2256" hidden="1" spans="1:11">
      <c r="A2256" s="27">
        <v>45244</v>
      </c>
      <c r="B2256" s="28">
        <f t="shared" si="16"/>
        <v>2245</v>
      </c>
      <c r="C2256" s="92" t="str">
        <f>_xlfn.IFNA(VLOOKUP(Table1[[#This Row],[ACCOUNT NAME]],'CHART OF ACCOUNTS'!$B$3:$D$156,2,0),"-")</f>
        <v>BOUNDRY WALL</v>
      </c>
      <c r="D2256" t="s">
        <v>10</v>
      </c>
      <c r="E2256" t="str">
        <f>_xlfn.IFNA(VLOOKUP(Table1[[#This Row],[ACCOUNT NAME]],'CHART OF ACCOUNTS'!$B$3:$D$156,3,0),"-")</f>
        <v>CONSTRUCTION EXP</v>
      </c>
      <c r="F2256" s="36" t="s">
        <v>2012</v>
      </c>
      <c r="G2256" s="48">
        <v>15220</v>
      </c>
      <c r="H2256" s="48"/>
      <c r="I2256" s="104">
        <f>I2255+Table1[[#This Row],[DEBIT]]-Table1[[#This Row],[CREDIT]]</f>
        <v>3378376692</v>
      </c>
      <c r="J2256" s="106"/>
      <c r="K2256" s="107"/>
    </row>
    <row r="2257" hidden="1" spans="1:10">
      <c r="A2257" s="27">
        <v>45244</v>
      </c>
      <c r="B2257" s="28">
        <f t="shared" si="16"/>
        <v>2246</v>
      </c>
      <c r="C2257" s="92" t="str">
        <f>_xlfn.IFNA(VLOOKUP(Table1[[#This Row],[ACCOUNT NAME]],'CHART OF ACCOUNTS'!$B$3:$D$156,2,0),"-")</f>
        <v>BOUNDRY WALL</v>
      </c>
      <c r="D2257" t="s">
        <v>10</v>
      </c>
      <c r="E2257" t="str">
        <f>_xlfn.IFNA(VLOOKUP(Table1[[#This Row],[ACCOUNT NAME]],'CHART OF ACCOUNTS'!$B$3:$D$156,3,0),"-")</f>
        <v>CONSTRUCTION EXP</v>
      </c>
      <c r="F2257" s="36" t="s">
        <v>2013</v>
      </c>
      <c r="G2257" s="48">
        <v>2650</v>
      </c>
      <c r="H2257" s="48"/>
      <c r="I2257" s="104">
        <f>I2256+Table1[[#This Row],[DEBIT]]-Table1[[#This Row],[CREDIT]]</f>
        <v>3378379342</v>
      </c>
      <c r="J2257" s="44"/>
    </row>
    <row r="2258" hidden="1" spans="1:10">
      <c r="A2258" s="27">
        <v>45244</v>
      </c>
      <c r="B2258" s="28">
        <f t="shared" si="16"/>
        <v>2247</v>
      </c>
      <c r="C2258" s="92" t="str">
        <f>_xlfn.IFNA(VLOOKUP(Table1[[#This Row],[ACCOUNT NAME]],'CHART OF ACCOUNTS'!$B$3:$D$156,2,0),"-")</f>
        <v>BOUNDRY WALL</v>
      </c>
      <c r="D2258" t="s">
        <v>10</v>
      </c>
      <c r="E2258" t="str">
        <f>_xlfn.IFNA(VLOOKUP(Table1[[#This Row],[ACCOUNT NAME]],'CHART OF ACCOUNTS'!$B$3:$D$156,3,0),"-")</f>
        <v>CONSTRUCTION EXP</v>
      </c>
      <c r="F2258" s="36" t="s">
        <v>2014</v>
      </c>
      <c r="G2258" s="48">
        <v>4200</v>
      </c>
      <c r="H2258" s="48"/>
      <c r="I2258" s="104">
        <f>I2257+Table1[[#This Row],[DEBIT]]-Table1[[#This Row],[CREDIT]]</f>
        <v>3378383542</v>
      </c>
      <c r="J2258" s="44"/>
    </row>
    <row r="2259" hidden="1" spans="1:10">
      <c r="A2259" s="27">
        <v>45244</v>
      </c>
      <c r="B2259" s="28">
        <f t="shared" si="16"/>
        <v>2248</v>
      </c>
      <c r="C2259" s="92" t="str">
        <f>_xlfn.IFNA(VLOOKUP(Table1[[#This Row],[ACCOUNT NAME]],'CHART OF ACCOUNTS'!$B$3:$D$156,2,0),"-")</f>
        <v>BOUNDRY WALL</v>
      </c>
      <c r="D2259" t="s">
        <v>10</v>
      </c>
      <c r="E2259" t="str">
        <f>_xlfn.IFNA(VLOOKUP(Table1[[#This Row],[ACCOUNT NAME]],'CHART OF ACCOUNTS'!$B$3:$D$156,3,0),"-")</f>
        <v>CONSTRUCTION EXP</v>
      </c>
      <c r="F2259" s="36" t="s">
        <v>2015</v>
      </c>
      <c r="G2259" s="48">
        <v>8348</v>
      </c>
      <c r="H2259" s="48"/>
      <c r="I2259" s="104">
        <f>I2258+Table1[[#This Row],[DEBIT]]-Table1[[#This Row],[CREDIT]]</f>
        <v>3378391890</v>
      </c>
      <c r="J2259" s="44"/>
    </row>
    <row r="2260" hidden="1" spans="1:10">
      <c r="A2260" s="27">
        <v>45244</v>
      </c>
      <c r="B2260" s="28">
        <f t="shared" si="16"/>
        <v>2249</v>
      </c>
      <c r="C2260" s="92" t="str">
        <f>_xlfn.IFNA(VLOOKUP(Table1[[#This Row],[ACCOUNT NAME]],'CHART OF ACCOUNTS'!$B$3:$D$156,2,0),"-")</f>
        <v>MISCELLANOUS</v>
      </c>
      <c r="D2260" s="36" t="s">
        <v>140</v>
      </c>
      <c r="E2260" t="str">
        <f>_xlfn.IFNA(VLOOKUP(Table1[[#This Row],[ACCOUNT NAME]],'CHART OF ACCOUNTS'!$B$3:$D$156,3,0),"-")</f>
        <v>OPERATIONS EXPENSES</v>
      </c>
      <c r="F2260" s="36" t="s">
        <v>2016</v>
      </c>
      <c r="G2260" s="48">
        <v>64728</v>
      </c>
      <c r="H2260" s="48"/>
      <c r="I2260" s="104">
        <f>I2259+Table1[[#This Row],[DEBIT]]-Table1[[#This Row],[CREDIT]]</f>
        <v>3378456618</v>
      </c>
      <c r="J2260" s="44"/>
    </row>
    <row r="2261" hidden="1" spans="1:10">
      <c r="A2261" s="27">
        <v>45244</v>
      </c>
      <c r="B2261" s="28">
        <f t="shared" si="16"/>
        <v>2250</v>
      </c>
      <c r="C2261" s="92" t="str">
        <f>_xlfn.IFNA(VLOOKUP(Table1[[#This Row],[ACCOUNT NAME]],'CHART OF ACCOUNTS'!$B$3:$D$156,2,0),"-")</f>
        <v>UTILITY</v>
      </c>
      <c r="D2261" s="36" t="s">
        <v>141</v>
      </c>
      <c r="E2261" t="str">
        <f>_xlfn.IFNA(VLOOKUP(Table1[[#This Row],[ACCOUNT NAME]],'CHART OF ACCOUNTS'!$B$3:$D$156,3,0),"-")</f>
        <v>OPERATIONS EXPENSES</v>
      </c>
      <c r="F2261" s="36" t="s">
        <v>2017</v>
      </c>
      <c r="G2261" s="48">
        <v>2600</v>
      </c>
      <c r="H2261" s="48"/>
      <c r="I2261" s="104">
        <f>I2260+Table1[[#This Row],[DEBIT]]-Table1[[#This Row],[CREDIT]]</f>
        <v>3378459218</v>
      </c>
      <c r="J2261" s="44"/>
    </row>
    <row r="2262" hidden="1" spans="1:10">
      <c r="A2262" s="27">
        <v>45244</v>
      </c>
      <c r="B2262" s="28">
        <f t="shared" si="16"/>
        <v>2251</v>
      </c>
      <c r="C2262" s="92" t="str">
        <f>_xlfn.IFNA(VLOOKUP(Table1[[#This Row],[ACCOUNT NAME]],'CHART OF ACCOUNTS'!$B$3:$D$156,2,0),"-")</f>
        <v>UTILITY</v>
      </c>
      <c r="D2262" s="36" t="s">
        <v>141</v>
      </c>
      <c r="E2262" t="str">
        <f>_xlfn.IFNA(VLOOKUP(Table1[[#This Row],[ACCOUNT NAME]],'CHART OF ACCOUNTS'!$B$3:$D$156,3,0),"-")</f>
        <v>OPERATIONS EXPENSES</v>
      </c>
      <c r="F2262" s="36" t="s">
        <v>2018</v>
      </c>
      <c r="G2262" s="48">
        <v>6890</v>
      </c>
      <c r="H2262" s="48"/>
      <c r="I2262" s="104">
        <f>I2261+Table1[[#This Row],[DEBIT]]-Table1[[#This Row],[CREDIT]]</f>
        <v>3378466108</v>
      </c>
      <c r="J2262" s="44"/>
    </row>
    <row r="2263" hidden="1" spans="1:10">
      <c r="A2263" s="27">
        <v>45245</v>
      </c>
      <c r="B2263" s="28">
        <f t="shared" si="16"/>
        <v>2252</v>
      </c>
      <c r="C2263" s="92" t="str">
        <f>_xlfn.IFNA(VLOOKUP(Table1[[#This Row],[ACCOUNT NAME]],'CHART OF ACCOUNTS'!$B$3:$D$156,2,0),"-")</f>
        <v>IRRIGATION</v>
      </c>
      <c r="D2263" t="s">
        <v>112</v>
      </c>
      <c r="E2263" t="str">
        <f>_xlfn.IFNA(VLOOKUP(Table1[[#This Row],[ACCOUNT NAME]],'CHART OF ACCOUNTS'!$B$3:$D$156,3,0),"-")</f>
        <v>DMA CONSULTANTS</v>
      </c>
      <c r="F2263" s="36" t="s">
        <v>2019</v>
      </c>
      <c r="G2263" s="48">
        <v>130000</v>
      </c>
      <c r="H2263" s="48"/>
      <c r="I2263" s="104">
        <f>I2262+Table1[[#This Row],[DEBIT]]-Table1[[#This Row],[CREDIT]]</f>
        <v>3378596108</v>
      </c>
      <c r="J2263" s="44"/>
    </row>
    <row r="2264" hidden="1" spans="1:10">
      <c r="A2264" s="27">
        <v>45245</v>
      </c>
      <c r="B2264" s="28">
        <f t="shared" si="16"/>
        <v>2253</v>
      </c>
      <c r="C2264" s="92" t="str">
        <f>_xlfn.IFNA(VLOOKUP(Table1[[#This Row],[ACCOUNT NAME]],'CHART OF ACCOUNTS'!$B$3:$D$156,2,0),"-")</f>
        <v>CONTAINERS MSS</v>
      </c>
      <c r="D2264" t="s">
        <v>74</v>
      </c>
      <c r="E2264" t="str">
        <f>_xlfn.IFNA(VLOOKUP(Table1[[#This Row],[ACCOUNT NAME]],'CHART OF ACCOUNTS'!$B$3:$D$156,3,0),"-")</f>
        <v>MARKETING EXP</v>
      </c>
      <c r="F2264" s="36" t="s">
        <v>2020</v>
      </c>
      <c r="G2264" s="48">
        <v>1750000</v>
      </c>
      <c r="H2264" s="48"/>
      <c r="I2264" s="104">
        <f>I2263+Table1[[#This Row],[DEBIT]]-Table1[[#This Row],[CREDIT]]</f>
        <v>3380346108</v>
      </c>
      <c r="J2264" s="44"/>
    </row>
    <row r="2265" hidden="1" spans="1:10">
      <c r="A2265" s="27">
        <v>45245</v>
      </c>
      <c r="B2265" s="28">
        <f t="shared" si="16"/>
        <v>2254</v>
      </c>
      <c r="C2265" s="92" t="str">
        <f>_xlfn.IFNA(VLOOKUP(Table1[[#This Row],[ACCOUNT NAME]],'CHART OF ACCOUNTS'!$B$3:$D$156,2,0),"-")</f>
        <v>GENERAL</v>
      </c>
      <c r="D2265" s="36" t="s">
        <v>31</v>
      </c>
      <c r="E2265" t="str">
        <f>_xlfn.IFNA(VLOOKUP(Table1[[#This Row],[ACCOUNT NAME]],'CHART OF ACCOUNTS'!$B$3:$D$156,3,0),"-")</f>
        <v>CONSTRUCTION EXP</v>
      </c>
      <c r="F2265" s="36" t="s">
        <v>2021</v>
      </c>
      <c r="G2265" s="48">
        <v>500</v>
      </c>
      <c r="H2265" s="48"/>
      <c r="I2265" s="104">
        <f>I2264+Table1[[#This Row],[DEBIT]]-Table1[[#This Row],[CREDIT]]</f>
        <v>3380346608</v>
      </c>
      <c r="J2265" s="44"/>
    </row>
    <row r="2266" hidden="1" spans="1:10">
      <c r="A2266" s="27">
        <v>45245</v>
      </c>
      <c r="B2266" s="28">
        <f t="shared" si="16"/>
        <v>2255</v>
      </c>
      <c r="C2266" s="92" t="str">
        <f>_xlfn.IFNA(VLOOKUP(Table1[[#This Row],[ACCOUNT NAME]],'CHART OF ACCOUNTS'!$B$3:$D$156,2,0),"-")</f>
        <v>GENERAL</v>
      </c>
      <c r="D2266" s="36" t="s">
        <v>31</v>
      </c>
      <c r="E2266" t="str">
        <f>_xlfn.IFNA(VLOOKUP(Table1[[#This Row],[ACCOUNT NAME]],'CHART OF ACCOUNTS'!$B$3:$D$156,3,0),"-")</f>
        <v>CONSTRUCTION EXP</v>
      </c>
      <c r="F2266" s="36" t="s">
        <v>2022</v>
      </c>
      <c r="G2266" s="48">
        <v>500</v>
      </c>
      <c r="H2266" s="48"/>
      <c r="I2266" s="104">
        <f>I2265+Table1[[#This Row],[DEBIT]]-Table1[[#This Row],[CREDIT]]</f>
        <v>3380347108</v>
      </c>
      <c r="J2266" s="44"/>
    </row>
    <row r="2267" hidden="1" spans="1:10">
      <c r="A2267" s="27">
        <v>45245</v>
      </c>
      <c r="B2267" s="28">
        <f t="shared" si="16"/>
        <v>2256</v>
      </c>
      <c r="C2267" s="92" t="str">
        <f>_xlfn.IFNA(VLOOKUP(Table1[[#This Row],[ACCOUNT NAME]],'CHART OF ACCOUNTS'!$B$3:$D$156,2,0),"-")</f>
        <v>GENERAL</v>
      </c>
      <c r="D2267" s="36" t="s">
        <v>32</v>
      </c>
      <c r="E2267" t="str">
        <f>_xlfn.IFNA(VLOOKUP(Table1[[#This Row],[ACCOUNT NAME]],'CHART OF ACCOUNTS'!$B$3:$D$156,3,0),"-")</f>
        <v>OPERATIONS EXPENSES</v>
      </c>
      <c r="F2267" s="36" t="s">
        <v>2023</v>
      </c>
      <c r="G2267" s="48">
        <v>2100</v>
      </c>
      <c r="H2267" s="48"/>
      <c r="I2267" s="104">
        <f>I2266+Table1[[#This Row],[DEBIT]]-Table1[[#This Row],[CREDIT]]</f>
        <v>3380349208</v>
      </c>
      <c r="J2267" s="44"/>
    </row>
    <row r="2268" hidden="1" spans="1:10">
      <c r="A2268" s="27">
        <v>45245</v>
      </c>
      <c r="B2268" s="28">
        <f t="shared" si="16"/>
        <v>2257</v>
      </c>
      <c r="C2268" s="92" t="str">
        <f>_xlfn.IFNA(VLOOKUP(Table1[[#This Row],[ACCOUNT NAME]],'CHART OF ACCOUNTS'!$B$3:$D$156,2,0),"-")</f>
        <v>GENERAL</v>
      </c>
      <c r="D2268" s="36" t="s">
        <v>32</v>
      </c>
      <c r="E2268" t="str">
        <f>_xlfn.IFNA(VLOOKUP(Table1[[#This Row],[ACCOUNT NAME]],'CHART OF ACCOUNTS'!$B$3:$D$156,3,0),"-")</f>
        <v>OPERATIONS EXPENSES</v>
      </c>
      <c r="F2268" s="36" t="s">
        <v>2024</v>
      </c>
      <c r="G2268" s="48">
        <v>100</v>
      </c>
      <c r="H2268" s="48"/>
      <c r="I2268" s="104">
        <f>I2267+Table1[[#This Row],[DEBIT]]-Table1[[#This Row],[CREDIT]]</f>
        <v>3380349308</v>
      </c>
      <c r="J2268" s="44"/>
    </row>
    <row r="2269" hidden="1" spans="1:10">
      <c r="A2269" s="27">
        <v>45245</v>
      </c>
      <c r="B2269" s="28">
        <f t="shared" si="16"/>
        <v>2258</v>
      </c>
      <c r="C2269" s="92" t="str">
        <f>_xlfn.IFNA(VLOOKUP(Table1[[#This Row],[ACCOUNT NAME]],'CHART OF ACCOUNTS'!$B$3:$D$156,2,0),"-")</f>
        <v>HORTICULTURE</v>
      </c>
      <c r="D2269" t="s">
        <v>54</v>
      </c>
      <c r="E2269" t="str">
        <f>_xlfn.IFNA(VLOOKUP(Table1[[#This Row],[ACCOUNT NAME]],'CHART OF ACCOUNTS'!$B$3:$D$156,3,0),"-")</f>
        <v>CONSTRUCTION EXP</v>
      </c>
      <c r="F2269" s="36" t="s">
        <v>2025</v>
      </c>
      <c r="G2269" s="48">
        <v>7000</v>
      </c>
      <c r="H2269" s="48"/>
      <c r="I2269" s="104">
        <f>I2268+Table1[[#This Row],[DEBIT]]-Table1[[#This Row],[CREDIT]]</f>
        <v>3380356308</v>
      </c>
      <c r="J2269" s="44"/>
    </row>
    <row r="2270" hidden="1" spans="1:10">
      <c r="A2270" s="27">
        <v>45245</v>
      </c>
      <c r="B2270" s="28">
        <f t="shared" si="16"/>
        <v>2259</v>
      </c>
      <c r="C2270" s="92" t="str">
        <f>_xlfn.IFNA(VLOOKUP(Table1[[#This Row],[ACCOUNT NAME]],'CHART OF ACCOUNTS'!$B$3:$D$156,2,0),"-")</f>
        <v>HORTICULTURE</v>
      </c>
      <c r="D2270" t="s">
        <v>54</v>
      </c>
      <c r="E2270" t="str">
        <f>_xlfn.IFNA(VLOOKUP(Table1[[#This Row],[ACCOUNT NAME]],'CHART OF ACCOUNTS'!$B$3:$D$156,3,0),"-")</f>
        <v>CONSTRUCTION EXP</v>
      </c>
      <c r="F2270" s="36" t="s">
        <v>2026</v>
      </c>
      <c r="G2270" s="48">
        <v>45000</v>
      </c>
      <c r="H2270" s="48"/>
      <c r="I2270" s="104">
        <f>I2269+Table1[[#This Row],[DEBIT]]-Table1[[#This Row],[CREDIT]]</f>
        <v>3380401308</v>
      </c>
      <c r="J2270" s="44"/>
    </row>
    <row r="2271" hidden="1" spans="1:10">
      <c r="A2271" s="27">
        <v>45245</v>
      </c>
      <c r="B2271" s="28">
        <f t="shared" si="16"/>
        <v>2260</v>
      </c>
      <c r="C2271" s="92" t="str">
        <f>_xlfn.IFNA(VLOOKUP(Table1[[#This Row],[ACCOUNT NAME]],'CHART OF ACCOUNTS'!$B$3:$D$156,2,0),"-")</f>
        <v>HORTICULTURE</v>
      </c>
      <c r="D2271" t="s">
        <v>54</v>
      </c>
      <c r="E2271" t="str">
        <f>_xlfn.IFNA(VLOOKUP(Table1[[#This Row],[ACCOUNT NAME]],'CHART OF ACCOUNTS'!$B$3:$D$156,3,0),"-")</f>
        <v>CONSTRUCTION EXP</v>
      </c>
      <c r="F2271" s="36" t="s">
        <v>2027</v>
      </c>
      <c r="G2271" s="48">
        <v>6600</v>
      </c>
      <c r="H2271" s="48"/>
      <c r="I2271" s="104">
        <f>I2270+Table1[[#This Row],[DEBIT]]-Table1[[#This Row],[CREDIT]]</f>
        <v>3380407908</v>
      </c>
      <c r="J2271" s="44"/>
    </row>
    <row r="2272" hidden="1" spans="1:10">
      <c r="A2272" s="27">
        <v>45245</v>
      </c>
      <c r="B2272" s="28">
        <f t="shared" si="16"/>
        <v>2261</v>
      </c>
      <c r="C2272" s="92" t="str">
        <f>_xlfn.IFNA(VLOOKUP(Table1[[#This Row],[ACCOUNT NAME]],'CHART OF ACCOUNTS'!$B$3:$D$156,2,0),"-")</f>
        <v>PHA</v>
      </c>
      <c r="D2272" s="36" t="s">
        <v>128</v>
      </c>
      <c r="E2272" t="str">
        <f>_xlfn.IFNA(VLOOKUP(Table1[[#This Row],[ACCOUNT NAME]],'CHART OF ACCOUNTS'!$B$3:$D$156,3,0),"-")</f>
        <v>DMA CONSULTANTS</v>
      </c>
      <c r="F2272" s="36" t="s">
        <v>2028</v>
      </c>
      <c r="G2272" s="48">
        <v>35000</v>
      </c>
      <c r="H2272" s="48"/>
      <c r="I2272" s="104">
        <f>I2271+Table1[[#This Row],[DEBIT]]-Table1[[#This Row],[CREDIT]]</f>
        <v>3380442908</v>
      </c>
      <c r="J2272" s="44"/>
    </row>
    <row r="2273" hidden="1" spans="1:10">
      <c r="A2273" s="27">
        <v>45245</v>
      </c>
      <c r="B2273" s="28">
        <f t="shared" si="16"/>
        <v>2262</v>
      </c>
      <c r="C2273" s="92" t="str">
        <f>_xlfn.IFNA(VLOOKUP(Table1[[#This Row],[ACCOUNT NAME]],'CHART OF ACCOUNTS'!$B$3:$D$156,2,0),"-")</f>
        <v>IRRIGATION </v>
      </c>
      <c r="D2273" t="s">
        <v>127</v>
      </c>
      <c r="E2273" t="str">
        <f>_xlfn.IFNA(VLOOKUP(Table1[[#This Row],[ACCOUNT NAME]],'CHART OF ACCOUNTS'!$B$3:$D$156,3,0),"-")</f>
        <v>DMA CONSULTANTS</v>
      </c>
      <c r="F2273" s="36" t="s">
        <v>2029</v>
      </c>
      <c r="G2273" s="48">
        <v>5000</v>
      </c>
      <c r="H2273" s="48"/>
      <c r="I2273" s="104">
        <f>I2272+Table1[[#This Row],[DEBIT]]-Table1[[#This Row],[CREDIT]]</f>
        <v>3380447908</v>
      </c>
      <c r="J2273" s="44"/>
    </row>
    <row r="2274" hidden="1" spans="1:10">
      <c r="A2274" s="27">
        <v>45245</v>
      </c>
      <c r="B2274" s="28">
        <f t="shared" si="16"/>
        <v>2263</v>
      </c>
      <c r="C2274" s="92" t="str">
        <f>_xlfn.IFNA(VLOOKUP(Table1[[#This Row],[ACCOUNT NAME]],'CHART OF ACCOUNTS'!$B$3:$D$156,2,0),"-")</f>
        <v>UMAR RCC PIPE FACTORY</v>
      </c>
      <c r="D2274" t="s">
        <v>28</v>
      </c>
      <c r="E2274" t="str">
        <f>_xlfn.IFNA(VLOOKUP(Table1[[#This Row],[ACCOUNT NAME]],'CHART OF ACCOUNTS'!$B$3:$D$156,3,0),"-")</f>
        <v>CONSTRUCTION EXP</v>
      </c>
      <c r="F2274" s="36" t="s">
        <v>2030</v>
      </c>
      <c r="G2274" s="48">
        <v>15000</v>
      </c>
      <c r="H2274" s="48"/>
      <c r="I2274" s="104">
        <f>I2273+Table1[[#This Row],[DEBIT]]-Table1[[#This Row],[CREDIT]]</f>
        <v>3380462908</v>
      </c>
      <c r="J2274" s="44"/>
    </row>
    <row r="2275" hidden="1" spans="1:10">
      <c r="A2275" s="27">
        <v>45245</v>
      </c>
      <c r="B2275" s="28">
        <f t="shared" si="16"/>
        <v>2264</v>
      </c>
      <c r="C2275" s="92" t="str">
        <f>_xlfn.IFNA(VLOOKUP(Table1[[#This Row],[ACCOUNT NAME]],'CHART OF ACCOUNTS'!$B$3:$D$156,2,0),"-")</f>
        <v>BAIG LAW CONSULTANCY</v>
      </c>
      <c r="D2275" t="s">
        <v>160</v>
      </c>
      <c r="E2275" t="str">
        <f>_xlfn.IFNA(VLOOKUP(Table1[[#This Row],[ACCOUNT NAME]],'CHART OF ACCOUNTS'!$B$3:$D$156,3,0),"-")</f>
        <v>LEGAL EXPENSES</v>
      </c>
      <c r="F2275" s="36" t="s">
        <v>2031</v>
      </c>
      <c r="G2275" s="48">
        <v>1200000</v>
      </c>
      <c r="H2275" s="48"/>
      <c r="I2275" s="104">
        <f>I2274+Table1[[#This Row],[DEBIT]]-Table1[[#This Row],[CREDIT]]</f>
        <v>3381662908</v>
      </c>
      <c r="J2275" s="44"/>
    </row>
    <row r="2276" hidden="1" spans="1:10">
      <c r="A2276" s="27">
        <v>45245</v>
      </c>
      <c r="B2276" s="28">
        <f t="shared" si="16"/>
        <v>2265</v>
      </c>
      <c r="C2276" s="92" t="str">
        <f>_xlfn.IFNA(VLOOKUP(Table1[[#This Row],[ACCOUNT NAME]],'CHART OF ACCOUNTS'!$B$3:$D$156,2,0),"-")</f>
        <v>GENERAL</v>
      </c>
      <c r="D2276" s="36" t="s">
        <v>31</v>
      </c>
      <c r="E2276" t="str">
        <f>_xlfn.IFNA(VLOOKUP(Table1[[#This Row],[ACCOUNT NAME]],'CHART OF ACCOUNTS'!$B$3:$D$156,3,0),"-")</f>
        <v>CONSTRUCTION EXP</v>
      </c>
      <c r="F2276" s="36" t="s">
        <v>2032</v>
      </c>
      <c r="G2276" s="48">
        <v>300</v>
      </c>
      <c r="H2276" s="48"/>
      <c r="I2276" s="104">
        <f>I2275+Table1[[#This Row],[DEBIT]]-Table1[[#This Row],[CREDIT]]</f>
        <v>3381663208</v>
      </c>
      <c r="J2276" s="44"/>
    </row>
    <row r="2277" hidden="1" spans="1:10">
      <c r="A2277" s="27">
        <v>45245</v>
      </c>
      <c r="B2277" s="28">
        <f t="shared" si="16"/>
        <v>2266</v>
      </c>
      <c r="C2277" s="92" t="str">
        <f>_xlfn.IFNA(VLOOKUP(Table1[[#This Row],[ACCOUNT NAME]],'CHART OF ACCOUNTS'!$B$3:$D$156,2,0),"-")</f>
        <v>GENERAL</v>
      </c>
      <c r="D2277" s="36" t="s">
        <v>31</v>
      </c>
      <c r="E2277" t="str">
        <f>_xlfn.IFNA(VLOOKUP(Table1[[#This Row],[ACCOUNT NAME]],'CHART OF ACCOUNTS'!$B$3:$D$156,3,0),"-")</f>
        <v>CONSTRUCTION EXP</v>
      </c>
      <c r="F2277" s="36" t="s">
        <v>2033</v>
      </c>
      <c r="G2277" s="48">
        <v>6400</v>
      </c>
      <c r="H2277" s="48"/>
      <c r="I2277" s="104">
        <f>I2276+Table1[[#This Row],[DEBIT]]-Table1[[#This Row],[CREDIT]]</f>
        <v>3381669608</v>
      </c>
      <c r="J2277" s="44"/>
    </row>
    <row r="2278" hidden="1" spans="1:10">
      <c r="A2278" s="27">
        <v>45245</v>
      </c>
      <c r="B2278" s="28">
        <f t="shared" si="16"/>
        <v>2267</v>
      </c>
      <c r="C2278" s="92" t="str">
        <f>_xlfn.IFNA(VLOOKUP(Table1[[#This Row],[ACCOUNT NAME]],'CHART OF ACCOUNTS'!$B$3:$D$156,2,0),"-")</f>
        <v>GENERAL</v>
      </c>
      <c r="D2278" s="36" t="s">
        <v>31</v>
      </c>
      <c r="E2278" t="str">
        <f>_xlfn.IFNA(VLOOKUP(Table1[[#This Row],[ACCOUNT NAME]],'CHART OF ACCOUNTS'!$B$3:$D$156,3,0),"-")</f>
        <v>CONSTRUCTION EXP</v>
      </c>
      <c r="F2278" s="36" t="s">
        <v>2034</v>
      </c>
      <c r="G2278" s="48">
        <v>27000</v>
      </c>
      <c r="H2278" s="48"/>
      <c r="I2278" s="104">
        <f>I2277+Table1[[#This Row],[DEBIT]]-Table1[[#This Row],[CREDIT]]</f>
        <v>3381696608</v>
      </c>
      <c r="J2278" s="44"/>
    </row>
    <row r="2279" hidden="1" spans="1:10">
      <c r="A2279" s="27">
        <v>45245</v>
      </c>
      <c r="B2279" s="28">
        <f t="shared" si="16"/>
        <v>2268</v>
      </c>
      <c r="C2279" s="92" t="str">
        <f>_xlfn.IFNA(VLOOKUP(Table1[[#This Row],[ACCOUNT NAME]],'CHART OF ACCOUNTS'!$B$3:$D$156,2,0),"-")</f>
        <v>DEVELOPMENT</v>
      </c>
      <c r="D2279" s="36" t="s">
        <v>25</v>
      </c>
      <c r="E2279" t="str">
        <f>_xlfn.IFNA(VLOOKUP(Table1[[#This Row],[ACCOUNT NAME]],'CHART OF ACCOUNTS'!$B$3:$D$156,3,0),"-")</f>
        <v>CONSTRUCTION EXP</v>
      </c>
      <c r="F2279" s="36" t="s">
        <v>2035</v>
      </c>
      <c r="G2279" s="48">
        <v>8300</v>
      </c>
      <c r="H2279" s="48"/>
      <c r="I2279" s="104">
        <f>I2278+Table1[[#This Row],[DEBIT]]-Table1[[#This Row],[CREDIT]]</f>
        <v>3381704908</v>
      </c>
      <c r="J2279" s="44"/>
    </row>
    <row r="2280" hidden="1" spans="1:10">
      <c r="A2280" s="27">
        <v>45245</v>
      </c>
      <c r="B2280" s="28">
        <f t="shared" si="16"/>
        <v>2269</v>
      </c>
      <c r="C2280" s="92" t="str">
        <f>_xlfn.IFNA(VLOOKUP(Table1[[#This Row],[ACCOUNT NAME]],'CHART OF ACCOUNTS'!$B$3:$D$156,2,0),"-")</f>
        <v>FURNITURE AND FITTINGS</v>
      </c>
      <c r="D2280" t="s">
        <v>166</v>
      </c>
      <c r="E2280" t="str">
        <f>_xlfn.IFNA(VLOOKUP(Table1[[#This Row],[ACCOUNT NAME]],'CHART OF ACCOUNTS'!$B$3:$D$156,3,0),"-")</f>
        <v>ASSETS PURCHASED</v>
      </c>
      <c r="F2280" s="36" t="s">
        <v>2036</v>
      </c>
      <c r="G2280" s="48">
        <v>428000</v>
      </c>
      <c r="H2280" s="48"/>
      <c r="I2280" s="104">
        <f>I2279+Table1[[#This Row],[DEBIT]]-Table1[[#This Row],[CREDIT]]</f>
        <v>3382132908</v>
      </c>
      <c r="J2280" s="44"/>
    </row>
    <row r="2281" hidden="1" spans="1:10">
      <c r="A2281" s="27">
        <v>45245</v>
      </c>
      <c r="B2281" s="28">
        <f t="shared" si="16"/>
        <v>2270</v>
      </c>
      <c r="C2281" s="92" t="str">
        <f>_xlfn.IFNA(VLOOKUP(Table1[[#This Row],[ACCOUNT NAME]],'CHART OF ACCOUNTS'!$B$3:$D$156,2,0),"-")</f>
        <v>WAPDA</v>
      </c>
      <c r="D2281" t="s">
        <v>129</v>
      </c>
      <c r="E2281" t="str">
        <f>_xlfn.IFNA(VLOOKUP(Table1[[#This Row],[ACCOUNT NAME]],'CHART OF ACCOUNTS'!$B$3:$D$156,3,0),"-")</f>
        <v>DMA CONSULTANTS</v>
      </c>
      <c r="F2281" s="36" t="s">
        <v>2037</v>
      </c>
      <c r="G2281" s="48">
        <v>1200000</v>
      </c>
      <c r="H2281" s="48"/>
      <c r="I2281" s="104">
        <f>I2280+Table1[[#This Row],[DEBIT]]-Table1[[#This Row],[CREDIT]]</f>
        <v>3383332908</v>
      </c>
      <c r="J2281" s="44"/>
    </row>
    <row r="2282" hidden="1" spans="1:10">
      <c r="A2282" s="27">
        <v>45245</v>
      </c>
      <c r="B2282" s="28">
        <f t="shared" si="16"/>
        <v>2271</v>
      </c>
      <c r="C2282" s="92" t="str">
        <f>_xlfn.IFNA(VLOOKUP(Table1[[#This Row],[ACCOUNT NAME]],'CHART OF ACCOUNTS'!$B$3:$D$156,2,0),"-")</f>
        <v>T WAPDA</v>
      </c>
      <c r="D2282" t="s">
        <v>61</v>
      </c>
      <c r="E2282" t="str">
        <f>_xlfn.IFNA(VLOOKUP(Table1[[#This Row],[ACCOUNT NAME]],'CHART OF ACCOUNTS'!$B$3:$D$156,3,0),"-")</f>
        <v>CONSTRUCTION EXP</v>
      </c>
      <c r="F2282" s="36" t="s">
        <v>2038</v>
      </c>
      <c r="G2282" s="48">
        <v>6670000</v>
      </c>
      <c r="H2282" s="48"/>
      <c r="I2282" s="104">
        <f>I2281+Table1[[#This Row],[DEBIT]]-Table1[[#This Row],[CREDIT]]</f>
        <v>3390002908</v>
      </c>
      <c r="J2282" s="44"/>
    </row>
    <row r="2283" hidden="1" spans="1:10">
      <c r="A2283" s="27">
        <v>45245</v>
      </c>
      <c r="B2283" s="28">
        <f t="shared" si="16"/>
        <v>2272</v>
      </c>
      <c r="C2283" s="92" t="str">
        <f>_xlfn.IFNA(VLOOKUP(Table1[[#This Row],[ACCOUNT NAME]],'CHART OF ACCOUNTS'!$B$3:$D$156,2,0),"-")</f>
        <v>GENERAL</v>
      </c>
      <c r="D2283" s="36" t="s">
        <v>31</v>
      </c>
      <c r="E2283" t="str">
        <f>_xlfn.IFNA(VLOOKUP(Table1[[#This Row],[ACCOUNT NAME]],'CHART OF ACCOUNTS'!$B$3:$D$156,3,0),"-")</f>
        <v>CONSTRUCTION EXP</v>
      </c>
      <c r="F2283" s="36" t="s">
        <v>2039</v>
      </c>
      <c r="G2283" s="48">
        <v>17590</v>
      </c>
      <c r="H2283" s="48"/>
      <c r="I2283" s="104">
        <f>I2282+Table1[[#This Row],[DEBIT]]-Table1[[#This Row],[CREDIT]]</f>
        <v>3390020498</v>
      </c>
      <c r="J2283" s="44"/>
    </row>
    <row r="2284" hidden="1" spans="1:10">
      <c r="A2284" s="27">
        <v>45245</v>
      </c>
      <c r="B2284" s="28">
        <f t="shared" si="16"/>
        <v>2273</v>
      </c>
      <c r="C2284" s="92" t="str">
        <f>_xlfn.IFNA(VLOOKUP(Table1[[#This Row],[ACCOUNT NAME]],'CHART OF ACCOUNTS'!$B$3:$D$156,2,0),"-")</f>
        <v>GENERAL</v>
      </c>
      <c r="D2284" s="36" t="s">
        <v>32</v>
      </c>
      <c r="E2284" t="str">
        <f>_xlfn.IFNA(VLOOKUP(Table1[[#This Row],[ACCOUNT NAME]],'CHART OF ACCOUNTS'!$B$3:$D$156,3,0),"-")</f>
        <v>OPERATIONS EXPENSES</v>
      </c>
      <c r="F2284" s="36" t="s">
        <v>2040</v>
      </c>
      <c r="G2284" s="48">
        <v>17000</v>
      </c>
      <c r="H2284" s="48"/>
      <c r="I2284" s="104">
        <f>I2283+Table1[[#This Row],[DEBIT]]-Table1[[#This Row],[CREDIT]]</f>
        <v>3390037498</v>
      </c>
      <c r="J2284" s="44"/>
    </row>
    <row r="2285" hidden="1" spans="1:10">
      <c r="A2285" s="27">
        <v>45245</v>
      </c>
      <c r="B2285" s="28">
        <f t="shared" si="16"/>
        <v>2274</v>
      </c>
      <c r="C2285" s="92" t="str">
        <f>_xlfn.IFNA(VLOOKUP(Table1[[#This Row],[ACCOUNT NAME]],'CHART OF ACCOUNTS'!$B$3:$D$156,2,0),"-")</f>
        <v>LAND ACQUSITION</v>
      </c>
      <c r="D2285" t="s">
        <v>21</v>
      </c>
      <c r="E2285" t="str">
        <f>_xlfn.IFNA(VLOOKUP(Table1[[#This Row],[ACCOUNT NAME]],'CHART OF ACCOUNTS'!$B$3:$D$156,3,0),"-")</f>
        <v>CONSTRUCTION EXP</v>
      </c>
      <c r="F2285" s="36" t="s">
        <v>2041</v>
      </c>
      <c r="G2285" s="48">
        <v>25000</v>
      </c>
      <c r="H2285" s="48"/>
      <c r="I2285" s="104">
        <f>I2284+Table1[[#This Row],[DEBIT]]-Table1[[#This Row],[CREDIT]]</f>
        <v>3390062498</v>
      </c>
      <c r="J2285" s="44"/>
    </row>
    <row r="2286" hidden="1" spans="1:10">
      <c r="A2286" s="27">
        <v>45245</v>
      </c>
      <c r="B2286" s="28">
        <f t="shared" si="16"/>
        <v>2275</v>
      </c>
      <c r="C2286" s="92" t="str">
        <f>_xlfn.IFNA(VLOOKUP(Table1[[#This Row],[ACCOUNT NAME]],'CHART OF ACCOUNTS'!$B$3:$D$156,2,0),"-")</f>
        <v>LAND ACQUSITION</v>
      </c>
      <c r="D2286" t="s">
        <v>21</v>
      </c>
      <c r="E2286" t="str">
        <f>_xlfn.IFNA(VLOOKUP(Table1[[#This Row],[ACCOUNT NAME]],'CHART OF ACCOUNTS'!$B$3:$D$156,3,0),"-")</f>
        <v>CONSTRUCTION EXP</v>
      </c>
      <c r="F2286" s="36" t="s">
        <v>2042</v>
      </c>
      <c r="G2286" s="48">
        <v>325000</v>
      </c>
      <c r="H2286" s="48"/>
      <c r="I2286" s="104">
        <f>I2285+Table1[[#This Row],[DEBIT]]-Table1[[#This Row],[CREDIT]]</f>
        <v>3390387498</v>
      </c>
      <c r="J2286" s="44"/>
    </row>
    <row r="2287" hidden="1" spans="1:10">
      <c r="A2287" s="27">
        <v>45245</v>
      </c>
      <c r="B2287" s="28">
        <f t="shared" si="16"/>
        <v>2276</v>
      </c>
      <c r="C2287" s="92" t="str">
        <f>_xlfn.IFNA(VLOOKUP(Table1[[#This Row],[ACCOUNT NAME]],'CHART OF ACCOUNTS'!$B$3:$D$156,2,0),"-")</f>
        <v>GENERAL</v>
      </c>
      <c r="D2287" s="37" t="s">
        <v>32</v>
      </c>
      <c r="E2287" t="str">
        <f>_xlfn.IFNA(VLOOKUP(Table1[[#This Row],[ACCOUNT NAME]],'CHART OF ACCOUNTS'!$B$3:$D$156,3,0),"-")</f>
        <v>OPERATIONS EXPENSES</v>
      </c>
      <c r="F2287" s="36" t="s">
        <v>2043</v>
      </c>
      <c r="G2287" s="48">
        <v>19565</v>
      </c>
      <c r="H2287" s="48"/>
      <c r="I2287" s="104">
        <f>I2286+Table1[[#This Row],[DEBIT]]-Table1[[#This Row],[CREDIT]]</f>
        <v>3390407063</v>
      </c>
      <c r="J2287" s="44"/>
    </row>
    <row r="2288" hidden="1" spans="1:10">
      <c r="A2288" s="27">
        <v>45245</v>
      </c>
      <c r="B2288" s="28">
        <f t="shared" si="16"/>
        <v>2277</v>
      </c>
      <c r="C2288" s="92" t="str">
        <f>_xlfn.IFNA(VLOOKUP(Table1[[#This Row],[ACCOUNT NAME]],'CHART OF ACCOUNTS'!$B$3:$D$156,2,0),"-")</f>
        <v>HONDA CITY</v>
      </c>
      <c r="D2288" s="36" t="s">
        <v>148</v>
      </c>
      <c r="E2288" t="str">
        <f>_xlfn.IFNA(VLOOKUP(Table1[[#This Row],[ACCOUNT NAME]],'CHART OF ACCOUNTS'!$B$3:$D$156,3,0),"-")</f>
        <v>OPERATIONS EXPENSES</v>
      </c>
      <c r="F2288" s="36" t="s">
        <v>2044</v>
      </c>
      <c r="G2288" s="48">
        <v>4355</v>
      </c>
      <c r="H2288" s="48"/>
      <c r="I2288" s="104">
        <f>I2287+Table1[[#This Row],[DEBIT]]-Table1[[#This Row],[CREDIT]]</f>
        <v>3390411418</v>
      </c>
      <c r="J2288" s="44"/>
    </row>
    <row r="2289" hidden="1" spans="1:10">
      <c r="A2289" s="27">
        <v>45245</v>
      </c>
      <c r="B2289" s="28">
        <f t="shared" si="16"/>
        <v>2278</v>
      </c>
      <c r="C2289" s="92" t="str">
        <f>_xlfn.IFNA(VLOOKUP(Table1[[#This Row],[ACCOUNT NAME]],'CHART OF ACCOUNTS'!$B$3:$D$156,2,0),"-")</f>
        <v>HONDA CITY</v>
      </c>
      <c r="D2289" s="36" t="s">
        <v>148</v>
      </c>
      <c r="E2289" t="str">
        <f>_xlfn.IFNA(VLOOKUP(Table1[[#This Row],[ACCOUNT NAME]],'CHART OF ACCOUNTS'!$B$3:$D$156,3,0),"-")</f>
        <v>OPERATIONS EXPENSES</v>
      </c>
      <c r="F2289" s="36" t="s">
        <v>2045</v>
      </c>
      <c r="G2289" s="48">
        <v>5000</v>
      </c>
      <c r="H2289" s="48"/>
      <c r="I2289" s="104">
        <f>I2288+Table1[[#This Row],[DEBIT]]-Table1[[#This Row],[CREDIT]]</f>
        <v>3390416418</v>
      </c>
      <c r="J2289" s="44"/>
    </row>
    <row r="2290" hidden="1" spans="1:10">
      <c r="A2290" s="27">
        <v>45245</v>
      </c>
      <c r="B2290" s="28">
        <f t="shared" si="16"/>
        <v>2279</v>
      </c>
      <c r="C2290" s="92" t="str">
        <f>_xlfn.IFNA(VLOOKUP(Table1[[#This Row],[ACCOUNT NAME]],'CHART OF ACCOUNTS'!$B$3:$D$156,2,0),"-")</f>
        <v>HONDA CITY</v>
      </c>
      <c r="D2290" s="36" t="s">
        <v>148</v>
      </c>
      <c r="E2290" t="str">
        <f>_xlfn.IFNA(VLOOKUP(Table1[[#This Row],[ACCOUNT NAME]],'CHART OF ACCOUNTS'!$B$3:$D$156,3,0),"-")</f>
        <v>OPERATIONS EXPENSES</v>
      </c>
      <c r="F2290" s="36" t="s">
        <v>2046</v>
      </c>
      <c r="G2290" s="48">
        <v>3598</v>
      </c>
      <c r="H2290" s="48"/>
      <c r="I2290" s="104">
        <f>I2289+Table1[[#This Row],[DEBIT]]-Table1[[#This Row],[CREDIT]]</f>
        <v>3390420016</v>
      </c>
      <c r="J2290" s="44"/>
    </row>
    <row r="2291" hidden="1" spans="1:10">
      <c r="A2291" s="27">
        <v>45245</v>
      </c>
      <c r="B2291" s="28">
        <f t="shared" si="16"/>
        <v>2280</v>
      </c>
      <c r="C2291" s="92" t="str">
        <f>_xlfn.IFNA(VLOOKUP(Table1[[#This Row],[ACCOUNT NAME]],'CHART OF ACCOUNTS'!$B$3:$D$156,2,0),"-")</f>
        <v>HONDA CITY</v>
      </c>
      <c r="D2291" s="36" t="s">
        <v>148</v>
      </c>
      <c r="E2291" t="str">
        <f>_xlfn.IFNA(VLOOKUP(Table1[[#This Row],[ACCOUNT NAME]],'CHART OF ACCOUNTS'!$B$3:$D$156,3,0),"-")</f>
        <v>OPERATIONS EXPENSES</v>
      </c>
      <c r="F2291" s="36" t="s">
        <v>2047</v>
      </c>
      <c r="G2291" s="48">
        <v>5500</v>
      </c>
      <c r="H2291" s="48"/>
      <c r="I2291" s="104">
        <f>I2290+Table1[[#This Row],[DEBIT]]-Table1[[#This Row],[CREDIT]]</f>
        <v>3390425516</v>
      </c>
      <c r="J2291" s="44"/>
    </row>
    <row r="2292" hidden="1" spans="1:10">
      <c r="A2292" s="27">
        <v>45245</v>
      </c>
      <c r="B2292" s="28">
        <f t="shared" si="16"/>
        <v>2281</v>
      </c>
      <c r="C2292" s="92" t="str">
        <f>_xlfn.IFNA(VLOOKUP(Table1[[#This Row],[ACCOUNT NAME]],'CHART OF ACCOUNTS'!$B$3:$D$156,2,0),"-")</f>
        <v>HONDA CITY</v>
      </c>
      <c r="D2292" s="36" t="s">
        <v>148</v>
      </c>
      <c r="E2292" t="str">
        <f>_xlfn.IFNA(VLOOKUP(Table1[[#This Row],[ACCOUNT NAME]],'CHART OF ACCOUNTS'!$B$3:$D$156,3,0),"-")</f>
        <v>OPERATIONS EXPENSES</v>
      </c>
      <c r="F2292" s="36" t="s">
        <v>2048</v>
      </c>
      <c r="G2292" s="48">
        <v>5000</v>
      </c>
      <c r="H2292" s="48"/>
      <c r="I2292" s="104">
        <f>I2291+Table1[[#This Row],[DEBIT]]-Table1[[#This Row],[CREDIT]]</f>
        <v>3390430516</v>
      </c>
      <c r="J2292" s="44"/>
    </row>
    <row r="2293" hidden="1" spans="1:10">
      <c r="A2293" s="27">
        <v>45246</v>
      </c>
      <c r="B2293" s="28">
        <f t="shared" si="16"/>
        <v>2282</v>
      </c>
      <c r="C2293" s="92" t="str">
        <f>_xlfn.IFNA(VLOOKUP(Table1[[#This Row],[ACCOUNT NAME]],'CHART OF ACCOUNTS'!$B$3:$D$156,2,0),"-")</f>
        <v>HONDA CITY</v>
      </c>
      <c r="D2293" s="36" t="s">
        <v>148</v>
      </c>
      <c r="E2293" t="str">
        <f>_xlfn.IFNA(VLOOKUP(Table1[[#This Row],[ACCOUNT NAME]],'CHART OF ACCOUNTS'!$B$3:$D$156,3,0),"-")</f>
        <v>OPERATIONS EXPENSES</v>
      </c>
      <c r="F2293" s="36" t="s">
        <v>2049</v>
      </c>
      <c r="G2293" s="48">
        <v>5250</v>
      </c>
      <c r="H2293" s="48"/>
      <c r="I2293" s="104">
        <f>I2292+Table1[[#This Row],[DEBIT]]-Table1[[#This Row],[CREDIT]]</f>
        <v>3390435766</v>
      </c>
      <c r="J2293" s="44"/>
    </row>
    <row r="2294" hidden="1" spans="1:10">
      <c r="A2294" s="27">
        <v>45246</v>
      </c>
      <c r="B2294" s="28">
        <f t="shared" si="16"/>
        <v>2283</v>
      </c>
      <c r="C2294" s="92" t="str">
        <f>_xlfn.IFNA(VLOOKUP(Table1[[#This Row],[ACCOUNT NAME]],'CHART OF ACCOUNTS'!$B$3:$D$156,2,0),"-")</f>
        <v>HONDA CITY</v>
      </c>
      <c r="D2294" s="36" t="s">
        <v>148</v>
      </c>
      <c r="E2294" t="str">
        <f>_xlfn.IFNA(VLOOKUP(Table1[[#This Row],[ACCOUNT NAME]],'CHART OF ACCOUNTS'!$B$3:$D$156,3,0),"-")</f>
        <v>OPERATIONS EXPENSES</v>
      </c>
      <c r="F2294" s="36" t="s">
        <v>2050</v>
      </c>
      <c r="G2294" s="48">
        <v>4499</v>
      </c>
      <c r="H2294" s="48"/>
      <c r="I2294" s="104">
        <f>I2293+Table1[[#This Row],[DEBIT]]-Table1[[#This Row],[CREDIT]]</f>
        <v>3390440265</v>
      </c>
      <c r="J2294" s="44"/>
    </row>
    <row r="2295" hidden="1" spans="1:10">
      <c r="A2295" s="27">
        <v>45246</v>
      </c>
      <c r="B2295" s="28">
        <f t="shared" si="16"/>
        <v>2284</v>
      </c>
      <c r="C2295" s="92" t="str">
        <f>_xlfn.IFNA(VLOOKUP(Table1[[#This Row],[ACCOUNT NAME]],'CHART OF ACCOUNTS'!$B$3:$D$156,2,0),"-")</f>
        <v>HONDA CITY</v>
      </c>
      <c r="D2295" s="36" t="s">
        <v>148</v>
      </c>
      <c r="E2295" t="str">
        <f>_xlfn.IFNA(VLOOKUP(Table1[[#This Row],[ACCOUNT NAME]],'CHART OF ACCOUNTS'!$B$3:$D$156,3,0),"-")</f>
        <v>OPERATIONS EXPENSES</v>
      </c>
      <c r="F2295" s="36" t="s">
        <v>2051</v>
      </c>
      <c r="G2295" s="48">
        <v>4500</v>
      </c>
      <c r="H2295" s="48"/>
      <c r="I2295" s="104">
        <f>I2294+Table1[[#This Row],[DEBIT]]-Table1[[#This Row],[CREDIT]]</f>
        <v>3390444765</v>
      </c>
      <c r="J2295" s="44"/>
    </row>
    <row r="2296" hidden="1" spans="1:10">
      <c r="A2296" s="27">
        <v>45246</v>
      </c>
      <c r="B2296" s="28">
        <f t="shared" si="16"/>
        <v>2285</v>
      </c>
      <c r="C2296" s="92" t="str">
        <f>_xlfn.IFNA(VLOOKUP(Table1[[#This Row],[ACCOUNT NAME]],'CHART OF ACCOUNTS'!$B$3:$D$156,2,0),"-")</f>
        <v>HONDA CITY</v>
      </c>
      <c r="D2296" s="36" t="s">
        <v>148</v>
      </c>
      <c r="E2296" t="str">
        <f>_xlfn.IFNA(VLOOKUP(Table1[[#This Row],[ACCOUNT NAME]],'CHART OF ACCOUNTS'!$B$3:$D$156,3,0),"-")</f>
        <v>OPERATIONS EXPENSES</v>
      </c>
      <c r="F2296" s="46" t="s">
        <v>2052</v>
      </c>
      <c r="G2296" s="48">
        <v>10000</v>
      </c>
      <c r="H2296" s="48"/>
      <c r="I2296" s="104">
        <f>I2295+Table1[[#This Row],[DEBIT]]-Table1[[#This Row],[CREDIT]]</f>
        <v>3390454765</v>
      </c>
      <c r="J2296" s="44"/>
    </row>
    <row r="2297" hidden="1" spans="1:10">
      <c r="A2297" s="27">
        <v>45246</v>
      </c>
      <c r="B2297" s="28">
        <f t="shared" si="16"/>
        <v>2286</v>
      </c>
      <c r="C2297" s="92" t="str">
        <f>_xlfn.IFNA(VLOOKUP(Table1[[#This Row],[ACCOUNT NAME]],'CHART OF ACCOUNTS'!$B$3:$D$156,2,0),"-")</f>
        <v>BOLAN</v>
      </c>
      <c r="D2297" t="s">
        <v>130</v>
      </c>
      <c r="E2297" t="str">
        <f>_xlfn.IFNA(VLOOKUP(Table1[[#This Row],[ACCOUNT NAME]],'CHART OF ACCOUNTS'!$B$3:$D$156,3,0),"-")</f>
        <v>OPERATIONS EXPENSES</v>
      </c>
      <c r="F2297" s="36" t="s">
        <v>2053</v>
      </c>
      <c r="G2297" s="48">
        <v>2800</v>
      </c>
      <c r="H2297" s="48"/>
      <c r="I2297" s="104">
        <f>I2296+Table1[[#This Row],[DEBIT]]-Table1[[#This Row],[CREDIT]]</f>
        <v>3390457565</v>
      </c>
      <c r="J2297" s="44"/>
    </row>
    <row r="2298" hidden="1" spans="1:10">
      <c r="A2298" s="27">
        <v>45246</v>
      </c>
      <c r="B2298" s="28">
        <f t="shared" si="16"/>
        <v>2287</v>
      </c>
      <c r="C2298" s="92" t="str">
        <f>_xlfn.IFNA(VLOOKUP(Table1[[#This Row],[ACCOUNT NAME]],'CHART OF ACCOUNTS'!$B$3:$D$156,2,0),"-")</f>
        <v>BOLAN</v>
      </c>
      <c r="D2298" t="s">
        <v>130</v>
      </c>
      <c r="E2298" t="str">
        <f>_xlfn.IFNA(VLOOKUP(Table1[[#This Row],[ACCOUNT NAME]],'CHART OF ACCOUNTS'!$B$3:$D$156,3,0),"-")</f>
        <v>OPERATIONS EXPENSES</v>
      </c>
      <c r="F2298" s="36" t="s">
        <v>2054</v>
      </c>
      <c r="G2298" s="48">
        <v>3479</v>
      </c>
      <c r="H2298" s="48"/>
      <c r="I2298" s="104">
        <f>I2297+Table1[[#This Row],[DEBIT]]-Table1[[#This Row],[CREDIT]]</f>
        <v>3390461044</v>
      </c>
      <c r="J2298" s="44"/>
    </row>
    <row r="2299" hidden="1" spans="1:10">
      <c r="A2299" s="27">
        <v>45246</v>
      </c>
      <c r="B2299" s="28">
        <f t="shared" si="16"/>
        <v>2288</v>
      </c>
      <c r="C2299" s="92" t="str">
        <f>_xlfn.IFNA(VLOOKUP(Table1[[#This Row],[ACCOUNT NAME]],'CHART OF ACCOUNTS'!$B$3:$D$156,2,0),"-")</f>
        <v>BOLAN</v>
      </c>
      <c r="D2299" t="s">
        <v>130</v>
      </c>
      <c r="E2299" t="str">
        <f>_xlfn.IFNA(VLOOKUP(Table1[[#This Row],[ACCOUNT NAME]],'CHART OF ACCOUNTS'!$B$3:$D$156,3,0),"-")</f>
        <v>OPERATIONS EXPENSES</v>
      </c>
      <c r="F2299" s="36" t="s">
        <v>2055</v>
      </c>
      <c r="G2299" s="48">
        <v>3549</v>
      </c>
      <c r="H2299" s="48"/>
      <c r="I2299" s="104">
        <f>I2298+Table1[[#This Row],[DEBIT]]-Table1[[#This Row],[CREDIT]]</f>
        <v>3390464593</v>
      </c>
      <c r="J2299" s="44"/>
    </row>
    <row r="2300" hidden="1" spans="1:10">
      <c r="A2300" s="27">
        <v>45246</v>
      </c>
      <c r="B2300" s="28">
        <f t="shared" si="16"/>
        <v>2289</v>
      </c>
      <c r="C2300" s="92" t="str">
        <f>_xlfn.IFNA(VLOOKUP(Table1[[#This Row],[ACCOUNT NAME]],'CHART OF ACCOUNTS'!$B$3:$D$156,2,0),"-")</f>
        <v>BOLAN</v>
      </c>
      <c r="D2300" t="s">
        <v>130</v>
      </c>
      <c r="E2300" t="str">
        <f>_xlfn.IFNA(VLOOKUP(Table1[[#This Row],[ACCOUNT NAME]],'CHART OF ACCOUNTS'!$B$3:$D$156,3,0),"-")</f>
        <v>OPERATIONS EXPENSES</v>
      </c>
      <c r="F2300" s="36" t="s">
        <v>2056</v>
      </c>
      <c r="G2300" s="48">
        <v>300</v>
      </c>
      <c r="H2300" s="48"/>
      <c r="I2300" s="104">
        <f>I2299+Table1[[#This Row],[DEBIT]]-Table1[[#This Row],[CREDIT]]</f>
        <v>3390464893</v>
      </c>
      <c r="J2300" s="44"/>
    </row>
    <row r="2301" hidden="1" spans="1:10">
      <c r="A2301" s="27">
        <v>45246</v>
      </c>
      <c r="B2301" s="28">
        <f t="shared" si="16"/>
        <v>2290</v>
      </c>
      <c r="C2301" s="92" t="str">
        <f>_xlfn.IFNA(VLOOKUP(Table1[[#This Row],[ACCOUNT NAME]],'CHART OF ACCOUNTS'!$B$3:$D$156,2,0),"-")</f>
        <v>BOLAN</v>
      </c>
      <c r="D2301" t="s">
        <v>130</v>
      </c>
      <c r="E2301" t="str">
        <f>_xlfn.IFNA(VLOOKUP(Table1[[#This Row],[ACCOUNT NAME]],'CHART OF ACCOUNTS'!$B$3:$D$156,3,0),"-")</f>
        <v>OPERATIONS EXPENSES</v>
      </c>
      <c r="F2301" s="36" t="s">
        <v>2057</v>
      </c>
      <c r="G2301" s="48">
        <v>5694</v>
      </c>
      <c r="H2301" s="48"/>
      <c r="I2301" s="104">
        <f>I2300+Table1[[#This Row],[DEBIT]]-Table1[[#This Row],[CREDIT]]</f>
        <v>3390470587</v>
      </c>
      <c r="J2301" s="44"/>
    </row>
    <row r="2302" hidden="1" spans="1:10">
      <c r="A2302" s="27">
        <v>45246</v>
      </c>
      <c r="B2302" s="28">
        <f t="shared" si="16"/>
        <v>2291</v>
      </c>
      <c r="C2302" s="92" t="str">
        <f>_xlfn.IFNA(VLOOKUP(Table1[[#This Row],[ACCOUNT NAME]],'CHART OF ACCOUNTS'!$B$3:$D$156,2,0),"-")</f>
        <v>FUEL</v>
      </c>
      <c r="D2302" t="s">
        <v>35</v>
      </c>
      <c r="E2302" t="str">
        <f>_xlfn.IFNA(VLOOKUP(Table1[[#This Row],[ACCOUNT NAME]],'CHART OF ACCOUNTS'!$B$3:$D$156,3,0),"-")</f>
        <v>CONSTRUCTION EXP</v>
      </c>
      <c r="F2302" s="36" t="s">
        <v>2058</v>
      </c>
      <c r="G2302" s="48">
        <v>10003</v>
      </c>
      <c r="H2302" s="48"/>
      <c r="I2302" s="104">
        <f>I2301+Table1[[#This Row],[DEBIT]]-Table1[[#This Row],[CREDIT]]</f>
        <v>3390480590</v>
      </c>
      <c r="J2302" s="44"/>
    </row>
    <row r="2303" hidden="1" spans="1:10">
      <c r="A2303" s="27">
        <v>45246</v>
      </c>
      <c r="B2303" s="28">
        <f t="shared" si="16"/>
        <v>2292</v>
      </c>
      <c r="C2303" s="92" t="str">
        <f>_xlfn.IFNA(VLOOKUP(Table1[[#This Row],[ACCOUNT NAME]],'CHART OF ACCOUNTS'!$B$3:$D$156,2,0),"-")</f>
        <v>FUEL</v>
      </c>
      <c r="D2303" t="s">
        <v>35</v>
      </c>
      <c r="E2303" t="str">
        <f>_xlfn.IFNA(VLOOKUP(Table1[[#This Row],[ACCOUNT NAME]],'CHART OF ACCOUNTS'!$B$3:$D$156,3,0),"-")</f>
        <v>CONSTRUCTION EXP</v>
      </c>
      <c r="F2303" s="36" t="s">
        <v>2059</v>
      </c>
      <c r="G2303" s="48">
        <v>10003</v>
      </c>
      <c r="H2303" s="48"/>
      <c r="I2303" s="104">
        <f>I2302+Table1[[#This Row],[DEBIT]]-Table1[[#This Row],[CREDIT]]</f>
        <v>3390490593</v>
      </c>
      <c r="J2303" s="44"/>
    </row>
    <row r="2304" hidden="1" spans="1:10">
      <c r="A2304" s="27">
        <v>45246</v>
      </c>
      <c r="B2304" s="28">
        <f t="shared" si="16"/>
        <v>2293</v>
      </c>
      <c r="C2304" s="92" t="str">
        <f>_xlfn.IFNA(VLOOKUP(Table1[[#This Row],[ACCOUNT NAME]],'CHART OF ACCOUNTS'!$B$3:$D$156,2,0),"-")</f>
        <v>FUEL</v>
      </c>
      <c r="D2304" t="s">
        <v>35</v>
      </c>
      <c r="E2304" t="str">
        <f>_xlfn.IFNA(VLOOKUP(Table1[[#This Row],[ACCOUNT NAME]],'CHART OF ACCOUNTS'!$B$3:$D$156,3,0),"-")</f>
        <v>CONSTRUCTION EXP</v>
      </c>
      <c r="F2304" s="36" t="s">
        <v>2060</v>
      </c>
      <c r="G2304" s="48">
        <v>43250</v>
      </c>
      <c r="H2304" s="48"/>
      <c r="I2304" s="104">
        <f>I2303+Table1[[#This Row],[DEBIT]]-Table1[[#This Row],[CREDIT]]</f>
        <v>3390533843</v>
      </c>
      <c r="J2304" s="44"/>
    </row>
    <row r="2305" hidden="1" spans="1:10">
      <c r="A2305" s="27">
        <v>45246</v>
      </c>
      <c r="B2305" s="28">
        <f t="shared" si="16"/>
        <v>2294</v>
      </c>
      <c r="C2305" s="92" t="str">
        <f>_xlfn.IFNA(VLOOKUP(Table1[[#This Row],[ACCOUNT NAME]],'CHART OF ACCOUNTS'!$B$3:$D$156,2,0),"-")</f>
        <v>FUEL</v>
      </c>
      <c r="D2305" t="s">
        <v>35</v>
      </c>
      <c r="E2305" t="str">
        <f>_xlfn.IFNA(VLOOKUP(Table1[[#This Row],[ACCOUNT NAME]],'CHART OF ACCOUNTS'!$B$3:$D$156,3,0),"-")</f>
        <v>CONSTRUCTION EXP</v>
      </c>
      <c r="F2305" s="36" t="s">
        <v>2061</v>
      </c>
      <c r="G2305" s="48">
        <v>99046</v>
      </c>
      <c r="H2305" s="48"/>
      <c r="I2305" s="104">
        <f>I2304+Table1[[#This Row],[DEBIT]]-Table1[[#This Row],[CREDIT]]</f>
        <v>3390632889</v>
      </c>
      <c r="J2305" s="44"/>
    </row>
    <row r="2306" hidden="1" spans="1:10">
      <c r="A2306" s="27">
        <v>45246</v>
      </c>
      <c r="B2306" s="28">
        <f t="shared" si="16"/>
        <v>2295</v>
      </c>
      <c r="C2306" s="92" t="str">
        <f>_xlfn.IFNA(VLOOKUP(Table1[[#This Row],[ACCOUNT NAME]],'CHART OF ACCOUNTS'!$B$3:$D$156,2,0),"-")</f>
        <v>FUEL</v>
      </c>
      <c r="D2306" t="s">
        <v>35</v>
      </c>
      <c r="E2306" t="str">
        <f>_xlfn.IFNA(VLOOKUP(Table1[[#This Row],[ACCOUNT NAME]],'CHART OF ACCOUNTS'!$B$3:$D$156,3,0),"-")</f>
        <v>CONSTRUCTION EXP</v>
      </c>
      <c r="F2306" s="36" t="s">
        <v>2062</v>
      </c>
      <c r="G2306" s="48">
        <v>15481</v>
      </c>
      <c r="H2306" s="48"/>
      <c r="I2306" s="104">
        <f>I2305+Table1[[#This Row],[DEBIT]]-Table1[[#This Row],[CREDIT]]</f>
        <v>3390648370</v>
      </c>
      <c r="J2306" s="44"/>
    </row>
    <row r="2307" hidden="1" spans="1:10">
      <c r="A2307" s="27">
        <v>45246</v>
      </c>
      <c r="B2307" s="28">
        <f t="shared" si="16"/>
        <v>2296</v>
      </c>
      <c r="C2307" s="92" t="str">
        <f>_xlfn.IFNA(VLOOKUP(Table1[[#This Row],[ACCOUNT NAME]],'CHART OF ACCOUNTS'!$B$3:$D$156,2,0),"-")</f>
        <v>FUEL</v>
      </c>
      <c r="D2307" t="s">
        <v>35</v>
      </c>
      <c r="E2307" t="str">
        <f>_xlfn.IFNA(VLOOKUP(Table1[[#This Row],[ACCOUNT NAME]],'CHART OF ACCOUNTS'!$B$3:$D$156,3,0),"-")</f>
        <v>CONSTRUCTION EXP</v>
      </c>
      <c r="F2307" s="36" t="s">
        <v>2063</v>
      </c>
      <c r="G2307" s="48">
        <v>50017</v>
      </c>
      <c r="H2307" s="48"/>
      <c r="I2307" s="104">
        <f>I2306+Table1[[#This Row],[DEBIT]]-Table1[[#This Row],[CREDIT]]</f>
        <v>3390698387</v>
      </c>
      <c r="J2307" s="44"/>
    </row>
    <row r="2308" hidden="1" spans="1:10">
      <c r="A2308" s="27">
        <v>45246</v>
      </c>
      <c r="B2308" s="28">
        <f t="shared" si="16"/>
        <v>2297</v>
      </c>
      <c r="C2308" s="92" t="str">
        <f>_xlfn.IFNA(VLOOKUP(Table1[[#This Row],[ACCOUNT NAME]],'CHART OF ACCOUNTS'!$B$3:$D$156,2,0),"-")</f>
        <v>FUEL</v>
      </c>
      <c r="D2308" t="s">
        <v>35</v>
      </c>
      <c r="E2308" t="str">
        <f>_xlfn.IFNA(VLOOKUP(Table1[[#This Row],[ACCOUNT NAME]],'CHART OF ACCOUNTS'!$B$3:$D$156,3,0),"-")</f>
        <v>CONSTRUCTION EXP</v>
      </c>
      <c r="F2308" s="36" t="s">
        <v>2064</v>
      </c>
      <c r="G2308" s="48">
        <v>47300</v>
      </c>
      <c r="H2308" s="48"/>
      <c r="I2308" s="104">
        <f>I2307+Table1[[#This Row],[DEBIT]]-Table1[[#This Row],[CREDIT]]</f>
        <v>3390745687</v>
      </c>
      <c r="J2308" s="44"/>
    </row>
    <row r="2309" hidden="1" spans="1:10">
      <c r="A2309" s="27">
        <v>45246</v>
      </c>
      <c r="B2309" s="28">
        <f t="shared" si="16"/>
        <v>2298</v>
      </c>
      <c r="C2309" s="92" t="str">
        <f>_xlfn.IFNA(VLOOKUP(Table1[[#This Row],[ACCOUNT NAME]],'CHART OF ACCOUNTS'!$B$3:$D$156,2,0),"-")</f>
        <v>FUEL</v>
      </c>
      <c r="D2309" t="s">
        <v>35</v>
      </c>
      <c r="E2309" t="str">
        <f>_xlfn.IFNA(VLOOKUP(Table1[[#This Row],[ACCOUNT NAME]],'CHART OF ACCOUNTS'!$B$3:$D$156,3,0),"-")</f>
        <v>CONSTRUCTION EXP</v>
      </c>
      <c r="F2309" s="36" t="s">
        <v>2065</v>
      </c>
      <c r="G2309" s="48">
        <v>26701</v>
      </c>
      <c r="H2309" s="48"/>
      <c r="I2309" s="104">
        <f>I2308+Table1[[#This Row],[DEBIT]]-Table1[[#This Row],[CREDIT]]</f>
        <v>3390772388</v>
      </c>
      <c r="J2309" s="44"/>
    </row>
    <row r="2310" hidden="1" spans="1:10">
      <c r="A2310" s="27">
        <v>45246</v>
      </c>
      <c r="B2310" s="28">
        <f t="shared" si="16"/>
        <v>2299</v>
      </c>
      <c r="C2310" s="92" t="str">
        <f>_xlfn.IFNA(VLOOKUP(Table1[[#This Row],[ACCOUNT NAME]],'CHART OF ACCOUNTS'!$B$3:$D$156,2,0),"-")</f>
        <v>FUEL</v>
      </c>
      <c r="D2310" t="s">
        <v>35</v>
      </c>
      <c r="E2310" t="str">
        <f>_xlfn.IFNA(VLOOKUP(Table1[[#This Row],[ACCOUNT NAME]],'CHART OF ACCOUNTS'!$B$3:$D$156,3,0),"-")</f>
        <v>CONSTRUCTION EXP</v>
      </c>
      <c r="F2310" s="36" t="s">
        <v>2066</v>
      </c>
      <c r="G2310" s="48">
        <v>88750</v>
      </c>
      <c r="H2310" s="48"/>
      <c r="I2310" s="104">
        <f>I2309+Table1[[#This Row],[DEBIT]]-Table1[[#This Row],[CREDIT]]</f>
        <v>3390861138</v>
      </c>
      <c r="J2310" s="44"/>
    </row>
    <row r="2311" hidden="1" spans="1:10">
      <c r="A2311" s="27">
        <v>45246</v>
      </c>
      <c r="B2311" s="28">
        <f t="shared" si="16"/>
        <v>2300</v>
      </c>
      <c r="C2311" s="92" t="str">
        <f>_xlfn.IFNA(VLOOKUP(Table1[[#This Row],[ACCOUNT NAME]],'CHART OF ACCOUNTS'!$B$3:$D$156,2,0),"-")</f>
        <v>FUEL</v>
      </c>
      <c r="D2311" t="s">
        <v>35</v>
      </c>
      <c r="E2311" t="str">
        <f>_xlfn.IFNA(VLOOKUP(Table1[[#This Row],[ACCOUNT NAME]],'CHART OF ACCOUNTS'!$B$3:$D$156,3,0),"-")</f>
        <v>CONSTRUCTION EXP</v>
      </c>
      <c r="F2311" s="36" t="s">
        <v>2067</v>
      </c>
      <c r="G2311" s="48">
        <v>57980</v>
      </c>
      <c r="H2311" s="48"/>
      <c r="I2311" s="104">
        <f>I2310+Table1[[#This Row],[DEBIT]]-Table1[[#This Row],[CREDIT]]</f>
        <v>3390919118</v>
      </c>
      <c r="J2311" s="44"/>
    </row>
    <row r="2312" hidden="1" spans="1:10">
      <c r="A2312" s="27">
        <v>45246</v>
      </c>
      <c r="B2312" s="28">
        <f t="shared" si="16"/>
        <v>2301</v>
      </c>
      <c r="C2312" s="92" t="str">
        <f>_xlfn.IFNA(VLOOKUP(Table1[[#This Row],[ACCOUNT NAME]],'CHART OF ACCOUNTS'!$B$3:$D$156,2,0),"-")</f>
        <v>FUEL</v>
      </c>
      <c r="D2312" t="s">
        <v>35</v>
      </c>
      <c r="E2312" t="str">
        <f>_xlfn.IFNA(VLOOKUP(Table1[[#This Row],[ACCOUNT NAME]],'CHART OF ACCOUNTS'!$B$3:$D$156,3,0),"-")</f>
        <v>CONSTRUCTION EXP</v>
      </c>
      <c r="F2312" s="36" t="s">
        <v>2068</v>
      </c>
      <c r="G2312" s="48">
        <v>23395</v>
      </c>
      <c r="H2312" s="48"/>
      <c r="I2312" s="104">
        <f>I2311+Table1[[#This Row],[DEBIT]]-Table1[[#This Row],[CREDIT]]</f>
        <v>3390942513</v>
      </c>
      <c r="J2312" s="44"/>
    </row>
    <row r="2313" hidden="1" spans="1:10">
      <c r="A2313" s="27">
        <v>45246</v>
      </c>
      <c r="B2313" s="28">
        <f t="shared" si="16"/>
        <v>2302</v>
      </c>
      <c r="C2313" s="92" t="str">
        <f>_xlfn.IFNA(VLOOKUP(Table1[[#This Row],[ACCOUNT NAME]],'CHART OF ACCOUNTS'!$B$3:$D$156,2,0),"-")</f>
        <v>FUEL</v>
      </c>
      <c r="D2313" t="s">
        <v>35</v>
      </c>
      <c r="E2313" t="str">
        <f>_xlfn.IFNA(VLOOKUP(Table1[[#This Row],[ACCOUNT NAME]],'CHART OF ACCOUNTS'!$B$3:$D$156,3,0),"-")</f>
        <v>CONSTRUCTION EXP</v>
      </c>
      <c r="F2313" s="36" t="s">
        <v>2069</v>
      </c>
      <c r="G2313" s="48">
        <v>20344</v>
      </c>
      <c r="H2313" s="48"/>
      <c r="I2313" s="104">
        <f>I2312+Table1[[#This Row],[DEBIT]]-Table1[[#This Row],[CREDIT]]</f>
        <v>3390962857</v>
      </c>
      <c r="J2313" s="44"/>
    </row>
    <row r="2314" hidden="1" spans="1:10">
      <c r="A2314" s="27">
        <v>45246</v>
      </c>
      <c r="B2314" s="28">
        <f t="shared" si="16"/>
        <v>2303</v>
      </c>
      <c r="C2314" s="92" t="str">
        <f>_xlfn.IFNA(VLOOKUP(Table1[[#This Row],[ACCOUNT NAME]],'CHART OF ACCOUNTS'!$B$3:$D$156,2,0),"-")</f>
        <v>FUEL</v>
      </c>
      <c r="D2314" t="s">
        <v>35</v>
      </c>
      <c r="E2314" t="str">
        <f>_xlfn.IFNA(VLOOKUP(Table1[[#This Row],[ACCOUNT NAME]],'CHART OF ACCOUNTS'!$B$3:$D$156,3,0),"-")</f>
        <v>CONSTRUCTION EXP</v>
      </c>
      <c r="F2314" s="36" t="s">
        <v>2070</v>
      </c>
      <c r="G2314" s="48">
        <v>64708</v>
      </c>
      <c r="H2314" s="48"/>
      <c r="I2314" s="104">
        <f>I2313+Table1[[#This Row],[DEBIT]]-Table1[[#This Row],[CREDIT]]</f>
        <v>3391027565</v>
      </c>
      <c r="J2314" s="44"/>
    </row>
    <row r="2315" hidden="1" spans="1:10">
      <c r="A2315" s="27">
        <v>45246</v>
      </c>
      <c r="B2315" s="28">
        <f t="shared" si="16"/>
        <v>2304</v>
      </c>
      <c r="C2315" s="92" t="str">
        <f>_xlfn.IFNA(VLOOKUP(Table1[[#This Row],[ACCOUNT NAME]],'CHART OF ACCOUNTS'!$B$3:$D$156,2,0),"-")</f>
        <v>FUEL</v>
      </c>
      <c r="D2315" t="s">
        <v>35</v>
      </c>
      <c r="E2315" t="str">
        <f>_xlfn.IFNA(VLOOKUP(Table1[[#This Row],[ACCOUNT NAME]],'CHART OF ACCOUNTS'!$B$3:$D$156,3,0),"-")</f>
        <v>CONSTRUCTION EXP</v>
      </c>
      <c r="F2315" s="36" t="s">
        <v>2071</v>
      </c>
      <c r="G2315" s="48">
        <v>101724</v>
      </c>
      <c r="H2315" s="48"/>
      <c r="I2315" s="104">
        <f>I2314+Table1[[#This Row],[DEBIT]]-Table1[[#This Row],[CREDIT]]</f>
        <v>3391129289</v>
      </c>
      <c r="J2315" s="44"/>
    </row>
    <row r="2316" hidden="1" spans="1:10">
      <c r="A2316" s="27">
        <v>45246</v>
      </c>
      <c r="B2316" s="28">
        <f t="shared" si="16"/>
        <v>2305</v>
      </c>
      <c r="C2316" s="92" t="str">
        <f>_xlfn.IFNA(VLOOKUP(Table1[[#This Row],[ACCOUNT NAME]],'CHART OF ACCOUNTS'!$B$3:$D$156,2,0),"-")</f>
        <v>FUEL</v>
      </c>
      <c r="D2316" t="s">
        <v>35</v>
      </c>
      <c r="E2316" t="str">
        <f>_xlfn.IFNA(VLOOKUP(Table1[[#This Row],[ACCOUNT NAME]],'CHART OF ACCOUNTS'!$B$3:$D$156,3,0),"-")</f>
        <v>CONSTRUCTION EXP</v>
      </c>
      <c r="F2316" s="36" t="s">
        <v>2072</v>
      </c>
      <c r="G2316" s="48">
        <v>57579</v>
      </c>
      <c r="H2316" s="48"/>
      <c r="I2316" s="104">
        <f>I2315+Table1[[#This Row],[DEBIT]]-Table1[[#This Row],[CREDIT]]</f>
        <v>3391186868</v>
      </c>
      <c r="J2316" s="44"/>
    </row>
    <row r="2317" hidden="1" spans="1:10">
      <c r="A2317" s="27">
        <v>45246</v>
      </c>
      <c r="B2317" s="28">
        <f t="shared" si="16"/>
        <v>2306</v>
      </c>
      <c r="C2317" s="92" t="str">
        <f>_xlfn.IFNA(VLOOKUP(Table1[[#This Row],[ACCOUNT NAME]],'CHART OF ACCOUNTS'!$B$3:$D$156,2,0),"-")</f>
        <v>FUEL</v>
      </c>
      <c r="D2317" t="s">
        <v>35</v>
      </c>
      <c r="E2317" t="str">
        <f>_xlfn.IFNA(VLOOKUP(Table1[[#This Row],[ACCOUNT NAME]],'CHART OF ACCOUNTS'!$B$3:$D$156,3,0),"-")</f>
        <v>CONSTRUCTION EXP</v>
      </c>
      <c r="F2317" s="36" t="s">
        <v>2073</v>
      </c>
      <c r="G2317" s="48">
        <v>29064</v>
      </c>
      <c r="H2317" s="48"/>
      <c r="I2317" s="104">
        <f>I2316+Table1[[#This Row],[DEBIT]]-Table1[[#This Row],[CREDIT]]</f>
        <v>3391215932</v>
      </c>
      <c r="J2317" s="44"/>
    </row>
    <row r="2318" hidden="1" spans="1:10">
      <c r="A2318" s="27">
        <v>45246</v>
      </c>
      <c r="B2318" s="28">
        <f t="shared" si="16"/>
        <v>2307</v>
      </c>
      <c r="C2318" s="92" t="str">
        <f>_xlfn.IFNA(VLOOKUP(Table1[[#This Row],[ACCOUNT NAME]],'CHART OF ACCOUNTS'!$B$3:$D$156,2,0),"-")</f>
        <v>FUEL</v>
      </c>
      <c r="D2318" t="s">
        <v>35</v>
      </c>
      <c r="E2318" t="str">
        <f>_xlfn.IFNA(VLOOKUP(Table1[[#This Row],[ACCOUNT NAME]],'CHART OF ACCOUNTS'!$B$3:$D$156,3,0),"-")</f>
        <v>CONSTRUCTION EXP</v>
      </c>
      <c r="F2318" s="36" t="s">
        <v>2074</v>
      </c>
      <c r="G2318" s="48">
        <v>25499</v>
      </c>
      <c r="H2318" s="48"/>
      <c r="I2318" s="104">
        <f>I2317+Table1[[#This Row],[DEBIT]]-Table1[[#This Row],[CREDIT]]</f>
        <v>3391241431</v>
      </c>
      <c r="J2318" s="44"/>
    </row>
    <row r="2319" hidden="1" spans="1:10">
      <c r="A2319" s="27">
        <v>45246</v>
      </c>
      <c r="B2319" s="28">
        <f t="shared" si="16"/>
        <v>2308</v>
      </c>
      <c r="C2319" s="92" t="str">
        <f>_xlfn.IFNA(VLOOKUP(Table1[[#This Row],[ACCOUNT NAME]],'CHART OF ACCOUNTS'!$B$3:$D$156,2,0),"-")</f>
        <v>FUEL</v>
      </c>
      <c r="D2319" t="s">
        <v>35</v>
      </c>
      <c r="E2319" t="str">
        <f>_xlfn.IFNA(VLOOKUP(Table1[[#This Row],[ACCOUNT NAME]],'CHART OF ACCOUNTS'!$B$3:$D$156,3,0),"-")</f>
        <v>CONSTRUCTION EXP</v>
      </c>
      <c r="F2319" s="36" t="s">
        <v>2075</v>
      </c>
      <c r="G2319" s="48">
        <v>28241</v>
      </c>
      <c r="H2319" s="48"/>
      <c r="I2319" s="104">
        <f>I2318+Table1[[#This Row],[DEBIT]]-Table1[[#This Row],[CREDIT]]</f>
        <v>3391269672</v>
      </c>
      <c r="J2319" s="44"/>
    </row>
    <row r="2320" hidden="1" spans="1:10">
      <c r="A2320" s="27">
        <v>45246</v>
      </c>
      <c r="B2320" s="28">
        <f t="shared" si="16"/>
        <v>2309</v>
      </c>
      <c r="C2320" s="92" t="str">
        <f>_xlfn.IFNA(VLOOKUP(Table1[[#This Row],[ACCOUNT NAME]],'CHART OF ACCOUNTS'!$B$3:$D$156,2,0),"-")</f>
        <v>FUEL</v>
      </c>
      <c r="D2320" t="s">
        <v>35</v>
      </c>
      <c r="E2320" t="str">
        <f>_xlfn.IFNA(VLOOKUP(Table1[[#This Row],[ACCOUNT NAME]],'CHART OF ACCOUNTS'!$B$3:$D$156,3,0),"-")</f>
        <v>CONSTRUCTION EXP</v>
      </c>
      <c r="F2320" s="36" t="s">
        <v>2076</v>
      </c>
      <c r="G2320" s="48">
        <v>160371</v>
      </c>
      <c r="H2320" s="48"/>
      <c r="I2320" s="104">
        <f>I2319+Table1[[#This Row],[DEBIT]]-Table1[[#This Row],[CREDIT]]</f>
        <v>3391430043</v>
      </c>
      <c r="J2320" s="44"/>
    </row>
    <row r="2321" hidden="1" spans="1:10">
      <c r="A2321" s="27">
        <v>45246</v>
      </c>
      <c r="B2321" s="28">
        <f t="shared" si="16"/>
        <v>2310</v>
      </c>
      <c r="C2321" s="92" t="str">
        <f>_xlfn.IFNA(VLOOKUP(Table1[[#This Row],[ACCOUNT NAME]],'CHART OF ACCOUNTS'!$B$3:$D$156,2,0),"-")</f>
        <v>RENTS</v>
      </c>
      <c r="D2321" t="s">
        <v>132</v>
      </c>
      <c r="E2321" t="str">
        <f>_xlfn.IFNA(VLOOKUP(Table1[[#This Row],[ACCOUNT NAME]],'CHART OF ACCOUNTS'!$B$3:$D$156,3,0),"-")</f>
        <v>OPERATIONS EXPENSES</v>
      </c>
      <c r="F2321" s="36" t="s">
        <v>2077</v>
      </c>
      <c r="G2321" s="48">
        <v>472713</v>
      </c>
      <c r="H2321" s="48"/>
      <c r="I2321" s="104">
        <f>I2320+Table1[[#This Row],[DEBIT]]-Table1[[#This Row],[CREDIT]]</f>
        <v>3391902756</v>
      </c>
      <c r="J2321" s="44"/>
    </row>
    <row r="2322" hidden="1" spans="1:10">
      <c r="A2322" s="27">
        <v>45246</v>
      </c>
      <c r="B2322" s="28">
        <f t="shared" si="16"/>
        <v>2311</v>
      </c>
      <c r="C2322" s="92" t="str">
        <f>_xlfn.IFNA(VLOOKUP(Table1[[#This Row],[ACCOUNT NAME]],'CHART OF ACCOUNTS'!$B$3:$D$156,2,0),"-")</f>
        <v>MACHINERY RENT</v>
      </c>
      <c r="D2322" t="s">
        <v>37</v>
      </c>
      <c r="E2322" t="str">
        <f>_xlfn.IFNA(VLOOKUP(Table1[[#This Row],[ACCOUNT NAME]],'CHART OF ACCOUNTS'!$B$3:$D$156,3,0),"-")</f>
        <v>CONSTRUCTION EXP</v>
      </c>
      <c r="F2322" s="36" t="s">
        <v>2078</v>
      </c>
      <c r="G2322" s="48">
        <v>938025</v>
      </c>
      <c r="H2322" s="48"/>
      <c r="I2322" s="104">
        <f>I2321+Table1[[#This Row],[DEBIT]]-Table1[[#This Row],[CREDIT]]</f>
        <v>3392840781</v>
      </c>
      <c r="J2322" s="44"/>
    </row>
    <row r="2323" hidden="1" spans="1:10">
      <c r="A2323" s="27">
        <v>45246</v>
      </c>
      <c r="B2323" s="28">
        <f t="shared" si="16"/>
        <v>2312</v>
      </c>
      <c r="C2323" s="92" t="str">
        <f>_xlfn.IFNA(VLOOKUP(Table1[[#This Row],[ACCOUNT NAME]],'CHART OF ACCOUNTS'!$B$3:$D$156,2,0),"-")</f>
        <v>BOUNDRY WALL</v>
      </c>
      <c r="D2323" t="s">
        <v>10</v>
      </c>
      <c r="E2323" t="str">
        <f>_xlfn.IFNA(VLOOKUP(Table1[[#This Row],[ACCOUNT NAME]],'CHART OF ACCOUNTS'!$B$3:$D$156,3,0),"-")</f>
        <v>CONSTRUCTION EXP</v>
      </c>
      <c r="F2323" s="36" t="s">
        <v>2079</v>
      </c>
      <c r="G2323" s="48">
        <v>87960</v>
      </c>
      <c r="H2323" s="48"/>
      <c r="I2323" s="104">
        <f>I2322+Table1[[#This Row],[DEBIT]]-Table1[[#This Row],[CREDIT]]</f>
        <v>3392928741</v>
      </c>
      <c r="J2323" s="44"/>
    </row>
    <row r="2324" hidden="1" spans="1:10">
      <c r="A2324" s="27">
        <v>45246</v>
      </c>
      <c r="B2324" s="28">
        <f t="shared" si="16"/>
        <v>2313</v>
      </c>
      <c r="C2324" s="92" t="str">
        <f>_xlfn.IFNA(VLOOKUP(Table1[[#This Row],[ACCOUNT NAME]],'CHART OF ACCOUNTS'!$B$3:$D$156,2,0),"-")</f>
        <v>UTILITY</v>
      </c>
      <c r="D2324" s="36" t="s">
        <v>141</v>
      </c>
      <c r="E2324" t="str">
        <f>_xlfn.IFNA(VLOOKUP(Table1[[#This Row],[ACCOUNT NAME]],'CHART OF ACCOUNTS'!$B$3:$D$156,3,0),"-")</f>
        <v>OPERATIONS EXPENSES</v>
      </c>
      <c r="F2324" s="36" t="s">
        <v>2080</v>
      </c>
      <c r="G2324" s="48">
        <v>49366</v>
      </c>
      <c r="H2324" s="48"/>
      <c r="I2324" s="104">
        <f>I2323+Table1[[#This Row],[DEBIT]]-Table1[[#This Row],[CREDIT]]</f>
        <v>3392978107</v>
      </c>
      <c r="J2324" s="44"/>
    </row>
    <row r="2325" hidden="1" spans="1:10">
      <c r="A2325" s="27">
        <v>45246</v>
      </c>
      <c r="B2325" s="28">
        <f t="shared" si="16"/>
        <v>2314</v>
      </c>
      <c r="C2325" s="92" t="str">
        <f>_xlfn.IFNA(VLOOKUP(Table1[[#This Row],[ACCOUNT NAME]],'CHART OF ACCOUNTS'!$B$3:$D$156,2,0),"-")</f>
        <v>UTILITY</v>
      </c>
      <c r="D2325" s="36" t="s">
        <v>141</v>
      </c>
      <c r="E2325" t="str">
        <f>_xlfn.IFNA(VLOOKUP(Table1[[#This Row],[ACCOUNT NAME]],'CHART OF ACCOUNTS'!$B$3:$D$156,3,0),"-")</f>
        <v>OPERATIONS EXPENSES</v>
      </c>
      <c r="F2325" s="46" t="s">
        <v>2081</v>
      </c>
      <c r="G2325" s="48">
        <v>44928</v>
      </c>
      <c r="H2325" s="48"/>
      <c r="I2325" s="104">
        <f>I2324+Table1[[#This Row],[DEBIT]]-Table1[[#This Row],[CREDIT]]</f>
        <v>3393023035</v>
      </c>
      <c r="J2325" s="44"/>
    </row>
    <row r="2326" hidden="1" spans="1:10">
      <c r="A2326" s="27">
        <v>45247</v>
      </c>
      <c r="B2326" s="28">
        <f t="shared" si="16"/>
        <v>2315</v>
      </c>
      <c r="C2326" s="92" t="str">
        <f>_xlfn.IFNA(VLOOKUP(Table1[[#This Row],[ACCOUNT NAME]],'CHART OF ACCOUNTS'!$B$3:$D$156,2,0),"-")</f>
        <v>SANITARY</v>
      </c>
      <c r="D2326" s="36" t="s">
        <v>26</v>
      </c>
      <c r="E2326" t="str">
        <f>_xlfn.IFNA(VLOOKUP(Table1[[#This Row],[ACCOUNT NAME]],'CHART OF ACCOUNTS'!$B$3:$D$156,3,0),"-")</f>
        <v>CONSTRUCTION EXP</v>
      </c>
      <c r="F2326" s="36" t="s">
        <v>2082</v>
      </c>
      <c r="G2326" s="48">
        <v>10830</v>
      </c>
      <c r="H2326" s="48"/>
      <c r="I2326" s="104">
        <f>I2325+Table1[[#This Row],[DEBIT]]-Table1[[#This Row],[CREDIT]]</f>
        <v>3393033865</v>
      </c>
      <c r="J2326" s="44"/>
    </row>
    <row r="2327" hidden="1" spans="1:10">
      <c r="A2327" s="27">
        <v>45247</v>
      </c>
      <c r="B2327" s="28">
        <f t="shared" si="16"/>
        <v>2316</v>
      </c>
      <c r="C2327" s="92" t="str">
        <f>_xlfn.IFNA(VLOOKUP(Table1[[#This Row],[ACCOUNT NAME]],'CHART OF ACCOUNTS'!$B$3:$D$156,2,0),"-")</f>
        <v>SANITARY</v>
      </c>
      <c r="D2327" s="36" t="s">
        <v>26</v>
      </c>
      <c r="E2327" t="str">
        <f>_xlfn.IFNA(VLOOKUP(Table1[[#This Row],[ACCOUNT NAME]],'CHART OF ACCOUNTS'!$B$3:$D$156,3,0),"-")</f>
        <v>CONSTRUCTION EXP</v>
      </c>
      <c r="F2327" s="36" t="s">
        <v>2083</v>
      </c>
      <c r="G2327" s="48">
        <v>6892</v>
      </c>
      <c r="H2327" s="48"/>
      <c r="I2327" s="104">
        <f>I2326+Table1[[#This Row],[DEBIT]]-Table1[[#This Row],[CREDIT]]</f>
        <v>3393040757</v>
      </c>
      <c r="J2327" s="44"/>
    </row>
    <row r="2328" hidden="1" spans="1:10">
      <c r="A2328" s="27">
        <v>45247</v>
      </c>
      <c r="B2328" s="28">
        <f t="shared" si="16"/>
        <v>2317</v>
      </c>
      <c r="C2328" s="92" t="str">
        <f>_xlfn.IFNA(VLOOKUP(Table1[[#This Row],[ACCOUNT NAME]],'CHART OF ACCOUNTS'!$B$3:$D$156,2,0),"-")</f>
        <v>SANITARY</v>
      </c>
      <c r="D2328" s="36" t="s">
        <v>26</v>
      </c>
      <c r="E2328" t="str">
        <f>_xlfn.IFNA(VLOOKUP(Table1[[#This Row],[ACCOUNT NAME]],'CHART OF ACCOUNTS'!$B$3:$D$156,3,0),"-")</f>
        <v>CONSTRUCTION EXP</v>
      </c>
      <c r="F2328" s="36" t="s">
        <v>2084</v>
      </c>
      <c r="G2328" s="48">
        <v>24445</v>
      </c>
      <c r="H2328" s="48"/>
      <c r="I2328" s="104">
        <f>I2327+Table1[[#This Row],[DEBIT]]-Table1[[#This Row],[CREDIT]]</f>
        <v>3393065202</v>
      </c>
      <c r="J2328" s="44"/>
    </row>
    <row r="2329" hidden="1" spans="1:10">
      <c r="A2329" s="27">
        <v>45247</v>
      </c>
      <c r="B2329" s="28">
        <f t="shared" si="16"/>
        <v>2318</v>
      </c>
      <c r="C2329" s="92" t="str">
        <f>_xlfn.IFNA(VLOOKUP(Table1[[#This Row],[ACCOUNT NAME]],'CHART OF ACCOUNTS'!$B$3:$D$156,2,0),"-")</f>
        <v>SANITARY</v>
      </c>
      <c r="D2329" s="36" t="s">
        <v>26</v>
      </c>
      <c r="E2329" t="str">
        <f>_xlfn.IFNA(VLOOKUP(Table1[[#This Row],[ACCOUNT NAME]],'CHART OF ACCOUNTS'!$B$3:$D$156,3,0),"-")</f>
        <v>CONSTRUCTION EXP</v>
      </c>
      <c r="F2329" s="36" t="s">
        <v>2085</v>
      </c>
      <c r="G2329" s="48">
        <v>960</v>
      </c>
      <c r="H2329" s="48"/>
      <c r="I2329" s="104">
        <f>I2328+Table1[[#This Row],[DEBIT]]-Table1[[#This Row],[CREDIT]]</f>
        <v>3393066162</v>
      </c>
      <c r="J2329" s="44"/>
    </row>
    <row r="2330" hidden="1" spans="1:10">
      <c r="A2330" s="27">
        <v>45247</v>
      </c>
      <c r="B2330" s="28">
        <f t="shared" si="16"/>
        <v>2319</v>
      </c>
      <c r="C2330" s="92" t="str">
        <f>_xlfn.IFNA(VLOOKUP(Table1[[#This Row],[ACCOUNT NAME]],'CHART OF ACCOUNTS'!$B$3:$D$156,2,0),"-")</f>
        <v>SALARIES</v>
      </c>
      <c r="D2330" s="36" t="s">
        <v>137</v>
      </c>
      <c r="E2330" t="str">
        <f>_xlfn.IFNA(VLOOKUP(Table1[[#This Row],[ACCOUNT NAME]],'CHART OF ACCOUNTS'!$B$3:$D$156,3,0),"-")</f>
        <v>OPERATIONS EXPENSES</v>
      </c>
      <c r="F2330" s="36" t="s">
        <v>2086</v>
      </c>
      <c r="G2330" s="48">
        <v>362652</v>
      </c>
      <c r="H2330" s="48"/>
      <c r="I2330" s="104">
        <f>I2329+Table1[[#This Row],[DEBIT]]-Table1[[#This Row],[CREDIT]]</f>
        <v>3393428814</v>
      </c>
      <c r="J2330" s="44"/>
    </row>
    <row r="2331" hidden="1" spans="1:10">
      <c r="A2331" s="27">
        <v>45247</v>
      </c>
      <c r="B2331" s="28">
        <f t="shared" si="16"/>
        <v>2320</v>
      </c>
      <c r="C2331" s="92" t="str">
        <f>_xlfn.IFNA(VLOOKUP(Table1[[#This Row],[ACCOUNT NAME]],'CHART OF ACCOUNTS'!$B$3:$D$156,2,0),"-")</f>
        <v>SALARIES</v>
      </c>
      <c r="D2331" s="36" t="s">
        <v>137</v>
      </c>
      <c r="E2331" t="str">
        <f>_xlfn.IFNA(VLOOKUP(Table1[[#This Row],[ACCOUNT NAME]],'CHART OF ACCOUNTS'!$B$3:$D$156,3,0),"-")</f>
        <v>OPERATIONS EXPENSES</v>
      </c>
      <c r="F2331" s="36" t="s">
        <v>2087</v>
      </c>
      <c r="G2331" s="48">
        <v>829099</v>
      </c>
      <c r="H2331" s="48"/>
      <c r="I2331" s="104">
        <f>I2330+Table1[[#This Row],[DEBIT]]-Table1[[#This Row],[CREDIT]]</f>
        <v>3394257913</v>
      </c>
      <c r="J2331" s="44"/>
    </row>
    <row r="2332" hidden="1" spans="1:10">
      <c r="A2332" s="27">
        <v>45247</v>
      </c>
      <c r="B2332" s="28">
        <f t="shared" si="16"/>
        <v>2321</v>
      </c>
      <c r="C2332" s="92" t="str">
        <f>_xlfn.IFNA(VLOOKUP(Table1[[#This Row],[ACCOUNT NAME]],'CHART OF ACCOUNTS'!$B$3:$D$156,2,0),"-")</f>
        <v>SALARIES</v>
      </c>
      <c r="D2332" s="36" t="s">
        <v>137</v>
      </c>
      <c r="E2332" t="str">
        <f>_xlfn.IFNA(VLOOKUP(Table1[[#This Row],[ACCOUNT NAME]],'CHART OF ACCOUNTS'!$B$3:$D$156,3,0),"-")</f>
        <v>OPERATIONS EXPENSES</v>
      </c>
      <c r="F2332" s="36" t="s">
        <v>2088</v>
      </c>
      <c r="G2332" s="48">
        <f>797500</f>
        <v>797500</v>
      </c>
      <c r="H2332" s="48"/>
      <c r="I2332" s="104">
        <f>I2331+Table1[[#This Row],[DEBIT]]-Table1[[#This Row],[CREDIT]]</f>
        <v>3395055413</v>
      </c>
      <c r="J2332" s="44"/>
    </row>
    <row r="2333" hidden="1" spans="1:10">
      <c r="A2333" s="27">
        <v>45247</v>
      </c>
      <c r="B2333" s="28">
        <f t="shared" si="16"/>
        <v>2322</v>
      </c>
      <c r="C2333" s="92" t="str">
        <f>_xlfn.IFNA(VLOOKUP(Table1[[#This Row],[ACCOUNT NAME]],'CHART OF ACCOUNTS'!$B$3:$D$156,2,0),"-")</f>
        <v>SALARIES</v>
      </c>
      <c r="D2333" s="36" t="s">
        <v>137</v>
      </c>
      <c r="E2333" t="str">
        <f>_xlfn.IFNA(VLOOKUP(Table1[[#This Row],[ACCOUNT NAME]],'CHART OF ACCOUNTS'!$B$3:$D$156,3,0),"-")</f>
        <v>OPERATIONS EXPENSES</v>
      </c>
      <c r="F2333" s="36" t="s">
        <v>2089</v>
      </c>
      <c r="G2333" s="48">
        <v>147987</v>
      </c>
      <c r="H2333" s="48"/>
      <c r="I2333" s="104">
        <f>I2332+Table1[[#This Row],[DEBIT]]-Table1[[#This Row],[CREDIT]]</f>
        <v>3395203400</v>
      </c>
      <c r="J2333" s="44"/>
    </row>
    <row r="2334" hidden="1" spans="1:10">
      <c r="A2334" s="27">
        <v>45247</v>
      </c>
      <c r="B2334" s="28">
        <f t="shared" si="16"/>
        <v>2323</v>
      </c>
      <c r="C2334" s="92" t="str">
        <f>_xlfn.IFNA(VLOOKUP(Table1[[#This Row],[ACCOUNT NAME]],'CHART OF ACCOUNTS'!$B$3:$D$156,2,0),"-")</f>
        <v>SALARIES</v>
      </c>
      <c r="D2334" s="36" t="s">
        <v>137</v>
      </c>
      <c r="E2334" t="str">
        <f>_xlfn.IFNA(VLOOKUP(Table1[[#This Row],[ACCOUNT NAME]],'CHART OF ACCOUNTS'!$B$3:$D$156,3,0),"-")</f>
        <v>OPERATIONS EXPENSES</v>
      </c>
      <c r="F2334" s="36" t="s">
        <v>2090</v>
      </c>
      <c r="G2334" s="48">
        <v>53235</v>
      </c>
      <c r="H2334" s="48"/>
      <c r="I2334" s="104">
        <f>I2333+Table1[[#This Row],[DEBIT]]-Table1[[#This Row],[CREDIT]]</f>
        <v>3395256635</v>
      </c>
      <c r="J2334" s="44"/>
    </row>
    <row r="2335" hidden="1" spans="1:10">
      <c r="A2335" s="27">
        <v>45247</v>
      </c>
      <c r="B2335" s="28">
        <f t="shared" si="16"/>
        <v>2324</v>
      </c>
      <c r="C2335" s="92" t="str">
        <f>_xlfn.IFNA(VLOOKUP(Table1[[#This Row],[ACCOUNT NAME]],'CHART OF ACCOUNTS'!$B$3:$D$156,2,0),"-")</f>
        <v>SALARIES</v>
      </c>
      <c r="D2335" s="36" t="s">
        <v>137</v>
      </c>
      <c r="E2335" t="str">
        <f>_xlfn.IFNA(VLOOKUP(Table1[[#This Row],[ACCOUNT NAME]],'CHART OF ACCOUNTS'!$B$3:$D$156,3,0),"-")</f>
        <v>OPERATIONS EXPENSES</v>
      </c>
      <c r="F2335" s="36" t="s">
        <v>2091</v>
      </c>
      <c r="G2335" s="48">
        <v>36855</v>
      </c>
      <c r="H2335" s="48"/>
      <c r="I2335" s="104">
        <f>I2334+Table1[[#This Row],[DEBIT]]-Table1[[#This Row],[CREDIT]]</f>
        <v>3395293490</v>
      </c>
      <c r="J2335" s="44"/>
    </row>
    <row r="2336" hidden="1" spans="1:10">
      <c r="A2336" s="27">
        <v>45247</v>
      </c>
      <c r="B2336" s="28">
        <f t="shared" si="16"/>
        <v>2325</v>
      </c>
      <c r="C2336" s="92" t="str">
        <f>_xlfn.IFNA(VLOOKUP(Table1[[#This Row],[ACCOUNT NAME]],'CHART OF ACCOUNTS'!$B$3:$D$156,2,0),"-")</f>
        <v>UTILITY</v>
      </c>
      <c r="D2336" s="36" t="s">
        <v>141</v>
      </c>
      <c r="E2336" t="str">
        <f>_xlfn.IFNA(VLOOKUP(Table1[[#This Row],[ACCOUNT NAME]],'CHART OF ACCOUNTS'!$B$3:$D$156,3,0),"-")</f>
        <v>OPERATIONS EXPENSES</v>
      </c>
      <c r="F2336" s="36" t="s">
        <v>2092</v>
      </c>
      <c r="G2336" s="48">
        <v>304863</v>
      </c>
      <c r="H2336" s="48"/>
      <c r="I2336" s="104">
        <f>I2335+Table1[[#This Row],[DEBIT]]-Table1[[#This Row],[CREDIT]]</f>
        <v>3395598353</v>
      </c>
      <c r="J2336" s="44"/>
    </row>
    <row r="2337" hidden="1" spans="1:10">
      <c r="A2337" s="27">
        <v>45248</v>
      </c>
      <c r="B2337" s="28">
        <f t="shared" si="16"/>
        <v>2326</v>
      </c>
      <c r="C2337" s="92" t="str">
        <f>_xlfn.IFNA(VLOOKUP(Table1[[#This Row],[ACCOUNT NAME]],'CHART OF ACCOUNTS'!$B$3:$D$156,2,0),"-")</f>
        <v>RE PURCHASED</v>
      </c>
      <c r="D2337" t="s">
        <v>173</v>
      </c>
      <c r="E2337" t="str">
        <f>_xlfn.IFNA(VLOOKUP(Table1[[#This Row],[ACCOUNT NAME]],'CHART OF ACCOUNTS'!$B$3:$D$156,3,0),"-")</f>
        <v>BUY BACK</v>
      </c>
      <c r="F2337" s="36" t="s">
        <v>2093</v>
      </c>
      <c r="G2337" s="48">
        <v>1075000</v>
      </c>
      <c r="H2337" s="48"/>
      <c r="I2337" s="104">
        <f>I2336+Table1[[#This Row],[DEBIT]]-Table1[[#This Row],[CREDIT]]</f>
        <v>3396673353</v>
      </c>
      <c r="J2337" s="44"/>
    </row>
    <row r="2338" hidden="1" spans="1:10">
      <c r="A2338" s="27">
        <v>45248</v>
      </c>
      <c r="B2338" s="28">
        <f t="shared" si="16"/>
        <v>2327</v>
      </c>
      <c r="C2338" s="92" t="str">
        <f>_xlfn.IFNA(VLOOKUP(Table1[[#This Row],[ACCOUNT NAME]],'CHART OF ACCOUNTS'!$B$3:$D$156,2,0),"-")</f>
        <v>DISCOUNT VOUCHERS</v>
      </c>
      <c r="D2338" t="s">
        <v>176</v>
      </c>
      <c r="E2338" t="str">
        <f>_xlfn.IFNA(VLOOKUP(Table1[[#This Row],[ACCOUNT NAME]],'CHART OF ACCOUNTS'!$B$3:$D$156,3,0),"-")</f>
        <v>PROMOTIONS</v>
      </c>
      <c r="F2338" s="36" t="s">
        <v>2094</v>
      </c>
      <c r="G2338" s="48">
        <v>30800000</v>
      </c>
      <c r="H2338" s="48"/>
      <c r="I2338" s="104">
        <f>I2337+Table1[[#This Row],[DEBIT]]-Table1[[#This Row],[CREDIT]]</f>
        <v>3427473353</v>
      </c>
      <c r="J2338" s="44"/>
    </row>
    <row r="2339" hidden="1" spans="1:10">
      <c r="A2339" s="27">
        <v>45254</v>
      </c>
      <c r="B2339" s="28">
        <f t="shared" si="16"/>
        <v>2328</v>
      </c>
      <c r="C2339" s="92" t="str">
        <f>_xlfn.IFNA(VLOOKUP(Table1[[#This Row],[ACCOUNT NAME]],'CHART OF ACCOUNTS'!$B$3:$D$156,2,0),"-")</f>
        <v>UTILITY</v>
      </c>
      <c r="D2339" t="s">
        <v>141</v>
      </c>
      <c r="E2339" t="str">
        <f>_xlfn.IFNA(VLOOKUP(Table1[[#This Row],[ACCOUNT NAME]],'CHART OF ACCOUNTS'!$B$3:$D$156,3,0),"-")</f>
        <v>OPERATIONS EXPENSES</v>
      </c>
      <c r="F2339" s="36" t="s">
        <v>2017</v>
      </c>
      <c r="G2339" s="109">
        <v>2600</v>
      </c>
      <c r="H2339" s="48"/>
      <c r="I2339" s="104">
        <f>I2338+Table1[[#This Row],[DEBIT]]-Table1[[#This Row],[CREDIT]]</f>
        <v>3427475953</v>
      </c>
      <c r="J2339" s="44"/>
    </row>
    <row r="2340" hidden="1" spans="1:10">
      <c r="A2340" s="27">
        <v>45254</v>
      </c>
      <c r="B2340" s="28">
        <f t="shared" si="16"/>
        <v>2329</v>
      </c>
      <c r="C2340" s="92" t="str">
        <f>_xlfn.IFNA(VLOOKUP(Table1[[#This Row],[ACCOUNT NAME]],'CHART OF ACCOUNTS'!$B$3:$D$156,2,0),"-")</f>
        <v>UTILITY</v>
      </c>
      <c r="D2340" t="s">
        <v>141</v>
      </c>
      <c r="E2340" t="str">
        <f>_xlfn.IFNA(VLOOKUP(Table1[[#This Row],[ACCOUNT NAME]],'CHART OF ACCOUNTS'!$B$3:$D$156,3,0),"-")</f>
        <v>OPERATIONS EXPENSES</v>
      </c>
      <c r="F2340" s="36" t="s">
        <v>2095</v>
      </c>
      <c r="G2340" s="48">
        <v>3146</v>
      </c>
      <c r="H2340" s="48"/>
      <c r="I2340" s="104">
        <f>I2339+Table1[[#This Row],[DEBIT]]-Table1[[#This Row],[CREDIT]]</f>
        <v>3427479099</v>
      </c>
      <c r="J2340" s="44"/>
    </row>
    <row r="2341" hidden="1" spans="1:10">
      <c r="A2341" s="27">
        <v>45254</v>
      </c>
      <c r="B2341" s="28">
        <f t="shared" si="16"/>
        <v>2330</v>
      </c>
      <c r="C2341" s="92" t="str">
        <f>_xlfn.IFNA(VLOOKUP(Table1[[#This Row],[ACCOUNT NAME]],'CHART OF ACCOUNTS'!$B$3:$D$156,2,0),"-")</f>
        <v>UTILITY</v>
      </c>
      <c r="D2341" t="s">
        <v>141</v>
      </c>
      <c r="E2341" t="str">
        <f>_xlfn.IFNA(VLOOKUP(Table1[[#This Row],[ACCOUNT NAME]],'CHART OF ACCOUNTS'!$B$3:$D$156,3,0),"-")</f>
        <v>OPERATIONS EXPENSES</v>
      </c>
      <c r="F2341" s="36" t="s">
        <v>2096</v>
      </c>
      <c r="G2341" s="48">
        <v>585</v>
      </c>
      <c r="H2341" s="48"/>
      <c r="I2341" s="104">
        <f>I2340+Table1[[#This Row],[DEBIT]]-Table1[[#This Row],[CREDIT]]</f>
        <v>3427479684</v>
      </c>
      <c r="J2341" s="44"/>
    </row>
    <row r="2342" hidden="1" spans="1:10">
      <c r="A2342" s="27">
        <v>45254</v>
      </c>
      <c r="B2342" s="28">
        <f t="shared" si="16"/>
        <v>2331</v>
      </c>
      <c r="C2342" s="92" t="str">
        <f>_xlfn.IFNA(VLOOKUP(Table1[[#This Row],[ACCOUNT NAME]],'CHART OF ACCOUNTS'!$B$3:$D$156,2,0),"-")</f>
        <v>UTILITY</v>
      </c>
      <c r="D2342" t="s">
        <v>141</v>
      </c>
      <c r="E2342" t="str">
        <f>_xlfn.IFNA(VLOOKUP(Table1[[#This Row],[ACCOUNT NAME]],'CHART OF ACCOUNTS'!$B$3:$D$156,3,0),"-")</f>
        <v>OPERATIONS EXPENSES</v>
      </c>
      <c r="F2342" s="36" t="s">
        <v>2097</v>
      </c>
      <c r="G2342" s="48">
        <v>585</v>
      </c>
      <c r="H2342" s="48"/>
      <c r="I2342" s="104">
        <f>I2341+Table1[[#This Row],[DEBIT]]-Table1[[#This Row],[CREDIT]]</f>
        <v>3427480269</v>
      </c>
      <c r="J2342" s="44"/>
    </row>
    <row r="2343" hidden="1" spans="1:10">
      <c r="A2343" s="27">
        <v>45254</v>
      </c>
      <c r="B2343" s="28">
        <f t="shared" si="16"/>
        <v>2332</v>
      </c>
      <c r="C2343" s="92" t="str">
        <f>_xlfn.IFNA(VLOOKUP(Table1[[#This Row],[ACCOUNT NAME]],'CHART OF ACCOUNTS'!$B$3:$D$156,2,0),"-")</f>
        <v>UTILITY</v>
      </c>
      <c r="D2343" t="s">
        <v>141</v>
      </c>
      <c r="E2343" t="str">
        <f>_xlfn.IFNA(VLOOKUP(Table1[[#This Row],[ACCOUNT NAME]],'CHART OF ACCOUNTS'!$B$3:$D$156,3,0),"-")</f>
        <v>OPERATIONS EXPENSES</v>
      </c>
      <c r="F2343" s="36" t="s">
        <v>2098</v>
      </c>
      <c r="G2343" s="48">
        <v>410</v>
      </c>
      <c r="H2343" s="48"/>
      <c r="I2343" s="104">
        <f>I2342+Table1[[#This Row],[DEBIT]]-Table1[[#This Row],[CREDIT]]</f>
        <v>3427480679</v>
      </c>
      <c r="J2343" s="44"/>
    </row>
    <row r="2344" hidden="1" spans="1:10">
      <c r="A2344" s="27">
        <v>45254</v>
      </c>
      <c r="B2344" s="28">
        <f t="shared" si="16"/>
        <v>2333</v>
      </c>
      <c r="C2344" s="92" t="str">
        <f>_xlfn.IFNA(VLOOKUP(Table1[[#This Row],[ACCOUNT NAME]],'CHART OF ACCOUNTS'!$B$3:$D$156,2,0),"-")</f>
        <v>UTILITY</v>
      </c>
      <c r="D2344" t="s">
        <v>141</v>
      </c>
      <c r="E2344" t="str">
        <f>_xlfn.IFNA(VLOOKUP(Table1[[#This Row],[ACCOUNT NAME]],'CHART OF ACCOUNTS'!$B$3:$D$156,3,0),"-")</f>
        <v>OPERATIONS EXPENSES</v>
      </c>
      <c r="F2344" s="36" t="s">
        <v>2099</v>
      </c>
      <c r="G2344" s="48">
        <v>1346</v>
      </c>
      <c r="H2344" s="48"/>
      <c r="I2344" s="104">
        <f>I2343+Table1[[#This Row],[DEBIT]]-Table1[[#This Row],[CREDIT]]</f>
        <v>3427482025</v>
      </c>
      <c r="J2344" s="44"/>
    </row>
    <row r="2345" hidden="1" spans="1:10">
      <c r="A2345" s="27">
        <v>45254</v>
      </c>
      <c r="B2345" s="28">
        <f t="shared" si="16"/>
        <v>2334</v>
      </c>
      <c r="C2345" s="92" t="str">
        <f>_xlfn.IFNA(VLOOKUP(Table1[[#This Row],[ACCOUNT NAME]],'CHART OF ACCOUNTS'!$B$3:$D$156,2,0),"-")</f>
        <v>UTILITY</v>
      </c>
      <c r="D2345" t="s">
        <v>141</v>
      </c>
      <c r="E2345" t="str">
        <f>_xlfn.IFNA(VLOOKUP(Table1[[#This Row],[ACCOUNT NAME]],'CHART OF ACCOUNTS'!$B$3:$D$156,3,0),"-")</f>
        <v>OPERATIONS EXPENSES</v>
      </c>
      <c r="F2345" s="36" t="s">
        <v>2100</v>
      </c>
      <c r="G2345" s="48">
        <v>397</v>
      </c>
      <c r="H2345" s="48"/>
      <c r="I2345" s="104">
        <f>I2344+Table1[[#This Row],[DEBIT]]-Table1[[#This Row],[CREDIT]]</f>
        <v>3427482422</v>
      </c>
      <c r="J2345" s="44"/>
    </row>
    <row r="2346" hidden="1" spans="1:10">
      <c r="A2346" s="27">
        <v>45254</v>
      </c>
      <c r="B2346" s="28">
        <f t="shared" si="16"/>
        <v>2335</v>
      </c>
      <c r="C2346" s="92" t="str">
        <f>_xlfn.IFNA(VLOOKUP(Table1[[#This Row],[ACCOUNT NAME]],'CHART OF ACCOUNTS'!$B$3:$D$156,2,0),"-")</f>
        <v>UTILITY</v>
      </c>
      <c r="D2346" t="s">
        <v>141</v>
      </c>
      <c r="E2346" t="str">
        <f>_xlfn.IFNA(VLOOKUP(Table1[[#This Row],[ACCOUNT NAME]],'CHART OF ACCOUNTS'!$B$3:$D$156,3,0),"-")</f>
        <v>OPERATIONS EXPENSES</v>
      </c>
      <c r="F2346" s="36" t="s">
        <v>2101</v>
      </c>
      <c r="G2346" s="48">
        <v>468</v>
      </c>
      <c r="H2346" s="48"/>
      <c r="I2346" s="104">
        <f>I2345+Table1[[#This Row],[DEBIT]]-Table1[[#This Row],[CREDIT]]</f>
        <v>3427482890</v>
      </c>
      <c r="J2346" s="44"/>
    </row>
    <row r="2347" hidden="1" spans="1:10">
      <c r="A2347" s="27">
        <v>45254</v>
      </c>
      <c r="B2347" s="28">
        <f t="shared" si="16"/>
        <v>2336</v>
      </c>
      <c r="C2347" s="92" t="str">
        <f>_xlfn.IFNA(VLOOKUP(Table1[[#This Row],[ACCOUNT NAME]],'CHART OF ACCOUNTS'!$B$3:$D$156,2,0),"-")</f>
        <v>UTILITY</v>
      </c>
      <c r="D2347" t="s">
        <v>141</v>
      </c>
      <c r="E2347" t="str">
        <f>_xlfn.IFNA(VLOOKUP(Table1[[#This Row],[ACCOUNT NAME]],'CHART OF ACCOUNTS'!$B$3:$D$156,3,0),"-")</f>
        <v>OPERATIONS EXPENSES</v>
      </c>
      <c r="F2347" s="36" t="s">
        <v>2102</v>
      </c>
      <c r="G2347" s="48">
        <v>507</v>
      </c>
      <c r="H2347" s="48"/>
      <c r="I2347" s="104">
        <f>I2346+Table1[[#This Row],[DEBIT]]-Table1[[#This Row],[CREDIT]]</f>
        <v>3427483397</v>
      </c>
      <c r="J2347" s="44"/>
    </row>
    <row r="2348" hidden="1" spans="1:10">
      <c r="A2348" s="27">
        <v>45254</v>
      </c>
      <c r="B2348" s="28">
        <f t="shared" si="16"/>
        <v>2337</v>
      </c>
      <c r="C2348" s="92" t="str">
        <f>_xlfn.IFNA(VLOOKUP(Table1[[#This Row],[ACCOUNT NAME]],'CHART OF ACCOUNTS'!$B$3:$D$156,2,0),"-")</f>
        <v>UTILITY</v>
      </c>
      <c r="D2348" t="s">
        <v>141</v>
      </c>
      <c r="E2348" t="str">
        <f>_xlfn.IFNA(VLOOKUP(Table1[[#This Row],[ACCOUNT NAME]],'CHART OF ACCOUNTS'!$B$3:$D$156,3,0),"-")</f>
        <v>OPERATIONS EXPENSES</v>
      </c>
      <c r="F2348" s="36" t="s">
        <v>2103</v>
      </c>
      <c r="G2348" s="48">
        <v>397</v>
      </c>
      <c r="H2348" s="48"/>
      <c r="I2348" s="104">
        <f>I2347+Table1[[#This Row],[DEBIT]]-Table1[[#This Row],[CREDIT]]</f>
        <v>3427483794</v>
      </c>
      <c r="J2348" s="44"/>
    </row>
    <row r="2349" hidden="1" spans="1:10">
      <c r="A2349" s="27">
        <v>45254</v>
      </c>
      <c r="B2349" s="28">
        <f t="shared" si="16"/>
        <v>2338</v>
      </c>
      <c r="C2349" s="92" t="str">
        <f>_xlfn.IFNA(VLOOKUP(Table1[[#This Row],[ACCOUNT NAME]],'CHART OF ACCOUNTS'!$B$3:$D$156,2,0),"-")</f>
        <v>UTILITY</v>
      </c>
      <c r="D2349" t="s">
        <v>141</v>
      </c>
      <c r="E2349" t="str">
        <f>_xlfn.IFNA(VLOOKUP(Table1[[#This Row],[ACCOUNT NAME]],'CHART OF ACCOUNTS'!$B$3:$D$156,3,0),"-")</f>
        <v>OPERATIONS EXPENSES</v>
      </c>
      <c r="F2349" s="36" t="s">
        <v>2104</v>
      </c>
      <c r="G2349" s="48">
        <v>8873</v>
      </c>
      <c r="H2349" s="48"/>
      <c r="I2349" s="104">
        <f>I2348+Table1[[#This Row],[DEBIT]]-Table1[[#This Row],[CREDIT]]</f>
        <v>3427492667</v>
      </c>
      <c r="J2349" s="44"/>
    </row>
    <row r="2350" hidden="1" spans="1:10">
      <c r="A2350" s="27">
        <v>45254</v>
      </c>
      <c r="B2350" s="28">
        <f t="shared" si="16"/>
        <v>2339</v>
      </c>
      <c r="C2350" s="92" t="str">
        <f>_xlfn.IFNA(VLOOKUP(Table1[[#This Row],[ACCOUNT NAME]],'CHART OF ACCOUNTS'!$B$3:$D$156,2,0),"-")</f>
        <v>UTILITY</v>
      </c>
      <c r="D2350" t="s">
        <v>141</v>
      </c>
      <c r="E2350" t="str">
        <f>_xlfn.IFNA(VLOOKUP(Table1[[#This Row],[ACCOUNT NAME]],'CHART OF ACCOUNTS'!$B$3:$D$156,3,0),"-")</f>
        <v>OPERATIONS EXPENSES</v>
      </c>
      <c r="F2350" s="36" t="s">
        <v>2105</v>
      </c>
      <c r="G2350" s="48">
        <v>5844</v>
      </c>
      <c r="H2350" s="48"/>
      <c r="I2350" s="104">
        <f>I2349+Table1[[#This Row],[DEBIT]]-Table1[[#This Row],[CREDIT]]</f>
        <v>3427498511</v>
      </c>
      <c r="J2350" s="44"/>
    </row>
    <row r="2351" hidden="1" spans="1:10">
      <c r="A2351" s="27">
        <v>45254</v>
      </c>
      <c r="B2351" s="28">
        <f t="shared" si="16"/>
        <v>2340</v>
      </c>
      <c r="C2351" s="92" t="str">
        <f>_xlfn.IFNA(VLOOKUP(Table1[[#This Row],[ACCOUNT NAME]],'CHART OF ACCOUNTS'!$B$3:$D$156,2,0),"-")</f>
        <v>UTILITY</v>
      </c>
      <c r="D2351" t="s">
        <v>141</v>
      </c>
      <c r="E2351" t="str">
        <f>_xlfn.IFNA(VLOOKUP(Table1[[#This Row],[ACCOUNT NAME]],'CHART OF ACCOUNTS'!$B$3:$D$156,3,0),"-")</f>
        <v>OPERATIONS EXPENSES</v>
      </c>
      <c r="F2351" s="36" t="s">
        <v>2106</v>
      </c>
      <c r="G2351" s="48">
        <v>2594</v>
      </c>
      <c r="H2351" s="48"/>
      <c r="I2351" s="104">
        <f>I2350+Table1[[#This Row],[DEBIT]]-Table1[[#This Row],[CREDIT]]</f>
        <v>3427501105</v>
      </c>
      <c r="J2351" s="44"/>
    </row>
    <row r="2352" hidden="1" spans="1:10">
      <c r="A2352" s="27">
        <v>45254</v>
      </c>
      <c r="B2352" s="28">
        <f t="shared" si="16"/>
        <v>2341</v>
      </c>
      <c r="C2352" s="92" t="str">
        <f>_xlfn.IFNA(VLOOKUP(Table1[[#This Row],[ACCOUNT NAME]],'CHART OF ACCOUNTS'!$B$3:$D$156,2,0),"-")</f>
        <v>UTILITY</v>
      </c>
      <c r="D2352" t="s">
        <v>141</v>
      </c>
      <c r="E2352" t="str">
        <f>_xlfn.IFNA(VLOOKUP(Table1[[#This Row],[ACCOUNT NAME]],'CHART OF ACCOUNTS'!$B$3:$D$156,3,0),"-")</f>
        <v>OPERATIONS EXPENSES</v>
      </c>
      <c r="F2352" s="36" t="s">
        <v>2107</v>
      </c>
      <c r="G2352" s="48">
        <v>585</v>
      </c>
      <c r="H2352" s="48"/>
      <c r="I2352" s="104">
        <f>I2351+Table1[[#This Row],[DEBIT]]-Table1[[#This Row],[CREDIT]]</f>
        <v>3427501690</v>
      </c>
      <c r="J2352" s="44"/>
    </row>
    <row r="2353" hidden="1" spans="1:10">
      <c r="A2353" s="27">
        <v>45254</v>
      </c>
      <c r="B2353" s="28">
        <f t="shared" si="16"/>
        <v>2342</v>
      </c>
      <c r="C2353" s="92" t="str">
        <f>_xlfn.IFNA(VLOOKUP(Table1[[#This Row],[ACCOUNT NAME]],'CHART OF ACCOUNTS'!$B$3:$D$156,2,0),"-")</f>
        <v>SALARIES</v>
      </c>
      <c r="D2353" s="36" t="s">
        <v>152</v>
      </c>
      <c r="E2353" t="str">
        <f>_xlfn.IFNA(VLOOKUP(Table1[[#This Row],[ACCOUNT NAME]],'CHART OF ACCOUNTS'!$B$3:$D$156,3,0),"-")</f>
        <v>OPERATIONS EXPENSES</v>
      </c>
      <c r="F2353" s="36" t="s">
        <v>2108</v>
      </c>
      <c r="G2353" s="48">
        <v>25000</v>
      </c>
      <c r="H2353" s="48"/>
      <c r="I2353" s="104">
        <f>I2352+Table1[[#This Row],[DEBIT]]-Table1[[#This Row],[CREDIT]]</f>
        <v>3427526690</v>
      </c>
      <c r="J2353" s="44"/>
    </row>
    <row r="2354" hidden="1" spans="1:11">
      <c r="A2354" s="27">
        <v>45257</v>
      </c>
      <c r="B2354" s="28">
        <f t="shared" si="16"/>
        <v>2343</v>
      </c>
      <c r="C2354" s="92" t="str">
        <f>_xlfn.IFNA(VLOOKUP(Table1[[#This Row],[ACCOUNT NAME]],'CHART OF ACCOUNTS'!$B$3:$D$156,2,0),"-")</f>
        <v>CEMENT</v>
      </c>
      <c r="D2354" s="36" t="s">
        <v>45</v>
      </c>
      <c r="E2354" t="str">
        <f>_xlfn.IFNA(VLOOKUP(Table1[[#This Row],[ACCOUNT NAME]],'CHART OF ACCOUNTS'!$B$3:$D$156,3,0),"-")</f>
        <v>CONSTRUCTION EXP</v>
      </c>
      <c r="F2354" s="36" t="s">
        <v>2109</v>
      </c>
      <c r="G2354" s="48">
        <v>189360</v>
      </c>
      <c r="H2354" s="48"/>
      <c r="I2354" s="104">
        <f>I2353+Table1[[#This Row],[DEBIT]]-Table1[[#This Row],[CREDIT]]</f>
        <v>3427716050</v>
      </c>
      <c r="J2354" s="93"/>
      <c r="K2354" s="65"/>
    </row>
    <row r="2355" hidden="1" spans="1:11">
      <c r="A2355" s="27">
        <v>45257</v>
      </c>
      <c r="B2355" s="28">
        <f t="shared" si="16"/>
        <v>2344</v>
      </c>
      <c r="C2355" s="92" t="str">
        <f>_xlfn.IFNA(VLOOKUP(Table1[[#This Row],[ACCOUNT NAME]],'CHART OF ACCOUNTS'!$B$3:$D$156,2,0),"-")</f>
        <v>SAND</v>
      </c>
      <c r="D2355" t="s">
        <v>43</v>
      </c>
      <c r="E2355" t="str">
        <f>_xlfn.IFNA(VLOOKUP(Table1[[#This Row],[ACCOUNT NAME]],'CHART OF ACCOUNTS'!$B$3:$D$156,3,0),"-")</f>
        <v>CONSTRUCTION EXP</v>
      </c>
      <c r="F2355" s="36" t="s">
        <v>2110</v>
      </c>
      <c r="G2355" s="48">
        <v>70092</v>
      </c>
      <c r="H2355" s="48"/>
      <c r="I2355" s="104">
        <f>I2354+Table1[[#This Row],[DEBIT]]-Table1[[#This Row],[CREDIT]]</f>
        <v>3427786142</v>
      </c>
      <c r="J2355" s="93"/>
      <c r="K2355" s="65"/>
    </row>
    <row r="2356" hidden="1" spans="1:11">
      <c r="A2356" s="27">
        <v>45257</v>
      </c>
      <c r="B2356" s="28">
        <f t="shared" si="16"/>
        <v>2345</v>
      </c>
      <c r="C2356" s="92" t="str">
        <f>_xlfn.IFNA(VLOOKUP(Table1[[#This Row],[ACCOUNT NAME]],'CHART OF ACCOUNTS'!$B$3:$D$156,2,0),"-")</f>
        <v>SALARIES</v>
      </c>
      <c r="D2356" s="36" t="s">
        <v>138</v>
      </c>
      <c r="E2356" t="str">
        <f>_xlfn.IFNA(VLOOKUP(Table1[[#This Row],[ACCOUNT NAME]],'CHART OF ACCOUNTS'!$B$3:$D$156,3,0),"-")</f>
        <v>OPERATIONS EXPENSES</v>
      </c>
      <c r="F2356" s="36" t="s">
        <v>2111</v>
      </c>
      <c r="G2356" s="48">
        <v>60830</v>
      </c>
      <c r="H2356" s="48"/>
      <c r="I2356" s="104">
        <f>I2355+Table1[[#This Row],[DEBIT]]-Table1[[#This Row],[CREDIT]]</f>
        <v>3427846972</v>
      </c>
      <c r="J2356" s="93"/>
      <c r="K2356" s="65"/>
    </row>
    <row r="2357" hidden="1" spans="1:11">
      <c r="A2357" s="27">
        <v>45257</v>
      </c>
      <c r="B2357" s="28">
        <f t="shared" si="16"/>
        <v>2346</v>
      </c>
      <c r="C2357" s="92" t="str">
        <f>_xlfn.IFNA(VLOOKUP(Table1[[#This Row],[ACCOUNT NAME]],'CHART OF ACCOUNTS'!$B$3:$D$156,2,0),"-")</f>
        <v>UTILITY</v>
      </c>
      <c r="D2357" s="36" t="s">
        <v>141</v>
      </c>
      <c r="E2357" t="str">
        <f>_xlfn.IFNA(VLOOKUP(Table1[[#This Row],[ACCOUNT NAME]],'CHART OF ACCOUNTS'!$B$3:$D$156,3,0),"-")</f>
        <v>OPERATIONS EXPENSES</v>
      </c>
      <c r="F2357" s="36" t="s">
        <v>2112</v>
      </c>
      <c r="G2357" s="48">
        <v>124</v>
      </c>
      <c r="H2357" s="48"/>
      <c r="I2357" s="104">
        <f>I2356+Table1[[#This Row],[DEBIT]]-Table1[[#This Row],[CREDIT]]</f>
        <v>3427847096</v>
      </c>
      <c r="J2357" s="93"/>
      <c r="K2357" s="65"/>
    </row>
    <row r="2358" hidden="1" spans="1:11">
      <c r="A2358" s="27">
        <v>45257</v>
      </c>
      <c r="B2358" s="28">
        <f t="shared" si="16"/>
        <v>2347</v>
      </c>
      <c r="C2358" s="92" t="str">
        <f>_xlfn.IFNA(VLOOKUP(Table1[[#This Row],[ACCOUNT NAME]],'CHART OF ACCOUNTS'!$B$3:$D$156,2,0),"-")</f>
        <v>UTILITY</v>
      </c>
      <c r="D2358" s="36" t="s">
        <v>141</v>
      </c>
      <c r="E2358" t="str">
        <f>_xlfn.IFNA(VLOOKUP(Table1[[#This Row],[ACCOUNT NAME]],'CHART OF ACCOUNTS'!$B$3:$D$156,3,0),"-")</f>
        <v>OPERATIONS EXPENSES</v>
      </c>
      <c r="F2358" s="36" t="s">
        <v>2113</v>
      </c>
      <c r="G2358" s="48">
        <v>2600</v>
      </c>
      <c r="H2358" s="48"/>
      <c r="I2358" s="104">
        <f>I2357+Table1[[#This Row],[DEBIT]]-Table1[[#This Row],[CREDIT]]</f>
        <v>3427849696</v>
      </c>
      <c r="J2358" s="93"/>
      <c r="K2358" s="65"/>
    </row>
    <row r="2359" hidden="1" spans="1:11">
      <c r="A2359" s="27">
        <v>45257</v>
      </c>
      <c r="B2359" s="28">
        <f t="shared" ref="B2359:B2453" si="17">SUM(B2358+1)</f>
        <v>2348</v>
      </c>
      <c r="C2359" s="92" t="str">
        <f>_xlfn.IFNA(VLOOKUP(Table1[[#This Row],[ACCOUNT NAME]],'CHART OF ACCOUNTS'!$B$3:$D$156,2,0),"-")</f>
        <v>UTILITY</v>
      </c>
      <c r="D2359" s="36" t="s">
        <v>141</v>
      </c>
      <c r="E2359" t="str">
        <f>_xlfn.IFNA(VLOOKUP(Table1[[#This Row],[ACCOUNT NAME]],'CHART OF ACCOUNTS'!$B$3:$D$156,3,0),"-")</f>
        <v>OPERATIONS EXPENSES</v>
      </c>
      <c r="F2359" s="36" t="s">
        <v>2114</v>
      </c>
      <c r="G2359" s="48">
        <v>18321</v>
      </c>
      <c r="H2359" s="48"/>
      <c r="I2359" s="104">
        <f>I2358+Table1[[#This Row],[DEBIT]]-Table1[[#This Row],[CREDIT]]</f>
        <v>3427868017</v>
      </c>
      <c r="J2359" s="93"/>
      <c r="K2359" s="65"/>
    </row>
    <row r="2360" hidden="1" spans="1:11">
      <c r="A2360" s="27">
        <v>45259</v>
      </c>
      <c r="B2360" s="28">
        <f t="shared" si="17"/>
        <v>2349</v>
      </c>
      <c r="C2360" s="92" t="str">
        <f>_xlfn.IFNA(VLOOKUP(Table1[[#This Row],[ACCOUNT NAME]],'CHART OF ACCOUNTS'!$B$3:$D$156,2,0),"-")</f>
        <v>RENTS</v>
      </c>
      <c r="D2360" s="36" t="s">
        <v>134</v>
      </c>
      <c r="E2360" t="str">
        <f>_xlfn.IFNA(VLOOKUP(Table1[[#This Row],[ACCOUNT NAME]],'CHART OF ACCOUNTS'!$B$3:$D$156,3,0),"-")</f>
        <v>OPERATIONS EXPENSES</v>
      </c>
      <c r="F2360" s="46" t="s">
        <v>2115</v>
      </c>
      <c r="G2360" s="48">
        <v>178750</v>
      </c>
      <c r="H2360" s="48"/>
      <c r="I2360" s="104">
        <f>I2359+Table1[[#This Row],[DEBIT]]-Table1[[#This Row],[CREDIT]]</f>
        <v>3428046767</v>
      </c>
      <c r="J2360" s="93"/>
      <c r="K2360" s="65"/>
    </row>
    <row r="2361" hidden="1" spans="1:11">
      <c r="A2361" s="27">
        <v>45259</v>
      </c>
      <c r="B2361" s="28">
        <f t="shared" si="17"/>
        <v>2350</v>
      </c>
      <c r="C2361" s="92" t="str">
        <f>_xlfn.IFNA(VLOOKUP(Table1[[#This Row],[ACCOUNT NAME]],'CHART OF ACCOUNTS'!$B$3:$D$156,2,0),"-")</f>
        <v>FURNITURE AND FITTINGS</v>
      </c>
      <c r="D2361" t="s">
        <v>166</v>
      </c>
      <c r="E2361" t="str">
        <f>_xlfn.IFNA(VLOOKUP(Table1[[#This Row],[ACCOUNT NAME]],'CHART OF ACCOUNTS'!$B$3:$D$156,3,0),"-")</f>
        <v>ASSETS PURCHASED</v>
      </c>
      <c r="F2361" s="36" t="s">
        <v>2116</v>
      </c>
      <c r="G2361" s="48">
        <v>50000</v>
      </c>
      <c r="H2361" s="48"/>
      <c r="I2361" s="104">
        <f>I2360+Table1[[#This Row],[DEBIT]]-Table1[[#This Row],[CREDIT]]</f>
        <v>3428096767</v>
      </c>
      <c r="J2361" s="93"/>
      <c r="K2361" s="65"/>
    </row>
    <row r="2362" hidden="1" spans="1:11">
      <c r="A2362" s="27">
        <v>45259</v>
      </c>
      <c r="B2362" s="28">
        <f t="shared" si="17"/>
        <v>2351</v>
      </c>
      <c r="C2362" s="92" t="str">
        <f>_xlfn.IFNA(VLOOKUP(Table1[[#This Row],[ACCOUNT NAME]],'CHART OF ACCOUNTS'!$B$3:$D$156,2,0),"-")</f>
        <v>FURNITURE AND FITTINGS</v>
      </c>
      <c r="D2362" t="s">
        <v>166</v>
      </c>
      <c r="E2362" t="str">
        <f>_xlfn.IFNA(VLOOKUP(Table1[[#This Row],[ACCOUNT NAME]],'CHART OF ACCOUNTS'!$B$3:$D$156,3,0),"-")</f>
        <v>ASSETS PURCHASED</v>
      </c>
      <c r="F2362" s="36" t="s">
        <v>2117</v>
      </c>
      <c r="G2362" s="48">
        <v>45000</v>
      </c>
      <c r="H2362" s="48"/>
      <c r="I2362" s="104">
        <f>I2361+Table1[[#This Row],[DEBIT]]-Table1[[#This Row],[CREDIT]]</f>
        <v>3428141767</v>
      </c>
      <c r="J2362" s="93"/>
      <c r="K2362" s="65"/>
    </row>
    <row r="2363" hidden="1" spans="1:11">
      <c r="A2363" s="27">
        <v>45259</v>
      </c>
      <c r="B2363" s="28">
        <f t="shared" si="17"/>
        <v>2352</v>
      </c>
      <c r="C2363" s="92" t="str">
        <f>_xlfn.IFNA(VLOOKUP(Table1[[#This Row],[ACCOUNT NAME]],'CHART OF ACCOUNTS'!$B$3:$D$156,2,0),"-")</f>
        <v>FURNITURE AND FITTINGS</v>
      </c>
      <c r="D2363" t="s">
        <v>166</v>
      </c>
      <c r="E2363" t="str">
        <f>_xlfn.IFNA(VLOOKUP(Table1[[#This Row],[ACCOUNT NAME]],'CHART OF ACCOUNTS'!$B$3:$D$156,3,0),"-")</f>
        <v>ASSETS PURCHASED</v>
      </c>
      <c r="F2363" s="36" t="s">
        <v>2118</v>
      </c>
      <c r="G2363" s="48">
        <v>51600</v>
      </c>
      <c r="H2363" s="48"/>
      <c r="I2363" s="104">
        <f>I2362+Table1[[#This Row],[DEBIT]]-Table1[[#This Row],[CREDIT]]</f>
        <v>3428193367</v>
      </c>
      <c r="J2363" s="93"/>
      <c r="K2363" s="65"/>
    </row>
    <row r="2364" hidden="1" spans="1:11">
      <c r="A2364" s="27">
        <v>45259</v>
      </c>
      <c r="B2364" s="28">
        <f t="shared" si="17"/>
        <v>2353</v>
      </c>
      <c r="C2364" s="92" t="str">
        <f>_xlfn.IFNA(VLOOKUP(Table1[[#This Row],[ACCOUNT NAME]],'CHART OF ACCOUNTS'!$B$3:$D$156,2,0),"-")</f>
        <v>GENERAL</v>
      </c>
      <c r="D2364" s="36" t="s">
        <v>31</v>
      </c>
      <c r="E2364" t="str">
        <f>_xlfn.IFNA(VLOOKUP(Table1[[#This Row],[ACCOUNT NAME]],'CHART OF ACCOUNTS'!$B$3:$D$156,3,0),"-")</f>
        <v>CONSTRUCTION EXP</v>
      </c>
      <c r="F2364" s="36" t="s">
        <v>2119</v>
      </c>
      <c r="G2364" s="48">
        <v>18500</v>
      </c>
      <c r="H2364" s="48"/>
      <c r="I2364" s="104">
        <f>I2363+Table1[[#This Row],[DEBIT]]-Table1[[#This Row],[CREDIT]]</f>
        <v>3428211867</v>
      </c>
      <c r="J2364" s="93"/>
      <c r="K2364" s="65"/>
    </row>
    <row r="2365" hidden="1" spans="1:11">
      <c r="A2365" s="27">
        <v>45261</v>
      </c>
      <c r="B2365" s="28">
        <f t="shared" si="17"/>
        <v>2354</v>
      </c>
      <c r="C2365" s="92" t="str">
        <f>_xlfn.IFNA(VLOOKUP(Table1[[#This Row],[ACCOUNT NAME]],'CHART OF ACCOUNTS'!$B$3:$D$156,2,0),"-")</f>
        <v>UTILITY</v>
      </c>
      <c r="D2365" s="36" t="s">
        <v>141</v>
      </c>
      <c r="E2365" t="str">
        <f>_xlfn.IFNA(VLOOKUP(Table1[[#This Row],[ACCOUNT NAME]],'CHART OF ACCOUNTS'!$B$3:$D$156,3,0),"-")</f>
        <v>OPERATIONS EXPENSES</v>
      </c>
      <c r="F2365" s="36" t="s">
        <v>2120</v>
      </c>
      <c r="G2365" s="48">
        <v>190</v>
      </c>
      <c r="H2365" s="48"/>
      <c r="I2365" s="104">
        <f>I2364+Table1[[#This Row],[DEBIT]]-Table1[[#This Row],[CREDIT]]</f>
        <v>3428212057</v>
      </c>
      <c r="J2365" s="93"/>
      <c r="K2365" s="65"/>
    </row>
    <row r="2366" hidden="1" spans="1:11">
      <c r="A2366" s="27">
        <v>45261</v>
      </c>
      <c r="B2366" s="28">
        <f t="shared" si="17"/>
        <v>2355</v>
      </c>
      <c r="C2366" s="92" t="str">
        <f>_xlfn.IFNA(VLOOKUP(Table1[[#This Row],[ACCOUNT NAME]],'CHART OF ACCOUNTS'!$B$3:$D$156,2,0),"-")</f>
        <v>UTILITY</v>
      </c>
      <c r="D2366" s="36" t="s">
        <v>141</v>
      </c>
      <c r="E2366" t="str">
        <f>_xlfn.IFNA(VLOOKUP(Table1[[#This Row],[ACCOUNT NAME]],'CHART OF ACCOUNTS'!$B$3:$D$156,3,0),"-")</f>
        <v>OPERATIONS EXPENSES</v>
      </c>
      <c r="F2366" s="36" t="s">
        <v>2121</v>
      </c>
      <c r="G2366" s="48">
        <v>2652</v>
      </c>
      <c r="H2366" s="48"/>
      <c r="I2366" s="104">
        <f>I2365+Table1[[#This Row],[DEBIT]]-Table1[[#This Row],[CREDIT]]</f>
        <v>3428214709</v>
      </c>
      <c r="J2366" s="93"/>
      <c r="K2366" s="65"/>
    </row>
    <row r="2367" hidden="1" spans="1:11">
      <c r="A2367" s="27">
        <v>45261</v>
      </c>
      <c r="B2367" s="28">
        <f t="shared" si="17"/>
        <v>2356</v>
      </c>
      <c r="C2367" s="92" t="str">
        <f>_xlfn.IFNA(VLOOKUP(Table1[[#This Row],[ACCOUNT NAME]],'CHART OF ACCOUNTS'!$B$3:$D$156,2,0),"-")</f>
        <v>UTILITY</v>
      </c>
      <c r="D2367" s="36" t="s">
        <v>141</v>
      </c>
      <c r="E2367" t="str">
        <f>_xlfn.IFNA(VLOOKUP(Table1[[#This Row],[ACCOUNT NAME]],'CHART OF ACCOUNTS'!$B$3:$D$156,3,0),"-")</f>
        <v>OPERATIONS EXPENSES</v>
      </c>
      <c r="F2367" s="36" t="s">
        <v>2122</v>
      </c>
      <c r="G2367" s="48">
        <v>5598</v>
      </c>
      <c r="H2367" s="48"/>
      <c r="I2367" s="104">
        <f>I2366+Table1[[#This Row],[DEBIT]]-Table1[[#This Row],[CREDIT]]</f>
        <v>3428220307</v>
      </c>
      <c r="J2367" s="93"/>
      <c r="K2367" s="65"/>
    </row>
    <row r="2368" hidden="1" spans="1:11">
      <c r="A2368" s="27">
        <v>45261</v>
      </c>
      <c r="B2368" s="28">
        <f t="shared" si="17"/>
        <v>2357</v>
      </c>
      <c r="C2368" s="92" t="str">
        <f>_xlfn.IFNA(VLOOKUP(Table1[[#This Row],[ACCOUNT NAME]],'CHART OF ACCOUNTS'!$B$3:$D$156,2,0),"-")</f>
        <v>UTILITY</v>
      </c>
      <c r="D2368" s="36" t="s">
        <v>141</v>
      </c>
      <c r="E2368" t="str">
        <f>_xlfn.IFNA(VLOOKUP(Table1[[#This Row],[ACCOUNT NAME]],'CHART OF ACCOUNTS'!$B$3:$D$156,3,0),"-")</f>
        <v>OPERATIONS EXPENSES</v>
      </c>
      <c r="F2368" s="36" t="s">
        <v>2123</v>
      </c>
      <c r="G2368" s="48">
        <v>145</v>
      </c>
      <c r="H2368" s="48"/>
      <c r="I2368" s="104">
        <f>I2367+Table1[[#This Row],[DEBIT]]-Table1[[#This Row],[CREDIT]]</f>
        <v>3428220452</v>
      </c>
      <c r="J2368" s="93"/>
      <c r="K2368" s="65"/>
    </row>
    <row r="2369" hidden="1" spans="1:11">
      <c r="A2369" s="27">
        <v>45261</v>
      </c>
      <c r="B2369" s="28">
        <f t="shared" si="17"/>
        <v>2358</v>
      </c>
      <c r="C2369" s="92" t="str">
        <f>_xlfn.IFNA(VLOOKUP(Table1[[#This Row],[ACCOUNT NAME]],'CHART OF ACCOUNTS'!$B$3:$D$156,2,0),"-")</f>
        <v>UTILITY</v>
      </c>
      <c r="D2369" s="36" t="s">
        <v>141</v>
      </c>
      <c r="E2369" t="str">
        <f>_xlfn.IFNA(VLOOKUP(Table1[[#This Row],[ACCOUNT NAME]],'CHART OF ACCOUNTS'!$B$3:$D$156,3,0),"-")</f>
        <v>OPERATIONS EXPENSES</v>
      </c>
      <c r="F2369" s="36" t="s">
        <v>2124</v>
      </c>
      <c r="G2369" s="48">
        <v>145</v>
      </c>
      <c r="H2369" s="48"/>
      <c r="I2369" s="104">
        <f>I2368+Table1[[#This Row],[DEBIT]]-Table1[[#This Row],[CREDIT]]</f>
        <v>3428220597</v>
      </c>
      <c r="J2369" s="93"/>
      <c r="K2369" s="65"/>
    </row>
    <row r="2370" hidden="1" spans="1:11">
      <c r="A2370" s="27">
        <v>45262</v>
      </c>
      <c r="B2370" s="28">
        <f t="shared" si="17"/>
        <v>2359</v>
      </c>
      <c r="C2370" s="92" t="str">
        <f>_xlfn.IFNA(VLOOKUP(Table1[[#This Row],[ACCOUNT NAME]],'CHART OF ACCOUNTS'!$B$3:$D$156,2,0),"-")</f>
        <v>UTILITY</v>
      </c>
      <c r="D2370" s="36" t="s">
        <v>141</v>
      </c>
      <c r="E2370" t="str">
        <f>_xlfn.IFNA(VLOOKUP(Table1[[#This Row],[ACCOUNT NAME]],'CHART OF ACCOUNTS'!$B$3:$D$156,3,0),"-")</f>
        <v>OPERATIONS EXPENSES</v>
      </c>
      <c r="F2370" s="36" t="s">
        <v>2125</v>
      </c>
      <c r="G2370" s="48">
        <v>6784</v>
      </c>
      <c r="H2370" s="48"/>
      <c r="I2370" s="104">
        <f>I2369+Table1[[#This Row],[DEBIT]]-Table1[[#This Row],[CREDIT]]</f>
        <v>3428227381</v>
      </c>
      <c r="J2370" s="93"/>
      <c r="K2370" s="65"/>
    </row>
    <row r="2371" hidden="1" spans="1:11">
      <c r="A2371" s="27">
        <v>45262</v>
      </c>
      <c r="B2371" s="28">
        <f t="shared" si="17"/>
        <v>2360</v>
      </c>
      <c r="C2371" s="92" t="str">
        <f>_xlfn.IFNA(VLOOKUP(Table1[[#This Row],[ACCOUNT NAME]],'CHART OF ACCOUNTS'!$B$3:$D$156,2,0),"-")</f>
        <v>UTILITY</v>
      </c>
      <c r="D2371" s="36" t="s">
        <v>141</v>
      </c>
      <c r="E2371" t="str">
        <f>_xlfn.IFNA(VLOOKUP(Table1[[#This Row],[ACCOUNT NAME]],'CHART OF ACCOUNTS'!$B$3:$D$156,3,0),"-")</f>
        <v>OPERATIONS EXPENSES</v>
      </c>
      <c r="F2371" s="36" t="s">
        <v>2126</v>
      </c>
      <c r="G2371" s="48">
        <v>894</v>
      </c>
      <c r="H2371" s="48"/>
      <c r="I2371" s="104">
        <f>I2370+Table1[[#This Row],[DEBIT]]-Table1[[#This Row],[CREDIT]]</f>
        <v>3428228275</v>
      </c>
      <c r="J2371" s="93"/>
      <c r="K2371" s="65"/>
    </row>
    <row r="2372" hidden="1" spans="1:11">
      <c r="A2372" s="27">
        <v>45271</v>
      </c>
      <c r="B2372" s="28">
        <f t="shared" si="17"/>
        <v>2361</v>
      </c>
      <c r="C2372" s="92" t="str">
        <f>_xlfn.IFNA(VLOOKUP(Table1[[#This Row],[ACCOUNT NAME]],'CHART OF ACCOUNTS'!$B$3:$D$156,2,0),"-")</f>
        <v>UTILITY</v>
      </c>
      <c r="D2372" s="36" t="s">
        <v>141</v>
      </c>
      <c r="E2372" t="str">
        <f>_xlfn.IFNA(VLOOKUP(Table1[[#This Row],[ACCOUNT NAME]],'CHART OF ACCOUNTS'!$B$3:$D$156,3,0),"-")</f>
        <v>OPERATIONS EXPENSES</v>
      </c>
      <c r="F2372" s="46" t="s">
        <v>2127</v>
      </c>
      <c r="G2372" s="48">
        <v>6890</v>
      </c>
      <c r="H2372" s="48"/>
      <c r="I2372" s="104">
        <f>I2371+Table1[[#This Row],[DEBIT]]-Table1[[#This Row],[CREDIT]]</f>
        <v>3428235165</v>
      </c>
      <c r="J2372" s="93"/>
      <c r="K2372" s="65"/>
    </row>
    <row r="2373" hidden="1" spans="1:11">
      <c r="A2373" s="27">
        <v>45271</v>
      </c>
      <c r="B2373" s="28">
        <f t="shared" si="17"/>
        <v>2362</v>
      </c>
      <c r="C2373" s="92" t="str">
        <f>_xlfn.IFNA(VLOOKUP(Table1[[#This Row],[ACCOUNT NAME]],'CHART OF ACCOUNTS'!$B$3:$D$156,2,0),"-")</f>
        <v>UTILITY</v>
      </c>
      <c r="D2373" s="36" t="s">
        <v>141</v>
      </c>
      <c r="E2373" t="str">
        <f>_xlfn.IFNA(VLOOKUP(Table1[[#This Row],[ACCOUNT NAME]],'CHART OF ACCOUNTS'!$B$3:$D$156,3,0),"-")</f>
        <v>OPERATIONS EXPENSES</v>
      </c>
      <c r="F2373" s="36" t="s">
        <v>2128</v>
      </c>
      <c r="G2373" s="48">
        <v>10513</v>
      </c>
      <c r="H2373" s="48"/>
      <c r="I2373" s="104">
        <f>I2372+Table1[[#This Row],[DEBIT]]-Table1[[#This Row],[CREDIT]]</f>
        <v>3428245678</v>
      </c>
      <c r="J2373" s="93"/>
      <c r="K2373" s="65"/>
    </row>
    <row r="2374" hidden="1" spans="1:11">
      <c r="A2374" s="27">
        <v>45271</v>
      </c>
      <c r="B2374" s="28">
        <f t="shared" si="17"/>
        <v>2363</v>
      </c>
      <c r="C2374" s="92" t="str">
        <f>_xlfn.IFNA(VLOOKUP(Table1[[#This Row],[ACCOUNT NAME]],'CHART OF ACCOUNTS'!$B$3:$D$156,2,0),"-")</f>
        <v>UTILITY</v>
      </c>
      <c r="D2374" s="36" t="s">
        <v>141</v>
      </c>
      <c r="E2374" t="str">
        <f>_xlfn.IFNA(VLOOKUP(Table1[[#This Row],[ACCOUNT NAME]],'CHART OF ACCOUNTS'!$B$3:$D$156,3,0),"-")</f>
        <v>OPERATIONS EXPENSES</v>
      </c>
      <c r="F2374" s="36" t="s">
        <v>2129</v>
      </c>
      <c r="G2374" s="48">
        <v>1950</v>
      </c>
      <c r="H2374" s="48"/>
      <c r="I2374" s="104">
        <f>I2373+Table1[[#This Row],[DEBIT]]-Table1[[#This Row],[CREDIT]]</f>
        <v>3428247628</v>
      </c>
      <c r="J2374" s="93"/>
      <c r="K2374" s="65"/>
    </row>
    <row r="2375" hidden="1" spans="1:11">
      <c r="A2375" s="27">
        <v>45271</v>
      </c>
      <c r="B2375" s="28">
        <f t="shared" si="17"/>
        <v>2364</v>
      </c>
      <c r="C2375" s="92" t="str">
        <f>_xlfn.IFNA(VLOOKUP(Table1[[#This Row],[ACCOUNT NAME]],'CHART OF ACCOUNTS'!$B$3:$D$156,2,0),"-")</f>
        <v>UTILITY</v>
      </c>
      <c r="D2375" s="36" t="s">
        <v>141</v>
      </c>
      <c r="E2375" t="str">
        <f>_xlfn.IFNA(VLOOKUP(Table1[[#This Row],[ACCOUNT NAME]],'CHART OF ACCOUNTS'!$B$3:$D$156,3,0),"-")</f>
        <v>OPERATIONS EXPENSES</v>
      </c>
      <c r="F2375" s="36" t="s">
        <v>2130</v>
      </c>
      <c r="G2375" s="48">
        <v>25551</v>
      </c>
      <c r="H2375" s="48"/>
      <c r="I2375" s="104">
        <f>I2374+Table1[[#This Row],[DEBIT]]-Table1[[#This Row],[CREDIT]]</f>
        <v>3428273179</v>
      </c>
      <c r="J2375" s="93"/>
      <c r="K2375" s="65"/>
    </row>
    <row r="2376" hidden="1" spans="1:11">
      <c r="A2376" s="27">
        <v>45271</v>
      </c>
      <c r="B2376" s="28">
        <f t="shared" si="17"/>
        <v>2365</v>
      </c>
      <c r="C2376" s="92" t="str">
        <f>_xlfn.IFNA(VLOOKUP(Table1[[#This Row],[ACCOUNT NAME]],'CHART OF ACCOUNTS'!$B$3:$D$156,2,0),"-")</f>
        <v>REVOLUTION MEDIA</v>
      </c>
      <c r="D2376" s="36" t="s">
        <v>102</v>
      </c>
      <c r="E2376" t="str">
        <f>_xlfn.IFNA(VLOOKUP(Table1[[#This Row],[ACCOUNT NAME]],'CHART OF ACCOUNTS'!$B$3:$D$156,3,0),"-")</f>
        <v>MARKETING EXP</v>
      </c>
      <c r="F2376" s="36" t="s">
        <v>2131</v>
      </c>
      <c r="G2376" s="48">
        <v>9660</v>
      </c>
      <c r="H2376" s="48"/>
      <c r="I2376" s="104">
        <f>I2375+Table1[[#This Row],[DEBIT]]-Table1[[#This Row],[CREDIT]]</f>
        <v>3428282839</v>
      </c>
      <c r="J2376" s="93"/>
      <c r="K2376" s="65"/>
    </row>
    <row r="2377" hidden="1" spans="1:11">
      <c r="A2377" s="27">
        <v>45273</v>
      </c>
      <c r="B2377" s="28">
        <f t="shared" si="17"/>
        <v>2366</v>
      </c>
      <c r="C2377" s="92" t="str">
        <f>_xlfn.IFNA(VLOOKUP(Table1[[#This Row],[ACCOUNT NAME]],'CHART OF ACCOUNTS'!$B$3:$D$156,2,0),"-")</f>
        <v>UTILITY</v>
      </c>
      <c r="D2377" s="36" t="s">
        <v>141</v>
      </c>
      <c r="E2377" t="str">
        <f>_xlfn.IFNA(VLOOKUP(Table1[[#This Row],[ACCOUNT NAME]],'CHART OF ACCOUNTS'!$B$3:$D$156,3,0),"-")</f>
        <v>OPERATIONS EXPENSES</v>
      </c>
      <c r="F2377" s="36" t="s">
        <v>2132</v>
      </c>
      <c r="G2377" s="48">
        <v>295293</v>
      </c>
      <c r="H2377" s="48"/>
      <c r="I2377" s="104">
        <f>I2376+Table1[[#This Row],[DEBIT]]-Table1[[#This Row],[CREDIT]]</f>
        <v>3428578132</v>
      </c>
      <c r="J2377" s="93"/>
      <c r="K2377" s="65"/>
    </row>
    <row r="2378" hidden="1" spans="1:11">
      <c r="A2378" s="27">
        <v>45273</v>
      </c>
      <c r="B2378" s="28">
        <f t="shared" si="17"/>
        <v>2367</v>
      </c>
      <c r="C2378" s="92" t="str">
        <f>_xlfn.IFNA(VLOOKUP(Table1[[#This Row],[ACCOUNT NAME]],'CHART OF ACCOUNTS'!$B$3:$D$156,2,0),"-")</f>
        <v>UTILITY</v>
      </c>
      <c r="D2378" s="36" t="s">
        <v>141</v>
      </c>
      <c r="E2378" t="str">
        <f>_xlfn.IFNA(VLOOKUP(Table1[[#This Row],[ACCOUNT NAME]],'CHART OF ACCOUNTS'!$B$3:$D$156,3,0),"-")</f>
        <v>OPERATIONS EXPENSES</v>
      </c>
      <c r="F2378" s="36" t="s">
        <v>2133</v>
      </c>
      <c r="G2378" s="48">
        <v>53562</v>
      </c>
      <c r="H2378" s="48"/>
      <c r="I2378" s="104">
        <f>I2377+Table1[[#This Row],[DEBIT]]-Table1[[#This Row],[CREDIT]]</f>
        <v>3428631694</v>
      </c>
      <c r="J2378" s="93"/>
      <c r="K2378" s="65"/>
    </row>
    <row r="2379" hidden="1" spans="1:11">
      <c r="A2379" s="27">
        <v>45273</v>
      </c>
      <c r="B2379" s="28">
        <f t="shared" si="17"/>
        <v>2368</v>
      </c>
      <c r="C2379" s="92" t="str">
        <f>_xlfn.IFNA(VLOOKUP(Table1[[#This Row],[ACCOUNT NAME]],'CHART OF ACCOUNTS'!$B$3:$D$156,2,0),"-")</f>
        <v>UTILITY</v>
      </c>
      <c r="D2379" s="36" t="s">
        <v>141</v>
      </c>
      <c r="E2379" t="str">
        <f>_xlfn.IFNA(VLOOKUP(Table1[[#This Row],[ACCOUNT NAME]],'CHART OF ACCOUNTS'!$B$3:$D$156,3,0),"-")</f>
        <v>OPERATIONS EXPENSES</v>
      </c>
      <c r="F2379" s="36" t="s">
        <v>2134</v>
      </c>
      <c r="G2379" s="48">
        <v>585</v>
      </c>
      <c r="H2379" s="48"/>
      <c r="I2379" s="104">
        <f>I2378+Table1[[#This Row],[DEBIT]]-Table1[[#This Row],[CREDIT]]</f>
        <v>3428632279</v>
      </c>
      <c r="J2379" s="93"/>
      <c r="K2379" s="65"/>
    </row>
    <row r="2380" hidden="1" spans="1:11">
      <c r="A2380" s="27">
        <v>45273</v>
      </c>
      <c r="B2380" s="28">
        <f t="shared" si="17"/>
        <v>2369</v>
      </c>
      <c r="C2380" s="92" t="str">
        <f>_xlfn.IFNA(VLOOKUP(Table1[[#This Row],[ACCOUNT NAME]],'CHART OF ACCOUNTS'!$B$3:$D$156,2,0),"-")</f>
        <v>UTILITY</v>
      </c>
      <c r="D2380" s="36" t="s">
        <v>141</v>
      </c>
      <c r="E2380" t="str">
        <f>_xlfn.IFNA(VLOOKUP(Table1[[#This Row],[ACCOUNT NAME]],'CHART OF ACCOUNTS'!$B$3:$D$156,3,0),"-")</f>
        <v>OPERATIONS EXPENSES</v>
      </c>
      <c r="F2380" s="36" t="s">
        <v>2135</v>
      </c>
      <c r="G2380" s="48">
        <v>2587</v>
      </c>
      <c r="H2380" s="48"/>
      <c r="I2380" s="104">
        <f>I2379+Table1[[#This Row],[DEBIT]]-Table1[[#This Row],[CREDIT]]</f>
        <v>3428634866</v>
      </c>
      <c r="J2380" s="93"/>
      <c r="K2380" s="65"/>
    </row>
    <row r="2381" hidden="1" spans="1:11">
      <c r="A2381" s="27">
        <v>45273</v>
      </c>
      <c r="B2381" s="28">
        <f t="shared" si="17"/>
        <v>2370</v>
      </c>
      <c r="C2381" s="92" t="str">
        <f>_xlfn.IFNA(VLOOKUP(Table1[[#This Row],[ACCOUNT NAME]],'CHART OF ACCOUNTS'!$B$3:$D$156,2,0),"-")</f>
        <v>UTILITY</v>
      </c>
      <c r="D2381" s="36" t="s">
        <v>141</v>
      </c>
      <c r="E2381" t="str">
        <f>_xlfn.IFNA(VLOOKUP(Table1[[#This Row],[ACCOUNT NAME]],'CHART OF ACCOUNTS'!$B$3:$D$156,3,0),"-")</f>
        <v>OPERATIONS EXPENSES</v>
      </c>
      <c r="F2381" s="36" t="s">
        <v>2136</v>
      </c>
      <c r="G2381" s="48">
        <v>5844</v>
      </c>
      <c r="H2381" s="48"/>
      <c r="I2381" s="104">
        <f>I2380+Table1[[#This Row],[DEBIT]]-Table1[[#This Row],[CREDIT]]</f>
        <v>3428640710</v>
      </c>
      <c r="J2381" s="93"/>
      <c r="K2381" s="65"/>
    </row>
    <row r="2382" hidden="1" spans="1:11">
      <c r="A2382" s="27">
        <v>45273</v>
      </c>
      <c r="B2382" s="28">
        <f t="shared" si="17"/>
        <v>2371</v>
      </c>
      <c r="C2382" s="92" t="str">
        <f>_xlfn.IFNA(VLOOKUP(Table1[[#This Row],[ACCOUNT NAME]],'CHART OF ACCOUNTS'!$B$3:$D$156,2,0),"-")</f>
        <v>UTILITY</v>
      </c>
      <c r="D2382" s="36" t="s">
        <v>141</v>
      </c>
      <c r="E2382" t="str">
        <f>_xlfn.IFNA(VLOOKUP(Table1[[#This Row],[ACCOUNT NAME]],'CHART OF ACCOUNTS'!$B$3:$D$156,3,0),"-")</f>
        <v>OPERATIONS EXPENSES</v>
      </c>
      <c r="F2382" s="36" t="s">
        <v>2137</v>
      </c>
      <c r="G2382" s="48">
        <v>8905</v>
      </c>
      <c r="H2382" s="48"/>
      <c r="I2382" s="104">
        <f>I2381+Table1[[#This Row],[DEBIT]]-Table1[[#This Row],[CREDIT]]</f>
        <v>3428649615</v>
      </c>
      <c r="J2382" s="93"/>
      <c r="K2382" s="65"/>
    </row>
    <row r="2383" hidden="1" spans="1:11">
      <c r="A2383" s="27">
        <v>45273</v>
      </c>
      <c r="B2383" s="28">
        <f t="shared" si="17"/>
        <v>2372</v>
      </c>
      <c r="C2383" s="92" t="str">
        <f>_xlfn.IFNA(VLOOKUP(Table1[[#This Row],[ACCOUNT NAME]],'CHART OF ACCOUNTS'!$B$3:$D$156,2,0),"-")</f>
        <v>UTILITY</v>
      </c>
      <c r="D2383" s="36" t="s">
        <v>141</v>
      </c>
      <c r="E2383" t="str">
        <f>_xlfn.IFNA(VLOOKUP(Table1[[#This Row],[ACCOUNT NAME]],'CHART OF ACCOUNTS'!$B$3:$D$156,3,0),"-")</f>
        <v>OPERATIONS EXPENSES</v>
      </c>
      <c r="F2383" s="36" t="s">
        <v>2138</v>
      </c>
      <c r="G2383" s="48">
        <v>397</v>
      </c>
      <c r="H2383" s="48"/>
      <c r="I2383" s="104">
        <f>I2382+Table1[[#This Row],[DEBIT]]-Table1[[#This Row],[CREDIT]]</f>
        <v>3428650012</v>
      </c>
      <c r="J2383" s="93"/>
      <c r="K2383" s="65"/>
    </row>
    <row r="2384" hidden="1" spans="1:11">
      <c r="A2384" s="27">
        <v>45273</v>
      </c>
      <c r="B2384" s="28">
        <f t="shared" si="17"/>
        <v>2373</v>
      </c>
      <c r="C2384" s="92" t="str">
        <f>_xlfn.IFNA(VLOOKUP(Table1[[#This Row],[ACCOUNT NAME]],'CHART OF ACCOUNTS'!$B$3:$D$156,2,0),"-")</f>
        <v>UTILITY</v>
      </c>
      <c r="D2384" s="36" t="s">
        <v>141</v>
      </c>
      <c r="E2384" t="str">
        <f>_xlfn.IFNA(VLOOKUP(Table1[[#This Row],[ACCOUNT NAME]],'CHART OF ACCOUNTS'!$B$3:$D$156,3,0),"-")</f>
        <v>OPERATIONS EXPENSES</v>
      </c>
      <c r="F2384" s="36" t="s">
        <v>2139</v>
      </c>
      <c r="G2384" s="48">
        <v>481</v>
      </c>
      <c r="H2384" s="48"/>
      <c r="I2384" s="104">
        <f>I2383+Table1[[#This Row],[DEBIT]]-Table1[[#This Row],[CREDIT]]</f>
        <v>3428650493</v>
      </c>
      <c r="J2384" s="93"/>
      <c r="K2384" s="65"/>
    </row>
    <row r="2385" hidden="1" spans="1:11">
      <c r="A2385" s="27">
        <v>45273</v>
      </c>
      <c r="B2385" s="28">
        <f t="shared" si="17"/>
        <v>2374</v>
      </c>
      <c r="C2385" s="92" t="str">
        <f>_xlfn.IFNA(VLOOKUP(Table1[[#This Row],[ACCOUNT NAME]],'CHART OF ACCOUNTS'!$B$3:$D$156,2,0),"-")</f>
        <v>UTILITY</v>
      </c>
      <c r="D2385" s="36" t="s">
        <v>141</v>
      </c>
      <c r="E2385" t="str">
        <f>_xlfn.IFNA(VLOOKUP(Table1[[#This Row],[ACCOUNT NAME]],'CHART OF ACCOUNTS'!$B$3:$D$156,3,0),"-")</f>
        <v>OPERATIONS EXPENSES</v>
      </c>
      <c r="F2385" s="36" t="s">
        <v>2140</v>
      </c>
      <c r="G2385" s="48">
        <v>468</v>
      </c>
      <c r="H2385" s="48"/>
      <c r="I2385" s="104">
        <f>I2384+Table1[[#This Row],[DEBIT]]-Table1[[#This Row],[CREDIT]]</f>
        <v>3428650961</v>
      </c>
      <c r="J2385" s="93"/>
      <c r="K2385" s="65"/>
    </row>
    <row r="2386" hidden="1" spans="1:11">
      <c r="A2386" s="27">
        <v>45273</v>
      </c>
      <c r="B2386" s="28">
        <f t="shared" si="17"/>
        <v>2375</v>
      </c>
      <c r="C2386" s="92" t="str">
        <f>_xlfn.IFNA(VLOOKUP(Table1[[#This Row],[ACCOUNT NAME]],'CHART OF ACCOUNTS'!$B$3:$D$156,2,0),"-")</f>
        <v>UTILITY</v>
      </c>
      <c r="D2386" s="36" t="s">
        <v>141</v>
      </c>
      <c r="E2386" t="str">
        <f>_xlfn.IFNA(VLOOKUP(Table1[[#This Row],[ACCOUNT NAME]],'CHART OF ACCOUNTS'!$B$3:$D$156,3,0),"-")</f>
        <v>OPERATIONS EXPENSES</v>
      </c>
      <c r="F2386" s="36" t="s">
        <v>2141</v>
      </c>
      <c r="G2386" s="48">
        <v>390</v>
      </c>
      <c r="H2386" s="48"/>
      <c r="I2386" s="104">
        <f>I2385+Table1[[#This Row],[DEBIT]]-Table1[[#This Row],[CREDIT]]</f>
        <v>3428651351</v>
      </c>
      <c r="J2386" s="93"/>
      <c r="K2386" s="65"/>
    </row>
    <row r="2387" hidden="1" spans="1:11">
      <c r="A2387" s="27">
        <v>45273</v>
      </c>
      <c r="B2387" s="28">
        <f t="shared" si="17"/>
        <v>2376</v>
      </c>
      <c r="C2387" s="92" t="str">
        <f>_xlfn.IFNA(VLOOKUP(Table1[[#This Row],[ACCOUNT NAME]],'CHART OF ACCOUNTS'!$B$3:$D$156,2,0),"-")</f>
        <v>UTILITY</v>
      </c>
      <c r="D2387" s="36" t="s">
        <v>141</v>
      </c>
      <c r="E2387" t="str">
        <f>_xlfn.IFNA(VLOOKUP(Table1[[#This Row],[ACCOUNT NAME]],'CHART OF ACCOUNTS'!$B$3:$D$156,3,0),"-")</f>
        <v>OPERATIONS EXPENSES</v>
      </c>
      <c r="F2387" s="36" t="s">
        <v>2142</v>
      </c>
      <c r="G2387" s="48">
        <v>1216</v>
      </c>
      <c r="H2387" s="48"/>
      <c r="I2387" s="104">
        <f>I2386+Table1[[#This Row],[DEBIT]]-Table1[[#This Row],[CREDIT]]</f>
        <v>3428652567</v>
      </c>
      <c r="J2387" s="93"/>
      <c r="K2387" s="65"/>
    </row>
    <row r="2388" hidden="1" spans="1:11">
      <c r="A2388" s="27">
        <v>45273</v>
      </c>
      <c r="B2388" s="28">
        <f t="shared" si="17"/>
        <v>2377</v>
      </c>
      <c r="C2388" s="92" t="str">
        <f>_xlfn.IFNA(VLOOKUP(Table1[[#This Row],[ACCOUNT NAME]],'CHART OF ACCOUNTS'!$B$3:$D$156,2,0),"-")</f>
        <v>UTILITY</v>
      </c>
      <c r="D2388" s="36" t="s">
        <v>141</v>
      </c>
      <c r="E2388" t="str">
        <f>_xlfn.IFNA(VLOOKUP(Table1[[#This Row],[ACCOUNT NAME]],'CHART OF ACCOUNTS'!$B$3:$D$156,3,0),"-")</f>
        <v>OPERATIONS EXPENSES</v>
      </c>
      <c r="F2388" s="36" t="s">
        <v>2143</v>
      </c>
      <c r="G2388" s="48">
        <v>415</v>
      </c>
      <c r="H2388" s="48"/>
      <c r="I2388" s="104">
        <f>I2387+Table1[[#This Row],[DEBIT]]-Table1[[#This Row],[CREDIT]]</f>
        <v>3428652982</v>
      </c>
      <c r="J2388" s="93"/>
      <c r="K2388" s="65"/>
    </row>
    <row r="2389" hidden="1" spans="1:11">
      <c r="A2389" s="27">
        <v>45273</v>
      </c>
      <c r="B2389" s="28">
        <f t="shared" si="17"/>
        <v>2378</v>
      </c>
      <c r="C2389" s="92" t="str">
        <f>_xlfn.IFNA(VLOOKUP(Table1[[#This Row],[ACCOUNT NAME]],'CHART OF ACCOUNTS'!$B$3:$D$156,2,0),"-")</f>
        <v>UTILITY</v>
      </c>
      <c r="D2389" s="36" t="s">
        <v>141</v>
      </c>
      <c r="E2389" t="str">
        <f>_xlfn.IFNA(VLOOKUP(Table1[[#This Row],[ACCOUNT NAME]],'CHART OF ACCOUNTS'!$B$3:$D$156,3,0),"-")</f>
        <v>OPERATIONS EXPENSES</v>
      </c>
      <c r="F2389" s="36" t="s">
        <v>2144</v>
      </c>
      <c r="G2389" s="48">
        <v>598</v>
      </c>
      <c r="H2389" s="48"/>
      <c r="I2389" s="104">
        <f>I2388+Table1[[#This Row],[DEBIT]]-Table1[[#This Row],[CREDIT]]</f>
        <v>3428653580</v>
      </c>
      <c r="J2389" s="93"/>
      <c r="K2389" s="65"/>
    </row>
    <row r="2390" hidden="1" spans="1:11">
      <c r="A2390" s="27">
        <v>45273</v>
      </c>
      <c r="B2390" s="28">
        <f t="shared" si="17"/>
        <v>2379</v>
      </c>
      <c r="C2390" s="92" t="str">
        <f>_xlfn.IFNA(VLOOKUP(Table1[[#This Row],[ACCOUNT NAME]],'CHART OF ACCOUNTS'!$B$3:$D$156,2,0),"-")</f>
        <v>UTILITY</v>
      </c>
      <c r="D2390" s="36" t="s">
        <v>141</v>
      </c>
      <c r="E2390" t="str">
        <f>_xlfn.IFNA(VLOOKUP(Table1[[#This Row],[ACCOUNT NAME]],'CHART OF ACCOUNTS'!$B$3:$D$156,3,0),"-")</f>
        <v>OPERATIONS EXPENSES</v>
      </c>
      <c r="F2390" s="36" t="s">
        <v>2145</v>
      </c>
      <c r="G2390" s="48">
        <v>579</v>
      </c>
      <c r="H2390" s="48"/>
      <c r="I2390" s="104">
        <f>I2389+Table1[[#This Row],[DEBIT]]-Table1[[#This Row],[CREDIT]]</f>
        <v>3428654159</v>
      </c>
      <c r="J2390" s="93"/>
      <c r="K2390" s="65"/>
    </row>
    <row r="2391" hidden="1" spans="1:11">
      <c r="A2391" s="27">
        <v>45273</v>
      </c>
      <c r="B2391" s="28">
        <f t="shared" si="17"/>
        <v>2380</v>
      </c>
      <c r="C2391" s="92" t="str">
        <f>_xlfn.IFNA(VLOOKUP(Table1[[#This Row],[ACCOUNT NAME]],'CHART OF ACCOUNTS'!$B$3:$D$156,2,0),"-")</f>
        <v>UTILITY</v>
      </c>
      <c r="D2391" s="36" t="s">
        <v>141</v>
      </c>
      <c r="E2391" t="str">
        <f>_xlfn.IFNA(VLOOKUP(Table1[[#This Row],[ACCOUNT NAME]],'CHART OF ACCOUNTS'!$B$3:$D$156,3,0),"-")</f>
        <v>OPERATIONS EXPENSES</v>
      </c>
      <c r="F2391" s="36" t="s">
        <v>2146</v>
      </c>
      <c r="G2391" s="48">
        <v>3152</v>
      </c>
      <c r="H2391" s="48"/>
      <c r="I2391" s="104">
        <f>I2390+Table1[[#This Row],[DEBIT]]-Table1[[#This Row],[CREDIT]]</f>
        <v>3428657311</v>
      </c>
      <c r="J2391" s="93"/>
      <c r="K2391" s="65"/>
    </row>
    <row r="2392" hidden="1" spans="1:11">
      <c r="A2392" s="27">
        <v>45273</v>
      </c>
      <c r="B2392" s="28">
        <f t="shared" si="17"/>
        <v>2381</v>
      </c>
      <c r="C2392" s="92" t="str">
        <f>_xlfn.IFNA(VLOOKUP(Table1[[#This Row],[ACCOUNT NAME]],'CHART OF ACCOUNTS'!$B$3:$D$156,2,0),"-")</f>
        <v>APPROVAL FEE GOVT. DEPT</v>
      </c>
      <c r="D2392" t="s">
        <v>19</v>
      </c>
      <c r="E2392" t="str">
        <f>_xlfn.IFNA(VLOOKUP(Table1[[#This Row],[ACCOUNT NAME]],'CHART OF ACCOUNTS'!$B$3:$D$156,3,0),"-")</f>
        <v>CONSTRUCTION EXP</v>
      </c>
      <c r="F2392" s="36" t="s">
        <v>2147</v>
      </c>
      <c r="G2392" s="48">
        <v>60000</v>
      </c>
      <c r="H2392" s="48"/>
      <c r="I2392" s="104">
        <f>I2391+Table1[[#This Row],[DEBIT]]-Table1[[#This Row],[CREDIT]]</f>
        <v>3428717311</v>
      </c>
      <c r="J2392" s="93"/>
      <c r="K2392" s="65"/>
    </row>
    <row r="2393" hidden="1" spans="1:11">
      <c r="A2393" s="27">
        <v>45273</v>
      </c>
      <c r="B2393" s="28">
        <f t="shared" si="17"/>
        <v>2382</v>
      </c>
      <c r="C2393" s="92" t="str">
        <f>_xlfn.IFNA(VLOOKUP(Table1[[#This Row],[ACCOUNT NAME]],'CHART OF ACCOUNTS'!$B$3:$D$156,2,0),"-")</f>
        <v>BOUNDRY WALL</v>
      </c>
      <c r="D2393" t="s">
        <v>10</v>
      </c>
      <c r="E2393" t="str">
        <f>_xlfn.IFNA(VLOOKUP(Table1[[#This Row],[ACCOUNT NAME]],'CHART OF ACCOUNTS'!$B$3:$D$156,3,0),"-")</f>
        <v>CONSTRUCTION EXP</v>
      </c>
      <c r="F2393" s="36" t="s">
        <v>2148</v>
      </c>
      <c r="G2393" s="48">
        <v>55500</v>
      </c>
      <c r="H2393" s="48"/>
      <c r="I2393" s="104">
        <f>I2392+Table1[[#This Row],[DEBIT]]-Table1[[#This Row],[CREDIT]]</f>
        <v>3428772811</v>
      </c>
      <c r="J2393" s="93"/>
      <c r="K2393" s="65"/>
    </row>
    <row r="2394" hidden="1" spans="1:11">
      <c r="A2394" s="27">
        <v>45273</v>
      </c>
      <c r="B2394" s="28">
        <f t="shared" si="17"/>
        <v>2383</v>
      </c>
      <c r="C2394" s="92" t="str">
        <f>_xlfn.IFNA(VLOOKUP(Table1[[#This Row],[ACCOUNT NAME]],'CHART OF ACCOUNTS'!$B$3:$D$156,2,0),"-")</f>
        <v>CEMENT</v>
      </c>
      <c r="D2394" t="s">
        <v>45</v>
      </c>
      <c r="E2394" t="str">
        <f>_xlfn.IFNA(VLOOKUP(Table1[[#This Row],[ACCOUNT NAME]],'CHART OF ACCOUNTS'!$B$3:$D$156,3,0),"-")</f>
        <v>CONSTRUCTION EXP</v>
      </c>
      <c r="F2394" s="36" t="s">
        <v>2149</v>
      </c>
      <c r="G2394" s="48">
        <v>30625</v>
      </c>
      <c r="H2394" s="48"/>
      <c r="I2394" s="104">
        <f>I2393+Table1[[#This Row],[DEBIT]]-Table1[[#This Row],[CREDIT]]</f>
        <v>3428803436</v>
      </c>
      <c r="J2394" s="93"/>
      <c r="K2394" s="65"/>
    </row>
    <row r="2395" hidden="1" spans="1:11">
      <c r="A2395" s="27">
        <v>45273</v>
      </c>
      <c r="B2395" s="28">
        <f t="shared" si="17"/>
        <v>2384</v>
      </c>
      <c r="C2395" s="92" t="str">
        <f>_xlfn.IFNA(VLOOKUP(Table1[[#This Row],[ACCOUNT NAME]],'CHART OF ACCOUNTS'!$B$3:$D$156,2,0),"-")</f>
        <v>SAND</v>
      </c>
      <c r="D2395" t="s">
        <v>43</v>
      </c>
      <c r="E2395" t="str">
        <f>_xlfn.IFNA(VLOOKUP(Table1[[#This Row],[ACCOUNT NAME]],'CHART OF ACCOUNTS'!$B$3:$D$156,3,0),"-")</f>
        <v>CONSTRUCTION EXP</v>
      </c>
      <c r="F2395" s="36" t="s">
        <v>2150</v>
      </c>
      <c r="G2395" s="48">
        <v>17500</v>
      </c>
      <c r="H2395" s="48"/>
      <c r="I2395" s="104">
        <f>I2394+Table1[[#This Row],[DEBIT]]-Table1[[#This Row],[CREDIT]]</f>
        <v>3428820936</v>
      </c>
      <c r="J2395" s="93"/>
      <c r="K2395" s="65"/>
    </row>
    <row r="2396" hidden="1" spans="1:11">
      <c r="A2396" s="27">
        <v>45273</v>
      </c>
      <c r="B2396" s="28">
        <f t="shared" si="17"/>
        <v>2385</v>
      </c>
      <c r="C2396" s="92" t="str">
        <f>_xlfn.IFNA(VLOOKUP(Table1[[#This Row],[ACCOUNT NAME]],'CHART OF ACCOUNTS'!$B$3:$D$156,2,0),"-")</f>
        <v>CEMENT</v>
      </c>
      <c r="D2396" t="s">
        <v>63</v>
      </c>
      <c r="E2396" t="str">
        <f>_xlfn.IFNA(VLOOKUP(Table1[[#This Row],[ACCOUNT NAME]],'CHART OF ACCOUNTS'!$B$3:$D$156,3,0),"-")</f>
        <v>CONSTRUCTION EXP</v>
      </c>
      <c r="F2396" s="36" t="s">
        <v>2151</v>
      </c>
      <c r="G2396" s="48">
        <v>728000</v>
      </c>
      <c r="H2396" s="48"/>
      <c r="I2396" s="104">
        <f>I2395+Table1[[#This Row],[DEBIT]]-Table1[[#This Row],[CREDIT]]</f>
        <v>3429548936</v>
      </c>
      <c r="J2396" s="93"/>
      <c r="K2396" s="65"/>
    </row>
    <row r="2397" hidden="1" spans="1:11">
      <c r="A2397" s="27">
        <v>45273</v>
      </c>
      <c r="B2397" s="28">
        <f t="shared" si="17"/>
        <v>2386</v>
      </c>
      <c r="C2397" s="92" t="str">
        <f>_xlfn.IFNA(VLOOKUP(Table1[[#This Row],[ACCOUNT NAME]],'CHART OF ACCOUNTS'!$B$3:$D$156,2,0),"-")</f>
        <v>BRICKS</v>
      </c>
      <c r="D2397" t="s">
        <v>64</v>
      </c>
      <c r="E2397" t="str">
        <f>_xlfn.IFNA(VLOOKUP(Table1[[#This Row],[ACCOUNT NAME]],'CHART OF ACCOUNTS'!$B$3:$D$156,3,0),"-")</f>
        <v>CONSTRUCTION EXP</v>
      </c>
      <c r="F2397" s="36" t="s">
        <v>2152</v>
      </c>
      <c r="G2397" s="48">
        <v>605500</v>
      </c>
      <c r="H2397" s="48"/>
      <c r="I2397" s="104">
        <f>I2396+Table1[[#This Row],[DEBIT]]-Table1[[#This Row],[CREDIT]]</f>
        <v>3430154436</v>
      </c>
      <c r="J2397" s="93"/>
      <c r="K2397" s="65"/>
    </row>
    <row r="2398" hidden="1" spans="1:11">
      <c r="A2398" s="27">
        <v>45273</v>
      </c>
      <c r="B2398" s="28">
        <f t="shared" si="17"/>
        <v>2387</v>
      </c>
      <c r="C2398" s="92" t="str">
        <f>_xlfn.IFNA(VLOOKUP(Table1[[#This Row],[ACCOUNT NAME]],'CHART OF ACCOUNTS'!$B$3:$D$156,2,0),"-")</f>
        <v>REVOLUTION MEDIA</v>
      </c>
      <c r="D2398" s="36" t="s">
        <v>102</v>
      </c>
      <c r="E2398" t="str">
        <f>_xlfn.IFNA(VLOOKUP(Table1[[#This Row],[ACCOUNT NAME]],'CHART OF ACCOUNTS'!$B$3:$D$156,3,0),"-")</f>
        <v>MARKETING EXP</v>
      </c>
      <c r="F2398" s="36" t="s">
        <v>2153</v>
      </c>
      <c r="G2398" s="48">
        <v>61260</v>
      </c>
      <c r="H2398" s="48"/>
      <c r="I2398" s="104">
        <f>I2397+Table1[[#This Row],[DEBIT]]-Table1[[#This Row],[CREDIT]]</f>
        <v>3430215696</v>
      </c>
      <c r="J2398" s="93"/>
      <c r="K2398" s="65"/>
    </row>
    <row r="2399" hidden="1" spans="1:11">
      <c r="A2399" s="27">
        <v>45273</v>
      </c>
      <c r="B2399" s="28">
        <f t="shared" si="17"/>
        <v>2388</v>
      </c>
      <c r="C2399" s="92" t="str">
        <f>_xlfn.IFNA(VLOOKUP(Table1[[#This Row],[ACCOUNT NAME]],'CHART OF ACCOUNTS'!$B$3:$D$156,2,0),"-")</f>
        <v>FURNITURE AND FITTINGS</v>
      </c>
      <c r="D2399" s="36" t="s">
        <v>166</v>
      </c>
      <c r="E2399" t="str">
        <f>_xlfn.IFNA(VLOOKUP(Table1[[#This Row],[ACCOUNT NAME]],'CHART OF ACCOUNTS'!$B$3:$D$156,3,0),"-")</f>
        <v>ASSETS PURCHASED</v>
      </c>
      <c r="F2399" s="36" t="s">
        <v>2154</v>
      </c>
      <c r="G2399" s="48">
        <v>481691</v>
      </c>
      <c r="H2399" s="48"/>
      <c r="I2399" s="104">
        <f>I2398+Table1[[#This Row],[DEBIT]]-Table1[[#This Row],[CREDIT]]</f>
        <v>3430697387</v>
      </c>
      <c r="J2399" s="93"/>
      <c r="K2399" s="65"/>
    </row>
    <row r="2400" hidden="1" spans="1:11">
      <c r="A2400" s="27">
        <v>45273</v>
      </c>
      <c r="B2400" s="28">
        <f t="shared" si="17"/>
        <v>2389</v>
      </c>
      <c r="C2400" s="92" t="str">
        <f>_xlfn.IFNA(VLOOKUP(Table1[[#This Row],[ACCOUNT NAME]],'CHART OF ACCOUNTS'!$B$3:$D$156,2,0),"-")</f>
        <v>FURNITURE AND FITTINGS</v>
      </c>
      <c r="D2400" s="36" t="s">
        <v>166</v>
      </c>
      <c r="E2400" t="str">
        <f>_xlfn.IFNA(VLOOKUP(Table1[[#This Row],[ACCOUNT NAME]],'CHART OF ACCOUNTS'!$B$3:$D$156,3,0),"-")</f>
        <v>ASSETS PURCHASED</v>
      </c>
      <c r="F2400" s="36" t="s">
        <v>2155</v>
      </c>
      <c r="G2400" s="48">
        <v>147800</v>
      </c>
      <c r="H2400" s="48"/>
      <c r="I2400" s="104">
        <f>I2399+Table1[[#This Row],[DEBIT]]-Table1[[#This Row],[CREDIT]]</f>
        <v>3430845187</v>
      </c>
      <c r="J2400" s="93"/>
      <c r="K2400" s="65"/>
    </row>
    <row r="2401" hidden="1" spans="1:11">
      <c r="A2401" s="27">
        <v>45273</v>
      </c>
      <c r="B2401" s="28">
        <f t="shared" si="17"/>
        <v>2390</v>
      </c>
      <c r="C2401" s="92" t="str">
        <f>_xlfn.IFNA(VLOOKUP(Table1[[#This Row],[ACCOUNT NAME]],'CHART OF ACCOUNTS'!$B$3:$D$156,2,0),"-")</f>
        <v>SALARIES</v>
      </c>
      <c r="D2401" s="36" t="s">
        <v>152</v>
      </c>
      <c r="E2401" t="str">
        <f>_xlfn.IFNA(VLOOKUP(Table1[[#This Row],[ACCOUNT NAME]],'CHART OF ACCOUNTS'!$B$3:$D$156,3,0),"-")</f>
        <v>OPERATIONS EXPENSES</v>
      </c>
      <c r="F2401" s="36" t="s">
        <v>2156</v>
      </c>
      <c r="G2401" s="48">
        <v>12500</v>
      </c>
      <c r="H2401" s="48"/>
      <c r="I2401" s="104">
        <f>I2400+Table1[[#This Row],[DEBIT]]-Table1[[#This Row],[CREDIT]]</f>
        <v>3430857687</v>
      </c>
      <c r="J2401" s="93"/>
      <c r="K2401" s="65"/>
    </row>
    <row r="2402" hidden="1" spans="1:11">
      <c r="A2402" s="27">
        <v>45273</v>
      </c>
      <c r="B2402" s="28">
        <f t="shared" si="17"/>
        <v>2391</v>
      </c>
      <c r="C2402" s="92" t="str">
        <f>_xlfn.IFNA(VLOOKUP(Table1[[#This Row],[ACCOUNT NAME]],'CHART OF ACCOUNTS'!$B$3:$D$156,2,0),"-")</f>
        <v>SALARIES</v>
      </c>
      <c r="D2402" s="36" t="s">
        <v>137</v>
      </c>
      <c r="E2402" t="str">
        <f>_xlfn.IFNA(VLOOKUP(Table1[[#This Row],[ACCOUNT NAME]],'CHART OF ACCOUNTS'!$B$3:$D$156,3,0),"-")</f>
        <v>OPERATIONS EXPENSES</v>
      </c>
      <c r="F2402" s="36" t="s">
        <v>2157</v>
      </c>
      <c r="G2402" s="48">
        <v>434068</v>
      </c>
      <c r="H2402" s="48"/>
      <c r="I2402" s="104">
        <f>I2401+Table1[[#This Row],[DEBIT]]-Table1[[#This Row],[CREDIT]]</f>
        <v>3431291755</v>
      </c>
      <c r="J2402" s="93"/>
      <c r="K2402" s="65"/>
    </row>
    <row r="2403" hidden="1" spans="1:11">
      <c r="A2403" s="27">
        <v>45273</v>
      </c>
      <c r="B2403" s="28">
        <f t="shared" si="17"/>
        <v>2392</v>
      </c>
      <c r="C2403" s="92" t="str">
        <f>_xlfn.IFNA(VLOOKUP(Table1[[#This Row],[ACCOUNT NAME]],'CHART OF ACCOUNTS'!$B$3:$D$156,2,0),"-")</f>
        <v>SALARIES</v>
      </c>
      <c r="D2403" s="36" t="s">
        <v>137</v>
      </c>
      <c r="E2403" t="str">
        <f>_xlfn.IFNA(VLOOKUP(Table1[[#This Row],[ACCOUNT NAME]],'CHART OF ACCOUNTS'!$B$3:$D$156,3,0),"-")</f>
        <v>OPERATIONS EXPENSES</v>
      </c>
      <c r="F2403" s="36" t="s">
        <v>2158</v>
      </c>
      <c r="G2403" s="48">
        <v>882404</v>
      </c>
      <c r="H2403" s="48"/>
      <c r="I2403" s="104">
        <f>I2402+Table1[[#This Row],[DEBIT]]-Table1[[#This Row],[CREDIT]]</f>
        <v>3432174159</v>
      </c>
      <c r="J2403" s="93"/>
      <c r="K2403" s="65"/>
    </row>
    <row r="2404" hidden="1" spans="1:11">
      <c r="A2404" s="27">
        <v>45273</v>
      </c>
      <c r="B2404" s="28">
        <f t="shared" si="17"/>
        <v>2393</v>
      </c>
      <c r="C2404" s="92" t="str">
        <f>_xlfn.IFNA(VLOOKUP(Table1[[#This Row],[ACCOUNT NAME]],'CHART OF ACCOUNTS'!$B$3:$D$156,2,0),"-")</f>
        <v>SALARIES</v>
      </c>
      <c r="D2404" s="36" t="s">
        <v>137</v>
      </c>
      <c r="E2404" t="str">
        <f>_xlfn.IFNA(VLOOKUP(Table1[[#This Row],[ACCOUNT NAME]],'CHART OF ACCOUNTS'!$B$3:$D$156,3,0),"-")</f>
        <v>OPERATIONS EXPENSES</v>
      </c>
      <c r="F2404" s="36" t="s">
        <v>2159</v>
      </c>
      <c r="G2404" s="48">
        <v>775833</v>
      </c>
      <c r="H2404" s="48"/>
      <c r="I2404" s="104">
        <f>I2403+Table1[[#This Row],[DEBIT]]-Table1[[#This Row],[CREDIT]]</f>
        <v>3432949992</v>
      </c>
      <c r="J2404" s="93"/>
      <c r="K2404" s="65"/>
    </row>
    <row r="2405" hidden="1" spans="1:11">
      <c r="A2405" s="27">
        <v>45273</v>
      </c>
      <c r="B2405" s="28">
        <f t="shared" si="17"/>
        <v>2394</v>
      </c>
      <c r="C2405" s="92" t="str">
        <f>_xlfn.IFNA(VLOOKUP(Table1[[#This Row],[ACCOUNT NAME]],'CHART OF ACCOUNTS'!$B$3:$D$156,2,0),"-")</f>
        <v>SALARIES</v>
      </c>
      <c r="D2405" s="36" t="s">
        <v>137</v>
      </c>
      <c r="E2405" t="str">
        <f>_xlfn.IFNA(VLOOKUP(Table1[[#This Row],[ACCOUNT NAME]],'CHART OF ACCOUNTS'!$B$3:$D$156,3,0),"-")</f>
        <v>OPERATIONS EXPENSES</v>
      </c>
      <c r="F2405" s="36" t="s">
        <v>2160</v>
      </c>
      <c r="G2405" s="48">
        <v>157435</v>
      </c>
      <c r="H2405" s="48"/>
      <c r="I2405" s="104">
        <f>I2404+Table1[[#This Row],[DEBIT]]-Table1[[#This Row],[CREDIT]]</f>
        <v>3433107427</v>
      </c>
      <c r="J2405" s="93"/>
      <c r="K2405" s="65"/>
    </row>
    <row r="2406" hidden="1" spans="1:11">
      <c r="A2406" s="27">
        <v>45273</v>
      </c>
      <c r="B2406" s="28">
        <f t="shared" si="17"/>
        <v>2395</v>
      </c>
      <c r="C2406" s="92" t="str">
        <f>_xlfn.IFNA(VLOOKUP(Table1[[#This Row],[ACCOUNT NAME]],'CHART OF ACCOUNTS'!$B$3:$D$156,2,0),"-")</f>
        <v>SALARIES</v>
      </c>
      <c r="D2406" s="36" t="s">
        <v>137</v>
      </c>
      <c r="E2406" t="str">
        <f>_xlfn.IFNA(VLOOKUP(Table1[[#This Row],[ACCOUNT NAME]],'CHART OF ACCOUNTS'!$B$3:$D$156,3,0),"-")</f>
        <v>OPERATIONS EXPENSES</v>
      </c>
      <c r="F2406" s="36" t="s">
        <v>2161</v>
      </c>
      <c r="G2406" s="48">
        <v>56160</v>
      </c>
      <c r="H2406" s="48"/>
      <c r="I2406" s="104">
        <f>I2405+Table1[[#This Row],[DEBIT]]-Table1[[#This Row],[CREDIT]]</f>
        <v>3433163587</v>
      </c>
      <c r="J2406" s="93"/>
      <c r="K2406" s="65"/>
    </row>
    <row r="2407" hidden="1" spans="1:11">
      <c r="A2407" s="27">
        <v>45273</v>
      </c>
      <c r="B2407" s="28">
        <f t="shared" si="17"/>
        <v>2396</v>
      </c>
      <c r="C2407" s="92" t="str">
        <f>_xlfn.IFNA(VLOOKUP(Table1[[#This Row],[ACCOUNT NAME]],'CHART OF ACCOUNTS'!$B$3:$D$156,2,0),"-")</f>
        <v>SALARIES</v>
      </c>
      <c r="D2407" s="36" t="s">
        <v>137</v>
      </c>
      <c r="E2407" t="str">
        <f>_xlfn.IFNA(VLOOKUP(Table1[[#This Row],[ACCOUNT NAME]],'CHART OF ACCOUNTS'!$B$3:$D$156,3,0),"-")</f>
        <v>OPERATIONS EXPENSES</v>
      </c>
      <c r="F2407" s="36" t="s">
        <v>2162</v>
      </c>
      <c r="G2407" s="48">
        <v>35685</v>
      </c>
      <c r="H2407" s="48"/>
      <c r="I2407" s="104">
        <f>I2406+Table1[[#This Row],[DEBIT]]-Table1[[#This Row],[CREDIT]]</f>
        <v>3433199272</v>
      </c>
      <c r="J2407" s="93"/>
      <c r="K2407" s="65"/>
    </row>
    <row r="2408" hidden="1" spans="1:11">
      <c r="A2408" s="27">
        <v>45273</v>
      </c>
      <c r="B2408" s="28">
        <f t="shared" si="17"/>
        <v>2397</v>
      </c>
      <c r="C2408" s="92" t="str">
        <f>_xlfn.IFNA(VLOOKUP(Table1[[#This Row],[ACCOUNT NAME]],'CHART OF ACCOUNTS'!$B$3:$D$156,2,0),"-")</f>
        <v>UTILITY</v>
      </c>
      <c r="D2408" s="36" t="s">
        <v>141</v>
      </c>
      <c r="E2408" t="str">
        <f>_xlfn.IFNA(VLOOKUP(Table1[[#This Row],[ACCOUNT NAME]],'CHART OF ACCOUNTS'!$B$3:$D$156,3,0),"-")</f>
        <v>OPERATIONS EXPENSES</v>
      </c>
      <c r="F2408" s="36" t="s">
        <v>2163</v>
      </c>
      <c r="G2408" s="48">
        <v>18000</v>
      </c>
      <c r="H2408" s="48"/>
      <c r="I2408" s="104">
        <f>I2407+Table1[[#This Row],[DEBIT]]-Table1[[#This Row],[CREDIT]]</f>
        <v>3433217272</v>
      </c>
      <c r="J2408" s="93"/>
      <c r="K2408" s="65"/>
    </row>
    <row r="2409" spans="1:11">
      <c r="A2409" s="27">
        <v>45275</v>
      </c>
      <c r="B2409" s="28">
        <f t="shared" si="17"/>
        <v>2398</v>
      </c>
      <c r="C2409" s="92" t="str">
        <f>_xlfn.IFNA(VLOOKUP(Table1[[#This Row],[ACCOUNT NAME]],'CHART OF ACCOUNTS'!$B$3:$D$156,2,0),"-")</f>
        <v>ADS/ ADVERTISEMENT </v>
      </c>
      <c r="D2409" t="s">
        <v>84</v>
      </c>
      <c r="E2409" t="str">
        <f>_xlfn.IFNA(VLOOKUP(Table1[[#This Row],[ACCOUNT NAME]],'CHART OF ACCOUNTS'!$B$3:$D$156,3,0),"-")</f>
        <v>MARKETING EXP</v>
      </c>
      <c r="F2409" s="36" t="s">
        <v>2164</v>
      </c>
      <c r="G2409" s="48">
        <v>350000</v>
      </c>
      <c r="H2409" s="48"/>
      <c r="I2409" s="104">
        <f>I2408+Table1[[#This Row],[DEBIT]]-Table1[[#This Row],[CREDIT]]</f>
        <v>3433567272</v>
      </c>
      <c r="J2409" s="93"/>
      <c r="K2409" s="65"/>
    </row>
    <row r="2410" hidden="1" spans="1:11">
      <c r="A2410" s="27">
        <v>45275</v>
      </c>
      <c r="B2410" s="28">
        <f t="shared" si="17"/>
        <v>2399</v>
      </c>
      <c r="C2410" s="92" t="str">
        <f>_xlfn.IFNA(VLOOKUP(Table1[[#This Row],[ACCOUNT NAME]],'CHART OF ACCOUNTS'!$B$3:$D$156,2,0),"-")</f>
        <v>UTILITY</v>
      </c>
      <c r="D2410" s="36" t="s">
        <v>141</v>
      </c>
      <c r="E2410" t="str">
        <f>_xlfn.IFNA(VLOOKUP(Table1[[#This Row],[ACCOUNT NAME]],'CHART OF ACCOUNTS'!$B$3:$D$156,3,0),"-")</f>
        <v>OPERATIONS EXPENSES</v>
      </c>
      <c r="F2410" s="36" t="s">
        <v>2165</v>
      </c>
      <c r="G2410" s="48">
        <v>16259</v>
      </c>
      <c r="H2410" s="48"/>
      <c r="I2410" s="104">
        <f>I2409+Table1[[#This Row],[DEBIT]]-Table1[[#This Row],[CREDIT]]</f>
        <v>3433583531</v>
      </c>
      <c r="J2410" s="93"/>
      <c r="K2410" s="65"/>
    </row>
    <row r="2411" hidden="1" spans="1:11">
      <c r="A2411" s="27">
        <v>45275</v>
      </c>
      <c r="B2411" s="28">
        <f t="shared" si="17"/>
        <v>2400</v>
      </c>
      <c r="C2411" s="92" t="str">
        <f>_xlfn.IFNA(VLOOKUP(Table1[[#This Row],[ACCOUNT NAME]],'CHART OF ACCOUNTS'!$B$3:$D$156,2,0),"-")</f>
        <v>UTILITY</v>
      </c>
      <c r="D2411" s="36" t="s">
        <v>141</v>
      </c>
      <c r="E2411" t="str">
        <f>_xlfn.IFNA(VLOOKUP(Table1[[#This Row],[ACCOUNT NAME]],'CHART OF ACCOUNTS'!$B$3:$D$156,3,0),"-")</f>
        <v>OPERATIONS EXPENSES</v>
      </c>
      <c r="F2411" s="36" t="s">
        <v>2166</v>
      </c>
      <c r="G2411" s="48">
        <v>436</v>
      </c>
      <c r="H2411" s="48"/>
      <c r="I2411" s="104">
        <f>I2410+Table1[[#This Row],[DEBIT]]-Table1[[#This Row],[CREDIT]]</f>
        <v>3433583967</v>
      </c>
      <c r="J2411" s="93"/>
      <c r="K2411" s="65"/>
    </row>
    <row r="2412" hidden="1" spans="1:11">
      <c r="A2412" s="27">
        <v>45283</v>
      </c>
      <c r="B2412" s="28">
        <f t="shared" si="17"/>
        <v>2401</v>
      </c>
      <c r="C2412" s="92" t="str">
        <f>_xlfn.IFNA(VLOOKUP(Table1[[#This Row],[ACCOUNT NAME]],'CHART OF ACCOUNTS'!$B$3:$D$156,2,0),"-")</f>
        <v>MACHINERY RENT</v>
      </c>
      <c r="D2412" t="s">
        <v>37</v>
      </c>
      <c r="E2412" t="str">
        <f>_xlfn.IFNA(VLOOKUP(Table1[[#This Row],[ACCOUNT NAME]],'CHART OF ACCOUNTS'!$B$3:$D$156,3,0),"-")</f>
        <v>CONSTRUCTION EXP</v>
      </c>
      <c r="F2412" s="36" t="s">
        <v>2167</v>
      </c>
      <c r="G2412" s="48">
        <v>1937950</v>
      </c>
      <c r="H2412" s="48"/>
      <c r="I2412" s="104">
        <f>I2411+Table1[[#This Row],[DEBIT]]-Table1[[#This Row],[CREDIT]]</f>
        <v>3435521917</v>
      </c>
      <c r="J2412" s="93"/>
      <c r="K2412" s="65"/>
    </row>
    <row r="2413" hidden="1" spans="1:11">
      <c r="A2413" s="27">
        <v>45283</v>
      </c>
      <c r="B2413" s="28">
        <f t="shared" si="17"/>
        <v>2402</v>
      </c>
      <c r="C2413" s="92" t="str">
        <f>_xlfn.IFNA(VLOOKUP(Table1[[#This Row],[ACCOUNT NAME]],'CHART OF ACCOUNTS'!$B$3:$D$156,2,0),"-")</f>
        <v>MACHINERY RENT</v>
      </c>
      <c r="D2413" t="s">
        <v>37</v>
      </c>
      <c r="E2413" t="str">
        <f>_xlfn.IFNA(VLOOKUP(Table1[[#This Row],[ACCOUNT NAME]],'CHART OF ACCOUNTS'!$B$3:$D$156,3,0),"-")</f>
        <v>CONSTRUCTION EXP</v>
      </c>
      <c r="F2413" s="36" t="s">
        <v>2168</v>
      </c>
      <c r="G2413" s="48">
        <v>788900</v>
      </c>
      <c r="H2413" s="48"/>
      <c r="I2413" s="104">
        <f>I2412+Table1[[#This Row],[DEBIT]]-Table1[[#This Row],[CREDIT]]</f>
        <v>3436310817</v>
      </c>
      <c r="J2413" s="93"/>
      <c r="K2413" s="65"/>
    </row>
    <row r="2414" hidden="1" spans="1:11">
      <c r="A2414" s="27">
        <v>45283</v>
      </c>
      <c r="B2414" s="28">
        <f t="shared" si="17"/>
        <v>2403</v>
      </c>
      <c r="C2414" s="92" t="str">
        <f>_xlfn.IFNA(VLOOKUP(Table1[[#This Row],[ACCOUNT NAME]],'CHART OF ACCOUNTS'!$B$3:$D$156,2,0),"-")</f>
        <v>UTILITY</v>
      </c>
      <c r="D2414" s="36" t="s">
        <v>141</v>
      </c>
      <c r="E2414" t="str">
        <f>_xlfn.IFNA(VLOOKUP(Table1[[#This Row],[ACCOUNT NAME]],'CHART OF ACCOUNTS'!$B$3:$D$156,3,0),"-")</f>
        <v>OPERATIONS EXPENSES</v>
      </c>
      <c r="F2414" s="36" t="s">
        <v>2129</v>
      </c>
      <c r="G2414" s="48">
        <v>1950</v>
      </c>
      <c r="H2414" s="48"/>
      <c r="I2414" s="104">
        <f>I2413+Table1[[#This Row],[DEBIT]]-Table1[[#This Row],[CREDIT]]</f>
        <v>3436312767</v>
      </c>
      <c r="J2414" s="93"/>
      <c r="K2414" s="65"/>
    </row>
    <row r="2415" hidden="1" spans="1:11">
      <c r="A2415" s="27">
        <v>45283</v>
      </c>
      <c r="B2415" s="28">
        <f t="shared" si="17"/>
        <v>2404</v>
      </c>
      <c r="C2415" s="92" t="str">
        <f>_xlfn.IFNA(VLOOKUP(Table1[[#This Row],[ACCOUNT NAME]],'CHART OF ACCOUNTS'!$B$3:$D$156,2,0),"-")</f>
        <v>MACHINERY RENT</v>
      </c>
      <c r="D2415" s="36" t="s">
        <v>37</v>
      </c>
      <c r="E2415" t="str">
        <f>_xlfn.IFNA(VLOOKUP(Table1[[#This Row],[ACCOUNT NAME]],'CHART OF ACCOUNTS'!$B$3:$D$156,3,0),"-")</f>
        <v>CONSTRUCTION EXP</v>
      </c>
      <c r="F2415" s="36" t="s">
        <v>2169</v>
      </c>
      <c r="G2415" s="48">
        <v>1009952</v>
      </c>
      <c r="H2415" s="48"/>
      <c r="I2415" s="104">
        <f>I2414+Table1[[#This Row],[DEBIT]]-Table1[[#This Row],[CREDIT]]</f>
        <v>3437322719</v>
      </c>
      <c r="J2415" s="93"/>
      <c r="K2415" s="65"/>
    </row>
    <row r="2416" hidden="1" spans="1:11">
      <c r="A2416" s="27">
        <v>45283</v>
      </c>
      <c r="B2416" s="28">
        <f t="shared" si="17"/>
        <v>2405</v>
      </c>
      <c r="C2416" s="92" t="str">
        <f>_xlfn.IFNA(VLOOKUP(Table1[[#This Row],[ACCOUNT NAME]],'CHART OF ACCOUNTS'!$B$3:$D$156,2,0),"-")</f>
        <v>BOUNDRY WALL</v>
      </c>
      <c r="D2416" t="s">
        <v>11</v>
      </c>
      <c r="E2416" t="str">
        <f>_xlfn.IFNA(VLOOKUP(Table1[[#This Row],[ACCOUNT NAME]],'CHART OF ACCOUNTS'!$B$3:$D$156,3,0),"-")</f>
        <v>CONSTRUCTION EXP</v>
      </c>
      <c r="F2416" s="36" t="s">
        <v>2170</v>
      </c>
      <c r="G2416" s="48">
        <v>195272</v>
      </c>
      <c r="H2416" s="48"/>
      <c r="I2416" s="104">
        <f>I2415+Table1[[#This Row],[DEBIT]]-Table1[[#This Row],[CREDIT]]</f>
        <v>3437517991</v>
      </c>
      <c r="J2416" s="93"/>
      <c r="K2416" s="65"/>
    </row>
    <row r="2417" hidden="1" spans="1:11">
      <c r="A2417" s="27">
        <v>45283</v>
      </c>
      <c r="B2417" s="28">
        <f t="shared" si="17"/>
        <v>2406</v>
      </c>
      <c r="C2417" s="92" t="str">
        <f>_xlfn.IFNA(VLOOKUP(Table1[[#This Row],[ACCOUNT NAME]],'CHART OF ACCOUNTS'!$B$3:$D$156,2,0),"-")</f>
        <v>BOUNDRY WALL</v>
      </c>
      <c r="D2417" t="s">
        <v>10</v>
      </c>
      <c r="E2417" t="str">
        <f>_xlfn.IFNA(VLOOKUP(Table1[[#This Row],[ACCOUNT NAME]],'CHART OF ACCOUNTS'!$B$3:$D$156,3,0),"-")</f>
        <v>CONSTRUCTION EXP</v>
      </c>
      <c r="F2417" s="36" t="s">
        <v>2171</v>
      </c>
      <c r="G2417" s="48">
        <v>182100</v>
      </c>
      <c r="H2417" s="48"/>
      <c r="I2417" s="104">
        <f>I2416+Table1[[#This Row],[DEBIT]]-Table1[[#This Row],[CREDIT]]</f>
        <v>3437700091</v>
      </c>
      <c r="J2417" s="93"/>
      <c r="K2417" s="65"/>
    </row>
    <row r="2418" hidden="1" spans="1:11">
      <c r="A2418" s="27">
        <v>45283</v>
      </c>
      <c r="B2418" s="28">
        <f t="shared" si="17"/>
        <v>2407</v>
      </c>
      <c r="C2418" s="92" t="str">
        <f>_xlfn.IFNA(VLOOKUP(Table1[[#This Row],[ACCOUNT NAME]],'CHART OF ACCOUNTS'!$B$3:$D$156,2,0),"-")</f>
        <v>BOUNDRY WALL</v>
      </c>
      <c r="D2418" t="s">
        <v>10</v>
      </c>
      <c r="E2418" t="str">
        <f>_xlfn.IFNA(VLOOKUP(Table1[[#This Row],[ACCOUNT NAME]],'CHART OF ACCOUNTS'!$B$3:$D$156,3,0),"-")</f>
        <v>CONSTRUCTION EXP</v>
      </c>
      <c r="F2418" s="36" t="s">
        <v>2172</v>
      </c>
      <c r="G2418" s="48">
        <v>26540</v>
      </c>
      <c r="H2418" s="48"/>
      <c r="I2418" s="104">
        <f>I2417+Table1[[#This Row],[DEBIT]]-Table1[[#This Row],[CREDIT]]</f>
        <v>3437726631</v>
      </c>
      <c r="J2418" s="93"/>
      <c r="K2418" s="65"/>
    </row>
    <row r="2419" hidden="1" spans="1:11">
      <c r="A2419" s="27">
        <v>45283</v>
      </c>
      <c r="B2419" s="28">
        <f t="shared" si="17"/>
        <v>2408</v>
      </c>
      <c r="C2419" s="92" t="str">
        <f>_xlfn.IFNA(VLOOKUP(Table1[[#This Row],[ACCOUNT NAME]],'CHART OF ACCOUNTS'!$B$3:$D$156,2,0),"-")</f>
        <v>BOUNDRY WALL</v>
      </c>
      <c r="D2419" t="s">
        <v>10</v>
      </c>
      <c r="E2419" t="str">
        <f>_xlfn.IFNA(VLOOKUP(Table1[[#This Row],[ACCOUNT NAME]],'CHART OF ACCOUNTS'!$B$3:$D$156,3,0),"-")</f>
        <v>CONSTRUCTION EXP</v>
      </c>
      <c r="F2419" s="36" t="s">
        <v>2173</v>
      </c>
      <c r="G2419" s="48">
        <v>12440</v>
      </c>
      <c r="H2419" s="48"/>
      <c r="I2419" s="104">
        <f>I2418+Table1[[#This Row],[DEBIT]]-Table1[[#This Row],[CREDIT]]</f>
        <v>3437739071</v>
      </c>
      <c r="J2419" s="93"/>
      <c r="K2419" s="65"/>
    </row>
    <row r="2420" hidden="1" spans="1:11">
      <c r="A2420" s="27">
        <v>45283</v>
      </c>
      <c r="B2420" s="28">
        <f t="shared" si="17"/>
        <v>2409</v>
      </c>
      <c r="C2420" s="92" t="str">
        <f>_xlfn.IFNA(VLOOKUP(Table1[[#This Row],[ACCOUNT NAME]],'CHART OF ACCOUNTS'!$B$3:$D$156,2,0),"-")</f>
        <v>BOUNDRY WALL</v>
      </c>
      <c r="D2420" t="s">
        <v>10</v>
      </c>
      <c r="E2420" t="str">
        <f>_xlfn.IFNA(VLOOKUP(Table1[[#This Row],[ACCOUNT NAME]],'CHART OF ACCOUNTS'!$B$3:$D$156,3,0),"-")</f>
        <v>CONSTRUCTION EXP</v>
      </c>
      <c r="F2420" s="36" t="s">
        <v>2174</v>
      </c>
      <c r="G2420" s="48">
        <v>267600</v>
      </c>
      <c r="H2420" s="48"/>
      <c r="I2420" s="104">
        <f>I2419+Table1[[#This Row],[DEBIT]]-Table1[[#This Row],[CREDIT]]</f>
        <v>3438006671</v>
      </c>
      <c r="J2420" s="93"/>
      <c r="K2420" s="65"/>
    </row>
    <row r="2421" hidden="1" spans="1:11">
      <c r="A2421" s="27">
        <v>45283</v>
      </c>
      <c r="B2421" s="28">
        <f t="shared" si="17"/>
        <v>2410</v>
      </c>
      <c r="C2421" s="92" t="str">
        <f>_xlfn.IFNA(VLOOKUP(Table1[[#This Row],[ACCOUNT NAME]],'CHART OF ACCOUNTS'!$B$3:$D$156,2,0),"-")</f>
        <v>BOUNDRY WALL</v>
      </c>
      <c r="D2421" t="s">
        <v>10</v>
      </c>
      <c r="E2421" t="str">
        <f>_xlfn.IFNA(VLOOKUP(Table1[[#This Row],[ACCOUNT NAME]],'CHART OF ACCOUNTS'!$B$3:$D$156,3,0),"-")</f>
        <v>CONSTRUCTION EXP</v>
      </c>
      <c r="F2421" s="36" t="s">
        <v>2175</v>
      </c>
      <c r="G2421" s="48">
        <v>494400</v>
      </c>
      <c r="H2421" s="48"/>
      <c r="I2421" s="104">
        <f>I2420+Table1[[#This Row],[DEBIT]]-Table1[[#This Row],[CREDIT]]</f>
        <v>3438501071</v>
      </c>
      <c r="J2421" s="93"/>
      <c r="K2421" s="65"/>
    </row>
    <row r="2422" hidden="1" spans="1:11">
      <c r="A2422" s="27">
        <v>45283</v>
      </c>
      <c r="B2422" s="28">
        <f t="shared" si="17"/>
        <v>2411</v>
      </c>
      <c r="C2422" s="92" t="str">
        <f>_xlfn.IFNA(VLOOKUP(Table1[[#This Row],[ACCOUNT NAME]],'CHART OF ACCOUNTS'!$B$3:$D$156,2,0),"-")</f>
        <v>BOUNDRY WALL</v>
      </c>
      <c r="D2422" t="s">
        <v>10</v>
      </c>
      <c r="E2422" t="str">
        <f>_xlfn.IFNA(VLOOKUP(Table1[[#This Row],[ACCOUNT NAME]],'CHART OF ACCOUNTS'!$B$3:$D$156,3,0),"-")</f>
        <v>CONSTRUCTION EXP</v>
      </c>
      <c r="F2422" s="36" t="s">
        <v>2176</v>
      </c>
      <c r="G2422" s="48">
        <v>16000</v>
      </c>
      <c r="H2422" s="48"/>
      <c r="I2422" s="104">
        <f>I2421+Table1[[#This Row],[DEBIT]]-Table1[[#This Row],[CREDIT]]</f>
        <v>3438517071</v>
      </c>
      <c r="J2422" s="93"/>
      <c r="K2422" s="65"/>
    </row>
    <row r="2423" hidden="1" spans="1:11">
      <c r="A2423" s="27">
        <v>45283</v>
      </c>
      <c r="B2423" s="28">
        <f t="shared" si="17"/>
        <v>2412</v>
      </c>
      <c r="C2423" s="92" t="str">
        <f>_xlfn.IFNA(VLOOKUP(Table1[[#This Row],[ACCOUNT NAME]],'CHART OF ACCOUNTS'!$B$3:$D$156,2,0),"-")</f>
        <v>BOUNDRY WALL</v>
      </c>
      <c r="D2423" t="s">
        <v>10</v>
      </c>
      <c r="E2423" t="str">
        <f>_xlfn.IFNA(VLOOKUP(Table1[[#This Row],[ACCOUNT NAME]],'CHART OF ACCOUNTS'!$B$3:$D$156,3,0),"-")</f>
        <v>CONSTRUCTION EXP</v>
      </c>
      <c r="F2423" s="36" t="s">
        <v>2177</v>
      </c>
      <c r="G2423" s="48">
        <v>74040</v>
      </c>
      <c r="H2423" s="48"/>
      <c r="I2423" s="104">
        <f>I2422+Table1[[#This Row],[DEBIT]]-Table1[[#This Row],[CREDIT]]</f>
        <v>3438591111</v>
      </c>
      <c r="J2423" s="93"/>
      <c r="K2423" s="65"/>
    </row>
    <row r="2424" hidden="1" spans="1:11">
      <c r="A2424" s="27">
        <v>45283</v>
      </c>
      <c r="B2424" s="28">
        <f t="shared" si="17"/>
        <v>2413</v>
      </c>
      <c r="C2424" s="92" t="str">
        <f>_xlfn.IFNA(VLOOKUP(Table1[[#This Row],[ACCOUNT NAME]],'CHART OF ACCOUNTS'!$B$3:$D$156,2,0),"-")</f>
        <v>RENTS</v>
      </c>
      <c r="D2424" t="s">
        <v>132</v>
      </c>
      <c r="E2424" t="str">
        <f>_xlfn.IFNA(VLOOKUP(Table1[[#This Row],[ACCOUNT NAME]],'CHART OF ACCOUNTS'!$B$3:$D$156,3,0),"-")</f>
        <v>OPERATIONS EXPENSES</v>
      </c>
      <c r="F2424" s="36" t="s">
        <v>2178</v>
      </c>
      <c r="G2424" s="48">
        <v>472712</v>
      </c>
      <c r="H2424" s="48"/>
      <c r="I2424" s="104">
        <f>I2423+Table1[[#This Row],[DEBIT]]-Table1[[#This Row],[CREDIT]]</f>
        <v>3439063823</v>
      </c>
      <c r="J2424" s="93"/>
      <c r="K2424" s="65"/>
    </row>
    <row r="2425" hidden="1" spans="1:11">
      <c r="A2425" s="27">
        <v>45287</v>
      </c>
      <c r="B2425" s="28">
        <f t="shared" si="17"/>
        <v>2414</v>
      </c>
      <c r="C2425" s="92" t="str">
        <f>_xlfn.IFNA(VLOOKUP(Table1[[#This Row],[ACCOUNT NAME]],'CHART OF ACCOUNTS'!$B$3:$D$156,2,0),"-")</f>
        <v>SAND</v>
      </c>
      <c r="D2425" t="s">
        <v>43</v>
      </c>
      <c r="E2425" t="str">
        <f>_xlfn.IFNA(VLOOKUP(Table1[[#This Row],[ACCOUNT NAME]],'CHART OF ACCOUNTS'!$B$3:$D$156,3,0),"-")</f>
        <v>CONSTRUCTION EXP</v>
      </c>
      <c r="F2425" s="36" t="s">
        <v>2179</v>
      </c>
      <c r="G2425" s="48">
        <v>51350</v>
      </c>
      <c r="H2425" s="48"/>
      <c r="I2425" s="104">
        <f>I2424+Table1[[#This Row],[DEBIT]]-Table1[[#This Row],[CREDIT]]</f>
        <v>3439115173</v>
      </c>
      <c r="J2425" s="93"/>
      <c r="K2425" s="65"/>
    </row>
    <row r="2426" hidden="1" spans="1:11">
      <c r="A2426" s="27">
        <v>45287</v>
      </c>
      <c r="B2426" s="28">
        <f t="shared" si="17"/>
        <v>2415</v>
      </c>
      <c r="C2426" s="92" t="str">
        <f>_xlfn.IFNA(VLOOKUP(Table1[[#This Row],[ACCOUNT NAME]],'CHART OF ACCOUNTS'!$B$3:$D$156,2,0),"-")</f>
        <v>CRUSH</v>
      </c>
      <c r="D2426" t="s">
        <v>47</v>
      </c>
      <c r="E2426" t="str">
        <f>_xlfn.IFNA(VLOOKUP(Table1[[#This Row],[ACCOUNT NAME]],'CHART OF ACCOUNTS'!$B$3:$D$156,3,0),"-")</f>
        <v>CONSTRUCTION EXP</v>
      </c>
      <c r="F2426" s="36" t="s">
        <v>2180</v>
      </c>
      <c r="G2426" s="48">
        <v>99187</v>
      </c>
      <c r="H2426" s="48"/>
      <c r="I2426" s="104">
        <f>I2425+Table1[[#This Row],[DEBIT]]-Table1[[#This Row],[CREDIT]]</f>
        <v>3439214360</v>
      </c>
      <c r="J2426" s="93"/>
      <c r="K2426" s="65"/>
    </row>
    <row r="2427" hidden="1" spans="1:11">
      <c r="A2427" s="27">
        <v>45287</v>
      </c>
      <c r="B2427" s="28">
        <f t="shared" si="17"/>
        <v>2416</v>
      </c>
      <c r="C2427" s="92" t="str">
        <f>_xlfn.IFNA(VLOOKUP(Table1[[#This Row],[ACCOUNT NAME]],'CHART OF ACCOUNTS'!$B$3:$D$156,2,0),"-")</f>
        <v>CEMENT</v>
      </c>
      <c r="D2427" t="s">
        <v>45</v>
      </c>
      <c r="E2427" t="str">
        <f>_xlfn.IFNA(VLOOKUP(Table1[[#This Row],[ACCOUNT NAME]],'CHART OF ACCOUNTS'!$B$3:$D$156,3,0),"-")</f>
        <v>CONSTRUCTION EXP</v>
      </c>
      <c r="F2427" s="36" t="s">
        <v>2181</v>
      </c>
      <c r="G2427" s="48">
        <v>68500</v>
      </c>
      <c r="H2427" s="48"/>
      <c r="I2427" s="104">
        <f>I2426+Table1[[#This Row],[DEBIT]]-Table1[[#This Row],[CREDIT]]</f>
        <v>3439282860</v>
      </c>
      <c r="J2427" s="93"/>
      <c r="K2427" s="65"/>
    </row>
    <row r="2428" hidden="1" spans="1:11">
      <c r="A2428" s="27">
        <v>45287</v>
      </c>
      <c r="B2428" s="28">
        <f t="shared" si="17"/>
        <v>2417</v>
      </c>
      <c r="C2428" s="92" t="str">
        <f>_xlfn.IFNA(VLOOKUP(Table1[[#This Row],[ACCOUNT NAME]],'CHART OF ACCOUNTS'!$B$3:$D$156,2,0),"-")</f>
        <v>HORTICULTURE</v>
      </c>
      <c r="D2428" t="s">
        <v>54</v>
      </c>
      <c r="E2428" t="str">
        <f>_xlfn.IFNA(VLOOKUP(Table1[[#This Row],[ACCOUNT NAME]],'CHART OF ACCOUNTS'!$B$3:$D$156,3,0),"-")</f>
        <v>CONSTRUCTION EXP</v>
      </c>
      <c r="F2428" s="36" t="s">
        <v>2182</v>
      </c>
      <c r="G2428" s="48">
        <v>35500</v>
      </c>
      <c r="H2428" s="48"/>
      <c r="I2428" s="104">
        <f>I2427+Table1[[#This Row],[DEBIT]]-Table1[[#This Row],[CREDIT]]</f>
        <v>3439318360</v>
      </c>
      <c r="J2428" s="93"/>
      <c r="K2428" s="65"/>
    </row>
    <row r="2429" hidden="1" spans="1:11">
      <c r="A2429" s="27">
        <v>45287</v>
      </c>
      <c r="B2429" s="28">
        <f t="shared" si="17"/>
        <v>2418</v>
      </c>
      <c r="C2429" s="92" t="str">
        <f>_xlfn.IFNA(VLOOKUP(Table1[[#This Row],[ACCOUNT NAME]],'CHART OF ACCOUNTS'!$B$3:$D$156,2,0),"-")</f>
        <v>ADJUSTMENT VOUCHERS</v>
      </c>
      <c r="D2429" t="s">
        <v>178</v>
      </c>
      <c r="E2429" t="str">
        <f>_xlfn.IFNA(VLOOKUP(Table1[[#This Row],[ACCOUNT NAME]],'CHART OF ACCOUNTS'!$B$3:$D$156,3,0),"-")</f>
        <v>PROMOTIONS</v>
      </c>
      <c r="F2429" s="36" t="s">
        <v>2183</v>
      </c>
      <c r="G2429" s="48">
        <v>110000000</v>
      </c>
      <c r="H2429" s="48"/>
      <c r="I2429" s="104">
        <f>I2428+Table1[[#This Row],[DEBIT]]-Table1[[#This Row],[CREDIT]]</f>
        <v>3549318360</v>
      </c>
      <c r="J2429" s="93"/>
      <c r="K2429" s="65"/>
    </row>
    <row r="2430" hidden="1" spans="1:11">
      <c r="A2430" s="27">
        <v>45287</v>
      </c>
      <c r="B2430" s="28">
        <f t="shared" si="17"/>
        <v>2419</v>
      </c>
      <c r="C2430" s="92" t="str">
        <f>_xlfn.IFNA(VLOOKUP(Table1[[#This Row],[ACCOUNT NAME]],'CHART OF ACCOUNTS'!$B$3:$D$156,2,0),"-")</f>
        <v>ADJUSTMENT VOUCHERS</v>
      </c>
      <c r="D2430" t="s">
        <v>178</v>
      </c>
      <c r="E2430" t="str">
        <f>_xlfn.IFNA(VLOOKUP(Table1[[#This Row],[ACCOUNT NAME]],'CHART OF ACCOUNTS'!$B$3:$D$156,3,0),"-")</f>
        <v>PROMOTIONS</v>
      </c>
      <c r="F2430" s="36" t="s">
        <v>2184</v>
      </c>
      <c r="G2430" s="48">
        <v>7350000</v>
      </c>
      <c r="H2430" s="48"/>
      <c r="I2430" s="104">
        <f>I2429+Table1[[#This Row],[DEBIT]]-Table1[[#This Row],[CREDIT]]</f>
        <v>3556668360</v>
      </c>
      <c r="J2430" s="93"/>
      <c r="K2430" s="65"/>
    </row>
    <row r="2431" hidden="1" spans="1:11">
      <c r="A2431" s="27">
        <v>45287</v>
      </c>
      <c r="B2431" s="28">
        <f t="shared" si="17"/>
        <v>2420</v>
      </c>
      <c r="C2431" s="92" t="str">
        <f>_xlfn.IFNA(VLOOKUP(Table1[[#This Row],[ACCOUNT NAME]],'CHART OF ACCOUNTS'!$B$3:$D$156,2,0),"-")</f>
        <v>ADJUSTMENT VOUCHERS</v>
      </c>
      <c r="D2431" t="s">
        <v>178</v>
      </c>
      <c r="E2431" t="str">
        <f>_xlfn.IFNA(VLOOKUP(Table1[[#This Row],[ACCOUNT NAME]],'CHART OF ACCOUNTS'!$B$3:$D$156,3,0),"-")</f>
        <v>PROMOTIONS</v>
      </c>
      <c r="F2431" s="36" t="s">
        <v>2185</v>
      </c>
      <c r="G2431" s="48">
        <v>83125000</v>
      </c>
      <c r="H2431" s="48"/>
      <c r="I2431" s="104">
        <f>I2430+Table1[[#This Row],[DEBIT]]-Table1[[#This Row],[CREDIT]]</f>
        <v>3639793360</v>
      </c>
      <c r="J2431" s="93"/>
      <c r="K2431" s="65"/>
    </row>
    <row r="2432" hidden="1" spans="1:11">
      <c r="A2432" s="27">
        <v>45287</v>
      </c>
      <c r="B2432" s="28">
        <f t="shared" si="17"/>
        <v>2421</v>
      </c>
      <c r="C2432" s="92" t="str">
        <f>_xlfn.IFNA(VLOOKUP(Table1[[#This Row],[ACCOUNT NAME]],'CHART OF ACCOUNTS'!$B$3:$D$156,2,0),"-")</f>
        <v>ADJUSTMENT VOUCHERS</v>
      </c>
      <c r="D2432" t="s">
        <v>178</v>
      </c>
      <c r="E2432" t="str">
        <f>_xlfn.IFNA(VLOOKUP(Table1[[#This Row],[ACCOUNT NAME]],'CHART OF ACCOUNTS'!$B$3:$D$156,3,0),"-")</f>
        <v>PROMOTIONS</v>
      </c>
      <c r="F2432" s="36" t="s">
        <v>2186</v>
      </c>
      <c r="G2432" s="48">
        <v>205800000</v>
      </c>
      <c r="H2432" s="48"/>
      <c r="I2432" s="104">
        <f>I2431+Table1[[#This Row],[DEBIT]]-Table1[[#This Row],[CREDIT]]</f>
        <v>3845593360</v>
      </c>
      <c r="J2432" s="93"/>
      <c r="K2432" s="65"/>
    </row>
    <row r="2433" hidden="1" spans="1:11">
      <c r="A2433" s="27">
        <v>45287</v>
      </c>
      <c r="B2433" s="28">
        <f t="shared" si="17"/>
        <v>2422</v>
      </c>
      <c r="C2433" s="92" t="str">
        <f>_xlfn.IFNA(VLOOKUP(Table1[[#This Row],[ACCOUNT NAME]],'CHART OF ACCOUNTS'!$B$3:$D$156,2,0),"-")</f>
        <v>ADJUSTMENT VOUCHERS</v>
      </c>
      <c r="D2433" t="s">
        <v>178</v>
      </c>
      <c r="E2433" t="str">
        <f>_xlfn.IFNA(VLOOKUP(Table1[[#This Row],[ACCOUNT NAME]],'CHART OF ACCOUNTS'!$B$3:$D$156,3,0),"-")</f>
        <v>PROMOTIONS</v>
      </c>
      <c r="F2433" s="36" t="s">
        <v>2187</v>
      </c>
      <c r="G2433" s="48">
        <v>10875000</v>
      </c>
      <c r="H2433" s="48"/>
      <c r="I2433" s="104">
        <f>I2432+Table1[[#This Row],[DEBIT]]-Table1[[#This Row],[CREDIT]]</f>
        <v>3856468360</v>
      </c>
      <c r="J2433" s="93"/>
      <c r="K2433" s="65"/>
    </row>
    <row r="2434" hidden="1" spans="1:11">
      <c r="A2434" s="27">
        <v>45287</v>
      </c>
      <c r="B2434" s="28">
        <f t="shared" si="17"/>
        <v>2423</v>
      </c>
      <c r="C2434" s="92" t="str">
        <f>_xlfn.IFNA(VLOOKUP(Table1[[#This Row],[ACCOUNT NAME]],'CHART OF ACCOUNTS'!$B$3:$D$156,2,0),"-")</f>
        <v>ADJUSTMENT VOUCHERS</v>
      </c>
      <c r="D2434" t="s">
        <v>178</v>
      </c>
      <c r="E2434" t="str">
        <f>_xlfn.IFNA(VLOOKUP(Table1[[#This Row],[ACCOUNT NAME]],'CHART OF ACCOUNTS'!$B$3:$D$156,3,0),"-")</f>
        <v>PROMOTIONS</v>
      </c>
      <c r="F2434" s="36" t="s">
        <v>2188</v>
      </c>
      <c r="G2434" s="48">
        <v>8850000</v>
      </c>
      <c r="H2434" s="48"/>
      <c r="I2434" s="104">
        <f>I2433+Table1[[#This Row],[DEBIT]]-Table1[[#This Row],[CREDIT]]</f>
        <v>3865318360</v>
      </c>
      <c r="J2434" s="93"/>
      <c r="K2434" s="65"/>
    </row>
    <row r="2435" hidden="1" spans="1:11">
      <c r="A2435" s="27">
        <v>45287</v>
      </c>
      <c r="B2435" s="28">
        <f t="shared" si="17"/>
        <v>2424</v>
      </c>
      <c r="C2435" s="92" t="str">
        <f>_xlfn.IFNA(VLOOKUP(Table1[[#This Row],[ACCOUNT NAME]],'CHART OF ACCOUNTS'!$B$3:$D$156,2,0),"-")</f>
        <v>ADJUSTMENT VOUCHERS</v>
      </c>
      <c r="D2435" t="s">
        <v>178</v>
      </c>
      <c r="E2435" t="str">
        <f>_xlfn.IFNA(VLOOKUP(Table1[[#This Row],[ACCOUNT NAME]],'CHART OF ACCOUNTS'!$B$3:$D$156,3,0),"-")</f>
        <v>PROMOTIONS</v>
      </c>
      <c r="F2435" s="36" t="s">
        <v>2189</v>
      </c>
      <c r="G2435" s="48">
        <v>9100000</v>
      </c>
      <c r="H2435" s="48"/>
      <c r="I2435" s="104">
        <f>I2434+Table1[[#This Row],[DEBIT]]-Table1[[#This Row],[CREDIT]]</f>
        <v>3874418360</v>
      </c>
      <c r="J2435" s="93"/>
      <c r="K2435" s="65"/>
    </row>
    <row r="2436" hidden="1" spans="1:11">
      <c r="A2436" s="27">
        <v>45287</v>
      </c>
      <c r="B2436" s="28">
        <f t="shared" si="17"/>
        <v>2425</v>
      </c>
      <c r="C2436" s="92" t="str">
        <f>_xlfn.IFNA(VLOOKUP(Table1[[#This Row],[ACCOUNT NAME]],'CHART OF ACCOUNTS'!$B$3:$D$156,2,0),"-")</f>
        <v>DISCOUNT VOUCHERS</v>
      </c>
      <c r="D2436" t="s">
        <v>176</v>
      </c>
      <c r="E2436" t="str">
        <f>_xlfn.IFNA(VLOOKUP(Table1[[#This Row],[ACCOUNT NAME]],'CHART OF ACCOUNTS'!$B$3:$D$156,3,0),"-")</f>
        <v>PROMOTIONS</v>
      </c>
      <c r="F2436" s="36" t="s">
        <v>2190</v>
      </c>
      <c r="G2436" s="48">
        <v>23750000</v>
      </c>
      <c r="H2436" s="48"/>
      <c r="I2436" s="104">
        <f>I2435+Table1[[#This Row],[DEBIT]]-Table1[[#This Row],[CREDIT]]</f>
        <v>3898168360</v>
      </c>
      <c r="J2436" s="93"/>
      <c r="K2436" s="65"/>
    </row>
    <row r="2437" hidden="1" spans="1:11">
      <c r="A2437" s="27">
        <v>45287</v>
      </c>
      <c r="B2437" s="28">
        <f t="shared" si="17"/>
        <v>2426</v>
      </c>
      <c r="C2437" s="92" t="str">
        <f>_xlfn.IFNA(VLOOKUP(Table1[[#This Row],[ACCOUNT NAME]],'CHART OF ACCOUNTS'!$B$3:$D$156,2,0),"-")</f>
        <v>DISCOUNT VOUCHERS</v>
      </c>
      <c r="D2437" t="s">
        <v>176</v>
      </c>
      <c r="E2437" t="str">
        <f>_xlfn.IFNA(VLOOKUP(Table1[[#This Row],[ACCOUNT NAME]],'CHART OF ACCOUNTS'!$B$3:$D$156,3,0),"-")</f>
        <v>PROMOTIONS</v>
      </c>
      <c r="F2437" s="36" t="s">
        <v>2191</v>
      </c>
      <c r="G2437" s="48">
        <v>29975000</v>
      </c>
      <c r="H2437" s="48"/>
      <c r="I2437" s="104">
        <f>I2436+Table1[[#This Row],[DEBIT]]-Table1[[#This Row],[CREDIT]]</f>
        <v>3928143360</v>
      </c>
      <c r="J2437" s="93"/>
      <c r="K2437" s="65"/>
    </row>
    <row r="2438" hidden="1" spans="1:11">
      <c r="A2438" s="27">
        <v>45287</v>
      </c>
      <c r="B2438" s="28">
        <f t="shared" si="17"/>
        <v>2427</v>
      </c>
      <c r="C2438" s="92" t="str">
        <f>_xlfn.IFNA(VLOOKUP(Table1[[#This Row],[ACCOUNT NAME]],'CHART OF ACCOUNTS'!$B$3:$D$156,2,0),"-")</f>
        <v>DISCOUNT VOUCHERS</v>
      </c>
      <c r="D2438" t="s">
        <v>176</v>
      </c>
      <c r="E2438" t="str">
        <f>_xlfn.IFNA(VLOOKUP(Table1[[#This Row],[ACCOUNT NAME]],'CHART OF ACCOUNTS'!$B$3:$D$156,3,0),"-")</f>
        <v>PROMOTIONS</v>
      </c>
      <c r="F2438" s="36" t="s">
        <v>2192</v>
      </c>
      <c r="G2438" s="48">
        <v>3350000</v>
      </c>
      <c r="H2438" s="48"/>
      <c r="I2438" s="104">
        <f>I2437+Table1[[#This Row],[DEBIT]]-Table1[[#This Row],[CREDIT]]</f>
        <v>3931493360</v>
      </c>
      <c r="J2438" s="93"/>
      <c r="K2438" s="65"/>
    </row>
    <row r="2439" hidden="1" spans="1:11">
      <c r="A2439" s="27">
        <v>45287</v>
      </c>
      <c r="B2439" s="28">
        <f t="shared" si="17"/>
        <v>2428</v>
      </c>
      <c r="C2439" s="92" t="str">
        <f>_xlfn.IFNA(VLOOKUP(Table1[[#This Row],[ACCOUNT NAME]],'CHART OF ACCOUNTS'!$B$3:$D$156,2,0),"-")</f>
        <v>DISCOUNT VOUCHERS</v>
      </c>
      <c r="D2439" t="s">
        <v>176</v>
      </c>
      <c r="E2439" t="str">
        <f>_xlfn.IFNA(VLOOKUP(Table1[[#This Row],[ACCOUNT NAME]],'CHART OF ACCOUNTS'!$B$3:$D$156,3,0),"-")</f>
        <v>PROMOTIONS</v>
      </c>
      <c r="F2439" s="36" t="s">
        <v>2193</v>
      </c>
      <c r="G2439" s="48">
        <v>14100000</v>
      </c>
      <c r="H2439" s="48"/>
      <c r="I2439" s="104">
        <f>I2438+Table1[[#This Row],[DEBIT]]-Table1[[#This Row],[CREDIT]]</f>
        <v>3945593360</v>
      </c>
      <c r="J2439" s="93"/>
      <c r="K2439" s="65"/>
    </row>
    <row r="2440" hidden="1" spans="1:11">
      <c r="A2440" s="27">
        <v>45287</v>
      </c>
      <c r="B2440" s="28">
        <f t="shared" si="17"/>
        <v>2429</v>
      </c>
      <c r="C2440" s="92" t="str">
        <f>_xlfn.IFNA(VLOOKUP(Table1[[#This Row],[ACCOUNT NAME]],'CHART OF ACCOUNTS'!$B$3:$D$156,2,0),"-")</f>
        <v>DISCOUNT VOUCHERS</v>
      </c>
      <c r="D2440" t="s">
        <v>176</v>
      </c>
      <c r="E2440" t="str">
        <f>_xlfn.IFNA(VLOOKUP(Table1[[#This Row],[ACCOUNT NAME]],'CHART OF ACCOUNTS'!$B$3:$D$156,3,0),"-")</f>
        <v>PROMOTIONS</v>
      </c>
      <c r="F2440" s="36" t="s">
        <v>2194</v>
      </c>
      <c r="G2440" s="48">
        <v>100000</v>
      </c>
      <c r="H2440" s="48"/>
      <c r="I2440" s="104">
        <f>I2439+Table1[[#This Row],[DEBIT]]-Table1[[#This Row],[CREDIT]]</f>
        <v>3945693360</v>
      </c>
      <c r="J2440" s="93"/>
      <c r="K2440" s="65"/>
    </row>
    <row r="2441" hidden="1" spans="1:11">
      <c r="A2441" s="27">
        <v>45287</v>
      </c>
      <c r="B2441" s="28">
        <f t="shared" si="17"/>
        <v>2430</v>
      </c>
      <c r="C2441" s="92" t="str">
        <f>_xlfn.IFNA(VLOOKUP(Table1[[#This Row],[ACCOUNT NAME]],'CHART OF ACCOUNTS'!$B$3:$D$156,2,0),"-")</f>
        <v>DISCOUNT VOUCHERS</v>
      </c>
      <c r="D2441" t="s">
        <v>176</v>
      </c>
      <c r="E2441" t="str">
        <f>_xlfn.IFNA(VLOOKUP(Table1[[#This Row],[ACCOUNT NAME]],'CHART OF ACCOUNTS'!$B$3:$D$156,3,0),"-")</f>
        <v>PROMOTIONS</v>
      </c>
      <c r="F2441" s="36" t="s">
        <v>2195</v>
      </c>
      <c r="G2441" s="48">
        <v>3700000</v>
      </c>
      <c r="H2441" s="48"/>
      <c r="I2441" s="104">
        <f>I2440+Table1[[#This Row],[DEBIT]]-Table1[[#This Row],[CREDIT]]</f>
        <v>3949393360</v>
      </c>
      <c r="J2441" s="93"/>
      <c r="K2441" s="65"/>
    </row>
    <row r="2442" hidden="1" spans="1:10">
      <c r="A2442" s="27">
        <v>45287</v>
      </c>
      <c r="B2442" s="28">
        <f t="shared" si="17"/>
        <v>2431</v>
      </c>
      <c r="C2442" s="92" t="str">
        <f>_xlfn.IFNA(VLOOKUP(Table1[[#This Row],[ACCOUNT NAME]],'CHART OF ACCOUNTS'!$B$3:$D$156,2,0),"-")</f>
        <v>UTILITY</v>
      </c>
      <c r="D2442" t="s">
        <v>141</v>
      </c>
      <c r="E2442" t="str">
        <f>_xlfn.IFNA(VLOOKUP(Table1[[#This Row],[ACCOUNT NAME]],'CHART OF ACCOUNTS'!$B$3:$D$156,3,0),"-")</f>
        <v>OPERATIONS EXPENSES</v>
      </c>
      <c r="F2442" s="36" t="s">
        <v>2196</v>
      </c>
      <c r="G2442" s="38">
        <v>26529</v>
      </c>
      <c r="H2442" s="38"/>
      <c r="I2442" s="104">
        <f>I2441+Table1[[#This Row],[DEBIT]]-Table1[[#This Row],[CREDIT]]</f>
        <v>3949419889</v>
      </c>
      <c r="J2442" s="44"/>
    </row>
    <row r="2443" hidden="1" spans="1:11">
      <c r="A2443" s="27">
        <v>45288</v>
      </c>
      <c r="B2443" s="28">
        <f t="shared" si="17"/>
        <v>2432</v>
      </c>
      <c r="C2443" s="92" t="str">
        <f>_xlfn.IFNA(VLOOKUP(Table1[[#This Row],[ACCOUNT NAME]],'CHART OF ACCOUNTS'!$B$3:$D$156,2,0),"-")</f>
        <v>MACHINERY RENT</v>
      </c>
      <c r="D2443" t="s">
        <v>37</v>
      </c>
      <c r="E2443" t="str">
        <f>_xlfn.IFNA(VLOOKUP(Table1[[#This Row],[ACCOUNT NAME]],'CHART OF ACCOUNTS'!$B$3:$D$156,3,0),"-")</f>
        <v>CONSTRUCTION EXP</v>
      </c>
      <c r="F2443" s="36" t="s">
        <v>2197</v>
      </c>
      <c r="G2443" s="48">
        <v>75000</v>
      </c>
      <c r="H2443" s="48"/>
      <c r="I2443" s="104">
        <f>I2442+Table1[[#This Row],[DEBIT]]-Table1[[#This Row],[CREDIT]]</f>
        <v>3949494889</v>
      </c>
      <c r="J2443" s="93"/>
      <c r="K2443" s="65"/>
    </row>
    <row r="2444" hidden="1" spans="1:11">
      <c r="A2444" s="27">
        <v>45288</v>
      </c>
      <c r="B2444" s="28">
        <f t="shared" si="17"/>
        <v>2433</v>
      </c>
      <c r="C2444" s="92" t="str">
        <f>_xlfn.IFNA(VLOOKUP(Table1[[#This Row],[ACCOUNT NAME]],'CHART OF ACCOUNTS'!$B$3:$D$156,2,0),"-")</f>
        <v>HONDA CITY</v>
      </c>
      <c r="D2444" t="s">
        <v>148</v>
      </c>
      <c r="E2444" t="str">
        <f>_xlfn.IFNA(VLOOKUP(Table1[[#This Row],[ACCOUNT NAME]],'CHART OF ACCOUNTS'!$B$3:$D$156,3,0),"-")</f>
        <v>OPERATIONS EXPENSES</v>
      </c>
      <c r="F2444" s="36" t="s">
        <v>2198</v>
      </c>
      <c r="G2444" s="48">
        <v>5000</v>
      </c>
      <c r="H2444" s="48"/>
      <c r="I2444" s="104">
        <f>I2443+Table1[[#This Row],[DEBIT]]-Table1[[#This Row],[CREDIT]]</f>
        <v>3949499889</v>
      </c>
      <c r="J2444" s="93"/>
      <c r="K2444" s="65"/>
    </row>
    <row r="2445" hidden="1" spans="1:11">
      <c r="A2445" s="27">
        <v>45288</v>
      </c>
      <c r="B2445" s="28">
        <f t="shared" si="17"/>
        <v>2434</v>
      </c>
      <c r="C2445" s="92" t="str">
        <f>_xlfn.IFNA(VLOOKUP(Table1[[#This Row],[ACCOUNT NAME]],'CHART OF ACCOUNTS'!$B$3:$D$156,2,0),"-")</f>
        <v>HONDA CITY</v>
      </c>
      <c r="D2445" t="s">
        <v>148</v>
      </c>
      <c r="E2445" t="str">
        <f>_xlfn.IFNA(VLOOKUP(Table1[[#This Row],[ACCOUNT NAME]],'CHART OF ACCOUNTS'!$B$3:$D$156,3,0),"-")</f>
        <v>OPERATIONS EXPENSES</v>
      </c>
      <c r="F2445" s="36" t="s">
        <v>2199</v>
      </c>
      <c r="G2445" s="48">
        <v>1000</v>
      </c>
      <c r="H2445" s="48"/>
      <c r="I2445" s="104">
        <f>I2444+Table1[[#This Row],[DEBIT]]-Table1[[#This Row],[CREDIT]]</f>
        <v>3949500889</v>
      </c>
      <c r="J2445" s="93"/>
      <c r="K2445" s="65"/>
    </row>
    <row r="2446" hidden="1" spans="1:11">
      <c r="A2446" s="27">
        <v>45288</v>
      </c>
      <c r="B2446" s="28">
        <f t="shared" si="17"/>
        <v>2435</v>
      </c>
      <c r="C2446" s="92" t="str">
        <f>_xlfn.IFNA(VLOOKUP(Table1[[#This Row],[ACCOUNT NAME]],'CHART OF ACCOUNTS'!$B$3:$D$156,2,0),"-")</f>
        <v>MISCELLANOUS</v>
      </c>
      <c r="D2446" t="s">
        <v>140</v>
      </c>
      <c r="E2446" t="str">
        <f>_xlfn.IFNA(VLOOKUP(Table1[[#This Row],[ACCOUNT NAME]],'CHART OF ACCOUNTS'!$B$3:$D$156,3,0),"-")</f>
        <v>OPERATIONS EXPENSES</v>
      </c>
      <c r="F2446" s="36" t="s">
        <v>2200</v>
      </c>
      <c r="G2446" s="48">
        <v>42000</v>
      </c>
      <c r="H2446" s="48"/>
      <c r="I2446" s="104">
        <f>I2445+Table1[[#This Row],[DEBIT]]-Table1[[#This Row],[CREDIT]]</f>
        <v>3949542889</v>
      </c>
      <c r="J2446" s="93"/>
      <c r="K2446" s="65"/>
    </row>
    <row r="2447" hidden="1" spans="1:11">
      <c r="A2447" s="27">
        <v>45288</v>
      </c>
      <c r="B2447" s="28">
        <f t="shared" si="17"/>
        <v>2436</v>
      </c>
      <c r="C2447" s="92" t="str">
        <f>_xlfn.IFNA(VLOOKUP(Table1[[#This Row],[ACCOUNT NAME]],'CHART OF ACCOUNTS'!$B$3:$D$156,2,0),"-")</f>
        <v>MISCELLANOUS</v>
      </c>
      <c r="D2447" t="s">
        <v>140</v>
      </c>
      <c r="E2447" t="str">
        <f>_xlfn.IFNA(VLOOKUP(Table1[[#This Row],[ACCOUNT NAME]],'CHART OF ACCOUNTS'!$B$3:$D$156,3,0),"-")</f>
        <v>OPERATIONS EXPENSES</v>
      </c>
      <c r="F2447" s="36" t="s">
        <v>2201</v>
      </c>
      <c r="G2447" s="48">
        <v>214</v>
      </c>
      <c r="H2447" s="48"/>
      <c r="I2447" s="104">
        <f>I2446+Table1[[#This Row],[DEBIT]]-Table1[[#This Row],[CREDIT]]</f>
        <v>3949543103</v>
      </c>
      <c r="J2447" s="93"/>
      <c r="K2447" s="65"/>
    </row>
    <row r="2448" hidden="1" spans="1:11">
      <c r="A2448" s="27">
        <v>45288</v>
      </c>
      <c r="B2448" s="28">
        <f t="shared" si="17"/>
        <v>2437</v>
      </c>
      <c r="C2448" s="92" t="str">
        <f>_xlfn.IFNA(VLOOKUP(Table1[[#This Row],[ACCOUNT NAME]],'CHART OF ACCOUNTS'!$B$3:$D$156,2,0),"-")</f>
        <v>MISCELLANOUS</v>
      </c>
      <c r="D2448" t="s">
        <v>140</v>
      </c>
      <c r="E2448" t="str">
        <f>_xlfn.IFNA(VLOOKUP(Table1[[#This Row],[ACCOUNT NAME]],'CHART OF ACCOUNTS'!$B$3:$D$156,3,0),"-")</f>
        <v>OPERATIONS EXPENSES</v>
      </c>
      <c r="F2448" s="36" t="s">
        <v>2202</v>
      </c>
      <c r="G2448" s="48">
        <v>1000</v>
      </c>
      <c r="H2448" s="48"/>
      <c r="I2448" s="104">
        <f>I2447+Table1[[#This Row],[DEBIT]]-Table1[[#This Row],[CREDIT]]</f>
        <v>3949544103</v>
      </c>
      <c r="J2448" s="93"/>
      <c r="K2448" s="65"/>
    </row>
    <row r="2449" hidden="1" spans="1:11">
      <c r="A2449" s="27">
        <v>45288</v>
      </c>
      <c r="B2449" s="28">
        <f t="shared" si="17"/>
        <v>2438</v>
      </c>
      <c r="C2449" s="92" t="str">
        <f>_xlfn.IFNA(VLOOKUP(Table1[[#This Row],[ACCOUNT NAME]],'CHART OF ACCOUNTS'!$B$3:$D$156,2,0),"-")</f>
        <v>MISCELLANOUS</v>
      </c>
      <c r="D2449" t="s">
        <v>140</v>
      </c>
      <c r="E2449" t="str">
        <f>_xlfn.IFNA(VLOOKUP(Table1[[#This Row],[ACCOUNT NAME]],'CHART OF ACCOUNTS'!$B$3:$D$156,3,0),"-")</f>
        <v>OPERATIONS EXPENSES</v>
      </c>
      <c r="F2449" s="36" t="s">
        <v>2203</v>
      </c>
      <c r="G2449" s="48">
        <v>800</v>
      </c>
      <c r="H2449" s="48"/>
      <c r="I2449" s="104">
        <f>I2448+Table1[[#This Row],[DEBIT]]-Table1[[#This Row],[CREDIT]]</f>
        <v>3949544903</v>
      </c>
      <c r="J2449" s="93"/>
      <c r="K2449" s="65"/>
    </row>
    <row r="2450" hidden="1" spans="1:11">
      <c r="A2450" s="27">
        <v>45288</v>
      </c>
      <c r="B2450" s="28">
        <f t="shared" si="17"/>
        <v>2439</v>
      </c>
      <c r="C2450" s="92" t="str">
        <f>_xlfn.IFNA(VLOOKUP(Table1[[#This Row],[ACCOUNT NAME]],'CHART OF ACCOUNTS'!$B$3:$D$156,2,0),"-")</f>
        <v>MISCELLANOUS</v>
      </c>
      <c r="D2450" t="s">
        <v>140</v>
      </c>
      <c r="E2450" t="str">
        <f>_xlfn.IFNA(VLOOKUP(Table1[[#This Row],[ACCOUNT NAME]],'CHART OF ACCOUNTS'!$B$3:$D$156,3,0),"-")</f>
        <v>OPERATIONS EXPENSES</v>
      </c>
      <c r="F2450" s="36" t="s">
        <v>2204</v>
      </c>
      <c r="G2450" s="48">
        <v>3800</v>
      </c>
      <c r="H2450" s="48"/>
      <c r="I2450" s="104">
        <f>I2449+Table1[[#This Row],[DEBIT]]-Table1[[#This Row],[CREDIT]]</f>
        <v>3949548703</v>
      </c>
      <c r="J2450" s="93"/>
      <c r="K2450" s="65"/>
    </row>
    <row r="2451" hidden="1" spans="1:11">
      <c r="A2451" s="27">
        <v>45288</v>
      </c>
      <c r="B2451" s="28">
        <f t="shared" si="17"/>
        <v>2440</v>
      </c>
      <c r="C2451" s="92" t="str">
        <f>_xlfn.IFNA(VLOOKUP(Table1[[#This Row],[ACCOUNT NAME]],'CHART OF ACCOUNTS'!$B$3:$D$156,2,0),"-")</f>
        <v>MISCELLANOUS</v>
      </c>
      <c r="D2451" t="s">
        <v>140</v>
      </c>
      <c r="E2451" t="str">
        <f>_xlfn.IFNA(VLOOKUP(Table1[[#This Row],[ACCOUNT NAME]],'CHART OF ACCOUNTS'!$B$3:$D$156,3,0),"-")</f>
        <v>OPERATIONS EXPENSES</v>
      </c>
      <c r="F2451" s="36" t="s">
        <v>2205</v>
      </c>
      <c r="G2451" s="48">
        <v>2000</v>
      </c>
      <c r="H2451" s="48"/>
      <c r="I2451" s="104">
        <f>I2450+Table1[[#This Row],[DEBIT]]-Table1[[#This Row],[CREDIT]]</f>
        <v>3949550703</v>
      </c>
      <c r="J2451" s="93"/>
      <c r="K2451" s="65"/>
    </row>
    <row r="2452" hidden="1" spans="1:11">
      <c r="A2452" s="27">
        <v>45288</v>
      </c>
      <c r="B2452" s="28">
        <f t="shared" si="17"/>
        <v>2441</v>
      </c>
      <c r="C2452" s="92" t="str">
        <f>_xlfn.IFNA(VLOOKUP(Table1[[#This Row],[ACCOUNT NAME]],'CHART OF ACCOUNTS'!$B$3:$D$156,2,0),"-")</f>
        <v>FUEL</v>
      </c>
      <c r="D2452" t="s">
        <v>35</v>
      </c>
      <c r="E2452" t="str">
        <f>_xlfn.IFNA(VLOOKUP(Table1[[#This Row],[ACCOUNT NAME]],'CHART OF ACCOUNTS'!$B$3:$D$156,3,0),"-")</f>
        <v>CONSTRUCTION EXP</v>
      </c>
      <c r="F2452" s="36" t="s">
        <v>2206</v>
      </c>
      <c r="G2452" s="48">
        <v>63551</v>
      </c>
      <c r="H2452" s="48"/>
      <c r="I2452" s="104">
        <f>I2451+Table1[[#This Row],[DEBIT]]-Table1[[#This Row],[CREDIT]]</f>
        <v>3949614254</v>
      </c>
      <c r="J2452" s="93"/>
      <c r="K2452" s="65"/>
    </row>
    <row r="2453" hidden="1" spans="1:11">
      <c r="A2453" s="27">
        <v>45288</v>
      </c>
      <c r="B2453" s="28">
        <f t="shared" si="17"/>
        <v>2442</v>
      </c>
      <c r="C2453" s="92" t="str">
        <f>_xlfn.IFNA(VLOOKUP(Table1[[#This Row],[ACCOUNT NAME]],'CHART OF ACCOUNTS'!$B$3:$D$156,2,0),"-")</f>
        <v>FUEL</v>
      </c>
      <c r="D2453" t="s">
        <v>35</v>
      </c>
      <c r="E2453" t="str">
        <f>_xlfn.IFNA(VLOOKUP(Table1[[#This Row],[ACCOUNT NAME]],'CHART OF ACCOUNTS'!$B$3:$D$156,3,0),"-")</f>
        <v>CONSTRUCTION EXP</v>
      </c>
      <c r="F2453" s="36" t="s">
        <v>2207</v>
      </c>
      <c r="G2453" s="48">
        <v>99284</v>
      </c>
      <c r="H2453" s="48"/>
      <c r="I2453" s="104">
        <f>I2452+Table1[[#This Row],[DEBIT]]-Table1[[#This Row],[CREDIT]]</f>
        <v>3949713538</v>
      </c>
      <c r="J2453" s="93"/>
      <c r="K2453" s="65"/>
    </row>
    <row r="2454" hidden="1" spans="1:11">
      <c r="A2454" s="27">
        <v>45288</v>
      </c>
      <c r="B2454" s="28">
        <f t="shared" ref="B2454:B2546" si="18">SUM(B2453+1)</f>
        <v>2443</v>
      </c>
      <c r="C2454" s="92" t="str">
        <f>_xlfn.IFNA(VLOOKUP(Table1[[#This Row],[ACCOUNT NAME]],'CHART OF ACCOUNTS'!$B$3:$D$156,2,0),"-")</f>
        <v>FUEL</v>
      </c>
      <c r="D2454" t="s">
        <v>35</v>
      </c>
      <c r="E2454" t="str">
        <f>_xlfn.IFNA(VLOOKUP(Table1[[#This Row],[ACCOUNT NAME]],'CHART OF ACCOUNTS'!$B$3:$D$156,3,0),"-")</f>
        <v>CONSTRUCTION EXP</v>
      </c>
      <c r="F2454" s="36" t="s">
        <v>2208</v>
      </c>
      <c r="G2454" s="48">
        <v>52665</v>
      </c>
      <c r="H2454" s="48"/>
      <c r="I2454" s="104">
        <f>I2453+Table1[[#This Row],[DEBIT]]-Table1[[#This Row],[CREDIT]]</f>
        <v>3949766203</v>
      </c>
      <c r="J2454" s="93"/>
      <c r="K2454" s="65"/>
    </row>
    <row r="2455" hidden="1" spans="1:11">
      <c r="A2455" s="27">
        <v>45288</v>
      </c>
      <c r="B2455" s="28">
        <f t="shared" si="18"/>
        <v>2444</v>
      </c>
      <c r="C2455" s="92" t="str">
        <f>_xlfn.IFNA(VLOOKUP(Table1[[#This Row],[ACCOUNT NAME]],'CHART OF ACCOUNTS'!$B$3:$D$156,2,0),"-")</f>
        <v>FUEL</v>
      </c>
      <c r="D2455" t="s">
        <v>35</v>
      </c>
      <c r="E2455" t="str">
        <f>_xlfn.IFNA(VLOOKUP(Table1[[#This Row],[ACCOUNT NAME]],'CHART OF ACCOUNTS'!$B$3:$D$156,3,0),"-")</f>
        <v>CONSTRUCTION EXP</v>
      </c>
      <c r="F2455" s="36" t="s">
        <v>2209</v>
      </c>
      <c r="G2455" s="48">
        <v>32658</v>
      </c>
      <c r="H2455" s="48"/>
      <c r="I2455" s="104">
        <f>I2454+Table1[[#This Row],[DEBIT]]-Table1[[#This Row],[CREDIT]]</f>
        <v>3949798861</v>
      </c>
      <c r="J2455" s="93"/>
      <c r="K2455" s="65"/>
    </row>
    <row r="2456" hidden="1" spans="1:11">
      <c r="A2456" s="27">
        <v>45288</v>
      </c>
      <c r="B2456" s="28">
        <f t="shared" si="18"/>
        <v>2445</v>
      </c>
      <c r="C2456" s="92" t="str">
        <f>_xlfn.IFNA(VLOOKUP(Table1[[#This Row],[ACCOUNT NAME]],'CHART OF ACCOUNTS'!$B$3:$D$156,2,0),"-")</f>
        <v>FUEL</v>
      </c>
      <c r="D2456" t="s">
        <v>35</v>
      </c>
      <c r="E2456" t="str">
        <f>_xlfn.IFNA(VLOOKUP(Table1[[#This Row],[ACCOUNT NAME]],'CHART OF ACCOUNTS'!$B$3:$D$156,3,0),"-")</f>
        <v>CONSTRUCTION EXP</v>
      </c>
      <c r="F2456" s="36" t="s">
        <v>2210</v>
      </c>
      <c r="G2456" s="48">
        <v>29716</v>
      </c>
      <c r="H2456" s="48"/>
      <c r="I2456" s="104">
        <f>I2455+Table1[[#This Row],[DEBIT]]-Table1[[#This Row],[CREDIT]]</f>
        <v>3949828577</v>
      </c>
      <c r="J2456" s="93"/>
      <c r="K2456" s="65"/>
    </row>
    <row r="2457" hidden="1" spans="1:11">
      <c r="A2457" s="27">
        <v>45288</v>
      </c>
      <c r="B2457" s="28">
        <f t="shared" si="18"/>
        <v>2446</v>
      </c>
      <c r="C2457" s="92" t="str">
        <f>_xlfn.IFNA(VLOOKUP(Table1[[#This Row],[ACCOUNT NAME]],'CHART OF ACCOUNTS'!$B$3:$D$156,2,0),"-")</f>
        <v>FUEL</v>
      </c>
      <c r="D2457" t="s">
        <v>35</v>
      </c>
      <c r="E2457" t="str">
        <f>_xlfn.IFNA(VLOOKUP(Table1[[#This Row],[ACCOUNT NAME]],'CHART OF ACCOUNTS'!$B$3:$D$156,3,0),"-")</f>
        <v>CONSTRUCTION EXP</v>
      </c>
      <c r="F2457" s="36" t="s">
        <v>2211</v>
      </c>
      <c r="G2457" s="48">
        <v>17947</v>
      </c>
      <c r="H2457" s="48"/>
      <c r="I2457" s="104">
        <f>I2456+Table1[[#This Row],[DEBIT]]-Table1[[#This Row],[CREDIT]]</f>
        <v>3949846524</v>
      </c>
      <c r="J2457" s="93"/>
      <c r="K2457" s="65"/>
    </row>
    <row r="2458" hidden="1" spans="1:11">
      <c r="A2458" s="27">
        <v>45288</v>
      </c>
      <c r="B2458" s="28">
        <f t="shared" si="18"/>
        <v>2447</v>
      </c>
      <c r="C2458" s="92" t="str">
        <f>_xlfn.IFNA(VLOOKUP(Table1[[#This Row],[ACCOUNT NAME]],'CHART OF ACCOUNTS'!$B$3:$D$156,2,0),"-")</f>
        <v>MISCELLANOUS</v>
      </c>
      <c r="D2458" t="s">
        <v>140</v>
      </c>
      <c r="E2458" t="str">
        <f>_xlfn.IFNA(VLOOKUP(Table1[[#This Row],[ACCOUNT NAME]],'CHART OF ACCOUNTS'!$B$3:$D$156,3,0),"-")</f>
        <v>OPERATIONS EXPENSES</v>
      </c>
      <c r="F2458" s="36" t="s">
        <v>2212</v>
      </c>
      <c r="G2458" s="48">
        <v>541</v>
      </c>
      <c r="H2458" s="48"/>
      <c r="I2458" s="104">
        <f>I2457+Table1[[#This Row],[DEBIT]]-Table1[[#This Row],[CREDIT]]</f>
        <v>3949847065</v>
      </c>
      <c r="J2458" s="93"/>
      <c r="K2458" s="65"/>
    </row>
    <row r="2459" hidden="1" spans="1:11">
      <c r="A2459" s="27">
        <v>45288</v>
      </c>
      <c r="B2459" s="28">
        <f t="shared" si="18"/>
        <v>2448</v>
      </c>
      <c r="C2459" s="92" t="str">
        <f>_xlfn.IFNA(VLOOKUP(Table1[[#This Row],[ACCOUNT NAME]],'CHART OF ACCOUNTS'!$B$3:$D$156,2,0),"-")</f>
        <v>MISCELLANOUS</v>
      </c>
      <c r="D2459" t="s">
        <v>140</v>
      </c>
      <c r="E2459" t="str">
        <f>_xlfn.IFNA(VLOOKUP(Table1[[#This Row],[ACCOUNT NAME]],'CHART OF ACCOUNTS'!$B$3:$D$156,3,0),"-")</f>
        <v>OPERATIONS EXPENSES</v>
      </c>
      <c r="F2459" s="36" t="s">
        <v>2213</v>
      </c>
      <c r="G2459" s="48">
        <v>560</v>
      </c>
      <c r="H2459" s="48"/>
      <c r="I2459" s="104">
        <f>I2458+Table1[[#This Row],[DEBIT]]-Table1[[#This Row],[CREDIT]]</f>
        <v>3949847625</v>
      </c>
      <c r="J2459" s="93"/>
      <c r="K2459" s="65"/>
    </row>
    <row r="2460" hidden="1" spans="1:11">
      <c r="A2460" s="27">
        <v>45288</v>
      </c>
      <c r="B2460" s="28">
        <f t="shared" si="18"/>
        <v>2449</v>
      </c>
      <c r="C2460" s="92" t="str">
        <f>_xlfn.IFNA(VLOOKUP(Table1[[#This Row],[ACCOUNT NAME]],'CHART OF ACCOUNTS'!$B$3:$D$156,2,0),"-")</f>
        <v>FURNITURE AND FITTINGS</v>
      </c>
      <c r="D2460" t="s">
        <v>166</v>
      </c>
      <c r="E2460" t="str">
        <f>_xlfn.IFNA(VLOOKUP(Table1[[#This Row],[ACCOUNT NAME]],'CHART OF ACCOUNTS'!$B$3:$D$156,3,0),"-")</f>
        <v>ASSETS PURCHASED</v>
      </c>
      <c r="F2460" s="36" t="s">
        <v>2214</v>
      </c>
      <c r="G2460" s="48">
        <v>38000</v>
      </c>
      <c r="H2460" s="48"/>
      <c r="I2460" s="104">
        <f>I2459+Table1[[#This Row],[DEBIT]]-Table1[[#This Row],[CREDIT]]</f>
        <v>3949885625</v>
      </c>
      <c r="J2460" s="93"/>
      <c r="K2460" s="65"/>
    </row>
    <row r="2461" hidden="1" spans="1:11">
      <c r="A2461" s="27">
        <v>45292</v>
      </c>
      <c r="B2461" s="28">
        <f t="shared" si="18"/>
        <v>2450</v>
      </c>
      <c r="C2461" s="92" t="str">
        <f>_xlfn.IFNA(VLOOKUP(Table1[[#This Row],[ACCOUNT NAME]],'CHART OF ACCOUNTS'!$B$3:$D$156,2,0),"-")</f>
        <v>MERGE FILES CANCELLATION</v>
      </c>
      <c r="D2461" t="s">
        <v>180</v>
      </c>
      <c r="E2461" t="str">
        <f>_xlfn.IFNA(VLOOKUP(Table1[[#This Row],[ACCOUNT NAME]],'CHART OF ACCOUNTS'!$B$3:$D$156,3,0),"-")</f>
        <v>PROMOTIONS</v>
      </c>
      <c r="F2461" s="36" t="s">
        <v>2215</v>
      </c>
      <c r="G2461" s="48">
        <v>20627500</v>
      </c>
      <c r="H2461" s="48"/>
      <c r="I2461" s="104">
        <f>I2460+Table1[[#This Row],[DEBIT]]-Table1[[#This Row],[CREDIT]]</f>
        <v>3970513125</v>
      </c>
      <c r="J2461" s="93"/>
      <c r="K2461" s="65"/>
    </row>
    <row r="2462" hidden="1" spans="1:11">
      <c r="A2462" s="27">
        <v>45293</v>
      </c>
      <c r="B2462" s="28">
        <f t="shared" si="18"/>
        <v>2451</v>
      </c>
      <c r="C2462" s="92" t="str">
        <f>_xlfn.IFNA(VLOOKUP(Table1[[#This Row],[ACCOUNT NAME]],'CHART OF ACCOUNTS'!$B$3:$D$156,2,0),"-")</f>
        <v>UTILITY</v>
      </c>
      <c r="D2462" t="s">
        <v>141</v>
      </c>
      <c r="E2462" t="str">
        <f>_xlfn.IFNA(VLOOKUP(Table1[[#This Row],[ACCOUNT NAME]],'CHART OF ACCOUNTS'!$B$3:$D$156,3,0),"-")</f>
        <v>OPERATIONS EXPENSES</v>
      </c>
      <c r="F2462" s="36" t="s">
        <v>2216</v>
      </c>
      <c r="G2462" s="48">
        <v>693</v>
      </c>
      <c r="H2462" s="48"/>
      <c r="I2462" s="104">
        <f>I2461+Table1[[#This Row],[DEBIT]]-Table1[[#This Row],[CREDIT]]</f>
        <v>3970513818</v>
      </c>
      <c r="J2462" s="93"/>
      <c r="K2462" s="65"/>
    </row>
    <row r="2463" hidden="1" spans="1:11">
      <c r="A2463" s="27">
        <v>45293</v>
      </c>
      <c r="B2463" s="28">
        <f t="shared" si="18"/>
        <v>2452</v>
      </c>
      <c r="C2463" s="92" t="str">
        <f>_xlfn.IFNA(VLOOKUP(Table1[[#This Row],[ACCOUNT NAME]],'CHART OF ACCOUNTS'!$B$3:$D$156,2,0),"-")</f>
        <v>UTILITY</v>
      </c>
      <c r="D2463" t="s">
        <v>141</v>
      </c>
      <c r="E2463" t="str">
        <f>_xlfn.IFNA(VLOOKUP(Table1[[#This Row],[ACCOUNT NAME]],'CHART OF ACCOUNTS'!$B$3:$D$156,3,0),"-")</f>
        <v>OPERATIONS EXPENSES</v>
      </c>
      <c r="F2463" s="36" t="s">
        <v>2217</v>
      </c>
      <c r="G2463" s="48">
        <v>8463</v>
      </c>
      <c r="H2463" s="48"/>
      <c r="I2463" s="104">
        <f>I2462+Table1[[#This Row],[DEBIT]]-Table1[[#This Row],[CREDIT]]</f>
        <v>3970522281</v>
      </c>
      <c r="J2463" s="93"/>
      <c r="K2463" s="65"/>
    </row>
    <row r="2464" hidden="1" spans="1:11">
      <c r="A2464" s="27">
        <v>45293</v>
      </c>
      <c r="B2464" s="28">
        <f t="shared" si="18"/>
        <v>2453</v>
      </c>
      <c r="C2464" s="92" t="str">
        <f>_xlfn.IFNA(VLOOKUP(Table1[[#This Row],[ACCOUNT NAME]],'CHART OF ACCOUNTS'!$B$3:$D$156,2,0),"-")</f>
        <v>UTILITY</v>
      </c>
      <c r="D2464" t="s">
        <v>141</v>
      </c>
      <c r="E2464" t="str">
        <f>_xlfn.IFNA(VLOOKUP(Table1[[#This Row],[ACCOUNT NAME]],'CHART OF ACCOUNTS'!$B$3:$D$156,3,0),"-")</f>
        <v>OPERATIONS EXPENSES</v>
      </c>
      <c r="F2464" s="36" t="s">
        <v>2218</v>
      </c>
      <c r="G2464" s="48">
        <v>8701</v>
      </c>
      <c r="H2464" s="48"/>
      <c r="I2464" s="104">
        <f>I2463+Table1[[#This Row],[DEBIT]]-Table1[[#This Row],[CREDIT]]</f>
        <v>3970530982</v>
      </c>
      <c r="J2464" s="93"/>
      <c r="K2464" s="65"/>
    </row>
    <row r="2465" hidden="1" spans="1:11">
      <c r="A2465" s="27">
        <v>45293</v>
      </c>
      <c r="B2465" s="28">
        <f t="shared" si="18"/>
        <v>2454</v>
      </c>
      <c r="C2465" s="92" t="str">
        <f>_xlfn.IFNA(VLOOKUP(Table1[[#This Row],[ACCOUNT NAME]],'CHART OF ACCOUNTS'!$B$3:$D$156,2,0),"-")</f>
        <v>UTILITY</v>
      </c>
      <c r="D2465" t="s">
        <v>141</v>
      </c>
      <c r="E2465" t="str">
        <f>_xlfn.IFNA(VLOOKUP(Table1[[#This Row],[ACCOUNT NAME]],'CHART OF ACCOUNTS'!$B$3:$D$156,3,0),"-")</f>
        <v>OPERATIONS EXPENSES</v>
      </c>
      <c r="F2465" s="36" t="s">
        <v>2219</v>
      </c>
      <c r="G2465" s="48">
        <v>189</v>
      </c>
      <c r="H2465" s="48"/>
      <c r="I2465" s="104">
        <f>I2464+Table1[[#This Row],[DEBIT]]-Table1[[#This Row],[CREDIT]]</f>
        <v>3970531171</v>
      </c>
      <c r="J2465" s="93"/>
      <c r="K2465" s="65"/>
    </row>
    <row r="2466" hidden="1" spans="1:11">
      <c r="A2466" s="27">
        <v>45293</v>
      </c>
      <c r="B2466" s="28">
        <f t="shared" si="18"/>
        <v>2455</v>
      </c>
      <c r="C2466" s="92" t="str">
        <f>_xlfn.IFNA(VLOOKUP(Table1[[#This Row],[ACCOUNT NAME]],'CHART OF ACCOUNTS'!$B$3:$D$156,2,0),"-")</f>
        <v>UTILITY</v>
      </c>
      <c r="D2466" t="s">
        <v>141</v>
      </c>
      <c r="E2466" t="str">
        <f>_xlfn.IFNA(VLOOKUP(Table1[[#This Row],[ACCOUNT NAME]],'CHART OF ACCOUNTS'!$B$3:$D$156,3,0),"-")</f>
        <v>OPERATIONS EXPENSES</v>
      </c>
      <c r="F2466" s="36" t="s">
        <v>2220</v>
      </c>
      <c r="G2466" s="48">
        <v>368</v>
      </c>
      <c r="H2466" s="48"/>
      <c r="I2466" s="104">
        <f>I2465+Table1[[#This Row],[DEBIT]]-Table1[[#This Row],[CREDIT]]</f>
        <v>3970531539</v>
      </c>
      <c r="J2466" s="93"/>
      <c r="K2466" s="65"/>
    </row>
    <row r="2467" hidden="1" spans="1:11">
      <c r="A2467" s="27">
        <v>45293</v>
      </c>
      <c r="B2467" s="28">
        <f t="shared" si="18"/>
        <v>2456</v>
      </c>
      <c r="C2467" s="92" t="str">
        <f>_xlfn.IFNA(VLOOKUP(Table1[[#This Row],[ACCOUNT NAME]],'CHART OF ACCOUNTS'!$B$3:$D$156,2,0),"-")</f>
        <v>UTILITY</v>
      </c>
      <c r="D2467" t="s">
        <v>141</v>
      </c>
      <c r="E2467" t="str">
        <f>_xlfn.IFNA(VLOOKUP(Table1[[#This Row],[ACCOUNT NAME]],'CHART OF ACCOUNTS'!$B$3:$D$156,3,0),"-")</f>
        <v>OPERATIONS EXPENSES</v>
      </c>
      <c r="F2467" s="36" t="s">
        <v>2221</v>
      </c>
      <c r="G2467" s="48">
        <v>145</v>
      </c>
      <c r="H2467" s="48"/>
      <c r="I2467" s="104">
        <f>I2466+Table1[[#This Row],[DEBIT]]-Table1[[#This Row],[CREDIT]]</f>
        <v>3970531684</v>
      </c>
      <c r="J2467" s="93"/>
      <c r="K2467" s="65"/>
    </row>
    <row r="2468" hidden="1" spans="1:11">
      <c r="A2468" s="27">
        <v>45293</v>
      </c>
      <c r="B2468" s="28">
        <f t="shared" si="18"/>
        <v>2457</v>
      </c>
      <c r="C2468" s="92" t="str">
        <f>_xlfn.IFNA(VLOOKUP(Table1[[#This Row],[ACCOUNT NAME]],'CHART OF ACCOUNTS'!$B$3:$D$156,2,0),"-")</f>
        <v>UTILITY</v>
      </c>
      <c r="D2468" t="s">
        <v>141</v>
      </c>
      <c r="E2468" t="str">
        <f>_xlfn.IFNA(VLOOKUP(Table1[[#This Row],[ACCOUNT NAME]],'CHART OF ACCOUNTS'!$B$3:$D$156,3,0),"-")</f>
        <v>OPERATIONS EXPENSES</v>
      </c>
      <c r="F2468" s="36" t="s">
        <v>2222</v>
      </c>
      <c r="G2468" s="48">
        <v>1530</v>
      </c>
      <c r="H2468" s="48"/>
      <c r="I2468" s="104">
        <f>I2467+Table1[[#This Row],[DEBIT]]-Table1[[#This Row],[CREDIT]]</f>
        <v>3970533214</v>
      </c>
      <c r="J2468" s="93"/>
      <c r="K2468" s="65"/>
    </row>
    <row r="2469" hidden="1" spans="1:11">
      <c r="A2469" s="27">
        <v>45293</v>
      </c>
      <c r="B2469" s="28">
        <f t="shared" si="18"/>
        <v>2458</v>
      </c>
      <c r="C2469" s="92" t="str">
        <f>_xlfn.IFNA(VLOOKUP(Table1[[#This Row],[ACCOUNT NAME]],'CHART OF ACCOUNTS'!$B$3:$D$156,2,0),"-")</f>
        <v>UTILITY</v>
      </c>
      <c r="D2469" t="s">
        <v>141</v>
      </c>
      <c r="E2469" t="str">
        <f>_xlfn.IFNA(VLOOKUP(Table1[[#This Row],[ACCOUNT NAME]],'CHART OF ACCOUNTS'!$B$3:$D$156,3,0),"-")</f>
        <v>OPERATIONS EXPENSES</v>
      </c>
      <c r="F2469" s="36" t="s">
        <v>2223</v>
      </c>
      <c r="G2469" s="48">
        <v>8006</v>
      </c>
      <c r="H2469" s="48"/>
      <c r="I2469" s="104">
        <f>I2468+Table1[[#This Row],[DEBIT]]-Table1[[#This Row],[CREDIT]]</f>
        <v>3970541220</v>
      </c>
      <c r="J2469" s="93"/>
      <c r="K2469" s="65"/>
    </row>
    <row r="2470" hidden="1" spans="1:11">
      <c r="A2470" s="27">
        <v>45293</v>
      </c>
      <c r="B2470" s="28">
        <f t="shared" si="18"/>
        <v>2459</v>
      </c>
      <c r="C2470" s="92" t="str">
        <f>_xlfn.IFNA(VLOOKUP(Table1[[#This Row],[ACCOUNT NAME]],'CHART OF ACCOUNTS'!$B$3:$D$156,2,0),"-")</f>
        <v>UTILITY</v>
      </c>
      <c r="D2470" t="s">
        <v>141</v>
      </c>
      <c r="E2470" t="str">
        <f>_xlfn.IFNA(VLOOKUP(Table1[[#This Row],[ACCOUNT NAME]],'CHART OF ACCOUNTS'!$B$3:$D$156,3,0),"-")</f>
        <v>OPERATIONS EXPENSES</v>
      </c>
      <c r="F2470" s="36" t="s">
        <v>2129</v>
      </c>
      <c r="G2470" s="48">
        <v>1950</v>
      </c>
      <c r="H2470" s="48"/>
      <c r="I2470" s="104">
        <f>I2469+Table1[[#This Row],[DEBIT]]-Table1[[#This Row],[CREDIT]]</f>
        <v>3970543170</v>
      </c>
      <c r="J2470" s="93"/>
      <c r="K2470" s="65"/>
    </row>
    <row r="2471" hidden="1" spans="1:11">
      <c r="A2471" s="27">
        <v>45293</v>
      </c>
      <c r="B2471" s="28">
        <f t="shared" si="18"/>
        <v>2460</v>
      </c>
      <c r="C2471" s="92" t="str">
        <f>_xlfn.IFNA(VLOOKUP(Table1[[#This Row],[ACCOUNT NAME]],'CHART OF ACCOUNTS'!$B$3:$D$156,2,0),"-")</f>
        <v>UTILITY</v>
      </c>
      <c r="D2471" t="s">
        <v>141</v>
      </c>
      <c r="E2471" t="str">
        <f>_xlfn.IFNA(VLOOKUP(Table1[[#This Row],[ACCOUNT NAME]],'CHART OF ACCOUNTS'!$B$3:$D$156,3,0),"-")</f>
        <v>OPERATIONS EXPENSES</v>
      </c>
      <c r="F2471" s="36" t="s">
        <v>2224</v>
      </c>
      <c r="G2471" s="48">
        <v>10513</v>
      </c>
      <c r="H2471" s="48"/>
      <c r="I2471" s="104">
        <f>I2470+Table1[[#This Row],[DEBIT]]-Table1[[#This Row],[CREDIT]]</f>
        <v>3970553683</v>
      </c>
      <c r="J2471" s="93"/>
      <c r="K2471" s="65"/>
    </row>
    <row r="2472" hidden="1" spans="1:11">
      <c r="A2472" s="27">
        <v>45293</v>
      </c>
      <c r="B2472" s="28">
        <f t="shared" si="18"/>
        <v>2461</v>
      </c>
      <c r="C2472" s="92" t="str">
        <f>_xlfn.IFNA(VLOOKUP(Table1[[#This Row],[ACCOUNT NAME]],'CHART OF ACCOUNTS'!$B$3:$D$156,2,0),"-")</f>
        <v>BRICKS</v>
      </c>
      <c r="D2472" t="s">
        <v>64</v>
      </c>
      <c r="E2472" t="str">
        <f>_xlfn.IFNA(VLOOKUP(Table1[[#This Row],[ACCOUNT NAME]],'CHART OF ACCOUNTS'!$B$3:$D$156,3,0),"-")</f>
        <v>CONSTRUCTION EXP</v>
      </c>
      <c r="F2472" s="36" t="s">
        <v>2225</v>
      </c>
      <c r="G2472" s="48">
        <v>234500</v>
      </c>
      <c r="H2472" s="48"/>
      <c r="I2472" s="104">
        <f>I2471+Table1[[#This Row],[DEBIT]]-Table1[[#This Row],[CREDIT]]</f>
        <v>3970788183</v>
      </c>
      <c r="J2472" s="93"/>
      <c r="K2472" s="65"/>
    </row>
    <row r="2473" hidden="1" spans="1:11">
      <c r="A2473" s="27">
        <v>45293</v>
      </c>
      <c r="B2473" s="28">
        <f t="shared" si="18"/>
        <v>2462</v>
      </c>
      <c r="C2473" s="92" t="str">
        <f>_xlfn.IFNA(VLOOKUP(Table1[[#This Row],[ACCOUNT NAME]],'CHART OF ACCOUNTS'!$B$3:$D$156,2,0),"-")</f>
        <v>SAND</v>
      </c>
      <c r="D2473" t="s">
        <v>43</v>
      </c>
      <c r="E2473" t="str">
        <f>_xlfn.IFNA(VLOOKUP(Table1[[#This Row],[ACCOUNT NAME]],'CHART OF ACCOUNTS'!$B$3:$D$156,3,0),"-")</f>
        <v>CONSTRUCTION EXP</v>
      </c>
      <c r="F2473" s="36" t="s">
        <v>2226</v>
      </c>
      <c r="G2473" s="48">
        <v>17500</v>
      </c>
      <c r="H2473" s="48"/>
      <c r="I2473" s="104">
        <f>I2472+Table1[[#This Row],[DEBIT]]-Table1[[#This Row],[CREDIT]]</f>
        <v>3970805683</v>
      </c>
      <c r="J2473" s="93"/>
      <c r="K2473" s="65"/>
    </row>
    <row r="2474" hidden="1" spans="1:11">
      <c r="A2474" s="27">
        <v>45293</v>
      </c>
      <c r="B2474" s="28">
        <f t="shared" si="18"/>
        <v>2463</v>
      </c>
      <c r="C2474" s="92" t="str">
        <f>_xlfn.IFNA(VLOOKUP(Table1[[#This Row],[ACCOUNT NAME]],'CHART OF ACCOUNTS'!$B$3:$D$156,2,0),"-")</f>
        <v>SAND</v>
      </c>
      <c r="D2474" t="s">
        <v>43</v>
      </c>
      <c r="E2474" t="str">
        <f>_xlfn.IFNA(VLOOKUP(Table1[[#This Row],[ACCOUNT NAME]],'CHART OF ACCOUNTS'!$B$3:$D$156,3,0),"-")</f>
        <v>CONSTRUCTION EXP</v>
      </c>
      <c r="F2474" s="36" t="s">
        <v>2227</v>
      </c>
      <c r="G2474" s="48">
        <v>34250</v>
      </c>
      <c r="H2474" s="48"/>
      <c r="I2474" s="104">
        <f>I2473+Table1[[#This Row],[DEBIT]]-Table1[[#This Row],[CREDIT]]</f>
        <v>3970839933</v>
      </c>
      <c r="J2474" s="93"/>
      <c r="K2474" s="65"/>
    </row>
    <row r="2475" hidden="1" spans="1:11">
      <c r="A2475" s="27">
        <v>45293</v>
      </c>
      <c r="B2475" s="28">
        <f t="shared" si="18"/>
        <v>2464</v>
      </c>
      <c r="C2475" s="92" t="str">
        <f>_xlfn.IFNA(VLOOKUP(Table1[[#This Row],[ACCOUNT NAME]],'CHART OF ACCOUNTS'!$B$3:$D$156,2,0),"-")</f>
        <v>MERGE FILES CANCELLATION</v>
      </c>
      <c r="D2475" t="s">
        <v>180</v>
      </c>
      <c r="E2475" t="str">
        <f>_xlfn.IFNA(VLOOKUP(Table1[[#This Row],[ACCOUNT NAME]],'CHART OF ACCOUNTS'!$B$3:$D$156,3,0),"-")</f>
        <v>PROMOTIONS</v>
      </c>
      <c r="F2475" s="36" t="s">
        <v>2215</v>
      </c>
      <c r="G2475" s="48">
        <v>2000000</v>
      </c>
      <c r="H2475" s="48"/>
      <c r="I2475" s="104">
        <f>I2474+Table1[[#This Row],[DEBIT]]-Table1[[#This Row],[CREDIT]]</f>
        <v>3972839933</v>
      </c>
      <c r="J2475" s="93"/>
      <c r="K2475" s="65"/>
    </row>
    <row r="2476" hidden="1" spans="1:11">
      <c r="A2476" s="27">
        <v>45293</v>
      </c>
      <c r="B2476" s="28">
        <f t="shared" si="18"/>
        <v>2465</v>
      </c>
      <c r="C2476" s="92" t="str">
        <f>_xlfn.IFNA(VLOOKUP(Table1[[#This Row],[ACCOUNT NAME]],'CHART OF ACCOUNTS'!$B$3:$D$156,2,0),"-")</f>
        <v>ADJUSTMENT VOUCHERS</v>
      </c>
      <c r="D2476" s="36" t="s">
        <v>178</v>
      </c>
      <c r="E2476" t="str">
        <f>_xlfn.IFNA(VLOOKUP(Table1[[#This Row],[ACCOUNT NAME]],'CHART OF ACCOUNTS'!$B$3:$D$156,3,0),"-")</f>
        <v>PROMOTIONS</v>
      </c>
      <c r="F2476" s="36" t="s">
        <v>2228</v>
      </c>
      <c r="G2476" s="48">
        <v>800000</v>
      </c>
      <c r="H2476" s="48"/>
      <c r="I2476" s="104">
        <f>I2475+Table1[[#This Row],[DEBIT]]-Table1[[#This Row],[CREDIT]]</f>
        <v>3973639933</v>
      </c>
      <c r="J2476" s="93"/>
      <c r="K2476" s="65"/>
    </row>
    <row r="2477" hidden="1" spans="1:11">
      <c r="A2477" s="27">
        <v>45294</v>
      </c>
      <c r="B2477" s="28">
        <f t="shared" si="18"/>
        <v>2466</v>
      </c>
      <c r="C2477" s="92" t="str">
        <f>_xlfn.IFNA(VLOOKUP(Table1[[#This Row],[ACCOUNT NAME]],'CHART OF ACCOUNTS'!$B$3:$D$156,2,0),"-")</f>
        <v>DISCOUNT VOUCHERS</v>
      </c>
      <c r="D2477" s="36" t="s">
        <v>176</v>
      </c>
      <c r="E2477" t="str">
        <f>_xlfn.IFNA(VLOOKUP(Table1[[#This Row],[ACCOUNT NAME]],'CHART OF ACCOUNTS'!$B$3:$D$156,3,0),"-")</f>
        <v>PROMOTIONS</v>
      </c>
      <c r="F2477" s="36" t="s">
        <v>2229</v>
      </c>
      <c r="G2477" s="48">
        <v>100000</v>
      </c>
      <c r="H2477" s="48"/>
      <c r="I2477" s="104">
        <f>I2476+Table1[[#This Row],[DEBIT]]-Table1[[#This Row],[CREDIT]]</f>
        <v>3973739933</v>
      </c>
      <c r="J2477" s="93"/>
      <c r="K2477" s="65"/>
    </row>
    <row r="2478" hidden="1" spans="1:11">
      <c r="A2478" s="27">
        <v>45294</v>
      </c>
      <c r="B2478" s="28">
        <f t="shared" si="18"/>
        <v>2467</v>
      </c>
      <c r="C2478" s="92" t="str">
        <f>_xlfn.IFNA(VLOOKUP(Table1[[#This Row],[ACCOUNT NAME]],'CHART OF ACCOUNTS'!$B$3:$D$156,2,0),"-")</f>
        <v>GENERNAL</v>
      </c>
      <c r="D2478" t="s">
        <v>89</v>
      </c>
      <c r="E2478" t="str">
        <f>_xlfn.IFNA(VLOOKUP(Table1[[#This Row],[ACCOUNT NAME]],'CHART OF ACCOUNTS'!$B$3:$D$156,3,0),"-")</f>
        <v>MARKETING EXP</v>
      </c>
      <c r="F2478" s="36" t="s">
        <v>2230</v>
      </c>
      <c r="G2478" s="48">
        <v>12000</v>
      </c>
      <c r="H2478" s="48"/>
      <c r="I2478" s="104">
        <f>I2477+Table1[[#This Row],[DEBIT]]-Table1[[#This Row],[CREDIT]]</f>
        <v>3973751933</v>
      </c>
      <c r="J2478" s="93"/>
      <c r="K2478" s="65"/>
    </row>
    <row r="2479" hidden="1" spans="1:11">
      <c r="A2479" s="27">
        <v>45294</v>
      </c>
      <c r="B2479" s="28">
        <f t="shared" si="18"/>
        <v>2468</v>
      </c>
      <c r="C2479" s="92" t="str">
        <f>_xlfn.IFNA(VLOOKUP(Table1[[#This Row],[ACCOUNT NAME]],'CHART OF ACCOUNTS'!$B$3:$D$156,2,0),"-")</f>
        <v>PRINTINGS</v>
      </c>
      <c r="D2479" s="36" t="s">
        <v>71</v>
      </c>
      <c r="E2479" t="str">
        <f>_xlfn.IFNA(VLOOKUP(Table1[[#This Row],[ACCOUNT NAME]],'CHART OF ACCOUNTS'!$B$3:$D$156,3,0),"-")</f>
        <v>MARKETING EXP</v>
      </c>
      <c r="F2479" s="36" t="s">
        <v>2231</v>
      </c>
      <c r="G2479" s="48">
        <v>43800</v>
      </c>
      <c r="H2479" s="48"/>
      <c r="I2479" s="104">
        <f>I2478+Table1[[#This Row],[DEBIT]]-Table1[[#This Row],[CREDIT]]</f>
        <v>3973795733</v>
      </c>
      <c r="J2479" s="93"/>
      <c r="K2479" s="65"/>
    </row>
    <row r="2480" hidden="1" spans="1:11">
      <c r="A2480" s="27">
        <v>45294</v>
      </c>
      <c r="B2480" s="28">
        <f t="shared" si="18"/>
        <v>2469</v>
      </c>
      <c r="C2480" s="92" t="str">
        <f>_xlfn.IFNA(VLOOKUP(Table1[[#This Row],[ACCOUNT NAME]],'CHART OF ACCOUNTS'!$B$3:$D$156,2,0),"-")</f>
        <v>MACHINERY RENT</v>
      </c>
      <c r="D2480" t="s">
        <v>37</v>
      </c>
      <c r="E2480" t="str">
        <f>_xlfn.IFNA(VLOOKUP(Table1[[#This Row],[ACCOUNT NAME]],'CHART OF ACCOUNTS'!$B$3:$D$156,3,0),"-")</f>
        <v>CONSTRUCTION EXP</v>
      </c>
      <c r="F2480" s="36" t="s">
        <v>2232</v>
      </c>
      <c r="G2480" s="48">
        <v>11104</v>
      </c>
      <c r="H2480" s="48"/>
      <c r="I2480" s="104">
        <f>I2479+Table1[[#This Row],[DEBIT]]-Table1[[#This Row],[CREDIT]]</f>
        <v>3973806837</v>
      </c>
      <c r="J2480" s="93"/>
      <c r="K2480" s="65"/>
    </row>
    <row r="2481" hidden="1" spans="1:11">
      <c r="A2481" s="27">
        <v>45295</v>
      </c>
      <c r="B2481" s="28">
        <f t="shared" si="18"/>
        <v>2470</v>
      </c>
      <c r="C2481" s="92" t="str">
        <f>_xlfn.IFNA(VLOOKUP(Table1[[#This Row],[ACCOUNT NAME]],'CHART OF ACCOUNTS'!$B$3:$D$156,2,0),"-")</f>
        <v>SALARIES</v>
      </c>
      <c r="D2481" s="36" t="s">
        <v>137</v>
      </c>
      <c r="E2481" t="str">
        <f>_xlfn.IFNA(VLOOKUP(Table1[[#This Row],[ACCOUNT NAME]],'CHART OF ACCOUNTS'!$B$3:$D$156,3,0),"-")</f>
        <v>OPERATIONS EXPENSES</v>
      </c>
      <c r="F2481" s="36" t="s">
        <v>2233</v>
      </c>
      <c r="G2481" s="48">
        <v>462219</v>
      </c>
      <c r="H2481" s="48"/>
      <c r="I2481" s="104">
        <f>I2480+Table1[[#This Row],[DEBIT]]-Table1[[#This Row],[CREDIT]]</f>
        <v>3974269056</v>
      </c>
      <c r="J2481" s="93"/>
      <c r="K2481" s="65"/>
    </row>
    <row r="2482" hidden="1" spans="1:11">
      <c r="A2482" s="27">
        <v>45295</v>
      </c>
      <c r="B2482" s="28">
        <f t="shared" si="18"/>
        <v>2471</v>
      </c>
      <c r="C2482" s="92" t="str">
        <f>_xlfn.IFNA(VLOOKUP(Table1[[#This Row],[ACCOUNT NAME]],'CHART OF ACCOUNTS'!$B$3:$D$156,2,0),"-")</f>
        <v>SALARIES</v>
      </c>
      <c r="D2482" s="36" t="s">
        <v>137</v>
      </c>
      <c r="E2482" t="str">
        <f>_xlfn.IFNA(VLOOKUP(Table1[[#This Row],[ACCOUNT NAME]],'CHART OF ACCOUNTS'!$B$3:$D$156,3,0),"-")</f>
        <v>OPERATIONS EXPENSES</v>
      </c>
      <c r="F2482" s="36" t="s">
        <v>2234</v>
      </c>
      <c r="G2482" s="48">
        <v>836980</v>
      </c>
      <c r="H2482" s="48"/>
      <c r="I2482" s="104">
        <f>I2481+Table1[[#This Row],[DEBIT]]-Table1[[#This Row],[CREDIT]]</f>
        <v>3975106036</v>
      </c>
      <c r="J2482" s="93"/>
      <c r="K2482" s="65"/>
    </row>
    <row r="2483" hidden="1" spans="1:11">
      <c r="A2483" s="27">
        <v>45295</v>
      </c>
      <c r="B2483" s="28">
        <f t="shared" si="18"/>
        <v>2472</v>
      </c>
      <c r="C2483" s="92" t="str">
        <f>_xlfn.IFNA(VLOOKUP(Table1[[#This Row],[ACCOUNT NAME]],'CHART OF ACCOUNTS'!$B$3:$D$156,2,0),"-")</f>
        <v>SALARIES</v>
      </c>
      <c r="D2483" s="36" t="s">
        <v>137</v>
      </c>
      <c r="E2483" t="str">
        <f>_xlfn.IFNA(VLOOKUP(Table1[[#This Row],[ACCOUNT NAME]],'CHART OF ACCOUNTS'!$B$3:$D$156,3,0),"-")</f>
        <v>OPERATIONS EXPENSES</v>
      </c>
      <c r="F2483" s="36" t="s">
        <v>2235</v>
      </c>
      <c r="G2483" s="48">
        <v>692917</v>
      </c>
      <c r="H2483" s="48"/>
      <c r="I2483" s="104">
        <f>I2482+Table1[[#This Row],[DEBIT]]-Table1[[#This Row],[CREDIT]]</f>
        <v>3975798953</v>
      </c>
      <c r="J2483" s="93"/>
      <c r="K2483" s="65"/>
    </row>
    <row r="2484" hidden="1" spans="1:11">
      <c r="A2484" s="27">
        <v>45295</v>
      </c>
      <c r="B2484" s="28">
        <f t="shared" si="18"/>
        <v>2473</v>
      </c>
      <c r="C2484" s="92" t="str">
        <f>_xlfn.IFNA(VLOOKUP(Table1[[#This Row],[ACCOUNT NAME]],'CHART OF ACCOUNTS'!$B$3:$D$156,2,0),"-")</f>
        <v>SALARIES</v>
      </c>
      <c r="D2484" s="36" t="s">
        <v>137</v>
      </c>
      <c r="E2484" t="str">
        <f>_xlfn.IFNA(VLOOKUP(Table1[[#This Row],[ACCOUNT NAME]],'CHART OF ACCOUNTS'!$B$3:$D$156,3,0),"-")</f>
        <v>OPERATIONS EXPENSES</v>
      </c>
      <c r="F2484" s="36" t="s">
        <v>2236</v>
      </c>
      <c r="G2484" s="48">
        <v>18917</v>
      </c>
      <c r="H2484" s="48"/>
      <c r="I2484" s="104">
        <f>I2483+Table1[[#This Row],[DEBIT]]-Table1[[#This Row],[CREDIT]]</f>
        <v>3975817870</v>
      </c>
      <c r="J2484" s="93"/>
      <c r="K2484" s="65"/>
    </row>
    <row r="2485" hidden="1" spans="1:11">
      <c r="A2485" s="27">
        <v>45295</v>
      </c>
      <c r="B2485" s="28">
        <f t="shared" si="18"/>
        <v>2474</v>
      </c>
      <c r="C2485" s="92" t="str">
        <f>_xlfn.IFNA(VLOOKUP(Table1[[#This Row],[ACCOUNT NAME]],'CHART OF ACCOUNTS'!$B$3:$D$156,2,0),"-")</f>
        <v>SALARIES</v>
      </c>
      <c r="D2485" s="36" t="s">
        <v>137</v>
      </c>
      <c r="E2485" t="str">
        <f>_xlfn.IFNA(VLOOKUP(Table1[[#This Row],[ACCOUNT NAME]],'CHART OF ACCOUNTS'!$B$3:$D$156,3,0),"-")</f>
        <v>OPERATIONS EXPENSES</v>
      </c>
      <c r="F2485" s="36" t="s">
        <v>2237</v>
      </c>
      <c r="G2485" s="48">
        <v>165127</v>
      </c>
      <c r="H2485" s="48"/>
      <c r="I2485" s="104">
        <f>I2484+Table1[[#This Row],[DEBIT]]-Table1[[#This Row],[CREDIT]]</f>
        <v>3975982997</v>
      </c>
      <c r="J2485" s="93"/>
      <c r="K2485" s="65"/>
    </row>
    <row r="2486" hidden="1" spans="1:11">
      <c r="A2486" s="27">
        <v>45295</v>
      </c>
      <c r="B2486" s="28">
        <f t="shared" si="18"/>
        <v>2475</v>
      </c>
      <c r="C2486" s="92" t="str">
        <f>_xlfn.IFNA(VLOOKUP(Table1[[#This Row],[ACCOUNT NAME]],'CHART OF ACCOUNTS'!$B$3:$D$156,2,0),"-")</f>
        <v>SALARIES</v>
      </c>
      <c r="D2486" s="36" t="s">
        <v>137</v>
      </c>
      <c r="E2486" t="str">
        <f>_xlfn.IFNA(VLOOKUP(Table1[[#This Row],[ACCOUNT NAME]],'CHART OF ACCOUNTS'!$B$3:$D$156,3,0),"-")</f>
        <v>OPERATIONS EXPENSES</v>
      </c>
      <c r="F2486" s="36" t="s">
        <v>2238</v>
      </c>
      <c r="G2486" s="48">
        <v>54405</v>
      </c>
      <c r="H2486" s="48"/>
      <c r="I2486" s="104">
        <f>I2485+Table1[[#This Row],[DEBIT]]-Table1[[#This Row],[CREDIT]]</f>
        <v>3976037402</v>
      </c>
      <c r="J2486" s="93"/>
      <c r="K2486" s="65"/>
    </row>
    <row r="2487" hidden="1" spans="1:11">
      <c r="A2487" s="27">
        <v>45295</v>
      </c>
      <c r="B2487" s="28">
        <f t="shared" si="18"/>
        <v>2476</v>
      </c>
      <c r="C2487" s="92" t="str">
        <f>_xlfn.IFNA(VLOOKUP(Table1[[#This Row],[ACCOUNT NAME]],'CHART OF ACCOUNTS'!$B$3:$D$156,2,0),"-")</f>
        <v>SALARIES</v>
      </c>
      <c r="D2487" s="36" t="s">
        <v>137</v>
      </c>
      <c r="E2487" t="str">
        <f>_xlfn.IFNA(VLOOKUP(Table1[[#This Row],[ACCOUNT NAME]],'CHART OF ACCOUNTS'!$B$3:$D$156,3,0),"-")</f>
        <v>OPERATIONS EXPENSES</v>
      </c>
      <c r="F2487" s="36" t="s">
        <v>2239</v>
      </c>
      <c r="G2487" s="48">
        <v>37440</v>
      </c>
      <c r="H2487" s="48"/>
      <c r="I2487" s="104">
        <f>I2486+Table1[[#This Row],[DEBIT]]-Table1[[#This Row],[CREDIT]]</f>
        <v>3976074842</v>
      </c>
      <c r="J2487" s="93"/>
      <c r="K2487" s="65"/>
    </row>
    <row r="2488" hidden="1" spans="1:11">
      <c r="A2488" s="27">
        <v>45295</v>
      </c>
      <c r="B2488" s="28">
        <f t="shared" si="18"/>
        <v>2477</v>
      </c>
      <c r="C2488" s="92" t="str">
        <f>_xlfn.IFNA(VLOOKUP(Table1[[#This Row],[ACCOUNT NAME]],'CHART OF ACCOUNTS'!$B$3:$D$156,2,0),"-")</f>
        <v>SALARIES</v>
      </c>
      <c r="D2488" s="36" t="s">
        <v>152</v>
      </c>
      <c r="E2488" t="str">
        <f>_xlfn.IFNA(VLOOKUP(Table1[[#This Row],[ACCOUNT NAME]],'CHART OF ACCOUNTS'!$B$3:$D$156,3,0),"-")</f>
        <v>OPERATIONS EXPENSES</v>
      </c>
      <c r="F2488" s="36" t="s">
        <v>2240</v>
      </c>
      <c r="G2488" s="48">
        <v>25000</v>
      </c>
      <c r="H2488" s="48"/>
      <c r="I2488" s="104">
        <f>I2487+Table1[[#This Row],[DEBIT]]-Table1[[#This Row],[CREDIT]]</f>
        <v>3976099842</v>
      </c>
      <c r="J2488" s="93"/>
      <c r="K2488" s="65"/>
    </row>
    <row r="2489" hidden="1" spans="1:11">
      <c r="A2489" s="27">
        <v>45295</v>
      </c>
      <c r="B2489" s="28">
        <f t="shared" si="18"/>
        <v>2478</v>
      </c>
      <c r="C2489" s="92" t="str">
        <f>_xlfn.IFNA(VLOOKUP(Table1[[#This Row],[ACCOUNT NAME]],'CHART OF ACCOUNTS'!$B$3:$D$156,2,0),"-")</f>
        <v>RENTS</v>
      </c>
      <c r="D2489" t="s">
        <v>134</v>
      </c>
      <c r="E2489" t="str">
        <f>_xlfn.IFNA(VLOOKUP(Table1[[#This Row],[ACCOUNT NAME]],'CHART OF ACCOUNTS'!$B$3:$D$156,3,0),"-")</f>
        <v>OPERATIONS EXPENSES</v>
      </c>
      <c r="F2489" s="36" t="s">
        <v>2241</v>
      </c>
      <c r="G2489" s="48">
        <v>178750</v>
      </c>
      <c r="H2489" s="48"/>
      <c r="I2489" s="104">
        <f>I2488+Table1[[#This Row],[DEBIT]]-Table1[[#This Row],[CREDIT]]</f>
        <v>3976278592</v>
      </c>
      <c r="J2489" s="93"/>
      <c r="K2489" s="65"/>
    </row>
    <row r="2490" hidden="1" spans="1:11">
      <c r="A2490" s="27">
        <v>44934</v>
      </c>
      <c r="B2490" s="28">
        <f t="shared" si="18"/>
        <v>2479</v>
      </c>
      <c r="C2490" s="92" t="str">
        <f>_xlfn.IFNA(VLOOKUP(Table1[[#This Row],[ACCOUNT NAME]],'CHART OF ACCOUNTS'!$B$3:$D$156,2,0),"-")</f>
        <v>UTILITY</v>
      </c>
      <c r="D2490" s="36" t="s">
        <v>141</v>
      </c>
      <c r="E2490" t="str">
        <f>_xlfn.IFNA(VLOOKUP(Table1[[#This Row],[ACCOUNT NAME]],'CHART OF ACCOUNTS'!$B$3:$D$156,3,0),"-")</f>
        <v>OPERATIONS EXPENSES</v>
      </c>
      <c r="F2490" s="36" t="s">
        <v>2242</v>
      </c>
      <c r="G2490" s="48">
        <v>3250</v>
      </c>
      <c r="H2490" s="48"/>
      <c r="I2490" s="104">
        <f>I2489+Table1[[#This Row],[DEBIT]]-Table1[[#This Row],[CREDIT]]</f>
        <v>3976281842</v>
      </c>
      <c r="J2490" s="93"/>
      <c r="K2490" s="65"/>
    </row>
    <row r="2491" hidden="1" spans="1:11">
      <c r="A2491" s="27">
        <v>44934</v>
      </c>
      <c r="B2491" s="28">
        <f t="shared" si="18"/>
        <v>2480</v>
      </c>
      <c r="C2491" s="92" t="str">
        <f>_xlfn.IFNA(VLOOKUP(Table1[[#This Row],[ACCOUNT NAME]],'CHART OF ACCOUNTS'!$B$3:$D$156,2,0),"-")</f>
        <v>UTILITY</v>
      </c>
      <c r="D2491" s="36" t="s">
        <v>141</v>
      </c>
      <c r="E2491" t="str">
        <f>_xlfn.IFNA(VLOOKUP(Table1[[#This Row],[ACCOUNT NAME]],'CHART OF ACCOUNTS'!$B$3:$D$156,3,0),"-")</f>
        <v>OPERATIONS EXPENSES</v>
      </c>
      <c r="F2491" s="36" t="s">
        <v>2243</v>
      </c>
      <c r="G2491" s="48">
        <v>26143</v>
      </c>
      <c r="H2491" s="48"/>
      <c r="I2491" s="104">
        <f>I2490+Table1[[#This Row],[DEBIT]]-Table1[[#This Row],[CREDIT]]</f>
        <v>3976307985</v>
      </c>
      <c r="J2491" s="93"/>
      <c r="K2491" s="65"/>
    </row>
    <row r="2492" hidden="1" spans="1:11">
      <c r="A2492" s="27">
        <v>44934</v>
      </c>
      <c r="B2492" s="28">
        <f t="shared" si="18"/>
        <v>2481</v>
      </c>
      <c r="C2492" s="92" t="str">
        <f>_xlfn.IFNA(VLOOKUP(Table1[[#This Row],[ACCOUNT NAME]],'CHART OF ACCOUNTS'!$B$3:$D$156,2,0),"-")</f>
        <v>UTILITY</v>
      </c>
      <c r="D2492" s="36" t="s">
        <v>141</v>
      </c>
      <c r="E2492" t="str">
        <f>_xlfn.IFNA(VLOOKUP(Table1[[#This Row],[ACCOUNT NAME]],'CHART OF ACCOUNTS'!$B$3:$D$156,3,0),"-")</f>
        <v>OPERATIONS EXPENSES</v>
      </c>
      <c r="F2492" s="36" t="s">
        <v>2244</v>
      </c>
      <c r="G2492" s="48">
        <v>6890</v>
      </c>
      <c r="H2492" s="48"/>
      <c r="I2492" s="104">
        <f>I2491+Table1[[#This Row],[DEBIT]]-Table1[[#This Row],[CREDIT]]</f>
        <v>3976314875</v>
      </c>
      <c r="J2492" s="93"/>
      <c r="K2492" s="65"/>
    </row>
    <row r="2493" hidden="1" spans="1:11">
      <c r="A2493" s="27">
        <v>44934</v>
      </c>
      <c r="B2493" s="28">
        <f t="shared" si="18"/>
        <v>2482</v>
      </c>
      <c r="C2493" s="92" t="str">
        <f>_xlfn.IFNA(VLOOKUP(Table1[[#This Row],[ACCOUNT NAME]],'CHART OF ACCOUNTS'!$B$3:$D$156,2,0),"-")</f>
        <v>SALARIES</v>
      </c>
      <c r="D2493" s="36" t="s">
        <v>152</v>
      </c>
      <c r="E2493" t="str">
        <f>_xlfn.IFNA(VLOOKUP(Table1[[#This Row],[ACCOUNT NAME]],'CHART OF ACCOUNTS'!$B$3:$D$156,3,0),"-")</f>
        <v>OPERATIONS EXPENSES</v>
      </c>
      <c r="F2493" s="36" t="s">
        <v>2245</v>
      </c>
      <c r="G2493" s="48">
        <v>12500</v>
      </c>
      <c r="H2493" s="48"/>
      <c r="I2493" s="104">
        <f>I2492+Table1[[#This Row],[DEBIT]]-Table1[[#This Row],[CREDIT]]</f>
        <v>3976327375</v>
      </c>
      <c r="J2493" s="93"/>
      <c r="K2493" s="65"/>
    </row>
    <row r="2494" hidden="1" spans="1:11">
      <c r="A2494" s="110">
        <v>45307</v>
      </c>
      <c r="B2494" s="28">
        <f t="shared" si="18"/>
        <v>2483</v>
      </c>
      <c r="C2494" s="111" t="str">
        <f>_xlfn.IFNA(VLOOKUP(Table1[[#This Row],[ACCOUNT NAME]],'CHART OF ACCOUNTS'!$B$3:$D$156,2,0),"-")</f>
        <v>HORTICULTURE</v>
      </c>
      <c r="D2494" s="112" t="s">
        <v>54</v>
      </c>
      <c r="E2494" s="113" t="str">
        <f>_xlfn.IFNA(VLOOKUP(Table1[[#This Row],[ACCOUNT NAME]],'CHART OF ACCOUNTS'!$B$3:$D$156,3,0),"-")</f>
        <v>CONSTRUCTION EXP</v>
      </c>
      <c r="F2494" s="112" t="s">
        <v>2246</v>
      </c>
      <c r="G2494" s="114">
        <v>41700</v>
      </c>
      <c r="H2494" s="114"/>
      <c r="I2494" s="104">
        <f>I2493+Table1[[#This Row],[DEBIT]]-Table1[[#This Row],[CREDIT]]</f>
        <v>3976369075</v>
      </c>
      <c r="J2494" s="106"/>
      <c r="K2494" s="107"/>
    </row>
    <row r="2495" hidden="1" spans="1:10">
      <c r="A2495" s="110">
        <v>45307</v>
      </c>
      <c r="B2495" s="28">
        <f t="shared" si="18"/>
        <v>2484</v>
      </c>
      <c r="C2495" s="92" t="str">
        <f>_xlfn.IFNA(VLOOKUP(Table1[[#This Row],[ACCOUNT NAME]],'CHART OF ACCOUNTS'!$B$3:$D$156,2,0),"-")</f>
        <v>SAND</v>
      </c>
      <c r="D2495" t="s">
        <v>66</v>
      </c>
      <c r="E2495" t="str">
        <f>_xlfn.IFNA(VLOOKUP(Table1[[#This Row],[ACCOUNT NAME]],'CHART OF ACCOUNTS'!$B$3:$D$156,3,0),"-")</f>
        <v>CONSTRUCTION EXP</v>
      </c>
      <c r="F2495" s="36" t="s">
        <v>2247</v>
      </c>
      <c r="G2495" s="38">
        <v>44000</v>
      </c>
      <c r="H2495" s="38"/>
      <c r="I2495" s="104">
        <f>I2494+Table1[[#This Row],[DEBIT]]-Table1[[#This Row],[CREDIT]]</f>
        <v>3976413075</v>
      </c>
      <c r="J2495" s="44"/>
    </row>
    <row r="2496" hidden="1" spans="1:10">
      <c r="A2496" s="110">
        <v>45307</v>
      </c>
      <c r="B2496" s="28">
        <f t="shared" si="18"/>
        <v>2485</v>
      </c>
      <c r="C2496" s="92" t="str">
        <f>_xlfn.IFNA(VLOOKUP(Table1[[#This Row],[ACCOUNT NAME]],'CHART OF ACCOUNTS'!$B$3:$D$156,2,0),"-")</f>
        <v>BRICKS</v>
      </c>
      <c r="D2496" s="36" t="s">
        <v>64</v>
      </c>
      <c r="E2496" t="str">
        <f>_xlfn.IFNA(VLOOKUP(Table1[[#This Row],[ACCOUNT NAME]],'CHART OF ACCOUNTS'!$B$3:$D$156,3,0),"-")</f>
        <v>CONSTRUCTION EXP</v>
      </c>
      <c r="F2496" s="36" t="s">
        <v>2248</v>
      </c>
      <c r="G2496" s="38">
        <v>798000</v>
      </c>
      <c r="H2496" s="38"/>
      <c r="I2496" s="104">
        <f>I2495+Table1[[#This Row],[DEBIT]]-Table1[[#This Row],[CREDIT]]</f>
        <v>3977211075</v>
      </c>
      <c r="J2496" s="44"/>
    </row>
    <row r="2497" hidden="1" spans="1:10">
      <c r="A2497" s="110">
        <v>45307</v>
      </c>
      <c r="B2497" s="28">
        <f t="shared" si="18"/>
        <v>2486</v>
      </c>
      <c r="C2497" s="92" t="str">
        <f>_xlfn.IFNA(VLOOKUP(Table1[[#This Row],[ACCOUNT NAME]],'CHART OF ACCOUNTS'!$B$3:$D$156,2,0),"-")</f>
        <v>CRUSH</v>
      </c>
      <c r="D2497" s="36" t="s">
        <v>47</v>
      </c>
      <c r="E2497" t="str">
        <f>_xlfn.IFNA(VLOOKUP(Table1[[#This Row],[ACCOUNT NAME]],'CHART OF ACCOUNTS'!$B$3:$D$156,3,0),"-")</f>
        <v>CONSTRUCTION EXP</v>
      </c>
      <c r="F2497" s="36" t="s">
        <v>2249</v>
      </c>
      <c r="G2497" s="38">
        <v>901460</v>
      </c>
      <c r="H2497" s="38"/>
      <c r="I2497" s="104">
        <f>I2496+Table1[[#This Row],[DEBIT]]-Table1[[#This Row],[CREDIT]]</f>
        <v>3978112535</v>
      </c>
      <c r="J2497" s="44"/>
    </row>
    <row r="2498" hidden="1" spans="1:10">
      <c r="A2498" s="110">
        <v>45307</v>
      </c>
      <c r="B2498" s="28">
        <f t="shared" si="18"/>
        <v>2487</v>
      </c>
      <c r="C2498" s="92" t="str">
        <f>_xlfn.IFNA(VLOOKUP(Table1[[#This Row],[ACCOUNT NAME]],'CHART OF ACCOUNTS'!$B$3:$D$156,2,0),"-")</f>
        <v>SAND</v>
      </c>
      <c r="D2498" s="36" t="s">
        <v>43</v>
      </c>
      <c r="E2498" t="str">
        <f>_xlfn.IFNA(VLOOKUP(Table1[[#This Row],[ACCOUNT NAME]],'CHART OF ACCOUNTS'!$B$3:$D$156,3,0),"-")</f>
        <v>CONSTRUCTION EXP</v>
      </c>
      <c r="F2498" s="36" t="s">
        <v>2250</v>
      </c>
      <c r="G2498" s="38">
        <v>68500</v>
      </c>
      <c r="H2498" s="38"/>
      <c r="I2498" s="104">
        <f>I2497+Table1[[#This Row],[DEBIT]]-Table1[[#This Row],[CREDIT]]</f>
        <v>3978181035</v>
      </c>
      <c r="J2498" s="44"/>
    </row>
    <row r="2499" hidden="1" spans="1:11">
      <c r="A2499" s="27">
        <v>45307</v>
      </c>
      <c r="B2499" s="28">
        <f t="shared" si="18"/>
        <v>2488</v>
      </c>
      <c r="C2499" s="92" t="str">
        <f>_xlfn.IFNA(VLOOKUP(Table1[[#This Row],[ACCOUNT NAME]],'CHART OF ACCOUNTS'!$B$3:$D$156,2,0),"-")</f>
        <v>MISCELLANOUS</v>
      </c>
      <c r="D2499" s="36" t="s">
        <v>140</v>
      </c>
      <c r="E2499" t="str">
        <f>_xlfn.IFNA(VLOOKUP(Table1[[#This Row],[ACCOUNT NAME]],'CHART OF ACCOUNTS'!$B$3:$D$156,3,0),"-")</f>
        <v>OPERATIONS EXPENSES</v>
      </c>
      <c r="F2499" s="36" t="s">
        <v>2251</v>
      </c>
      <c r="G2499" s="48">
        <v>78212</v>
      </c>
      <c r="H2499" s="48"/>
      <c r="I2499" s="104">
        <f>I2498+Table1[[#This Row],[DEBIT]]-Table1[[#This Row],[CREDIT]]</f>
        <v>3978259247</v>
      </c>
      <c r="J2499" s="93"/>
      <c r="K2499" s="65"/>
    </row>
    <row r="2500" hidden="1" spans="1:10">
      <c r="A2500" s="110">
        <v>45307</v>
      </c>
      <c r="B2500" s="28">
        <f t="shared" si="18"/>
        <v>2489</v>
      </c>
      <c r="C2500" s="92" t="str">
        <f>_xlfn.IFNA(VLOOKUP(Table1[[#This Row],[ACCOUNT NAME]],'CHART OF ACCOUNTS'!$B$3:$D$156,2,0),"-")</f>
        <v>GENERAL</v>
      </c>
      <c r="D2500" t="s">
        <v>31</v>
      </c>
      <c r="E2500" t="str">
        <f>_xlfn.IFNA(VLOOKUP(Table1[[#This Row],[ACCOUNT NAME]],'CHART OF ACCOUNTS'!$B$3:$D$156,3,0),"-")</f>
        <v>CONSTRUCTION EXP</v>
      </c>
      <c r="F2500" s="36" t="s">
        <v>2252</v>
      </c>
      <c r="G2500" s="38">
        <v>1000</v>
      </c>
      <c r="H2500" s="38"/>
      <c r="I2500" s="104">
        <f>I2499+Table1[[#This Row],[DEBIT]]-Table1[[#This Row],[CREDIT]]</f>
        <v>3978260247</v>
      </c>
      <c r="J2500" s="44"/>
    </row>
    <row r="2501" hidden="1" spans="1:10">
      <c r="A2501" s="110">
        <v>45307</v>
      </c>
      <c r="B2501" s="28">
        <f t="shared" si="18"/>
        <v>2490</v>
      </c>
      <c r="C2501" s="92" t="str">
        <f>_xlfn.IFNA(VLOOKUP(Table1[[#This Row],[ACCOUNT NAME]],'CHART OF ACCOUNTS'!$B$3:$D$156,2,0),"-")</f>
        <v>GENERNAL</v>
      </c>
      <c r="D2501" t="s">
        <v>89</v>
      </c>
      <c r="E2501" t="str">
        <f>_xlfn.IFNA(VLOOKUP(Table1[[#This Row],[ACCOUNT NAME]],'CHART OF ACCOUNTS'!$B$3:$D$156,3,0),"-")</f>
        <v>MARKETING EXP</v>
      </c>
      <c r="F2501" s="36" t="s">
        <v>2253</v>
      </c>
      <c r="G2501" s="38">
        <v>1518</v>
      </c>
      <c r="H2501" s="38"/>
      <c r="I2501" s="104">
        <f>I2500+Table1[[#This Row],[DEBIT]]-Table1[[#This Row],[CREDIT]]</f>
        <v>3978261765</v>
      </c>
      <c r="J2501" s="44"/>
    </row>
    <row r="2502" hidden="1" spans="1:11">
      <c r="A2502" s="27">
        <v>45307</v>
      </c>
      <c r="B2502" s="28">
        <f t="shared" si="18"/>
        <v>2491</v>
      </c>
      <c r="C2502" s="92" t="str">
        <f>_xlfn.IFNA(VLOOKUP(Table1[[#This Row],[ACCOUNT NAME]],'CHART OF ACCOUNTS'!$B$3:$D$156,2,0),"-")</f>
        <v>GROCERY</v>
      </c>
      <c r="D2502" s="36" t="s">
        <v>136</v>
      </c>
      <c r="E2502" t="str">
        <f>_xlfn.IFNA(VLOOKUP(Table1[[#This Row],[ACCOUNT NAME]],'CHART OF ACCOUNTS'!$B$3:$D$156,3,0),"-")</f>
        <v>OPERATIONS EXPENSES</v>
      </c>
      <c r="F2502" s="36" t="s">
        <v>2254</v>
      </c>
      <c r="G2502" s="48">
        <v>130804</v>
      </c>
      <c r="H2502" s="48"/>
      <c r="I2502" s="104">
        <f>I2501+Table1[[#This Row],[DEBIT]]-Table1[[#This Row],[CREDIT]]</f>
        <v>3978392569</v>
      </c>
      <c r="J2502" s="93"/>
      <c r="K2502" s="65"/>
    </row>
    <row r="2503" hidden="1" spans="1:10">
      <c r="A2503" s="110">
        <v>45307</v>
      </c>
      <c r="B2503" s="28">
        <f t="shared" si="18"/>
        <v>2492</v>
      </c>
      <c r="C2503" s="92" t="str">
        <f>_xlfn.IFNA(VLOOKUP(Table1[[#This Row],[ACCOUNT NAME]],'CHART OF ACCOUNTS'!$B$3:$D$156,2,0),"-")</f>
        <v>CONTRACTOR</v>
      </c>
      <c r="D2503" t="s">
        <v>52</v>
      </c>
      <c r="E2503" t="str">
        <f>_xlfn.IFNA(VLOOKUP(Table1[[#This Row],[ACCOUNT NAME]],'CHART OF ACCOUNTS'!$B$3:$D$156,3,0),"-")</f>
        <v>CONSTRUCTION EXP</v>
      </c>
      <c r="F2503" s="36" t="s">
        <v>2255</v>
      </c>
      <c r="G2503" s="38">
        <v>500000</v>
      </c>
      <c r="H2503" s="38"/>
      <c r="I2503" s="104">
        <f>I2502+Table1[[#This Row],[DEBIT]]-Table1[[#This Row],[CREDIT]]</f>
        <v>3978892569</v>
      </c>
      <c r="J2503" s="44"/>
    </row>
    <row r="2504" hidden="1" spans="1:11">
      <c r="A2504" s="27">
        <v>45307</v>
      </c>
      <c r="B2504" s="28">
        <f t="shared" si="18"/>
        <v>2493</v>
      </c>
      <c r="C2504" s="92" t="str">
        <f>_xlfn.IFNA(VLOOKUP(Table1[[#This Row],[ACCOUNT NAME]],'CHART OF ACCOUNTS'!$B$3:$D$156,2,0),"-")</f>
        <v>MISCELLANOUS</v>
      </c>
      <c r="D2504" s="36" t="s">
        <v>140</v>
      </c>
      <c r="E2504" t="str">
        <f>_xlfn.IFNA(VLOOKUP(Table1[[#This Row],[ACCOUNT NAME]],'CHART OF ACCOUNTS'!$B$3:$D$156,3,0),"-")</f>
        <v>OPERATIONS EXPENSES</v>
      </c>
      <c r="F2504" s="36" t="s">
        <v>1969</v>
      </c>
      <c r="G2504" s="48">
        <v>10675</v>
      </c>
      <c r="H2504" s="48"/>
      <c r="I2504" s="104">
        <f>I2503+Table1[[#This Row],[DEBIT]]-Table1[[#This Row],[CREDIT]]</f>
        <v>3978903244</v>
      </c>
      <c r="J2504" s="93"/>
      <c r="K2504" s="65"/>
    </row>
    <row r="2505" hidden="1" spans="1:11">
      <c r="A2505" s="27">
        <v>45307</v>
      </c>
      <c r="B2505" s="28">
        <f t="shared" si="18"/>
        <v>2494</v>
      </c>
      <c r="C2505" s="92" t="str">
        <f>_xlfn.IFNA(VLOOKUP(Table1[[#This Row],[ACCOUNT NAME]],'CHART OF ACCOUNTS'!$B$3:$D$156,2,0),"-")</f>
        <v>MISCELLANOUS</v>
      </c>
      <c r="D2505" s="36" t="s">
        <v>140</v>
      </c>
      <c r="E2505" t="str">
        <f>_xlfn.IFNA(VLOOKUP(Table1[[#This Row],[ACCOUNT NAME]],'CHART OF ACCOUNTS'!$B$3:$D$156,3,0),"-")</f>
        <v>OPERATIONS EXPENSES</v>
      </c>
      <c r="F2505" s="36" t="s">
        <v>2256</v>
      </c>
      <c r="G2505" s="48">
        <v>9730</v>
      </c>
      <c r="H2505" s="48"/>
      <c r="I2505" s="104">
        <f>I2504+Table1[[#This Row],[DEBIT]]-Table1[[#This Row],[CREDIT]]</f>
        <v>3978912974</v>
      </c>
      <c r="J2505" s="93"/>
      <c r="K2505" s="65"/>
    </row>
    <row r="2506" hidden="1" spans="1:11">
      <c r="A2506" s="27">
        <v>45307</v>
      </c>
      <c r="B2506" s="28">
        <f t="shared" si="18"/>
        <v>2495</v>
      </c>
      <c r="C2506" s="92" t="str">
        <f>_xlfn.IFNA(VLOOKUP(Table1[[#This Row],[ACCOUNT NAME]],'CHART OF ACCOUNTS'!$B$3:$D$156,2,0),"-")</f>
        <v>MISCELLANOUS</v>
      </c>
      <c r="D2506" s="36" t="s">
        <v>140</v>
      </c>
      <c r="E2506" t="str">
        <f>_xlfn.IFNA(VLOOKUP(Table1[[#This Row],[ACCOUNT NAME]],'CHART OF ACCOUNTS'!$B$3:$D$156,3,0),"-")</f>
        <v>OPERATIONS EXPENSES</v>
      </c>
      <c r="F2506" s="36" t="s">
        <v>2257</v>
      </c>
      <c r="G2506" s="48">
        <v>8040</v>
      </c>
      <c r="H2506" s="48"/>
      <c r="I2506" s="104">
        <f>I2505+Table1[[#This Row],[DEBIT]]-Table1[[#This Row],[CREDIT]]</f>
        <v>3978921014</v>
      </c>
      <c r="J2506" s="93"/>
      <c r="K2506" s="65"/>
    </row>
    <row r="2507" hidden="1" spans="1:11">
      <c r="A2507" s="27">
        <v>45307</v>
      </c>
      <c r="B2507" s="28">
        <f t="shared" si="18"/>
        <v>2496</v>
      </c>
      <c r="C2507" s="92" t="str">
        <f>_xlfn.IFNA(VLOOKUP(Table1[[#This Row],[ACCOUNT NAME]],'CHART OF ACCOUNTS'!$B$3:$D$156,2,0),"-")</f>
        <v>MISCELLANOUS</v>
      </c>
      <c r="D2507" s="36" t="s">
        <v>140</v>
      </c>
      <c r="E2507" t="str">
        <f>_xlfn.IFNA(VLOOKUP(Table1[[#This Row],[ACCOUNT NAME]],'CHART OF ACCOUNTS'!$B$3:$D$156,3,0),"-")</f>
        <v>OPERATIONS EXPENSES</v>
      </c>
      <c r="F2507" s="36" t="s">
        <v>2258</v>
      </c>
      <c r="G2507" s="48">
        <v>9090</v>
      </c>
      <c r="H2507" s="48"/>
      <c r="I2507" s="104">
        <f>I2506+Table1[[#This Row],[DEBIT]]-Table1[[#This Row],[CREDIT]]</f>
        <v>3978930104</v>
      </c>
      <c r="J2507" s="93"/>
      <c r="K2507" s="65"/>
    </row>
    <row r="2508" hidden="1" spans="1:11">
      <c r="A2508" s="27">
        <v>45307</v>
      </c>
      <c r="B2508" s="28">
        <f t="shared" si="18"/>
        <v>2497</v>
      </c>
      <c r="C2508" s="92" t="str">
        <f>_xlfn.IFNA(VLOOKUP(Table1[[#This Row],[ACCOUNT NAME]],'CHART OF ACCOUNTS'!$B$3:$D$156,2,0),"-")</f>
        <v>MISCELLANOUS</v>
      </c>
      <c r="D2508" s="36" t="s">
        <v>140</v>
      </c>
      <c r="E2508" t="str">
        <f>_xlfn.IFNA(VLOOKUP(Table1[[#This Row],[ACCOUNT NAME]],'CHART OF ACCOUNTS'!$B$3:$D$156,3,0),"-")</f>
        <v>OPERATIONS EXPENSES</v>
      </c>
      <c r="F2508" s="36" t="s">
        <v>2259</v>
      </c>
      <c r="G2508" s="48">
        <v>17960</v>
      </c>
      <c r="H2508" s="48"/>
      <c r="I2508" s="104">
        <f>I2507+Table1[[#This Row],[DEBIT]]-Table1[[#This Row],[CREDIT]]</f>
        <v>3978948064</v>
      </c>
      <c r="J2508" s="93"/>
      <c r="K2508" s="65"/>
    </row>
    <row r="2509" hidden="1" spans="1:11">
      <c r="A2509" s="27">
        <v>45307</v>
      </c>
      <c r="B2509" s="28">
        <f t="shared" si="18"/>
        <v>2498</v>
      </c>
      <c r="C2509" s="92" t="str">
        <f>_xlfn.IFNA(VLOOKUP(Table1[[#This Row],[ACCOUNT NAME]],'CHART OF ACCOUNTS'!$B$3:$D$156,2,0),"-")</f>
        <v>MISCELLANOUS</v>
      </c>
      <c r="D2509" s="36" t="s">
        <v>140</v>
      </c>
      <c r="E2509" t="str">
        <f>_xlfn.IFNA(VLOOKUP(Table1[[#This Row],[ACCOUNT NAME]],'CHART OF ACCOUNTS'!$B$3:$D$156,3,0),"-")</f>
        <v>OPERATIONS EXPENSES</v>
      </c>
      <c r="F2509" s="36" t="s">
        <v>2260</v>
      </c>
      <c r="G2509" s="48">
        <v>21850</v>
      </c>
      <c r="H2509" s="48"/>
      <c r="I2509" s="104">
        <f>I2508+Table1[[#This Row],[DEBIT]]-Table1[[#This Row],[CREDIT]]</f>
        <v>3978969914</v>
      </c>
      <c r="J2509" s="93"/>
      <c r="K2509" s="65"/>
    </row>
    <row r="2510" hidden="1" spans="1:11">
      <c r="A2510" s="27">
        <v>45307</v>
      </c>
      <c r="B2510" s="28">
        <f t="shared" si="18"/>
        <v>2499</v>
      </c>
      <c r="C2510" s="92" t="str">
        <f>_xlfn.IFNA(VLOOKUP(Table1[[#This Row],[ACCOUNT NAME]],'CHART OF ACCOUNTS'!$B$3:$D$156,2,0),"-")</f>
        <v>MISCELLANOUS</v>
      </c>
      <c r="D2510" s="36" t="s">
        <v>140</v>
      </c>
      <c r="E2510" t="str">
        <f>_xlfn.IFNA(VLOOKUP(Table1[[#This Row],[ACCOUNT NAME]],'CHART OF ACCOUNTS'!$B$3:$D$156,3,0),"-")</f>
        <v>OPERATIONS EXPENSES</v>
      </c>
      <c r="F2510" s="36" t="s">
        <v>2261</v>
      </c>
      <c r="G2510" s="48">
        <v>15210</v>
      </c>
      <c r="H2510" s="48"/>
      <c r="I2510" s="104">
        <f>I2509+Table1[[#This Row],[DEBIT]]-Table1[[#This Row],[CREDIT]]</f>
        <v>3978985124</v>
      </c>
      <c r="J2510" s="93"/>
      <c r="K2510" s="65"/>
    </row>
    <row r="2511" hidden="1" spans="1:11">
      <c r="A2511" s="27">
        <v>45307</v>
      </c>
      <c r="B2511" s="28">
        <f t="shared" si="18"/>
        <v>2500</v>
      </c>
      <c r="C2511" s="92" t="str">
        <f>_xlfn.IFNA(VLOOKUP(Table1[[#This Row],[ACCOUNT NAME]],'CHART OF ACCOUNTS'!$B$3:$D$156,2,0),"-")</f>
        <v>MISCELLANOUS</v>
      </c>
      <c r="D2511" s="36" t="s">
        <v>140</v>
      </c>
      <c r="E2511" t="str">
        <f>_xlfn.IFNA(VLOOKUP(Table1[[#This Row],[ACCOUNT NAME]],'CHART OF ACCOUNTS'!$B$3:$D$156,3,0),"-")</f>
        <v>OPERATIONS EXPENSES</v>
      </c>
      <c r="F2511" s="36" t="s">
        <v>2262</v>
      </c>
      <c r="G2511" s="48">
        <v>6330</v>
      </c>
      <c r="H2511" s="48"/>
      <c r="I2511" s="104">
        <f>I2510+Table1[[#This Row],[DEBIT]]-Table1[[#This Row],[CREDIT]]</f>
        <v>3978991454</v>
      </c>
      <c r="J2511" s="93"/>
      <c r="K2511" s="65"/>
    </row>
    <row r="2512" hidden="1" spans="1:11">
      <c r="A2512" s="27">
        <v>45307</v>
      </c>
      <c r="B2512" s="28">
        <f t="shared" si="18"/>
        <v>2501</v>
      </c>
      <c r="C2512" s="92" t="str">
        <f>_xlfn.IFNA(VLOOKUP(Table1[[#This Row],[ACCOUNT NAME]],'CHART OF ACCOUNTS'!$B$3:$D$156,2,0),"-")</f>
        <v>MISCELLANOUS</v>
      </c>
      <c r="D2512" s="36" t="s">
        <v>140</v>
      </c>
      <c r="E2512" t="str">
        <f>_xlfn.IFNA(VLOOKUP(Table1[[#This Row],[ACCOUNT NAME]],'CHART OF ACCOUNTS'!$B$3:$D$156,3,0),"-")</f>
        <v>OPERATIONS EXPENSES</v>
      </c>
      <c r="F2512" s="36" t="s">
        <v>2263</v>
      </c>
      <c r="G2512" s="48">
        <v>25980</v>
      </c>
      <c r="H2512" s="48"/>
      <c r="I2512" s="104">
        <f>I2511+Table1[[#This Row],[DEBIT]]-Table1[[#This Row],[CREDIT]]</f>
        <v>3979017434</v>
      </c>
      <c r="J2512" s="93"/>
      <c r="K2512" s="65"/>
    </row>
    <row r="2513" hidden="1" spans="1:11">
      <c r="A2513" s="27">
        <v>45307</v>
      </c>
      <c r="B2513" s="28">
        <f t="shared" si="18"/>
        <v>2502</v>
      </c>
      <c r="C2513" s="92" t="str">
        <f>_xlfn.IFNA(VLOOKUP(Table1[[#This Row],[ACCOUNT NAME]],'CHART OF ACCOUNTS'!$B$3:$D$156,2,0),"-")</f>
        <v>MISCELLANOUS</v>
      </c>
      <c r="D2513" s="36" t="s">
        <v>140</v>
      </c>
      <c r="E2513" t="str">
        <f>_xlfn.IFNA(VLOOKUP(Table1[[#This Row],[ACCOUNT NAME]],'CHART OF ACCOUNTS'!$B$3:$D$156,3,0),"-")</f>
        <v>OPERATIONS EXPENSES</v>
      </c>
      <c r="F2513" s="36" t="s">
        <v>2264</v>
      </c>
      <c r="G2513" s="48">
        <v>27108</v>
      </c>
      <c r="H2513" s="48"/>
      <c r="I2513" s="104">
        <f>I2512+Table1[[#This Row],[DEBIT]]-Table1[[#This Row],[CREDIT]]</f>
        <v>3979044542</v>
      </c>
      <c r="J2513" s="93"/>
      <c r="K2513" s="65"/>
    </row>
    <row r="2514" hidden="1" spans="1:11">
      <c r="A2514" s="27">
        <v>45307</v>
      </c>
      <c r="B2514" s="28">
        <f t="shared" si="18"/>
        <v>2503</v>
      </c>
      <c r="C2514" s="92" t="str">
        <f>_xlfn.IFNA(VLOOKUP(Table1[[#This Row],[ACCOUNT NAME]],'CHART OF ACCOUNTS'!$B$3:$D$156,2,0),"-")</f>
        <v>MISCELLANOUS</v>
      </c>
      <c r="D2514" s="36" t="s">
        <v>140</v>
      </c>
      <c r="E2514" t="str">
        <f>_xlfn.IFNA(VLOOKUP(Table1[[#This Row],[ACCOUNT NAME]],'CHART OF ACCOUNTS'!$B$3:$D$156,3,0),"-")</f>
        <v>OPERATIONS EXPENSES</v>
      </c>
      <c r="F2514" s="36" t="s">
        <v>2265</v>
      </c>
      <c r="G2514" s="48">
        <v>49984</v>
      </c>
      <c r="H2514" s="48"/>
      <c r="I2514" s="104">
        <f>I2513+Table1[[#This Row],[DEBIT]]-Table1[[#This Row],[CREDIT]]</f>
        <v>3979094526</v>
      </c>
      <c r="J2514" s="93"/>
      <c r="K2514" s="65"/>
    </row>
    <row r="2515" hidden="1" spans="1:11">
      <c r="A2515" s="27">
        <v>45307</v>
      </c>
      <c r="B2515" s="28">
        <f t="shared" si="18"/>
        <v>2504</v>
      </c>
      <c r="C2515" s="92" t="str">
        <f>_xlfn.IFNA(VLOOKUP(Table1[[#This Row],[ACCOUNT NAME]],'CHART OF ACCOUNTS'!$B$3:$D$156,2,0),"-")</f>
        <v>MISCELLANOUS</v>
      </c>
      <c r="D2515" s="36" t="s">
        <v>140</v>
      </c>
      <c r="E2515" t="str">
        <f>_xlfn.IFNA(VLOOKUP(Table1[[#This Row],[ACCOUNT NAME]],'CHART OF ACCOUNTS'!$B$3:$D$156,3,0),"-")</f>
        <v>OPERATIONS EXPENSES</v>
      </c>
      <c r="F2515" s="36" t="s">
        <v>2266</v>
      </c>
      <c r="G2515" s="48">
        <v>17165</v>
      </c>
      <c r="H2515" s="48"/>
      <c r="I2515" s="104">
        <f>I2514+Table1[[#This Row],[DEBIT]]-Table1[[#This Row],[CREDIT]]</f>
        <v>3979111691</v>
      </c>
      <c r="J2515" s="93"/>
      <c r="K2515" s="65"/>
    </row>
    <row r="2516" hidden="1" spans="1:11">
      <c r="A2516" s="27">
        <v>45307</v>
      </c>
      <c r="B2516" s="28">
        <f t="shared" si="18"/>
        <v>2505</v>
      </c>
      <c r="C2516" s="92" t="str">
        <f>_xlfn.IFNA(VLOOKUP(Table1[[#This Row],[ACCOUNT NAME]],'CHART OF ACCOUNTS'!$B$3:$D$156,2,0),"-")</f>
        <v>UTILITY</v>
      </c>
      <c r="D2516" s="36" t="s">
        <v>141</v>
      </c>
      <c r="E2516" t="str">
        <f>_xlfn.IFNA(VLOOKUP(Table1[[#This Row],[ACCOUNT NAME]],'CHART OF ACCOUNTS'!$B$3:$D$156,3,0),"-")</f>
        <v>OPERATIONS EXPENSES</v>
      </c>
      <c r="F2516" s="36" t="s">
        <v>2267</v>
      </c>
      <c r="G2516" s="48">
        <v>26529</v>
      </c>
      <c r="H2516" s="48"/>
      <c r="I2516" s="104">
        <f>I2515+Table1[[#This Row],[DEBIT]]-Table1[[#This Row],[CREDIT]]</f>
        <v>3979138220</v>
      </c>
      <c r="J2516" s="93"/>
      <c r="K2516" s="65"/>
    </row>
    <row r="2517" hidden="1" spans="1:11">
      <c r="A2517" s="27">
        <v>45311</v>
      </c>
      <c r="B2517" s="28">
        <f t="shared" si="18"/>
        <v>2506</v>
      </c>
      <c r="C2517" s="92" t="str">
        <f>_xlfn.IFNA(VLOOKUP(Table1[[#This Row],[ACCOUNT NAME]],'CHART OF ACCOUNTS'!$B$3:$D$156,2,0),"-")</f>
        <v>SALARIES</v>
      </c>
      <c r="D2517" s="36" t="s">
        <v>138</v>
      </c>
      <c r="E2517" t="str">
        <f>_xlfn.IFNA(VLOOKUP(Table1[[#This Row],[ACCOUNT NAME]],'CHART OF ACCOUNTS'!$B$3:$D$156,3,0),"-")</f>
        <v>OPERATIONS EXPENSES</v>
      </c>
      <c r="F2517" s="36" t="s">
        <v>2268</v>
      </c>
      <c r="G2517" s="48">
        <v>64190</v>
      </c>
      <c r="H2517" s="48"/>
      <c r="I2517" s="104">
        <f>I2516+Table1[[#This Row],[DEBIT]]-Table1[[#This Row],[CREDIT]]</f>
        <v>3979202410</v>
      </c>
      <c r="J2517" s="93"/>
      <c r="K2517" s="65"/>
    </row>
    <row r="2518" hidden="1" spans="1:11">
      <c r="A2518" s="27">
        <v>45311</v>
      </c>
      <c r="B2518" s="28">
        <f t="shared" si="18"/>
        <v>2507</v>
      </c>
      <c r="C2518" s="92" t="str">
        <f>_xlfn.IFNA(VLOOKUP(Table1[[#This Row],[ACCOUNT NAME]],'CHART OF ACCOUNTS'!$B$3:$D$156,2,0),"-")</f>
        <v>RENTS</v>
      </c>
      <c r="D2518" s="36" t="s">
        <v>132</v>
      </c>
      <c r="E2518" t="str">
        <f>_xlfn.IFNA(VLOOKUP(Table1[[#This Row],[ACCOUNT NAME]],'CHART OF ACCOUNTS'!$B$3:$D$156,3,0),"-")</f>
        <v>OPERATIONS EXPENSES</v>
      </c>
      <c r="F2518" s="36" t="s">
        <v>2269</v>
      </c>
      <c r="G2518" s="48">
        <v>472713</v>
      </c>
      <c r="H2518" s="48"/>
      <c r="I2518" s="104">
        <f>I2517+Table1[[#This Row],[DEBIT]]-Table1[[#This Row],[CREDIT]]</f>
        <v>3979675123</v>
      </c>
      <c r="J2518" s="93"/>
      <c r="K2518" s="65"/>
    </row>
    <row r="2519" hidden="1" spans="1:11">
      <c r="A2519" s="27">
        <v>45311</v>
      </c>
      <c r="B2519" s="28">
        <f t="shared" si="18"/>
        <v>2508</v>
      </c>
      <c r="C2519" s="92" t="str">
        <f>_xlfn.IFNA(VLOOKUP(Table1[[#This Row],[ACCOUNT NAME]],'CHART OF ACCOUNTS'!$B$3:$D$156,2,0),"-")</f>
        <v>MISCELLANOUS</v>
      </c>
      <c r="D2519" s="36" t="s">
        <v>140</v>
      </c>
      <c r="E2519" t="str">
        <f>_xlfn.IFNA(VLOOKUP(Table1[[#This Row],[ACCOUNT NAME]],'CHART OF ACCOUNTS'!$B$3:$D$156,3,0),"-")</f>
        <v>OPERATIONS EXPENSES</v>
      </c>
      <c r="F2519" s="36" t="s">
        <v>2270</v>
      </c>
      <c r="G2519" s="48">
        <v>4125</v>
      </c>
      <c r="H2519" s="48"/>
      <c r="I2519" s="104">
        <f>I2518+Table1[[#This Row],[DEBIT]]-Table1[[#This Row],[CREDIT]]</f>
        <v>3979679248</v>
      </c>
      <c r="J2519" s="93"/>
      <c r="K2519" s="65"/>
    </row>
    <row r="2520" hidden="1" spans="1:11">
      <c r="A2520" s="27">
        <v>45311</v>
      </c>
      <c r="B2520" s="28">
        <f t="shared" si="18"/>
        <v>2509</v>
      </c>
      <c r="C2520" s="92" t="str">
        <f>_xlfn.IFNA(VLOOKUP(Table1[[#This Row],[ACCOUNT NAME]],'CHART OF ACCOUNTS'!$B$3:$D$156,2,0),"-")</f>
        <v>MISCELLANOUS</v>
      </c>
      <c r="D2520" s="36" t="s">
        <v>140</v>
      </c>
      <c r="E2520" t="str">
        <f>_xlfn.IFNA(VLOOKUP(Table1[[#This Row],[ACCOUNT NAME]],'CHART OF ACCOUNTS'!$B$3:$D$156,3,0),"-")</f>
        <v>OPERATIONS EXPENSES</v>
      </c>
      <c r="F2520" s="36" t="s">
        <v>2271</v>
      </c>
      <c r="G2520" s="48">
        <v>21505</v>
      </c>
      <c r="H2520" s="48"/>
      <c r="I2520" s="104">
        <f>I2519+Table1[[#This Row],[DEBIT]]-Table1[[#This Row],[CREDIT]]</f>
        <v>3979700753</v>
      </c>
      <c r="J2520" s="93"/>
      <c r="K2520" s="65"/>
    </row>
    <row r="2521" hidden="1" spans="1:11">
      <c r="A2521" s="27">
        <v>45311</v>
      </c>
      <c r="B2521" s="28">
        <f t="shared" si="18"/>
        <v>2510</v>
      </c>
      <c r="C2521" s="92" t="str">
        <f>_xlfn.IFNA(VLOOKUP(Table1[[#This Row],[ACCOUNT NAME]],'CHART OF ACCOUNTS'!$B$3:$D$156,2,0),"-")</f>
        <v>MISCELLANOUS</v>
      </c>
      <c r="D2521" s="36" t="s">
        <v>140</v>
      </c>
      <c r="E2521" t="str">
        <f>_xlfn.IFNA(VLOOKUP(Table1[[#This Row],[ACCOUNT NAME]],'CHART OF ACCOUNTS'!$B$3:$D$156,3,0),"-")</f>
        <v>OPERATIONS EXPENSES</v>
      </c>
      <c r="F2521" s="36" t="s">
        <v>2272</v>
      </c>
      <c r="G2521" s="48">
        <v>2560</v>
      </c>
      <c r="H2521" s="48"/>
      <c r="I2521" s="104">
        <f>I2520+Table1[[#This Row],[DEBIT]]-Table1[[#This Row],[CREDIT]]</f>
        <v>3979703313</v>
      </c>
      <c r="J2521" s="93"/>
      <c r="K2521" s="65"/>
    </row>
    <row r="2522" hidden="1" spans="1:11">
      <c r="A2522" s="27">
        <v>45311</v>
      </c>
      <c r="B2522" s="28">
        <f t="shared" si="18"/>
        <v>2511</v>
      </c>
      <c r="C2522" s="92" t="str">
        <f>_xlfn.IFNA(VLOOKUP(Table1[[#This Row],[ACCOUNT NAME]],'CHART OF ACCOUNTS'!$B$3:$D$156,2,0),"-")</f>
        <v>MISCELLANOUS</v>
      </c>
      <c r="D2522" s="36" t="s">
        <v>140</v>
      </c>
      <c r="E2522" t="str">
        <f>_xlfn.IFNA(VLOOKUP(Table1[[#This Row],[ACCOUNT NAME]],'CHART OF ACCOUNTS'!$B$3:$D$156,3,0),"-")</f>
        <v>OPERATIONS EXPENSES</v>
      </c>
      <c r="F2522" s="36" t="s">
        <v>2273</v>
      </c>
      <c r="G2522" s="48">
        <v>2550</v>
      </c>
      <c r="H2522" s="48"/>
      <c r="I2522" s="104">
        <f>I2521+Table1[[#This Row],[DEBIT]]-Table1[[#This Row],[CREDIT]]</f>
        <v>3979705863</v>
      </c>
      <c r="J2522" s="93"/>
      <c r="K2522" s="65"/>
    </row>
    <row r="2523" hidden="1" spans="1:11">
      <c r="A2523" s="27">
        <v>45311</v>
      </c>
      <c r="B2523" s="28">
        <f t="shared" si="18"/>
        <v>2512</v>
      </c>
      <c r="C2523" s="92" t="str">
        <f>_xlfn.IFNA(VLOOKUP(Table1[[#This Row],[ACCOUNT NAME]],'CHART OF ACCOUNTS'!$B$3:$D$156,2,0),"-")</f>
        <v>MISCELLANOUS</v>
      </c>
      <c r="D2523" s="36" t="s">
        <v>140</v>
      </c>
      <c r="E2523" t="str">
        <f>_xlfn.IFNA(VLOOKUP(Table1[[#This Row],[ACCOUNT NAME]],'CHART OF ACCOUNTS'!$B$3:$D$156,3,0),"-")</f>
        <v>OPERATIONS EXPENSES</v>
      </c>
      <c r="F2523" s="36" t="s">
        <v>2274</v>
      </c>
      <c r="G2523" s="48">
        <v>493</v>
      </c>
      <c r="H2523" s="48"/>
      <c r="I2523" s="104">
        <f>I2522+Table1[[#This Row],[DEBIT]]-Table1[[#This Row],[CREDIT]]</f>
        <v>3979706356</v>
      </c>
      <c r="J2523" s="93"/>
      <c r="K2523" s="65"/>
    </row>
    <row r="2524" hidden="1" spans="1:11">
      <c r="A2524" s="27">
        <v>45311</v>
      </c>
      <c r="B2524" s="28">
        <f t="shared" si="18"/>
        <v>2513</v>
      </c>
      <c r="C2524" s="92" t="str">
        <f>_xlfn.IFNA(VLOOKUP(Table1[[#This Row],[ACCOUNT NAME]],'CHART OF ACCOUNTS'!$B$3:$D$156,2,0),"-")</f>
        <v>MISCELLANOUS</v>
      </c>
      <c r="D2524" s="36" t="s">
        <v>140</v>
      </c>
      <c r="E2524" t="str">
        <f>_xlfn.IFNA(VLOOKUP(Table1[[#This Row],[ACCOUNT NAME]],'CHART OF ACCOUNTS'!$B$3:$D$156,3,0),"-")</f>
        <v>OPERATIONS EXPENSES</v>
      </c>
      <c r="F2524" s="36" t="s">
        <v>2275</v>
      </c>
      <c r="G2524" s="48">
        <v>1488</v>
      </c>
      <c r="H2524" s="48"/>
      <c r="I2524" s="104">
        <f>I2523+Table1[[#This Row],[DEBIT]]-Table1[[#This Row],[CREDIT]]</f>
        <v>3979707844</v>
      </c>
      <c r="J2524" s="93"/>
      <c r="K2524" s="65"/>
    </row>
    <row r="2525" hidden="1" spans="1:11">
      <c r="A2525" s="27">
        <v>45311</v>
      </c>
      <c r="B2525" s="28">
        <f t="shared" si="18"/>
        <v>2514</v>
      </c>
      <c r="C2525" s="92" t="str">
        <f>_xlfn.IFNA(VLOOKUP(Table1[[#This Row],[ACCOUNT NAME]],'CHART OF ACCOUNTS'!$B$3:$D$156,2,0),"-")</f>
        <v>MISCELLANOUS</v>
      </c>
      <c r="D2525" s="36" t="s">
        <v>140</v>
      </c>
      <c r="E2525" t="str">
        <f>_xlfn.IFNA(VLOOKUP(Table1[[#This Row],[ACCOUNT NAME]],'CHART OF ACCOUNTS'!$B$3:$D$156,3,0),"-")</f>
        <v>OPERATIONS EXPENSES</v>
      </c>
      <c r="F2525" s="36" t="s">
        <v>2276</v>
      </c>
      <c r="G2525" s="48">
        <v>250</v>
      </c>
      <c r="H2525" s="48"/>
      <c r="I2525" s="104">
        <f>I2524+Table1[[#This Row],[DEBIT]]-Table1[[#This Row],[CREDIT]]</f>
        <v>3979708094</v>
      </c>
      <c r="J2525" s="93"/>
      <c r="K2525" s="65"/>
    </row>
    <row r="2526" hidden="1" spans="1:11">
      <c r="A2526" s="27">
        <v>45311</v>
      </c>
      <c r="B2526" s="28">
        <f t="shared" si="18"/>
        <v>2515</v>
      </c>
      <c r="C2526" s="92" t="str">
        <f>_xlfn.IFNA(VLOOKUP(Table1[[#This Row],[ACCOUNT NAME]],'CHART OF ACCOUNTS'!$B$3:$D$156,2,0),"-")</f>
        <v>MISCELLANOUS</v>
      </c>
      <c r="D2526" s="36" t="s">
        <v>140</v>
      </c>
      <c r="E2526" t="str">
        <f>_xlfn.IFNA(VLOOKUP(Table1[[#This Row],[ACCOUNT NAME]],'CHART OF ACCOUNTS'!$B$3:$D$156,3,0),"-")</f>
        <v>OPERATIONS EXPENSES</v>
      </c>
      <c r="F2526" s="36" t="s">
        <v>2277</v>
      </c>
      <c r="G2526" s="48">
        <v>843</v>
      </c>
      <c r="H2526" s="48"/>
      <c r="I2526" s="104">
        <f>I2525+Table1[[#This Row],[DEBIT]]-Table1[[#This Row],[CREDIT]]</f>
        <v>3979708937</v>
      </c>
      <c r="J2526" s="93"/>
      <c r="K2526" s="65"/>
    </row>
    <row r="2527" hidden="1" spans="1:11">
      <c r="A2527" s="27">
        <v>45311</v>
      </c>
      <c r="B2527" s="28">
        <f t="shared" si="18"/>
        <v>2516</v>
      </c>
      <c r="C2527" s="92" t="str">
        <f>_xlfn.IFNA(VLOOKUP(Table1[[#This Row],[ACCOUNT NAME]],'CHART OF ACCOUNTS'!$B$3:$D$156,2,0),"-")</f>
        <v>MISCELLANOUS</v>
      </c>
      <c r="D2527" s="36" t="s">
        <v>140</v>
      </c>
      <c r="E2527" t="str">
        <f>_xlfn.IFNA(VLOOKUP(Table1[[#This Row],[ACCOUNT NAME]],'CHART OF ACCOUNTS'!$B$3:$D$156,3,0),"-")</f>
        <v>OPERATIONS EXPENSES</v>
      </c>
      <c r="F2527" s="36" t="s">
        <v>2278</v>
      </c>
      <c r="G2527" s="48">
        <v>640</v>
      </c>
      <c r="H2527" s="48"/>
      <c r="I2527" s="104">
        <f>I2526+Table1[[#This Row],[DEBIT]]-Table1[[#This Row],[CREDIT]]</f>
        <v>3979709577</v>
      </c>
      <c r="J2527" s="93"/>
      <c r="K2527" s="65"/>
    </row>
    <row r="2528" hidden="1" spans="1:11">
      <c r="A2528" s="27">
        <v>45311</v>
      </c>
      <c r="B2528" s="28">
        <f t="shared" si="18"/>
        <v>2517</v>
      </c>
      <c r="C2528" s="92" t="str">
        <f>_xlfn.IFNA(VLOOKUP(Table1[[#This Row],[ACCOUNT NAME]],'CHART OF ACCOUNTS'!$B$3:$D$156,2,0),"-")</f>
        <v>MISCELLANOUS</v>
      </c>
      <c r="D2528" s="36" t="s">
        <v>140</v>
      </c>
      <c r="E2528" t="str">
        <f>_xlfn.IFNA(VLOOKUP(Table1[[#This Row],[ACCOUNT NAME]],'CHART OF ACCOUNTS'!$B$3:$D$156,3,0),"-")</f>
        <v>OPERATIONS EXPENSES</v>
      </c>
      <c r="F2528" s="36" t="s">
        <v>2279</v>
      </c>
      <c r="G2528" s="48">
        <v>4790</v>
      </c>
      <c r="H2528" s="48"/>
      <c r="I2528" s="104">
        <f>I2527+Table1[[#This Row],[DEBIT]]-Table1[[#This Row],[CREDIT]]</f>
        <v>3979714367</v>
      </c>
      <c r="J2528" s="93"/>
      <c r="K2528" s="65"/>
    </row>
    <row r="2529" hidden="1" spans="1:11">
      <c r="A2529" s="27">
        <v>45311</v>
      </c>
      <c r="B2529" s="28">
        <f t="shared" si="18"/>
        <v>2518</v>
      </c>
      <c r="C2529" s="92" t="str">
        <f>_xlfn.IFNA(VLOOKUP(Table1[[#This Row],[ACCOUNT NAME]],'CHART OF ACCOUNTS'!$B$3:$D$156,2,0),"-")</f>
        <v>GROCERY</v>
      </c>
      <c r="D2529" s="36" t="s">
        <v>136</v>
      </c>
      <c r="E2529" t="str">
        <f>_xlfn.IFNA(VLOOKUP(Table1[[#This Row],[ACCOUNT NAME]],'CHART OF ACCOUNTS'!$B$3:$D$156,3,0),"-")</f>
        <v>OPERATIONS EXPENSES</v>
      </c>
      <c r="F2529" s="36" t="s">
        <v>2280</v>
      </c>
      <c r="G2529" s="48">
        <v>173561</v>
      </c>
      <c r="H2529" s="48"/>
      <c r="I2529" s="104">
        <f>I2528+Table1[[#This Row],[DEBIT]]-Table1[[#This Row],[CREDIT]]</f>
        <v>3979887928</v>
      </c>
      <c r="J2529" s="93"/>
      <c r="K2529" s="65"/>
    </row>
    <row r="2530" hidden="1" spans="1:11">
      <c r="A2530" s="27">
        <v>45311</v>
      </c>
      <c r="B2530" s="28">
        <f t="shared" si="18"/>
        <v>2519</v>
      </c>
      <c r="C2530" s="92" t="str">
        <f>_xlfn.IFNA(VLOOKUP(Table1[[#This Row],[ACCOUNT NAME]],'CHART OF ACCOUNTS'!$B$3:$D$156,2,0),"-")</f>
        <v>GROCERY</v>
      </c>
      <c r="D2530" s="36" t="s">
        <v>136</v>
      </c>
      <c r="E2530" t="str">
        <f>_xlfn.IFNA(VLOOKUP(Table1[[#This Row],[ACCOUNT NAME]],'CHART OF ACCOUNTS'!$B$3:$D$156,3,0),"-")</f>
        <v>OPERATIONS EXPENSES</v>
      </c>
      <c r="F2530" s="36" t="s">
        <v>2281</v>
      </c>
      <c r="G2530" s="48">
        <v>165678</v>
      </c>
      <c r="H2530" s="48"/>
      <c r="I2530" s="104">
        <f>I2529+Table1[[#This Row],[DEBIT]]-Table1[[#This Row],[CREDIT]]</f>
        <v>3980053606</v>
      </c>
      <c r="J2530" s="93"/>
      <c r="K2530" s="65"/>
    </row>
    <row r="2531" hidden="1" spans="1:11">
      <c r="A2531" s="27">
        <v>45311</v>
      </c>
      <c r="B2531" s="28">
        <f t="shared" si="18"/>
        <v>2520</v>
      </c>
      <c r="C2531" s="92" t="str">
        <f>_xlfn.IFNA(VLOOKUP(Table1[[#This Row],[ACCOUNT NAME]],'CHART OF ACCOUNTS'!$B$3:$D$156,2,0),"-")</f>
        <v>MISCELLANOUS</v>
      </c>
      <c r="D2531" s="36" t="s">
        <v>140</v>
      </c>
      <c r="E2531" t="str">
        <f>_xlfn.IFNA(VLOOKUP(Table1[[#This Row],[ACCOUNT NAME]],'CHART OF ACCOUNTS'!$B$3:$D$156,3,0),"-")</f>
        <v>OPERATIONS EXPENSES</v>
      </c>
      <c r="F2531" s="36" t="s">
        <v>2282</v>
      </c>
      <c r="G2531" s="48">
        <v>10919</v>
      </c>
      <c r="H2531" s="48"/>
      <c r="I2531" s="104">
        <f>I2530+Table1[[#This Row],[DEBIT]]-Table1[[#This Row],[CREDIT]]</f>
        <v>3980064525</v>
      </c>
      <c r="J2531" s="93"/>
      <c r="K2531" s="65"/>
    </row>
    <row r="2532" hidden="1" spans="1:11">
      <c r="A2532" s="27">
        <v>45311</v>
      </c>
      <c r="B2532" s="28">
        <f t="shared" si="18"/>
        <v>2521</v>
      </c>
      <c r="C2532" s="92" t="str">
        <f>_xlfn.IFNA(VLOOKUP(Table1[[#This Row],[ACCOUNT NAME]],'CHART OF ACCOUNTS'!$B$3:$D$156,2,0),"-")</f>
        <v>MISCELLANOUS</v>
      </c>
      <c r="D2532" s="36" t="s">
        <v>140</v>
      </c>
      <c r="E2532" t="str">
        <f>_xlfn.IFNA(VLOOKUP(Table1[[#This Row],[ACCOUNT NAME]],'CHART OF ACCOUNTS'!$B$3:$D$156,3,0),"-")</f>
        <v>OPERATIONS EXPENSES</v>
      </c>
      <c r="F2532" s="36" t="s">
        <v>2283</v>
      </c>
      <c r="G2532" s="48">
        <v>1580</v>
      </c>
      <c r="H2532" s="48"/>
      <c r="I2532" s="104">
        <f>I2531+Table1[[#This Row],[DEBIT]]-Table1[[#This Row],[CREDIT]]</f>
        <v>3980066105</v>
      </c>
      <c r="J2532" s="93"/>
      <c r="K2532" s="65"/>
    </row>
    <row r="2533" hidden="1" spans="1:11">
      <c r="A2533" s="27">
        <v>45311</v>
      </c>
      <c r="B2533" s="28">
        <f t="shared" si="18"/>
        <v>2522</v>
      </c>
      <c r="C2533" s="92" t="str">
        <f>_xlfn.IFNA(VLOOKUP(Table1[[#This Row],[ACCOUNT NAME]],'CHART OF ACCOUNTS'!$B$3:$D$156,2,0),"-")</f>
        <v>MISCELLANOUS</v>
      </c>
      <c r="D2533" s="36" t="s">
        <v>140</v>
      </c>
      <c r="E2533" t="str">
        <f>_xlfn.IFNA(VLOOKUP(Table1[[#This Row],[ACCOUNT NAME]],'CHART OF ACCOUNTS'!$B$3:$D$156,3,0),"-")</f>
        <v>OPERATIONS EXPENSES</v>
      </c>
      <c r="F2533" s="36" t="s">
        <v>2284</v>
      </c>
      <c r="G2533" s="48">
        <v>1243</v>
      </c>
      <c r="H2533" s="48"/>
      <c r="I2533" s="104">
        <f>I2532+Table1[[#This Row],[DEBIT]]-Table1[[#This Row],[CREDIT]]</f>
        <v>3980067348</v>
      </c>
      <c r="J2533" s="93"/>
      <c r="K2533" s="65"/>
    </row>
    <row r="2534" hidden="1" spans="1:11">
      <c r="A2534" s="27">
        <v>45311</v>
      </c>
      <c r="B2534" s="28">
        <f t="shared" si="18"/>
        <v>2523</v>
      </c>
      <c r="C2534" s="92" t="str">
        <f>_xlfn.IFNA(VLOOKUP(Table1[[#This Row],[ACCOUNT NAME]],'CHART OF ACCOUNTS'!$B$3:$D$156,2,0),"-")</f>
        <v>MISCELLANOUS</v>
      </c>
      <c r="D2534" s="36" t="s">
        <v>140</v>
      </c>
      <c r="E2534" t="str">
        <f>_xlfn.IFNA(VLOOKUP(Table1[[#This Row],[ACCOUNT NAME]],'CHART OF ACCOUNTS'!$B$3:$D$156,3,0),"-")</f>
        <v>OPERATIONS EXPENSES</v>
      </c>
      <c r="F2534" s="36" t="s">
        <v>2285</v>
      </c>
      <c r="G2534" s="48">
        <v>780</v>
      </c>
      <c r="H2534" s="48"/>
      <c r="I2534" s="104">
        <f>I2533+Table1[[#This Row],[DEBIT]]-Table1[[#This Row],[CREDIT]]</f>
        <v>3980068128</v>
      </c>
      <c r="J2534" s="93"/>
      <c r="K2534" s="65"/>
    </row>
    <row r="2535" hidden="1" spans="1:11">
      <c r="A2535" s="27">
        <v>45311</v>
      </c>
      <c r="B2535" s="28">
        <f t="shared" si="18"/>
        <v>2524</v>
      </c>
      <c r="C2535" s="92" t="str">
        <f>_xlfn.IFNA(VLOOKUP(Table1[[#This Row],[ACCOUNT NAME]],'CHART OF ACCOUNTS'!$B$3:$D$156,2,0),"-")</f>
        <v>MISCELLANOUS</v>
      </c>
      <c r="D2535" s="36" t="s">
        <v>140</v>
      </c>
      <c r="E2535" t="str">
        <f>_xlfn.IFNA(VLOOKUP(Table1[[#This Row],[ACCOUNT NAME]],'CHART OF ACCOUNTS'!$B$3:$D$156,3,0),"-")</f>
        <v>OPERATIONS EXPENSES</v>
      </c>
      <c r="F2535" s="36" t="s">
        <v>2286</v>
      </c>
      <c r="G2535" s="48">
        <v>750</v>
      </c>
      <c r="H2535" s="48"/>
      <c r="I2535" s="104">
        <f>I2534+Table1[[#This Row],[DEBIT]]-Table1[[#This Row],[CREDIT]]</f>
        <v>3980068878</v>
      </c>
      <c r="J2535" s="93"/>
      <c r="K2535" s="65"/>
    </row>
    <row r="2536" hidden="1" spans="1:11">
      <c r="A2536" s="27">
        <v>45311</v>
      </c>
      <c r="B2536" s="28">
        <f t="shared" si="18"/>
        <v>2525</v>
      </c>
      <c r="C2536" s="92" t="str">
        <f>_xlfn.IFNA(VLOOKUP(Table1[[#This Row],[ACCOUNT NAME]],'CHART OF ACCOUNTS'!$B$3:$D$156,2,0),"-")</f>
        <v>MISCELLANOUS</v>
      </c>
      <c r="D2536" s="36" t="s">
        <v>140</v>
      </c>
      <c r="E2536" t="str">
        <f>_xlfn.IFNA(VLOOKUP(Table1[[#This Row],[ACCOUNT NAME]],'CHART OF ACCOUNTS'!$B$3:$D$156,3,0),"-")</f>
        <v>OPERATIONS EXPENSES</v>
      </c>
      <c r="F2536" s="36" t="s">
        <v>2287</v>
      </c>
      <c r="G2536" s="48">
        <v>1150</v>
      </c>
      <c r="H2536" s="48"/>
      <c r="I2536" s="104">
        <f>I2535+Table1[[#This Row],[DEBIT]]-Table1[[#This Row],[CREDIT]]</f>
        <v>3980070028</v>
      </c>
      <c r="J2536" s="93"/>
      <c r="K2536" s="65"/>
    </row>
    <row r="2537" hidden="1" spans="1:11">
      <c r="A2537" s="27">
        <v>45311</v>
      </c>
      <c r="B2537" s="28">
        <f t="shared" si="18"/>
        <v>2526</v>
      </c>
      <c r="C2537" s="92" t="str">
        <f>_xlfn.IFNA(VLOOKUP(Table1[[#This Row],[ACCOUNT NAME]],'CHART OF ACCOUNTS'!$B$3:$D$156,2,0),"-")</f>
        <v>MISCELLANOUS</v>
      </c>
      <c r="D2537" s="36" t="s">
        <v>140</v>
      </c>
      <c r="E2537" t="str">
        <f>_xlfn.IFNA(VLOOKUP(Table1[[#This Row],[ACCOUNT NAME]],'CHART OF ACCOUNTS'!$B$3:$D$156,3,0),"-")</f>
        <v>OPERATIONS EXPENSES</v>
      </c>
      <c r="F2537" s="36" t="s">
        <v>2288</v>
      </c>
      <c r="G2537" s="48">
        <v>34720</v>
      </c>
      <c r="H2537" s="48"/>
      <c r="I2537" s="104">
        <f>I2536+Table1[[#This Row],[DEBIT]]-Table1[[#This Row],[CREDIT]]</f>
        <v>3980104748</v>
      </c>
      <c r="J2537" s="93"/>
      <c r="K2537" s="65"/>
    </row>
    <row r="2538" hidden="1" spans="1:11">
      <c r="A2538" s="27">
        <v>45311</v>
      </c>
      <c r="B2538" s="28">
        <f t="shared" si="18"/>
        <v>2527</v>
      </c>
      <c r="C2538" s="92" t="str">
        <f>_xlfn.IFNA(VLOOKUP(Table1[[#This Row],[ACCOUNT NAME]],'CHART OF ACCOUNTS'!$B$3:$D$156,2,0),"-")</f>
        <v>MISCELLANOUS</v>
      </c>
      <c r="D2538" s="36" t="s">
        <v>140</v>
      </c>
      <c r="E2538" t="str">
        <f>_xlfn.IFNA(VLOOKUP(Table1[[#This Row],[ACCOUNT NAME]],'CHART OF ACCOUNTS'!$B$3:$D$156,3,0),"-")</f>
        <v>OPERATIONS EXPENSES</v>
      </c>
      <c r="F2538" s="36" t="s">
        <v>2289</v>
      </c>
      <c r="G2538" s="48">
        <v>50866</v>
      </c>
      <c r="H2538" s="48"/>
      <c r="I2538" s="104">
        <f>I2537+Table1[[#This Row],[DEBIT]]-Table1[[#This Row],[CREDIT]]</f>
        <v>3980155614</v>
      </c>
      <c r="J2538" s="93"/>
      <c r="K2538" s="65"/>
    </row>
    <row r="2539" hidden="1" spans="1:11">
      <c r="A2539" s="27">
        <v>45311</v>
      </c>
      <c r="B2539" s="28">
        <f t="shared" si="18"/>
        <v>2528</v>
      </c>
      <c r="C2539" s="92" t="str">
        <f>_xlfn.IFNA(VLOOKUP(Table1[[#This Row],[ACCOUNT NAME]],'CHART OF ACCOUNTS'!$B$3:$D$156,2,0),"-")</f>
        <v>MISCELLANOUS</v>
      </c>
      <c r="D2539" s="36" t="s">
        <v>140</v>
      </c>
      <c r="E2539" t="str">
        <f>_xlfn.IFNA(VLOOKUP(Table1[[#This Row],[ACCOUNT NAME]],'CHART OF ACCOUNTS'!$B$3:$D$156,3,0),"-")</f>
        <v>OPERATIONS EXPENSES</v>
      </c>
      <c r="F2539" s="36" t="s">
        <v>2290</v>
      </c>
      <c r="G2539" s="48">
        <v>44803</v>
      </c>
      <c r="H2539" s="48"/>
      <c r="I2539" s="104">
        <f>I2538+Table1[[#This Row],[DEBIT]]-Table1[[#This Row],[CREDIT]]</f>
        <v>3980200417</v>
      </c>
      <c r="J2539" s="93"/>
      <c r="K2539" s="65"/>
    </row>
    <row r="2540" hidden="1" spans="1:11">
      <c r="A2540" s="27">
        <v>45311</v>
      </c>
      <c r="B2540" s="28">
        <f t="shared" si="18"/>
        <v>2529</v>
      </c>
      <c r="C2540" s="92" t="str">
        <f>_xlfn.IFNA(VLOOKUP(Table1[[#This Row],[ACCOUNT NAME]],'CHART OF ACCOUNTS'!$B$3:$D$156,2,0),"-")</f>
        <v>MISCELLANOUS</v>
      </c>
      <c r="D2540" s="36" t="s">
        <v>140</v>
      </c>
      <c r="E2540" t="str">
        <f>_xlfn.IFNA(VLOOKUP(Table1[[#This Row],[ACCOUNT NAME]],'CHART OF ACCOUNTS'!$B$3:$D$156,3,0),"-")</f>
        <v>OPERATIONS EXPENSES</v>
      </c>
      <c r="F2540" s="36" t="s">
        <v>2291</v>
      </c>
      <c r="G2540" s="48">
        <v>17802</v>
      </c>
      <c r="H2540" s="48"/>
      <c r="I2540" s="104">
        <f>I2539+Table1[[#This Row],[DEBIT]]-Table1[[#This Row],[CREDIT]]</f>
        <v>3980218219</v>
      </c>
      <c r="J2540" s="93"/>
      <c r="K2540" s="65"/>
    </row>
    <row r="2541" hidden="1" spans="1:11">
      <c r="A2541" s="27">
        <v>45313</v>
      </c>
      <c r="B2541" s="28">
        <f t="shared" si="18"/>
        <v>2530</v>
      </c>
      <c r="C2541" s="92" t="str">
        <f>_xlfn.IFNA(VLOOKUP(Table1[[#This Row],[ACCOUNT NAME]],'CHART OF ACCOUNTS'!$B$3:$D$156,2,0),"-")</f>
        <v>UTILITY</v>
      </c>
      <c r="D2541" s="36" t="s">
        <v>141</v>
      </c>
      <c r="E2541" t="str">
        <f>_xlfn.IFNA(VLOOKUP(Table1[[#This Row],[ACCOUNT NAME]],'CHART OF ACCOUNTS'!$B$3:$D$156,3,0),"-")</f>
        <v>OPERATIONS EXPENSES</v>
      </c>
      <c r="F2541" s="36" t="s">
        <v>2292</v>
      </c>
      <c r="G2541" s="48">
        <v>20388</v>
      </c>
      <c r="H2541" s="48"/>
      <c r="I2541" s="104">
        <f>I2540+Table1[[#This Row],[DEBIT]]-Table1[[#This Row],[CREDIT]]</f>
        <v>3980238607</v>
      </c>
      <c r="J2541" s="93"/>
      <c r="K2541" s="65"/>
    </row>
    <row r="2542" hidden="1" spans="1:11">
      <c r="A2542" s="27">
        <v>45313</v>
      </c>
      <c r="B2542" s="28">
        <f t="shared" si="18"/>
        <v>2531</v>
      </c>
      <c r="C2542" s="92" t="str">
        <f>_xlfn.IFNA(VLOOKUP(Table1[[#This Row],[ACCOUNT NAME]],'CHART OF ACCOUNTS'!$B$3:$D$156,2,0),"-")</f>
        <v>UTILITY</v>
      </c>
      <c r="D2542" s="36" t="s">
        <v>141</v>
      </c>
      <c r="E2542" t="str">
        <f>_xlfn.IFNA(VLOOKUP(Table1[[#This Row],[ACCOUNT NAME]],'CHART OF ACCOUNTS'!$B$3:$D$156,3,0),"-")</f>
        <v>OPERATIONS EXPENSES</v>
      </c>
      <c r="F2542" s="36" t="s">
        <v>2293</v>
      </c>
      <c r="G2542" s="48">
        <v>4757</v>
      </c>
      <c r="H2542" s="48"/>
      <c r="I2542" s="104">
        <f>I2541+Table1[[#This Row],[DEBIT]]-Table1[[#This Row],[CREDIT]]</f>
        <v>3980243364</v>
      </c>
      <c r="J2542" s="93"/>
      <c r="K2542" s="65"/>
    </row>
    <row r="2543" hidden="1" spans="1:11">
      <c r="A2543" s="27">
        <v>45313</v>
      </c>
      <c r="B2543" s="28">
        <f t="shared" si="18"/>
        <v>2532</v>
      </c>
      <c r="C2543" s="92" t="str">
        <f>_xlfn.IFNA(VLOOKUP(Table1[[#This Row],[ACCOUNT NAME]],'CHART OF ACCOUNTS'!$B$3:$D$156,2,0),"-")</f>
        <v>UTILITY</v>
      </c>
      <c r="D2543" s="36" t="s">
        <v>141</v>
      </c>
      <c r="E2543" t="str">
        <f>_xlfn.IFNA(VLOOKUP(Table1[[#This Row],[ACCOUNT NAME]],'CHART OF ACCOUNTS'!$B$3:$D$156,3,0),"-")</f>
        <v>OPERATIONS EXPENSES</v>
      </c>
      <c r="F2543" s="36" t="s">
        <v>2242</v>
      </c>
      <c r="G2543" s="48">
        <v>3250</v>
      </c>
      <c r="H2543" s="48"/>
      <c r="I2543" s="104">
        <f>I2542+Table1[[#This Row],[DEBIT]]-Table1[[#This Row],[CREDIT]]</f>
        <v>3980246614</v>
      </c>
      <c r="J2543" s="93"/>
      <c r="K2543" s="65"/>
    </row>
    <row r="2544" hidden="1" spans="1:10">
      <c r="A2544" s="27">
        <v>45314</v>
      </c>
      <c r="B2544" s="28">
        <f t="shared" si="18"/>
        <v>2533</v>
      </c>
      <c r="C2544" s="92" t="str">
        <f>_xlfn.IFNA(VLOOKUP(Table1[[#This Row],[ACCOUNT NAME]],'CHART OF ACCOUNTS'!$B$3:$D$156,2,0),"-")</f>
        <v>REVOLUTION MEDIA</v>
      </c>
      <c r="D2544" s="36" t="s">
        <v>102</v>
      </c>
      <c r="E2544" t="str">
        <f>_xlfn.IFNA(VLOOKUP(Table1[[#This Row],[ACCOUNT NAME]],'CHART OF ACCOUNTS'!$B$3:$D$156,3,0),"-")</f>
        <v>MARKETING EXP</v>
      </c>
      <c r="F2544" s="36" t="s">
        <v>2294</v>
      </c>
      <c r="G2544" s="38">
        <v>77500</v>
      </c>
      <c r="H2544" s="38"/>
      <c r="I2544" s="104">
        <f>I2543+Table1[[#This Row],[DEBIT]]-Table1[[#This Row],[CREDIT]]</f>
        <v>3980324114</v>
      </c>
      <c r="J2544" s="44"/>
    </row>
    <row r="2545" hidden="1" spans="1:10">
      <c r="A2545" s="27">
        <v>45314</v>
      </c>
      <c r="B2545" s="28">
        <f t="shared" si="18"/>
        <v>2534</v>
      </c>
      <c r="C2545" s="92" t="str">
        <f>_xlfn.IFNA(VLOOKUP(Table1[[#This Row],[ACCOUNT NAME]],'CHART OF ACCOUNTS'!$B$3:$D$156,2,0),"-")</f>
        <v>REVOLUTION MEDIA</v>
      </c>
      <c r="D2545" s="36" t="s">
        <v>102</v>
      </c>
      <c r="E2545" t="str">
        <f>_xlfn.IFNA(VLOOKUP(Table1[[#This Row],[ACCOUNT NAME]],'CHART OF ACCOUNTS'!$B$3:$D$156,3,0),"-")</f>
        <v>MARKETING EXP</v>
      </c>
      <c r="F2545" s="36" t="s">
        <v>2295</v>
      </c>
      <c r="G2545" s="38">
        <v>120003</v>
      </c>
      <c r="H2545" s="38"/>
      <c r="I2545" s="104">
        <f>I2544+Table1[[#This Row],[DEBIT]]-Table1[[#This Row],[CREDIT]]</f>
        <v>3980444117</v>
      </c>
      <c r="J2545" s="44"/>
    </row>
    <row r="2546" hidden="1" spans="1:10">
      <c r="A2546" s="27">
        <v>45314</v>
      </c>
      <c r="B2546" s="28">
        <f t="shared" si="18"/>
        <v>2535</v>
      </c>
      <c r="C2546" s="92" t="str">
        <f>_xlfn.IFNA(VLOOKUP(Table1[[#This Row],[ACCOUNT NAME]],'CHART OF ACCOUNTS'!$B$3:$D$156,2,0),"-")</f>
        <v>SAND</v>
      </c>
      <c r="D2546" t="s">
        <v>66</v>
      </c>
      <c r="E2546" t="str">
        <f>_xlfn.IFNA(VLOOKUP(Table1[[#This Row],[ACCOUNT NAME]],'CHART OF ACCOUNTS'!$B$3:$D$156,3,0),"-")</f>
        <v>CONSTRUCTION EXP</v>
      </c>
      <c r="F2546" s="36" t="s">
        <v>2296</v>
      </c>
      <c r="G2546" s="38">
        <v>85750</v>
      </c>
      <c r="H2546" s="38"/>
      <c r="I2546" s="104">
        <f>I2545+Table1[[#This Row],[DEBIT]]-Table1[[#This Row],[CREDIT]]</f>
        <v>3980529867</v>
      </c>
      <c r="J2546" s="44"/>
    </row>
    <row r="2547" hidden="1" spans="1:10">
      <c r="A2547" s="97">
        <v>45314</v>
      </c>
      <c r="B2547" s="115">
        <v>2404</v>
      </c>
      <c r="C2547" s="99" t="str">
        <f>_xlfn.IFNA(VLOOKUP(Table1[[#This Row],[ACCOUNT NAME]],'CHART OF ACCOUNTS'!$B$3:$D$156,2,0),"-")</f>
        <v>MACHINERY RENT</v>
      </c>
      <c r="D2547" s="98" t="s">
        <v>37</v>
      </c>
      <c r="E2547" s="98" t="str">
        <f>_xlfn.IFNA(VLOOKUP(Table1[[#This Row],[ACCOUNT NAME]],'CHART OF ACCOUNTS'!$B$3:$D$156,3,0),"-")</f>
        <v>CONSTRUCTION EXP</v>
      </c>
      <c r="F2547" s="100" t="s">
        <v>2297</v>
      </c>
      <c r="G2547" s="101">
        <v>13062</v>
      </c>
      <c r="H2547" s="101"/>
      <c r="I2547" s="105">
        <f>I2546+Table1[[#This Row],[DEBIT]]-Table1[[#This Row],[CREDIT]]</f>
        <v>3980542929</v>
      </c>
      <c r="J2547" s="44"/>
    </row>
    <row r="2548" hidden="1" spans="1:10">
      <c r="A2548" s="97">
        <v>45314</v>
      </c>
      <c r="B2548" s="116">
        <v>2484</v>
      </c>
      <c r="C2548" s="99" t="str">
        <f>_xlfn.IFNA(VLOOKUP(Table1[[#This Row],[ACCOUNT NAME]],'CHART OF ACCOUNTS'!$B$3:$D$156,2,0),"-")</f>
        <v>SAND</v>
      </c>
      <c r="D2548" s="98" t="s">
        <v>66</v>
      </c>
      <c r="E2548" s="98" t="str">
        <f>_xlfn.IFNA(VLOOKUP(Table1[[#This Row],[ACCOUNT NAME]],'CHART OF ACCOUNTS'!$B$3:$D$156,3,0),"-")</f>
        <v>CONSTRUCTION EXP</v>
      </c>
      <c r="F2548" s="100" t="s">
        <v>2298</v>
      </c>
      <c r="G2548" s="101">
        <v>6000</v>
      </c>
      <c r="H2548" s="101"/>
      <c r="I2548" s="105">
        <f>I2547+Table1[[#This Row],[DEBIT]]-Table1[[#This Row],[CREDIT]]</f>
        <v>3980548929</v>
      </c>
      <c r="J2548" s="44"/>
    </row>
    <row r="2549" hidden="1" spans="1:10">
      <c r="A2549" s="27">
        <v>45315</v>
      </c>
      <c r="B2549" s="40">
        <v>2536</v>
      </c>
      <c r="C2549" s="92" t="str">
        <f>_xlfn.IFNA(VLOOKUP(Table1[[#This Row],[ACCOUNT NAME]],'CHART OF ACCOUNTS'!$B$3:$D$156,2,0),"-")</f>
        <v>DISCOUNT VOUCHERS</v>
      </c>
      <c r="D2549" s="36" t="s">
        <v>176</v>
      </c>
      <c r="E2549" t="str">
        <f>_xlfn.IFNA(VLOOKUP(Table1[[#This Row],[ACCOUNT NAME]],'CHART OF ACCOUNTS'!$B$3:$D$156,3,0),"-")</f>
        <v>PROMOTIONS</v>
      </c>
      <c r="F2549" s="36" t="s">
        <v>2299</v>
      </c>
      <c r="G2549" s="38">
        <v>100000</v>
      </c>
      <c r="H2549" s="38"/>
      <c r="I2549" s="104">
        <f>I2548+Table1[[#This Row],[DEBIT]]-Table1[[#This Row],[CREDIT]]</f>
        <v>3980648929</v>
      </c>
      <c r="J2549" s="44"/>
    </row>
    <row r="2550" hidden="1" spans="1:10">
      <c r="A2550" s="27">
        <v>45315</v>
      </c>
      <c r="B2550" s="40">
        <f t="shared" ref="B2550:B2559" si="19">SUM(B2549+1)</f>
        <v>2537</v>
      </c>
      <c r="C2550" s="92" t="str">
        <f>_xlfn.IFNA(VLOOKUP(Table1[[#This Row],[ACCOUNT NAME]],'CHART OF ACCOUNTS'!$B$3:$D$156,2,0),"-")</f>
        <v>DISCOUNT VOUCHERS</v>
      </c>
      <c r="D2550" s="36" t="s">
        <v>176</v>
      </c>
      <c r="E2550" t="str">
        <f>_xlfn.IFNA(VLOOKUP(Table1[[#This Row],[ACCOUNT NAME]],'CHART OF ACCOUNTS'!$B$3:$D$156,3,0),"-")</f>
        <v>PROMOTIONS</v>
      </c>
      <c r="F2550" s="36" t="s">
        <v>2300</v>
      </c>
      <c r="G2550" s="38">
        <v>9700000</v>
      </c>
      <c r="H2550" s="38"/>
      <c r="I2550" s="104">
        <f>I2549+Table1[[#This Row],[DEBIT]]-Table1[[#This Row],[CREDIT]]</f>
        <v>3990348929</v>
      </c>
      <c r="J2550" s="44"/>
    </row>
    <row r="2551" hidden="1" spans="1:10">
      <c r="A2551" s="27">
        <v>45315</v>
      </c>
      <c r="B2551" s="40">
        <f t="shared" si="19"/>
        <v>2538</v>
      </c>
      <c r="C2551" s="92" t="str">
        <f>_xlfn.IFNA(VLOOKUP(Table1[[#This Row],[ACCOUNT NAME]],'CHART OF ACCOUNTS'!$B$3:$D$156,2,0),"-")</f>
        <v>DISCOUNT VOUCHERS</v>
      </c>
      <c r="D2551" s="36" t="s">
        <v>176</v>
      </c>
      <c r="E2551" t="str">
        <f>_xlfn.IFNA(VLOOKUP(Table1[[#This Row],[ACCOUNT NAME]],'CHART OF ACCOUNTS'!$B$3:$D$156,3,0),"-")</f>
        <v>PROMOTIONS</v>
      </c>
      <c r="F2551" s="36" t="s">
        <v>2301</v>
      </c>
      <c r="G2551" s="38">
        <v>50000</v>
      </c>
      <c r="H2551" s="38"/>
      <c r="I2551" s="104">
        <f>I2550+Table1[[#This Row],[DEBIT]]-Table1[[#This Row],[CREDIT]]</f>
        <v>3990398929</v>
      </c>
      <c r="J2551" s="44"/>
    </row>
    <row r="2552" hidden="1" spans="1:10">
      <c r="A2552" s="27">
        <v>45315</v>
      </c>
      <c r="B2552" s="40">
        <f t="shared" si="19"/>
        <v>2539</v>
      </c>
      <c r="C2552" s="92" t="str">
        <f>_xlfn.IFNA(VLOOKUP(Table1[[#This Row],[ACCOUNT NAME]],'CHART OF ACCOUNTS'!$B$3:$D$156,2,0),"-")</f>
        <v>DISCOUNT VOUCHERS</v>
      </c>
      <c r="D2552" s="36" t="s">
        <v>176</v>
      </c>
      <c r="E2552" t="str">
        <f>_xlfn.IFNA(VLOOKUP(Table1[[#This Row],[ACCOUNT NAME]],'CHART OF ACCOUNTS'!$B$3:$D$156,3,0),"-")</f>
        <v>PROMOTIONS</v>
      </c>
      <c r="F2552" s="36" t="s">
        <v>2302</v>
      </c>
      <c r="G2552" s="38">
        <v>2500000</v>
      </c>
      <c r="H2552" s="38"/>
      <c r="I2552" s="104">
        <f>I2551+Table1[[#This Row],[DEBIT]]-Table1[[#This Row],[CREDIT]]</f>
        <v>3992898929</v>
      </c>
      <c r="J2552" s="44"/>
    </row>
    <row r="2553" hidden="1" spans="1:11">
      <c r="A2553" s="27">
        <v>45316</v>
      </c>
      <c r="B2553" s="40">
        <f t="shared" si="19"/>
        <v>2540</v>
      </c>
      <c r="C2553" s="92" t="str">
        <f>_xlfn.IFNA(VLOOKUP(Table1[[#This Row],[ACCOUNT NAME]],'CHART OF ACCOUNTS'!$B$3:$D$156,2,0),"-")</f>
        <v>UTILITY</v>
      </c>
      <c r="D2553" s="36" t="s">
        <v>141</v>
      </c>
      <c r="E2553" t="str">
        <f>_xlfn.IFNA(VLOOKUP(Table1[[#This Row],[ACCOUNT NAME]],'CHART OF ACCOUNTS'!$B$3:$D$156,3,0),"-")</f>
        <v>OPERATIONS EXPENSES</v>
      </c>
      <c r="F2553" s="36" t="s">
        <v>2303</v>
      </c>
      <c r="G2553" s="48">
        <v>54249</v>
      </c>
      <c r="H2553" s="48"/>
      <c r="I2553" s="104">
        <f>I2552+Table1[[#This Row],[DEBIT]]-Table1[[#This Row],[CREDIT]]</f>
        <v>3992953178</v>
      </c>
      <c r="J2553" s="93"/>
      <c r="K2553" s="65"/>
    </row>
    <row r="2554" hidden="1" spans="1:11">
      <c r="A2554" s="27">
        <v>45316</v>
      </c>
      <c r="B2554" s="40">
        <f t="shared" si="19"/>
        <v>2541</v>
      </c>
      <c r="C2554" s="92" t="str">
        <f>_xlfn.IFNA(VLOOKUP(Table1[[#This Row],[ACCOUNT NAME]],'CHART OF ACCOUNTS'!$B$3:$D$156,2,0),"-")</f>
        <v>PRINTINGS</v>
      </c>
      <c r="D2554" s="36" t="s">
        <v>73</v>
      </c>
      <c r="E2554" t="str">
        <f>_xlfn.IFNA(VLOOKUP(Table1[[#This Row],[ACCOUNT NAME]],'CHART OF ACCOUNTS'!$B$3:$D$156,3,0),"-")</f>
        <v>MARKETING EXP</v>
      </c>
      <c r="F2554" s="36" t="s">
        <v>2304</v>
      </c>
      <c r="G2554" s="48">
        <v>77000</v>
      </c>
      <c r="H2554" s="48"/>
      <c r="I2554" s="104">
        <f>I2553+Table1[[#This Row],[DEBIT]]-Table1[[#This Row],[CREDIT]]</f>
        <v>3993030178</v>
      </c>
      <c r="J2554" s="93"/>
      <c r="K2554" s="65"/>
    </row>
    <row r="2555" hidden="1" spans="1:11">
      <c r="A2555" s="27">
        <v>45316</v>
      </c>
      <c r="B2555" s="40">
        <f t="shared" si="19"/>
        <v>2542</v>
      </c>
      <c r="C2555" s="92" t="str">
        <f>_xlfn.IFNA(VLOOKUP(Table1[[#This Row],[ACCOUNT NAME]],'CHART OF ACCOUNTS'!$B$3:$D$156,2,0),"-")</f>
        <v>PRINTINGS</v>
      </c>
      <c r="D2555" s="36" t="s">
        <v>73</v>
      </c>
      <c r="E2555" t="str">
        <f>_xlfn.IFNA(VLOOKUP(Table1[[#This Row],[ACCOUNT NAME]],'CHART OF ACCOUNTS'!$B$3:$D$156,3,0),"-")</f>
        <v>MARKETING EXP</v>
      </c>
      <c r="F2555" s="36" t="s">
        <v>2305</v>
      </c>
      <c r="G2555" s="48">
        <v>60000</v>
      </c>
      <c r="H2555" s="48"/>
      <c r="I2555" s="104">
        <f>I2554+Table1[[#This Row],[DEBIT]]-Table1[[#This Row],[CREDIT]]</f>
        <v>3993090178</v>
      </c>
      <c r="J2555" s="93"/>
      <c r="K2555" s="65"/>
    </row>
    <row r="2556" hidden="1" spans="1:11">
      <c r="A2556" s="27">
        <v>45316</v>
      </c>
      <c r="B2556" s="40">
        <f t="shared" si="19"/>
        <v>2543</v>
      </c>
      <c r="C2556" s="92" t="str">
        <f>_xlfn.IFNA(VLOOKUP(Table1[[#This Row],[ACCOUNT NAME]],'CHART OF ACCOUNTS'!$B$3:$D$156,2,0),"-")</f>
        <v>PRINTINGS</v>
      </c>
      <c r="D2556" s="36" t="s">
        <v>73</v>
      </c>
      <c r="E2556" t="str">
        <f>_xlfn.IFNA(VLOOKUP(Table1[[#This Row],[ACCOUNT NAME]],'CHART OF ACCOUNTS'!$B$3:$D$156,3,0),"-")</f>
        <v>MARKETING EXP</v>
      </c>
      <c r="F2556" s="36" t="s">
        <v>2306</v>
      </c>
      <c r="G2556" s="48">
        <v>64000</v>
      </c>
      <c r="H2556" s="48"/>
      <c r="I2556" s="104">
        <f>I2555+Table1[[#This Row],[DEBIT]]-Table1[[#This Row],[CREDIT]]</f>
        <v>3993154178</v>
      </c>
      <c r="J2556" s="93"/>
      <c r="K2556" s="65"/>
    </row>
    <row r="2557" hidden="1" spans="1:11">
      <c r="A2557" s="27">
        <v>45316</v>
      </c>
      <c r="B2557" s="40">
        <f t="shared" si="19"/>
        <v>2544</v>
      </c>
      <c r="C2557" s="92" t="str">
        <f>_xlfn.IFNA(VLOOKUP(Table1[[#This Row],[ACCOUNT NAME]],'CHART OF ACCOUNTS'!$B$3:$D$156,2,0),"-")</f>
        <v>PRINTINGS</v>
      </c>
      <c r="D2557" s="36" t="s">
        <v>73</v>
      </c>
      <c r="E2557" t="str">
        <f>_xlfn.IFNA(VLOOKUP(Table1[[#This Row],[ACCOUNT NAME]],'CHART OF ACCOUNTS'!$B$3:$D$156,3,0),"-")</f>
        <v>MARKETING EXP</v>
      </c>
      <c r="F2557" s="36" t="s">
        <v>2307</v>
      </c>
      <c r="G2557" s="48">
        <v>1599500</v>
      </c>
      <c r="H2557" s="48"/>
      <c r="I2557" s="104">
        <f>I2556+Table1[[#This Row],[DEBIT]]-Table1[[#This Row],[CREDIT]]</f>
        <v>3994753678</v>
      </c>
      <c r="J2557" s="93"/>
      <c r="K2557" s="65"/>
    </row>
    <row r="2558" hidden="1" spans="1:11">
      <c r="A2558" s="27">
        <v>45316</v>
      </c>
      <c r="B2558" s="40">
        <f t="shared" si="19"/>
        <v>2545</v>
      </c>
      <c r="C2558" s="92" t="str">
        <f>_xlfn.IFNA(VLOOKUP(Table1[[#This Row],[ACCOUNT NAME]],'CHART OF ACCOUNTS'!$B$3:$D$156,2,0),"-")</f>
        <v>MISCELLANOUS</v>
      </c>
      <c r="D2558" s="36" t="s">
        <v>140</v>
      </c>
      <c r="E2558" t="str">
        <f>_xlfn.IFNA(VLOOKUP(Table1[[#This Row],[ACCOUNT NAME]],'CHART OF ACCOUNTS'!$B$3:$D$156,3,0),"-")</f>
        <v>OPERATIONS EXPENSES</v>
      </c>
      <c r="F2558" s="46" t="s">
        <v>2308</v>
      </c>
      <c r="G2558" s="48">
        <v>14300</v>
      </c>
      <c r="H2558" s="48"/>
      <c r="I2558" s="104">
        <f>I2557+Table1[[#This Row],[DEBIT]]-Table1[[#This Row],[CREDIT]]</f>
        <v>3994767978</v>
      </c>
      <c r="J2558" s="93"/>
      <c r="K2558" s="65"/>
    </row>
    <row r="2559" hidden="1" spans="1:11">
      <c r="A2559" s="27">
        <v>45316</v>
      </c>
      <c r="B2559" s="40">
        <f t="shared" si="19"/>
        <v>2546</v>
      </c>
      <c r="C2559" s="92" t="str">
        <f>_xlfn.IFNA(VLOOKUP(Table1[[#This Row],[ACCOUNT NAME]],'CHART OF ACCOUNTS'!$B$3:$D$156,2,0),"-")</f>
        <v>MISCELLANOUS</v>
      </c>
      <c r="D2559" s="36" t="s">
        <v>140</v>
      </c>
      <c r="E2559" t="str">
        <f>_xlfn.IFNA(VLOOKUP(Table1[[#This Row],[ACCOUNT NAME]],'CHART OF ACCOUNTS'!$B$3:$D$156,3,0),"-")</f>
        <v>OPERATIONS EXPENSES</v>
      </c>
      <c r="F2559" s="36" t="s">
        <v>2309</v>
      </c>
      <c r="G2559" s="48">
        <v>95767</v>
      </c>
      <c r="H2559" s="48"/>
      <c r="I2559" s="104">
        <f>I2558+Table1[[#This Row],[DEBIT]]-Table1[[#This Row],[CREDIT]]</f>
        <v>3994863745</v>
      </c>
      <c r="J2559" s="93"/>
      <c r="K2559" s="65"/>
    </row>
    <row r="2560" hidden="1" spans="1:10">
      <c r="A2560" s="27"/>
      <c r="C2560" s="92" t="str">
        <f>_xlfn.IFNA(VLOOKUP(Table1[[#This Row],[ACCOUNT NAME]],'CHART OF ACCOUNTS'!$B$3:$D$156,2,0),"-")</f>
        <v>-</v>
      </c>
      <c r="D2560" s="36"/>
      <c r="E2560" t="str">
        <f>_xlfn.IFNA(VLOOKUP(Table1[[#This Row],[ACCOUNT NAME]],'CHART OF ACCOUNTS'!$B$3:$D$156,3,0),"-")</f>
        <v>-</v>
      </c>
      <c r="F2560" s="36"/>
      <c r="G2560" s="38"/>
      <c r="H2560" s="38"/>
      <c r="I2560" s="45"/>
      <c r="J2560" s="44"/>
    </row>
    <row r="2561" hidden="1" spans="1:10">
      <c r="A2561" s="27"/>
      <c r="C2561" s="92" t="str">
        <f>_xlfn.IFNA(VLOOKUP(Table1[[#This Row],[ACCOUNT NAME]],'CHART OF ACCOUNTS'!$B$3:$D$156,2,0),"-")</f>
        <v>-</v>
      </c>
      <c r="D2561" s="36"/>
      <c r="E2561" t="str">
        <f>_xlfn.IFNA(VLOOKUP(Table1[[#This Row],[ACCOUNT NAME]],'CHART OF ACCOUNTS'!$B$3:$D$156,3,0),"-")</f>
        <v>-</v>
      </c>
      <c r="F2561" s="36"/>
      <c r="G2561" s="38"/>
      <c r="H2561" s="38"/>
      <c r="I2561" s="45"/>
      <c r="J2561" s="44"/>
    </row>
    <row r="2562" hidden="1" spans="1:10">
      <c r="A2562" s="27"/>
      <c r="C2562" s="92" t="str">
        <f>_xlfn.IFNA(VLOOKUP(Table1[[#This Row],[ACCOUNT NAME]],'CHART OF ACCOUNTS'!$B$3:$D$156,2,0),"-")</f>
        <v>-</v>
      </c>
      <c r="D2562" s="36"/>
      <c r="E2562" t="str">
        <f>_xlfn.IFNA(VLOOKUP(Table1[[#This Row],[ACCOUNT NAME]],'CHART OF ACCOUNTS'!$B$3:$D$156,3,0),"-")</f>
        <v>-</v>
      </c>
      <c r="F2562" s="36"/>
      <c r="G2562" s="38"/>
      <c r="H2562" s="38"/>
      <c r="I2562" s="45"/>
      <c r="J2562" s="44"/>
    </row>
    <row r="2563" hidden="1" spans="1:10">
      <c r="A2563" s="27"/>
      <c r="C2563" s="92" t="str">
        <f>_xlfn.IFNA(VLOOKUP(Table1[[#This Row],[ACCOUNT NAME]],'CHART OF ACCOUNTS'!$B$3:$D$156,2,0),"-")</f>
        <v>-</v>
      </c>
      <c r="D2563" s="36"/>
      <c r="E2563" t="str">
        <f>_xlfn.IFNA(VLOOKUP(Table1[[#This Row],[ACCOUNT NAME]],'CHART OF ACCOUNTS'!$B$3:$D$156,3,0),"-")</f>
        <v>-</v>
      </c>
      <c r="F2563" s="36"/>
      <c r="G2563" s="38"/>
      <c r="H2563" s="38"/>
      <c r="I2563" s="45"/>
      <c r="J2563" s="44"/>
    </row>
    <row r="2564" hidden="1" spans="1:10">
      <c r="A2564" s="27"/>
      <c r="C2564" s="92" t="str">
        <f>_xlfn.IFNA(VLOOKUP(Table1[[#This Row],[ACCOUNT NAME]],'CHART OF ACCOUNTS'!$B$3:$D$156,2,0),"-")</f>
        <v>-</v>
      </c>
      <c r="D2564" s="36"/>
      <c r="E2564" t="str">
        <f>_xlfn.IFNA(VLOOKUP(Table1[[#This Row],[ACCOUNT NAME]],'CHART OF ACCOUNTS'!$B$3:$D$156,3,0),"-")</f>
        <v>-</v>
      </c>
      <c r="F2564" s="36"/>
      <c r="G2564" s="38"/>
      <c r="H2564" s="38"/>
      <c r="I2564" s="45"/>
      <c r="J2564" s="44"/>
    </row>
    <row r="2565" hidden="1" spans="1:10">
      <c r="A2565" s="27"/>
      <c r="C2565" s="92" t="str">
        <f>_xlfn.IFNA(VLOOKUP(Table1[[#This Row],[ACCOUNT NAME]],'CHART OF ACCOUNTS'!$B$3:$D$156,2,0),"-")</f>
        <v>-</v>
      </c>
      <c r="D2565" s="36"/>
      <c r="E2565" t="str">
        <f>_xlfn.IFNA(VLOOKUP(Table1[[#This Row],[ACCOUNT NAME]],'CHART OF ACCOUNTS'!$B$3:$D$156,3,0),"-")</f>
        <v>-</v>
      </c>
      <c r="F2565" s="36"/>
      <c r="G2565" s="38"/>
      <c r="H2565" s="38"/>
      <c r="I2565" s="45"/>
      <c r="J2565" s="44"/>
    </row>
    <row r="2566" hidden="1" spans="1:10">
      <c r="A2566" s="27"/>
      <c r="C2566" s="92" t="str">
        <f>_xlfn.IFNA(VLOOKUP(Table1[[#This Row],[ACCOUNT NAME]],'CHART OF ACCOUNTS'!$B$3:$D$156,2,0),"-")</f>
        <v>-</v>
      </c>
      <c r="D2566" s="36"/>
      <c r="E2566" t="str">
        <f>_xlfn.IFNA(VLOOKUP(Table1[[#This Row],[ACCOUNT NAME]],'CHART OF ACCOUNTS'!$B$3:$D$156,3,0),"-")</f>
        <v>-</v>
      </c>
      <c r="F2566" s="36"/>
      <c r="G2566" s="38"/>
      <c r="H2566" s="38"/>
      <c r="I2566" s="45"/>
      <c r="J2566" s="44"/>
    </row>
    <row r="2567" hidden="1" spans="1:10">
      <c r="A2567" s="27"/>
      <c r="C2567" s="92" t="str">
        <f>_xlfn.IFNA(VLOOKUP(Table1[[#This Row],[ACCOUNT NAME]],'CHART OF ACCOUNTS'!$B$3:$D$156,2,0),"-")</f>
        <v>-</v>
      </c>
      <c r="D2567" s="36"/>
      <c r="E2567" t="str">
        <f>_xlfn.IFNA(VLOOKUP(Table1[[#This Row],[ACCOUNT NAME]],'CHART OF ACCOUNTS'!$B$3:$D$156,3,0),"-")</f>
        <v>-</v>
      </c>
      <c r="F2567" s="36"/>
      <c r="G2567" s="38"/>
      <c r="H2567" s="38"/>
      <c r="I2567" s="45"/>
      <c r="J2567" s="44"/>
    </row>
    <row r="2568" hidden="1" spans="1:10">
      <c r="A2568" s="27"/>
      <c r="C2568" s="92" t="str">
        <f>_xlfn.IFNA(VLOOKUP(Table1[[#This Row],[ACCOUNT NAME]],'CHART OF ACCOUNTS'!$B$3:$D$156,2,0),"-")</f>
        <v>-</v>
      </c>
      <c r="D2568" s="36"/>
      <c r="E2568" t="str">
        <f>_xlfn.IFNA(VLOOKUP(Table1[[#This Row],[ACCOUNT NAME]],'CHART OF ACCOUNTS'!$B$3:$D$156,3,0),"-")</f>
        <v>-</v>
      </c>
      <c r="F2568" s="36"/>
      <c r="G2568" s="38"/>
      <c r="H2568" s="38"/>
      <c r="I2568" s="45"/>
      <c r="J2568" s="44"/>
    </row>
    <row r="2569" hidden="1" spans="1:10">
      <c r="A2569" s="27"/>
      <c r="C2569" s="92" t="str">
        <f>_xlfn.IFNA(VLOOKUP(Table1[[#This Row],[ACCOUNT NAME]],'CHART OF ACCOUNTS'!$B$3:$D$156,2,0),"-")</f>
        <v>-</v>
      </c>
      <c r="D2569" s="36"/>
      <c r="E2569" t="str">
        <f>_xlfn.IFNA(VLOOKUP(Table1[[#This Row],[ACCOUNT NAME]],'CHART OF ACCOUNTS'!$B$3:$D$156,3,0),"-")</f>
        <v>-</v>
      </c>
      <c r="F2569" s="36"/>
      <c r="G2569" s="38"/>
      <c r="H2569" s="38"/>
      <c r="I2569" s="45"/>
      <c r="J2569" s="44"/>
    </row>
    <row r="2570" hidden="1" spans="1:10">
      <c r="A2570" s="27"/>
      <c r="C2570" s="92" t="str">
        <f>_xlfn.IFNA(VLOOKUP(Table1[[#This Row],[ACCOUNT NAME]],'CHART OF ACCOUNTS'!$B$3:$D$156,2,0),"-")</f>
        <v>-</v>
      </c>
      <c r="D2570" s="36"/>
      <c r="E2570" t="str">
        <f>_xlfn.IFNA(VLOOKUP(Table1[[#This Row],[ACCOUNT NAME]],'CHART OF ACCOUNTS'!$B$3:$D$156,3,0),"-")</f>
        <v>-</v>
      </c>
      <c r="F2570" s="36"/>
      <c r="G2570" s="38"/>
      <c r="H2570" s="38"/>
      <c r="I2570" s="45"/>
      <c r="J2570" s="44"/>
    </row>
    <row r="2571" hidden="1" spans="1:10">
      <c r="A2571" s="27"/>
      <c r="C2571" s="92" t="str">
        <f>_xlfn.IFNA(VLOOKUP(Table1[[#This Row],[ACCOUNT NAME]],'CHART OF ACCOUNTS'!$B$3:$D$156,2,0),"-")</f>
        <v>-</v>
      </c>
      <c r="D2571" s="36"/>
      <c r="E2571" t="str">
        <f>_xlfn.IFNA(VLOOKUP(Table1[[#This Row],[ACCOUNT NAME]],'CHART OF ACCOUNTS'!$B$3:$D$156,3,0),"-")</f>
        <v>-</v>
      </c>
      <c r="F2571" s="36"/>
      <c r="G2571" s="38"/>
      <c r="H2571" s="38"/>
      <c r="I2571" s="45"/>
      <c r="J2571" s="44"/>
    </row>
    <row r="2572" hidden="1" spans="1:10">
      <c r="A2572" s="27"/>
      <c r="C2572" s="92" t="str">
        <f>_xlfn.IFNA(VLOOKUP(Table1[[#This Row],[ACCOUNT NAME]],'CHART OF ACCOUNTS'!$B$3:$D$156,2,0),"-")</f>
        <v>-</v>
      </c>
      <c r="D2572" s="36"/>
      <c r="E2572" t="str">
        <f>_xlfn.IFNA(VLOOKUP(Table1[[#This Row],[ACCOUNT NAME]],'CHART OF ACCOUNTS'!$B$3:$D$156,3,0),"-")</f>
        <v>-</v>
      </c>
      <c r="F2572" s="36"/>
      <c r="G2572" s="38"/>
      <c r="H2572" s="38"/>
      <c r="I2572" s="45"/>
      <c r="J2572" s="44"/>
    </row>
    <row r="2573" hidden="1" spans="1:10">
      <c r="A2573" s="27"/>
      <c r="C2573" s="92" t="str">
        <f>_xlfn.IFNA(VLOOKUP(Table1[[#This Row],[ACCOUNT NAME]],'CHART OF ACCOUNTS'!$B$3:$D$156,2,0),"-")</f>
        <v>-</v>
      </c>
      <c r="D2573" s="36"/>
      <c r="E2573" t="str">
        <f>_xlfn.IFNA(VLOOKUP(Table1[[#This Row],[ACCOUNT NAME]],'CHART OF ACCOUNTS'!$B$3:$D$156,3,0),"-")</f>
        <v>-</v>
      </c>
      <c r="F2573" s="36"/>
      <c r="G2573" s="38"/>
      <c r="H2573" s="38"/>
      <c r="I2573" s="45"/>
      <c r="J2573" s="44"/>
    </row>
    <row r="2574" hidden="1" spans="1:10">
      <c r="A2574" s="27"/>
      <c r="C2574" s="92" t="str">
        <f>_xlfn.IFNA(VLOOKUP(Table1[[#This Row],[ACCOUNT NAME]],'CHART OF ACCOUNTS'!$B$3:$D$156,2,0),"-")</f>
        <v>-</v>
      </c>
      <c r="D2574" s="36"/>
      <c r="E2574" t="str">
        <f>_xlfn.IFNA(VLOOKUP(Table1[[#This Row],[ACCOUNT NAME]],'CHART OF ACCOUNTS'!$B$3:$D$156,3,0),"-")</f>
        <v>-</v>
      </c>
      <c r="F2574" s="36"/>
      <c r="G2574" s="38"/>
      <c r="H2574" s="38"/>
      <c r="I2574" s="45"/>
      <c r="J2574" s="44"/>
    </row>
    <row r="2575" hidden="1" spans="1:10">
      <c r="A2575" s="27"/>
      <c r="C2575" s="92" t="str">
        <f>_xlfn.IFNA(VLOOKUP(Table1[[#This Row],[ACCOUNT NAME]],'CHART OF ACCOUNTS'!$B$3:$D$156,2,0),"-")</f>
        <v>-</v>
      </c>
      <c r="D2575" s="36"/>
      <c r="E2575" t="str">
        <f>_xlfn.IFNA(VLOOKUP(Table1[[#This Row],[ACCOUNT NAME]],'CHART OF ACCOUNTS'!$B$3:$D$156,3,0),"-")</f>
        <v>-</v>
      </c>
      <c r="F2575" s="36"/>
      <c r="G2575" s="38"/>
      <c r="H2575" s="38"/>
      <c r="I2575" s="45"/>
      <c r="J2575" s="44"/>
    </row>
    <row r="2576" hidden="1" spans="1:10">
      <c r="A2576" s="27"/>
      <c r="C2576" s="92" t="str">
        <f>_xlfn.IFNA(VLOOKUP(Table1[[#This Row],[ACCOUNT NAME]],'CHART OF ACCOUNTS'!$B$3:$D$156,2,0),"-")</f>
        <v>-</v>
      </c>
      <c r="D2576" s="36"/>
      <c r="E2576" t="str">
        <f>_xlfn.IFNA(VLOOKUP(Table1[[#This Row],[ACCOUNT NAME]],'CHART OF ACCOUNTS'!$B$3:$D$156,3,0),"-")</f>
        <v>-</v>
      </c>
      <c r="F2576" s="36"/>
      <c r="G2576" s="38"/>
      <c r="H2576" s="38"/>
      <c r="I2576" s="45"/>
      <c r="J2576" s="44"/>
    </row>
    <row r="2577" hidden="1" spans="1:10">
      <c r="A2577" s="27"/>
      <c r="C2577" s="92" t="str">
        <f>_xlfn.IFNA(VLOOKUP(Table1[[#This Row],[ACCOUNT NAME]],'CHART OF ACCOUNTS'!$B$3:$D$156,2,0),"-")</f>
        <v>-</v>
      </c>
      <c r="D2577" s="36"/>
      <c r="E2577" t="str">
        <f>_xlfn.IFNA(VLOOKUP(Table1[[#This Row],[ACCOUNT NAME]],'CHART OF ACCOUNTS'!$B$3:$D$156,3,0),"-")</f>
        <v>-</v>
      </c>
      <c r="F2577" s="36"/>
      <c r="G2577" s="38"/>
      <c r="H2577" s="38"/>
      <c r="I2577" s="45"/>
      <c r="J2577" s="44"/>
    </row>
    <row r="2578" hidden="1" spans="1:10">
      <c r="A2578" s="27"/>
      <c r="C2578" s="92" t="str">
        <f>_xlfn.IFNA(VLOOKUP(Table1[[#This Row],[ACCOUNT NAME]],'CHART OF ACCOUNTS'!$B$3:$D$156,2,0),"-")</f>
        <v>-</v>
      </c>
      <c r="D2578" s="36"/>
      <c r="E2578" t="str">
        <f>_xlfn.IFNA(VLOOKUP(Table1[[#This Row],[ACCOUNT NAME]],'CHART OF ACCOUNTS'!$B$3:$D$156,3,0),"-")</f>
        <v>-</v>
      </c>
      <c r="F2578" s="36"/>
      <c r="G2578" s="38"/>
      <c r="H2578" s="38"/>
      <c r="I2578" s="45"/>
      <c r="J2578" s="44"/>
    </row>
    <row r="2579" hidden="1" spans="1:10">
      <c r="A2579" s="27"/>
      <c r="C2579" s="92" t="str">
        <f>_xlfn.IFNA(VLOOKUP(Table1[[#This Row],[ACCOUNT NAME]],'CHART OF ACCOUNTS'!$B$3:$D$156,2,0),"-")</f>
        <v>-</v>
      </c>
      <c r="D2579" s="36"/>
      <c r="E2579" t="str">
        <f>_xlfn.IFNA(VLOOKUP(Table1[[#This Row],[ACCOUNT NAME]],'CHART OF ACCOUNTS'!$B$3:$D$156,3,0),"-")</f>
        <v>-</v>
      </c>
      <c r="F2579" s="36"/>
      <c r="G2579" s="38"/>
      <c r="H2579" s="38"/>
      <c r="I2579" s="45"/>
      <c r="J2579" s="44"/>
    </row>
    <row r="2580" hidden="1" spans="1:10">
      <c r="A2580" s="27"/>
      <c r="C2580" s="92" t="str">
        <f>_xlfn.IFNA(VLOOKUP(Table1[[#This Row],[ACCOUNT NAME]],'CHART OF ACCOUNTS'!$B$3:$D$156,2,0),"-")</f>
        <v>-</v>
      </c>
      <c r="D2580" s="36"/>
      <c r="E2580" t="str">
        <f>_xlfn.IFNA(VLOOKUP(Table1[[#This Row],[ACCOUNT NAME]],'CHART OF ACCOUNTS'!$B$3:$D$156,3,0),"-")</f>
        <v>-</v>
      </c>
      <c r="F2580" s="36"/>
      <c r="G2580" s="38"/>
      <c r="H2580" s="38"/>
      <c r="I2580" s="45"/>
      <c r="J2580" s="44"/>
    </row>
    <row r="2581" hidden="1" spans="1:10">
      <c r="A2581" s="27"/>
      <c r="C2581" s="92" t="str">
        <f>_xlfn.IFNA(VLOOKUP(Table1[[#This Row],[ACCOUNT NAME]],'CHART OF ACCOUNTS'!$B$3:$D$156,2,0),"-")</f>
        <v>-</v>
      </c>
      <c r="D2581" s="36"/>
      <c r="E2581" t="str">
        <f>_xlfn.IFNA(VLOOKUP(Table1[[#This Row],[ACCOUNT NAME]],'CHART OF ACCOUNTS'!$B$3:$D$156,3,0),"-")</f>
        <v>-</v>
      </c>
      <c r="F2581" s="36"/>
      <c r="G2581" s="38"/>
      <c r="H2581" s="38"/>
      <c r="I2581" s="45"/>
      <c r="J2581" s="44"/>
    </row>
    <row r="2582" hidden="1" spans="1:10">
      <c r="A2582" s="27"/>
      <c r="C2582" s="92" t="str">
        <f>_xlfn.IFNA(VLOOKUP(Table1[[#This Row],[ACCOUNT NAME]],'CHART OF ACCOUNTS'!$B$3:$D$156,2,0),"-")</f>
        <v>-</v>
      </c>
      <c r="D2582" s="36"/>
      <c r="E2582" t="str">
        <f>_xlfn.IFNA(VLOOKUP(Table1[[#This Row],[ACCOUNT NAME]],'CHART OF ACCOUNTS'!$B$3:$D$156,3,0),"-")</f>
        <v>-</v>
      </c>
      <c r="F2582" s="36"/>
      <c r="G2582" s="38"/>
      <c r="H2582" s="38"/>
      <c r="I2582" s="45"/>
      <c r="J2582" s="44"/>
    </row>
    <row r="2583" hidden="1" spans="1:10">
      <c r="A2583" s="27"/>
      <c r="C2583" s="92" t="str">
        <f>_xlfn.IFNA(VLOOKUP(Table1[[#This Row],[ACCOUNT NAME]],'CHART OF ACCOUNTS'!$B$3:$D$156,2,0),"-")</f>
        <v>-</v>
      </c>
      <c r="D2583" s="36"/>
      <c r="E2583" t="str">
        <f>_xlfn.IFNA(VLOOKUP(Table1[[#This Row],[ACCOUNT NAME]],'CHART OF ACCOUNTS'!$B$3:$D$156,3,0),"-")</f>
        <v>-</v>
      </c>
      <c r="F2583" s="36"/>
      <c r="G2583" s="38"/>
      <c r="H2583" s="38"/>
      <c r="I2583" s="45"/>
      <c r="J2583" s="44"/>
    </row>
    <row r="2584" hidden="1" spans="1:10">
      <c r="A2584" s="27"/>
      <c r="C2584" s="92" t="str">
        <f>_xlfn.IFNA(VLOOKUP(Table1[[#This Row],[ACCOUNT NAME]],'CHART OF ACCOUNTS'!$B$3:$D$156,2,0),"-")</f>
        <v>-</v>
      </c>
      <c r="D2584" s="36"/>
      <c r="E2584" t="str">
        <f>_xlfn.IFNA(VLOOKUP(Table1[[#This Row],[ACCOUNT NAME]],'CHART OF ACCOUNTS'!$B$3:$D$156,3,0),"-")</f>
        <v>-</v>
      </c>
      <c r="F2584" s="36"/>
      <c r="G2584" s="38"/>
      <c r="H2584" s="38"/>
      <c r="I2584" s="45"/>
      <c r="J2584" s="44"/>
    </row>
    <row r="2585" hidden="1" spans="1:10">
      <c r="A2585" s="27"/>
      <c r="C2585" s="92" t="str">
        <f>_xlfn.IFNA(VLOOKUP(Table1[[#This Row],[ACCOUNT NAME]],'CHART OF ACCOUNTS'!$B$3:$D$156,2,0),"-")</f>
        <v>-</v>
      </c>
      <c r="D2585" s="36"/>
      <c r="E2585" t="str">
        <f>_xlfn.IFNA(VLOOKUP(Table1[[#This Row],[ACCOUNT NAME]],'CHART OF ACCOUNTS'!$B$3:$D$156,3,0),"-")</f>
        <v>-</v>
      </c>
      <c r="F2585" s="36"/>
      <c r="G2585" s="38"/>
      <c r="H2585" s="38"/>
      <c r="I2585" s="45"/>
      <c r="J2585" s="44"/>
    </row>
    <row r="2586" hidden="1" spans="1:10">
      <c r="A2586" s="27"/>
      <c r="C2586" s="92" t="str">
        <f>_xlfn.IFNA(VLOOKUP(Table1[[#This Row],[ACCOUNT NAME]],'CHART OF ACCOUNTS'!$B$3:$D$156,2,0),"-")</f>
        <v>-</v>
      </c>
      <c r="D2586" s="36"/>
      <c r="E2586" t="str">
        <f>_xlfn.IFNA(VLOOKUP(Table1[[#This Row],[ACCOUNT NAME]],'CHART OF ACCOUNTS'!$B$3:$D$156,3,0),"-")</f>
        <v>-</v>
      </c>
      <c r="F2586" s="36"/>
      <c r="G2586" s="38"/>
      <c r="H2586" s="38"/>
      <c r="I2586" s="45"/>
      <c r="J2586" s="44"/>
    </row>
    <row r="2587" hidden="1" spans="1:10">
      <c r="A2587" s="27"/>
      <c r="C2587" s="92" t="str">
        <f>_xlfn.IFNA(VLOOKUP(Table1[[#This Row],[ACCOUNT NAME]],'CHART OF ACCOUNTS'!$B$3:$D$156,2,0),"-")</f>
        <v>-</v>
      </c>
      <c r="D2587" s="36"/>
      <c r="E2587" t="str">
        <f>_xlfn.IFNA(VLOOKUP(Table1[[#This Row],[ACCOUNT NAME]],'CHART OF ACCOUNTS'!$B$3:$D$156,3,0),"-")</f>
        <v>-</v>
      </c>
      <c r="F2587" s="36"/>
      <c r="G2587" s="38"/>
      <c r="H2587" s="38"/>
      <c r="I2587" s="45"/>
      <c r="J2587" s="44"/>
    </row>
    <row r="2588" hidden="1" spans="1:10">
      <c r="A2588" s="27"/>
      <c r="C2588" s="92" t="str">
        <f>_xlfn.IFNA(VLOOKUP(Table1[[#This Row],[ACCOUNT NAME]],'CHART OF ACCOUNTS'!$B$3:$D$156,2,0),"-")</f>
        <v>-</v>
      </c>
      <c r="D2588" s="36"/>
      <c r="E2588" t="str">
        <f>_xlfn.IFNA(VLOOKUP(Table1[[#This Row],[ACCOUNT NAME]],'CHART OF ACCOUNTS'!$B$3:$D$156,3,0),"-")</f>
        <v>-</v>
      </c>
      <c r="F2588" s="36"/>
      <c r="G2588" s="38"/>
      <c r="H2588" s="38"/>
      <c r="I2588" s="45"/>
      <c r="J2588" s="44"/>
    </row>
    <row r="2589" hidden="1" spans="1:10">
      <c r="A2589" s="27"/>
      <c r="C2589" s="92" t="str">
        <f>_xlfn.IFNA(VLOOKUP(Table1[[#This Row],[ACCOUNT NAME]],'CHART OF ACCOUNTS'!$B$3:$D$156,2,0),"-")</f>
        <v>-</v>
      </c>
      <c r="D2589" s="36"/>
      <c r="E2589" t="str">
        <f>_xlfn.IFNA(VLOOKUP(Table1[[#This Row],[ACCOUNT NAME]],'CHART OF ACCOUNTS'!$B$3:$D$156,3,0),"-")</f>
        <v>-</v>
      </c>
      <c r="F2589" s="36"/>
      <c r="G2589" s="38"/>
      <c r="H2589" s="38"/>
      <c r="I2589" s="45"/>
      <c r="J2589" s="44"/>
    </row>
    <row r="2590" hidden="1" spans="1:10">
      <c r="A2590" s="27"/>
      <c r="C2590" s="92" t="str">
        <f>_xlfn.IFNA(VLOOKUP(Table1[[#This Row],[ACCOUNT NAME]],'CHART OF ACCOUNTS'!$B$3:$D$156,2,0),"-")</f>
        <v>-</v>
      </c>
      <c r="D2590" s="36"/>
      <c r="E2590" t="str">
        <f>_xlfn.IFNA(VLOOKUP(Table1[[#This Row],[ACCOUNT NAME]],'CHART OF ACCOUNTS'!$B$3:$D$156,3,0),"-")</f>
        <v>-</v>
      </c>
      <c r="F2590" s="36"/>
      <c r="G2590" s="38"/>
      <c r="H2590" s="38"/>
      <c r="I2590" s="45"/>
      <c r="J2590" s="44"/>
    </row>
    <row r="2591" hidden="1" spans="1:10">
      <c r="A2591" s="27"/>
      <c r="C2591" s="92" t="str">
        <f>_xlfn.IFNA(VLOOKUP(Table1[[#This Row],[ACCOUNT NAME]],'CHART OF ACCOUNTS'!$B$3:$D$156,2,0),"-")</f>
        <v>-</v>
      </c>
      <c r="D2591" s="36"/>
      <c r="E2591" t="str">
        <f>_xlfn.IFNA(VLOOKUP(Table1[[#This Row],[ACCOUNT NAME]],'CHART OF ACCOUNTS'!$B$3:$D$156,3,0),"-")</f>
        <v>-</v>
      </c>
      <c r="F2591" s="36"/>
      <c r="G2591" s="38"/>
      <c r="H2591" s="38"/>
      <c r="I2591" s="45"/>
      <c r="J2591" s="44"/>
    </row>
    <row r="2592" hidden="1" spans="1:10">
      <c r="A2592" s="27"/>
      <c r="C2592" s="92" t="str">
        <f>_xlfn.IFNA(VLOOKUP(Table1[[#This Row],[ACCOUNT NAME]],'CHART OF ACCOUNTS'!$B$3:$D$156,2,0),"-")</f>
        <v>-</v>
      </c>
      <c r="D2592" s="36"/>
      <c r="E2592" t="str">
        <f>_xlfn.IFNA(VLOOKUP(Table1[[#This Row],[ACCOUNT NAME]],'CHART OF ACCOUNTS'!$B$3:$D$156,3,0),"-")</f>
        <v>-</v>
      </c>
      <c r="F2592" s="36"/>
      <c r="G2592" s="38"/>
      <c r="H2592" s="38"/>
      <c r="I2592" s="45"/>
      <c r="J2592" s="44"/>
    </row>
    <row r="2593" hidden="1" spans="1:10">
      <c r="A2593" s="27"/>
      <c r="C2593" s="92" t="str">
        <f>_xlfn.IFNA(VLOOKUP(Table1[[#This Row],[ACCOUNT NAME]],'CHART OF ACCOUNTS'!$B$3:$D$156,2,0),"-")</f>
        <v>-</v>
      </c>
      <c r="D2593" s="36"/>
      <c r="E2593" t="str">
        <f>_xlfn.IFNA(VLOOKUP(Table1[[#This Row],[ACCOUNT NAME]],'CHART OF ACCOUNTS'!$B$3:$D$156,3,0),"-")</f>
        <v>-</v>
      </c>
      <c r="F2593" s="36"/>
      <c r="G2593" s="38"/>
      <c r="H2593" s="38"/>
      <c r="I2593" s="45"/>
      <c r="J2593" s="44"/>
    </row>
    <row r="2594" hidden="1" spans="1:10">
      <c r="A2594" s="27"/>
      <c r="C2594" s="92" t="str">
        <f>_xlfn.IFNA(VLOOKUP(Table1[[#This Row],[ACCOUNT NAME]],'CHART OF ACCOUNTS'!$B$3:$D$156,2,0),"-")</f>
        <v>-</v>
      </c>
      <c r="D2594" s="36"/>
      <c r="E2594" t="str">
        <f>_xlfn.IFNA(VLOOKUP(Table1[[#This Row],[ACCOUNT NAME]],'CHART OF ACCOUNTS'!$B$3:$D$156,3,0),"-")</f>
        <v>-</v>
      </c>
      <c r="F2594" s="36"/>
      <c r="G2594" s="38"/>
      <c r="H2594" s="38"/>
      <c r="I2594" s="45"/>
      <c r="J2594" s="44"/>
    </row>
    <row r="2595" hidden="1" spans="1:10">
      <c r="A2595" s="27"/>
      <c r="C2595" s="92" t="str">
        <f>_xlfn.IFNA(VLOOKUP(Table1[[#This Row],[ACCOUNT NAME]],'CHART OF ACCOUNTS'!$B$3:$D$156,2,0),"-")</f>
        <v>-</v>
      </c>
      <c r="D2595" s="36"/>
      <c r="E2595" t="str">
        <f>_xlfn.IFNA(VLOOKUP(Table1[[#This Row],[ACCOUNT NAME]],'CHART OF ACCOUNTS'!$B$3:$D$156,3,0),"-")</f>
        <v>-</v>
      </c>
      <c r="F2595" s="36"/>
      <c r="G2595" s="38"/>
      <c r="H2595" s="38"/>
      <c r="I2595" s="45"/>
      <c r="J2595" s="44"/>
    </row>
    <row r="2596" hidden="1" spans="1:10">
      <c r="A2596" s="27"/>
      <c r="C2596" s="92" t="str">
        <f>_xlfn.IFNA(VLOOKUP(Table1[[#This Row],[ACCOUNT NAME]],'CHART OF ACCOUNTS'!$B$3:$D$156,2,0),"-")</f>
        <v>-</v>
      </c>
      <c r="D2596" s="36"/>
      <c r="E2596" t="str">
        <f>_xlfn.IFNA(VLOOKUP(Table1[[#This Row],[ACCOUNT NAME]],'CHART OF ACCOUNTS'!$B$3:$D$156,3,0),"-")</f>
        <v>-</v>
      </c>
      <c r="F2596" s="36"/>
      <c r="G2596" s="38"/>
      <c r="H2596" s="38"/>
      <c r="I2596" s="45"/>
      <c r="J2596" s="44"/>
    </row>
    <row r="2597" hidden="1" spans="1:10">
      <c r="A2597" s="27"/>
      <c r="C2597" s="92" t="str">
        <f>_xlfn.IFNA(VLOOKUP(Table1[[#This Row],[ACCOUNT NAME]],'CHART OF ACCOUNTS'!$B$3:$D$156,2,0),"-")</f>
        <v>-</v>
      </c>
      <c r="D2597" s="36"/>
      <c r="E2597" t="str">
        <f>_xlfn.IFNA(VLOOKUP(Table1[[#This Row],[ACCOUNT NAME]],'CHART OF ACCOUNTS'!$B$3:$D$156,3,0),"-")</f>
        <v>-</v>
      </c>
      <c r="F2597" s="36"/>
      <c r="G2597" s="38"/>
      <c r="H2597" s="38"/>
      <c r="I2597" s="45"/>
      <c r="J2597" s="44"/>
    </row>
    <row r="2598" hidden="1" spans="1:10">
      <c r="A2598" s="27"/>
      <c r="C2598" s="92" t="str">
        <f>_xlfn.IFNA(VLOOKUP(Table1[[#This Row],[ACCOUNT NAME]],'CHART OF ACCOUNTS'!$B$3:$D$156,2,0),"-")</f>
        <v>-</v>
      </c>
      <c r="D2598" s="36"/>
      <c r="E2598" t="str">
        <f>_xlfn.IFNA(VLOOKUP(Table1[[#This Row],[ACCOUNT NAME]],'CHART OF ACCOUNTS'!$B$3:$D$156,3,0),"-")</f>
        <v>-</v>
      </c>
      <c r="F2598" s="36"/>
      <c r="G2598" s="38"/>
      <c r="H2598" s="38"/>
      <c r="I2598" s="45"/>
      <c r="J2598" s="44"/>
    </row>
    <row r="2599" hidden="1" spans="1:10">
      <c r="A2599" s="27"/>
      <c r="C2599" s="92" t="str">
        <f>_xlfn.IFNA(VLOOKUP(Table1[[#This Row],[ACCOUNT NAME]],'CHART OF ACCOUNTS'!$B$3:$D$156,2,0),"-")</f>
        <v>-</v>
      </c>
      <c r="D2599" s="36"/>
      <c r="E2599" t="str">
        <f>_xlfn.IFNA(VLOOKUP(Table1[[#This Row],[ACCOUNT NAME]],'CHART OF ACCOUNTS'!$B$3:$D$156,3,0),"-")</f>
        <v>-</v>
      </c>
      <c r="F2599" s="36"/>
      <c r="G2599" s="38"/>
      <c r="H2599" s="38"/>
      <c r="I2599" s="45"/>
      <c r="J2599" s="44"/>
    </row>
    <row r="2600" hidden="1" spans="1:10">
      <c r="A2600" s="27"/>
      <c r="C2600" s="92" t="str">
        <f>_xlfn.IFNA(VLOOKUP(Table1[[#This Row],[ACCOUNT NAME]],'CHART OF ACCOUNTS'!$B$3:$D$156,2,0),"-")</f>
        <v>-</v>
      </c>
      <c r="D2600" s="36"/>
      <c r="E2600" t="str">
        <f>_xlfn.IFNA(VLOOKUP(Table1[[#This Row],[ACCOUNT NAME]],'CHART OF ACCOUNTS'!$B$3:$D$156,3,0),"-")</f>
        <v>-</v>
      </c>
      <c r="F2600" s="36"/>
      <c r="G2600" s="38"/>
      <c r="H2600" s="38"/>
      <c r="I2600" s="45"/>
      <c r="J2600" s="44"/>
    </row>
    <row r="2601" hidden="1" spans="1:10">
      <c r="A2601" s="27"/>
      <c r="C2601" s="92" t="str">
        <f>_xlfn.IFNA(VLOOKUP(Table1[[#This Row],[ACCOUNT NAME]],'CHART OF ACCOUNTS'!$B$3:$D$156,2,0),"-")</f>
        <v>-</v>
      </c>
      <c r="D2601" s="36"/>
      <c r="E2601" t="str">
        <f>_xlfn.IFNA(VLOOKUP(Table1[[#This Row],[ACCOUNT NAME]],'CHART OF ACCOUNTS'!$B$3:$D$156,3,0),"-")</f>
        <v>-</v>
      </c>
      <c r="F2601" s="36"/>
      <c r="G2601" s="38"/>
      <c r="H2601" s="38"/>
      <c r="I2601" s="45"/>
      <c r="J2601" s="44"/>
    </row>
    <row r="2602" hidden="1" spans="1:10">
      <c r="A2602" s="27"/>
      <c r="C2602" s="92" t="str">
        <f>_xlfn.IFNA(VLOOKUP(Table1[[#This Row],[ACCOUNT NAME]],'CHART OF ACCOUNTS'!$B$3:$D$156,2,0),"-")</f>
        <v>-</v>
      </c>
      <c r="D2602" s="36"/>
      <c r="E2602" t="str">
        <f>_xlfn.IFNA(VLOOKUP(Table1[[#This Row],[ACCOUNT NAME]],'CHART OF ACCOUNTS'!$B$3:$D$156,3,0),"-")</f>
        <v>-</v>
      </c>
      <c r="F2602" s="36"/>
      <c r="G2602" s="38"/>
      <c r="H2602" s="38"/>
      <c r="I2602" s="45"/>
      <c r="J2602" s="44"/>
    </row>
    <row r="2603" hidden="1" spans="1:10">
      <c r="A2603" s="27"/>
      <c r="C2603" s="92" t="str">
        <f>_xlfn.IFNA(VLOOKUP(Table1[[#This Row],[ACCOUNT NAME]],'CHART OF ACCOUNTS'!$B$3:$D$156,2,0),"-")</f>
        <v>-</v>
      </c>
      <c r="D2603" s="36"/>
      <c r="E2603" t="str">
        <f>_xlfn.IFNA(VLOOKUP(Table1[[#This Row],[ACCOUNT NAME]],'CHART OF ACCOUNTS'!$B$3:$D$156,3,0),"-")</f>
        <v>-</v>
      </c>
      <c r="F2603" s="36"/>
      <c r="G2603" s="38"/>
      <c r="H2603" s="38"/>
      <c r="I2603" s="45"/>
      <c r="J2603" s="44"/>
    </row>
    <row r="2604" hidden="1" spans="1:10">
      <c r="A2604" s="27"/>
      <c r="C2604" s="92" t="str">
        <f>_xlfn.IFNA(VLOOKUP(Table1[[#This Row],[ACCOUNT NAME]],'CHART OF ACCOUNTS'!$B$3:$D$156,2,0),"-")</f>
        <v>-</v>
      </c>
      <c r="D2604" s="36"/>
      <c r="E2604" t="str">
        <f>_xlfn.IFNA(VLOOKUP(Table1[[#This Row],[ACCOUNT NAME]],'CHART OF ACCOUNTS'!$B$3:$D$156,3,0),"-")</f>
        <v>-</v>
      </c>
      <c r="F2604" s="36"/>
      <c r="G2604" s="38"/>
      <c r="H2604" s="38"/>
      <c r="I2604" s="45"/>
      <c r="J2604" s="44"/>
    </row>
    <row r="2605" hidden="1" spans="1:10">
      <c r="A2605" s="27"/>
      <c r="C2605" s="92" t="str">
        <f>_xlfn.IFNA(VLOOKUP(Table1[[#This Row],[ACCOUNT NAME]],'CHART OF ACCOUNTS'!$B$3:$D$156,2,0),"-")</f>
        <v>-</v>
      </c>
      <c r="D2605" s="36"/>
      <c r="E2605" t="str">
        <f>_xlfn.IFNA(VLOOKUP(Table1[[#This Row],[ACCOUNT NAME]],'CHART OF ACCOUNTS'!$B$3:$D$156,3,0),"-")</f>
        <v>-</v>
      </c>
      <c r="F2605" s="36"/>
      <c r="G2605" s="38"/>
      <c r="H2605" s="38"/>
      <c r="I2605" s="45"/>
      <c r="J2605" s="44"/>
    </row>
    <row r="2606" hidden="1" spans="1:10">
      <c r="A2606" s="27"/>
      <c r="C2606" s="92" t="str">
        <f>_xlfn.IFNA(VLOOKUP(Table1[[#This Row],[ACCOUNT NAME]],'CHART OF ACCOUNTS'!$B$3:$D$156,2,0),"-")</f>
        <v>-</v>
      </c>
      <c r="D2606" s="36"/>
      <c r="E2606" t="str">
        <f>_xlfn.IFNA(VLOOKUP(Table1[[#This Row],[ACCOUNT NAME]],'CHART OF ACCOUNTS'!$B$3:$D$156,3,0),"-")</f>
        <v>-</v>
      </c>
      <c r="F2606" s="36"/>
      <c r="G2606" s="38"/>
      <c r="H2606" s="38"/>
      <c r="I2606" s="45"/>
      <c r="J2606" s="44"/>
    </row>
    <row r="2607" hidden="1" spans="1:10">
      <c r="A2607" s="27"/>
      <c r="C2607" s="92" t="str">
        <f>_xlfn.IFNA(VLOOKUP(Table1[[#This Row],[ACCOUNT NAME]],'CHART OF ACCOUNTS'!$B$3:$D$156,2,0),"-")</f>
        <v>-</v>
      </c>
      <c r="D2607" s="36"/>
      <c r="E2607" t="str">
        <f>_xlfn.IFNA(VLOOKUP(Table1[[#This Row],[ACCOUNT NAME]],'CHART OF ACCOUNTS'!$B$3:$D$156,3,0),"-")</f>
        <v>-</v>
      </c>
      <c r="F2607" s="36"/>
      <c r="G2607" s="38"/>
      <c r="H2607" s="38"/>
      <c r="I2607" s="45"/>
      <c r="J2607" s="44"/>
    </row>
    <row r="2608" hidden="1" spans="1:10">
      <c r="A2608" s="27"/>
      <c r="C2608" s="92" t="str">
        <f>_xlfn.IFNA(VLOOKUP(Table1[[#This Row],[ACCOUNT NAME]],'CHART OF ACCOUNTS'!$B$3:$D$156,2,0),"-")</f>
        <v>-</v>
      </c>
      <c r="D2608" s="36"/>
      <c r="E2608" t="str">
        <f>_xlfn.IFNA(VLOOKUP(Table1[[#This Row],[ACCOUNT NAME]],'CHART OF ACCOUNTS'!$B$3:$D$156,3,0),"-")</f>
        <v>-</v>
      </c>
      <c r="F2608" s="36"/>
      <c r="G2608" s="38"/>
      <c r="H2608" s="38"/>
      <c r="I2608" s="45"/>
      <c r="J2608" s="44"/>
    </row>
    <row r="2609" hidden="1" spans="1:10">
      <c r="A2609" s="27"/>
      <c r="C2609" s="92" t="str">
        <f>_xlfn.IFNA(VLOOKUP(Table1[[#This Row],[ACCOUNT NAME]],'CHART OF ACCOUNTS'!$B$3:$D$156,2,0),"-")</f>
        <v>-</v>
      </c>
      <c r="D2609" s="36"/>
      <c r="E2609" t="str">
        <f>_xlfn.IFNA(VLOOKUP(Table1[[#This Row],[ACCOUNT NAME]],'CHART OF ACCOUNTS'!$B$3:$D$156,3,0),"-")</f>
        <v>-</v>
      </c>
      <c r="F2609" s="36"/>
      <c r="G2609" s="38"/>
      <c r="H2609" s="38"/>
      <c r="I2609" s="45"/>
      <c r="J2609" s="44"/>
    </row>
    <row r="2610" hidden="1" spans="1:10">
      <c r="A2610" s="27"/>
      <c r="C2610" s="92" t="str">
        <f>_xlfn.IFNA(VLOOKUP(Table1[[#This Row],[ACCOUNT NAME]],'CHART OF ACCOUNTS'!$B$3:$D$156,2,0),"-")</f>
        <v>-</v>
      </c>
      <c r="D2610" s="36"/>
      <c r="E2610" t="str">
        <f>_xlfn.IFNA(VLOOKUP(Table1[[#This Row],[ACCOUNT NAME]],'CHART OF ACCOUNTS'!$B$3:$D$156,3,0),"-")</f>
        <v>-</v>
      </c>
      <c r="F2610" s="36"/>
      <c r="G2610" s="38"/>
      <c r="H2610" s="38"/>
      <c r="I2610" s="45"/>
      <c r="J2610" s="44"/>
    </row>
    <row r="2611" hidden="1" spans="1:10">
      <c r="A2611" s="27"/>
      <c r="C2611" s="92" t="str">
        <f>_xlfn.IFNA(VLOOKUP(Table1[[#This Row],[ACCOUNT NAME]],'CHART OF ACCOUNTS'!$B$3:$D$156,2,0),"-")</f>
        <v>-</v>
      </c>
      <c r="D2611" s="36"/>
      <c r="E2611" t="str">
        <f>_xlfn.IFNA(VLOOKUP(Table1[[#This Row],[ACCOUNT NAME]],'CHART OF ACCOUNTS'!$B$3:$D$156,3,0),"-")</f>
        <v>-</v>
      </c>
      <c r="F2611" s="36"/>
      <c r="G2611" s="38"/>
      <c r="H2611" s="38"/>
      <c r="I2611" s="45"/>
      <c r="J2611" s="44"/>
    </row>
    <row r="2612" hidden="1" spans="1:10">
      <c r="A2612" s="27"/>
      <c r="C2612" s="92" t="str">
        <f>_xlfn.IFNA(VLOOKUP(Table1[[#This Row],[ACCOUNT NAME]],'CHART OF ACCOUNTS'!$B$3:$D$156,2,0),"-")</f>
        <v>-</v>
      </c>
      <c r="D2612" s="36"/>
      <c r="E2612" t="str">
        <f>_xlfn.IFNA(VLOOKUP(Table1[[#This Row],[ACCOUNT NAME]],'CHART OF ACCOUNTS'!$B$3:$D$156,3,0),"-")</f>
        <v>-</v>
      </c>
      <c r="F2612" s="36"/>
      <c r="G2612" s="38"/>
      <c r="H2612" s="38"/>
      <c r="I2612" s="45"/>
      <c r="J2612" s="44"/>
    </row>
    <row r="2613" hidden="1" spans="1:10">
      <c r="A2613" s="27"/>
      <c r="C2613" s="92" t="str">
        <f>_xlfn.IFNA(VLOOKUP(Table1[[#This Row],[ACCOUNT NAME]],'CHART OF ACCOUNTS'!$B$3:$D$156,2,0),"-")</f>
        <v>-</v>
      </c>
      <c r="D2613" s="36"/>
      <c r="E2613" t="str">
        <f>_xlfn.IFNA(VLOOKUP(Table1[[#This Row],[ACCOUNT NAME]],'CHART OF ACCOUNTS'!$B$3:$D$156,3,0),"-")</f>
        <v>-</v>
      </c>
      <c r="F2613" s="36"/>
      <c r="G2613" s="38"/>
      <c r="H2613" s="38"/>
      <c r="I2613" s="45"/>
      <c r="J2613" s="44"/>
    </row>
    <row r="2614" hidden="1" spans="1:10">
      <c r="A2614" s="27"/>
      <c r="C2614" s="92" t="str">
        <f>_xlfn.IFNA(VLOOKUP(Table1[[#This Row],[ACCOUNT NAME]],'CHART OF ACCOUNTS'!$B$3:$D$156,2,0),"-")</f>
        <v>-</v>
      </c>
      <c r="D2614" s="36"/>
      <c r="E2614" t="str">
        <f>_xlfn.IFNA(VLOOKUP(Table1[[#This Row],[ACCOUNT NAME]],'CHART OF ACCOUNTS'!$B$3:$D$156,3,0),"-")</f>
        <v>-</v>
      </c>
      <c r="F2614" s="36"/>
      <c r="G2614" s="38"/>
      <c r="H2614" s="38"/>
      <c r="I2614" s="45"/>
      <c r="J2614" s="44"/>
    </row>
    <row r="2615" hidden="1" spans="1:10">
      <c r="A2615" s="27"/>
      <c r="C2615" s="92" t="str">
        <f>_xlfn.IFNA(VLOOKUP(Table1[[#This Row],[ACCOUNT NAME]],'CHART OF ACCOUNTS'!$B$3:$D$156,2,0),"-")</f>
        <v>-</v>
      </c>
      <c r="D2615" s="36"/>
      <c r="E2615" t="str">
        <f>_xlfn.IFNA(VLOOKUP(Table1[[#This Row],[ACCOUNT NAME]],'CHART OF ACCOUNTS'!$B$3:$D$156,3,0),"-")</f>
        <v>-</v>
      </c>
      <c r="F2615" s="36"/>
      <c r="G2615" s="38"/>
      <c r="H2615" s="38"/>
      <c r="I2615" s="45"/>
      <c r="J2615" s="44"/>
    </row>
    <row r="2616" hidden="1" spans="1:10">
      <c r="A2616" s="27"/>
      <c r="C2616" s="92" t="str">
        <f>_xlfn.IFNA(VLOOKUP(Table1[[#This Row],[ACCOUNT NAME]],'CHART OF ACCOUNTS'!$B$3:$D$156,2,0),"-")</f>
        <v>-</v>
      </c>
      <c r="D2616" s="36"/>
      <c r="E2616" t="str">
        <f>_xlfn.IFNA(VLOOKUP(Table1[[#This Row],[ACCOUNT NAME]],'CHART OF ACCOUNTS'!$B$3:$D$156,3,0),"-")</f>
        <v>-</v>
      </c>
      <c r="F2616" s="36"/>
      <c r="G2616" s="38"/>
      <c r="H2616" s="38"/>
      <c r="I2616" s="45"/>
      <c r="J2616" s="44"/>
    </row>
    <row r="2617" hidden="1" spans="1:10">
      <c r="A2617" s="27"/>
      <c r="C2617" s="92" t="str">
        <f>_xlfn.IFNA(VLOOKUP(Table1[[#This Row],[ACCOUNT NAME]],'CHART OF ACCOUNTS'!$B$3:$D$156,2,0),"-")</f>
        <v>-</v>
      </c>
      <c r="D2617" s="36"/>
      <c r="E2617" t="str">
        <f>_xlfn.IFNA(VLOOKUP(Table1[[#This Row],[ACCOUNT NAME]],'CHART OF ACCOUNTS'!$B$3:$D$156,3,0),"-")</f>
        <v>-</v>
      </c>
      <c r="F2617" s="36"/>
      <c r="G2617" s="38"/>
      <c r="H2617" s="38"/>
      <c r="I2617" s="45"/>
      <c r="J2617" s="44"/>
    </row>
    <row r="2618" hidden="1" spans="1:10">
      <c r="A2618" s="27"/>
      <c r="C2618" s="92" t="str">
        <f>_xlfn.IFNA(VLOOKUP(Table1[[#This Row],[ACCOUNT NAME]],'CHART OF ACCOUNTS'!$B$3:$D$156,2,0),"-")</f>
        <v>-</v>
      </c>
      <c r="D2618" s="36"/>
      <c r="E2618" t="str">
        <f>_xlfn.IFNA(VLOOKUP(Table1[[#This Row],[ACCOUNT NAME]],'CHART OF ACCOUNTS'!$B$3:$D$156,3,0),"-")</f>
        <v>-</v>
      </c>
      <c r="F2618" s="36"/>
      <c r="G2618" s="38"/>
      <c r="H2618" s="38"/>
      <c r="I2618" s="45"/>
      <c r="J2618" s="44"/>
    </row>
    <row r="2619" hidden="1" spans="1:10">
      <c r="A2619" s="27"/>
      <c r="C2619" s="92" t="str">
        <f>_xlfn.IFNA(VLOOKUP(Table1[[#This Row],[ACCOUNT NAME]],'CHART OF ACCOUNTS'!$B$3:$D$156,2,0),"-")</f>
        <v>-</v>
      </c>
      <c r="D2619" s="36"/>
      <c r="E2619" t="str">
        <f>_xlfn.IFNA(VLOOKUP(Table1[[#This Row],[ACCOUNT NAME]],'CHART OF ACCOUNTS'!$B$3:$D$156,3,0),"-")</f>
        <v>-</v>
      </c>
      <c r="F2619" s="36"/>
      <c r="G2619" s="38"/>
      <c r="H2619" s="38"/>
      <c r="I2619" s="45"/>
      <c r="J2619" s="44"/>
    </row>
    <row r="2620" hidden="1" spans="1:10">
      <c r="A2620" s="27"/>
      <c r="C2620" s="92" t="str">
        <f>_xlfn.IFNA(VLOOKUP(Table1[[#This Row],[ACCOUNT NAME]],'CHART OF ACCOUNTS'!$B$3:$D$156,2,0),"-")</f>
        <v>-</v>
      </c>
      <c r="D2620" s="36"/>
      <c r="E2620" t="str">
        <f>_xlfn.IFNA(VLOOKUP(Table1[[#This Row],[ACCOUNT NAME]],'CHART OF ACCOUNTS'!$B$3:$D$156,3,0),"-")</f>
        <v>-</v>
      </c>
      <c r="F2620" s="36"/>
      <c r="G2620" s="38"/>
      <c r="H2620" s="38"/>
      <c r="I2620" s="45"/>
      <c r="J2620" s="44"/>
    </row>
    <row r="2621" hidden="1" spans="1:10">
      <c r="A2621" s="27"/>
      <c r="C2621" s="92" t="str">
        <f>_xlfn.IFNA(VLOOKUP(Table1[[#This Row],[ACCOUNT NAME]],'CHART OF ACCOUNTS'!$B$3:$D$156,2,0),"-")</f>
        <v>-</v>
      </c>
      <c r="D2621" s="36"/>
      <c r="E2621" t="str">
        <f>_xlfn.IFNA(VLOOKUP(Table1[[#This Row],[ACCOUNT NAME]],'CHART OF ACCOUNTS'!$B$3:$D$156,3,0),"-")</f>
        <v>-</v>
      </c>
      <c r="F2621" s="36"/>
      <c r="G2621" s="38"/>
      <c r="H2621" s="38"/>
      <c r="I2621" s="45"/>
      <c r="J2621" s="44"/>
    </row>
    <row r="2622" hidden="1" spans="1:10">
      <c r="A2622" s="27"/>
      <c r="C2622" s="92" t="str">
        <f>_xlfn.IFNA(VLOOKUP(Table1[[#This Row],[ACCOUNT NAME]],'CHART OF ACCOUNTS'!$B$3:$D$156,2,0),"-")</f>
        <v>-</v>
      </c>
      <c r="D2622" s="36"/>
      <c r="E2622" t="str">
        <f>_xlfn.IFNA(VLOOKUP(Table1[[#This Row],[ACCOUNT NAME]],'CHART OF ACCOUNTS'!$B$3:$D$156,3,0),"-")</f>
        <v>-</v>
      </c>
      <c r="F2622" s="36"/>
      <c r="G2622" s="38"/>
      <c r="H2622" s="38"/>
      <c r="I2622" s="45"/>
      <c r="J2622" s="44"/>
    </row>
    <row r="2623" hidden="1" spans="1:10">
      <c r="A2623" s="27"/>
      <c r="C2623" s="92" t="str">
        <f>_xlfn.IFNA(VLOOKUP(Table1[[#This Row],[ACCOUNT NAME]],'CHART OF ACCOUNTS'!$B$3:$D$156,2,0),"-")</f>
        <v>-</v>
      </c>
      <c r="D2623" s="36"/>
      <c r="E2623" t="str">
        <f>_xlfn.IFNA(VLOOKUP(Table1[[#This Row],[ACCOUNT NAME]],'CHART OF ACCOUNTS'!$B$3:$D$156,3,0),"-")</f>
        <v>-</v>
      </c>
      <c r="F2623" s="36"/>
      <c r="G2623" s="38"/>
      <c r="H2623" s="38"/>
      <c r="I2623" s="45"/>
      <c r="J2623" s="44"/>
    </row>
    <row r="2624" hidden="1" spans="1:10">
      <c r="A2624" s="27"/>
      <c r="C2624" s="92" t="str">
        <f>_xlfn.IFNA(VLOOKUP(Table1[[#This Row],[ACCOUNT NAME]],'CHART OF ACCOUNTS'!$B$3:$D$156,2,0),"-")</f>
        <v>-</v>
      </c>
      <c r="D2624" s="36"/>
      <c r="E2624" t="str">
        <f>_xlfn.IFNA(VLOOKUP(Table1[[#This Row],[ACCOUNT NAME]],'CHART OF ACCOUNTS'!$B$3:$D$156,3,0),"-")</f>
        <v>-</v>
      </c>
      <c r="F2624" s="36"/>
      <c r="G2624" s="38"/>
      <c r="H2624" s="38"/>
      <c r="I2624" s="45"/>
      <c r="J2624" s="44"/>
    </row>
    <row r="2625" hidden="1" spans="1:10">
      <c r="A2625" s="27"/>
      <c r="C2625" s="92" t="str">
        <f>_xlfn.IFNA(VLOOKUP(Table1[[#This Row],[ACCOUNT NAME]],'CHART OF ACCOUNTS'!$B$3:$D$156,2,0),"-")</f>
        <v>-</v>
      </c>
      <c r="D2625" s="36"/>
      <c r="E2625" t="str">
        <f>_xlfn.IFNA(VLOOKUP(Table1[[#This Row],[ACCOUNT NAME]],'CHART OF ACCOUNTS'!$B$3:$D$156,3,0),"-")</f>
        <v>-</v>
      </c>
      <c r="F2625" s="36"/>
      <c r="G2625" s="38"/>
      <c r="H2625" s="38"/>
      <c r="I2625" s="45"/>
      <c r="J2625" s="44"/>
    </row>
    <row r="2626" hidden="1" spans="1:10">
      <c r="A2626" s="27"/>
      <c r="C2626" s="92" t="str">
        <f>_xlfn.IFNA(VLOOKUP(Table1[[#This Row],[ACCOUNT NAME]],'CHART OF ACCOUNTS'!$B$3:$D$156,2,0),"-")</f>
        <v>-</v>
      </c>
      <c r="D2626" s="36"/>
      <c r="E2626" t="str">
        <f>_xlfn.IFNA(VLOOKUP(Table1[[#This Row],[ACCOUNT NAME]],'CHART OF ACCOUNTS'!$B$3:$D$156,3,0),"-")</f>
        <v>-</v>
      </c>
      <c r="F2626" s="36"/>
      <c r="G2626" s="38"/>
      <c r="H2626" s="38"/>
      <c r="I2626" s="45"/>
      <c r="J2626" s="44"/>
    </row>
    <row r="2627" hidden="1" spans="1:10">
      <c r="A2627" s="27"/>
      <c r="C2627" s="92" t="str">
        <f>_xlfn.IFNA(VLOOKUP(Table1[[#This Row],[ACCOUNT NAME]],'CHART OF ACCOUNTS'!$B$3:$D$156,2,0),"-")</f>
        <v>-</v>
      </c>
      <c r="D2627" s="36"/>
      <c r="E2627" t="str">
        <f>_xlfn.IFNA(VLOOKUP(Table1[[#This Row],[ACCOUNT NAME]],'CHART OF ACCOUNTS'!$B$3:$D$156,3,0),"-")</f>
        <v>-</v>
      </c>
      <c r="F2627" s="36"/>
      <c r="G2627" s="38"/>
      <c r="H2627" s="38"/>
      <c r="I2627" s="45"/>
      <c r="J2627" s="44"/>
    </row>
    <row r="2628" hidden="1" spans="1:10">
      <c r="A2628" s="27"/>
      <c r="C2628" s="92" t="str">
        <f>_xlfn.IFNA(VLOOKUP(Table1[[#This Row],[ACCOUNT NAME]],'CHART OF ACCOUNTS'!$B$3:$D$156,2,0),"-")</f>
        <v>-</v>
      </c>
      <c r="D2628" s="36"/>
      <c r="E2628" t="str">
        <f>_xlfn.IFNA(VLOOKUP(Table1[[#This Row],[ACCOUNT NAME]],'CHART OF ACCOUNTS'!$B$3:$D$156,3,0),"-")</f>
        <v>-</v>
      </c>
      <c r="F2628" s="36"/>
      <c r="G2628" s="38"/>
      <c r="H2628" s="38"/>
      <c r="I2628" s="45"/>
      <c r="J2628" s="44"/>
    </row>
    <row r="2629" hidden="1" spans="1:10">
      <c r="A2629" s="27"/>
      <c r="C2629" s="92" t="str">
        <f>_xlfn.IFNA(VLOOKUP(Table1[[#This Row],[ACCOUNT NAME]],'CHART OF ACCOUNTS'!$B$3:$D$156,2,0),"-")</f>
        <v>-</v>
      </c>
      <c r="D2629" s="36"/>
      <c r="E2629" t="str">
        <f>_xlfn.IFNA(VLOOKUP(Table1[[#This Row],[ACCOUNT NAME]],'CHART OF ACCOUNTS'!$B$3:$D$156,3,0),"-")</f>
        <v>-</v>
      </c>
      <c r="F2629" s="36"/>
      <c r="G2629" s="38"/>
      <c r="H2629" s="38"/>
      <c r="I2629" s="45"/>
      <c r="J2629" s="44"/>
    </row>
    <row r="2630" hidden="1" spans="1:10">
      <c r="A2630" s="27"/>
      <c r="C2630" s="92" t="str">
        <f>_xlfn.IFNA(VLOOKUP(Table1[[#This Row],[ACCOUNT NAME]],'CHART OF ACCOUNTS'!$B$3:$D$156,2,0),"-")</f>
        <v>-</v>
      </c>
      <c r="D2630" s="36"/>
      <c r="E2630" t="str">
        <f>_xlfn.IFNA(VLOOKUP(Table1[[#This Row],[ACCOUNT NAME]],'CHART OF ACCOUNTS'!$B$3:$D$156,3,0),"-")</f>
        <v>-</v>
      </c>
      <c r="F2630" s="36"/>
      <c r="G2630" s="38"/>
      <c r="H2630" s="38"/>
      <c r="I2630" s="45"/>
      <c r="J2630" s="44"/>
    </row>
    <row r="2631" hidden="1" spans="1:10">
      <c r="A2631" s="27"/>
      <c r="C2631" s="92" t="str">
        <f>_xlfn.IFNA(VLOOKUP(Table1[[#This Row],[ACCOUNT NAME]],'CHART OF ACCOUNTS'!$B$3:$D$156,2,0),"-")</f>
        <v>-</v>
      </c>
      <c r="D2631" s="36"/>
      <c r="E2631" t="str">
        <f>_xlfn.IFNA(VLOOKUP(Table1[[#This Row],[ACCOUNT NAME]],'CHART OF ACCOUNTS'!$B$3:$D$156,3,0),"-")</f>
        <v>-</v>
      </c>
      <c r="F2631" s="36"/>
      <c r="G2631" s="38"/>
      <c r="H2631" s="38"/>
      <c r="I2631" s="45"/>
      <c r="J2631" s="44"/>
    </row>
    <row r="2632" hidden="1" spans="1:10">
      <c r="A2632" s="27"/>
      <c r="C2632" s="92" t="str">
        <f>_xlfn.IFNA(VLOOKUP(Table1[[#This Row],[ACCOUNT NAME]],'CHART OF ACCOUNTS'!$B$3:$D$156,2,0),"-")</f>
        <v>-</v>
      </c>
      <c r="D2632" s="36"/>
      <c r="E2632" t="str">
        <f>_xlfn.IFNA(VLOOKUP(Table1[[#This Row],[ACCOUNT NAME]],'CHART OF ACCOUNTS'!$B$3:$D$156,3,0),"-")</f>
        <v>-</v>
      </c>
      <c r="F2632" s="36"/>
      <c r="G2632" s="38"/>
      <c r="H2632" s="38"/>
      <c r="I2632" s="45"/>
      <c r="J2632" s="44"/>
    </row>
    <row r="2633" hidden="1" spans="1:10">
      <c r="A2633" s="27"/>
      <c r="C2633" s="92" t="str">
        <f>_xlfn.IFNA(VLOOKUP(Table1[[#This Row],[ACCOUNT NAME]],'CHART OF ACCOUNTS'!$B$3:$D$156,2,0),"-")</f>
        <v>-</v>
      </c>
      <c r="D2633" s="36"/>
      <c r="E2633" t="str">
        <f>_xlfn.IFNA(VLOOKUP(Table1[[#This Row],[ACCOUNT NAME]],'CHART OF ACCOUNTS'!$B$3:$D$156,3,0),"-")</f>
        <v>-</v>
      </c>
      <c r="F2633" s="36"/>
      <c r="G2633" s="38"/>
      <c r="H2633" s="38"/>
      <c r="I2633" s="45"/>
      <c r="J2633" s="44"/>
    </row>
    <row r="2634" hidden="1" spans="1:10">
      <c r="A2634" s="27"/>
      <c r="C2634" s="92" t="str">
        <f>_xlfn.IFNA(VLOOKUP(Table1[[#This Row],[ACCOUNT NAME]],'CHART OF ACCOUNTS'!$B$3:$D$156,2,0),"-")</f>
        <v>-</v>
      </c>
      <c r="D2634" s="36"/>
      <c r="E2634" t="str">
        <f>_xlfn.IFNA(VLOOKUP(Table1[[#This Row],[ACCOUNT NAME]],'CHART OF ACCOUNTS'!$B$3:$D$156,3,0),"-")</f>
        <v>-</v>
      </c>
      <c r="F2634" s="36"/>
      <c r="G2634" s="38"/>
      <c r="H2634" s="38"/>
      <c r="I2634" s="45"/>
      <c r="J2634" s="44"/>
    </row>
    <row r="2635" hidden="1" spans="1:10">
      <c r="A2635" s="27"/>
      <c r="C2635" s="92" t="str">
        <f>_xlfn.IFNA(VLOOKUP(Table1[[#This Row],[ACCOUNT NAME]],'CHART OF ACCOUNTS'!$B$3:$D$156,2,0),"-")</f>
        <v>-</v>
      </c>
      <c r="D2635" s="36"/>
      <c r="E2635" t="str">
        <f>_xlfn.IFNA(VLOOKUP(Table1[[#This Row],[ACCOUNT NAME]],'CHART OF ACCOUNTS'!$B$3:$D$156,3,0),"-")</f>
        <v>-</v>
      </c>
      <c r="F2635" s="36"/>
      <c r="G2635" s="38"/>
      <c r="H2635" s="38"/>
      <c r="I2635" s="45"/>
      <c r="J2635" s="44"/>
    </row>
    <row r="2636" hidden="1" spans="1:10">
      <c r="A2636" s="27"/>
      <c r="C2636" s="92" t="str">
        <f>_xlfn.IFNA(VLOOKUP(Table1[[#This Row],[ACCOUNT NAME]],'CHART OF ACCOUNTS'!$B$3:$D$156,2,0),"-")</f>
        <v>-</v>
      </c>
      <c r="D2636" s="36"/>
      <c r="E2636" t="str">
        <f>_xlfn.IFNA(VLOOKUP(Table1[[#This Row],[ACCOUNT NAME]],'CHART OF ACCOUNTS'!$B$3:$D$156,3,0),"-")</f>
        <v>-</v>
      </c>
      <c r="F2636" s="36"/>
      <c r="G2636" s="38"/>
      <c r="H2636" s="38"/>
      <c r="I2636" s="45"/>
      <c r="J2636" s="44"/>
    </row>
    <row r="2637" hidden="1" spans="1:10">
      <c r="A2637" s="27"/>
      <c r="C2637" s="92" t="str">
        <f>_xlfn.IFNA(VLOOKUP(Table1[[#This Row],[ACCOUNT NAME]],'CHART OF ACCOUNTS'!$B$3:$D$156,2,0),"-")</f>
        <v>-</v>
      </c>
      <c r="D2637" s="36"/>
      <c r="E2637" t="str">
        <f>_xlfn.IFNA(VLOOKUP(Table1[[#This Row],[ACCOUNT NAME]],'CHART OF ACCOUNTS'!$B$3:$D$156,3,0),"-")</f>
        <v>-</v>
      </c>
      <c r="F2637" s="36"/>
      <c r="G2637" s="38"/>
      <c r="H2637" s="38"/>
      <c r="I2637" s="45"/>
      <c r="J2637" s="44"/>
    </row>
    <row r="2638" hidden="1" spans="1:10">
      <c r="A2638" s="27"/>
      <c r="C2638" s="92" t="str">
        <f>_xlfn.IFNA(VLOOKUP(Table1[[#This Row],[ACCOUNT NAME]],'CHART OF ACCOUNTS'!$B$3:$D$156,2,0),"-")</f>
        <v>-</v>
      </c>
      <c r="D2638" s="36"/>
      <c r="E2638" t="str">
        <f>_xlfn.IFNA(VLOOKUP(Table1[[#This Row],[ACCOUNT NAME]],'CHART OF ACCOUNTS'!$B$3:$D$156,3,0),"-")</f>
        <v>-</v>
      </c>
      <c r="F2638" s="36"/>
      <c r="G2638" s="38"/>
      <c r="H2638" s="38"/>
      <c r="I2638" s="45"/>
      <c r="J2638" s="44"/>
    </row>
    <row r="2639" hidden="1" spans="1:10">
      <c r="A2639" s="27"/>
      <c r="C2639" s="92" t="str">
        <f>_xlfn.IFNA(VLOOKUP(Table1[[#This Row],[ACCOUNT NAME]],'CHART OF ACCOUNTS'!$B$3:$D$156,2,0),"-")</f>
        <v>-</v>
      </c>
      <c r="D2639" s="36"/>
      <c r="E2639" t="str">
        <f>_xlfn.IFNA(VLOOKUP(Table1[[#This Row],[ACCOUNT NAME]],'CHART OF ACCOUNTS'!$B$3:$D$156,3,0),"-")</f>
        <v>-</v>
      </c>
      <c r="F2639" s="36"/>
      <c r="G2639" s="38"/>
      <c r="H2639" s="38"/>
      <c r="I2639" s="45"/>
      <c r="J2639" s="44"/>
    </row>
    <row r="2640" hidden="1" spans="1:10">
      <c r="A2640" s="27"/>
      <c r="C2640" s="92" t="str">
        <f>_xlfn.IFNA(VLOOKUP(Table1[[#This Row],[ACCOUNT NAME]],'CHART OF ACCOUNTS'!$B$3:$D$156,2,0),"-")</f>
        <v>-</v>
      </c>
      <c r="D2640" s="36"/>
      <c r="E2640" t="str">
        <f>_xlfn.IFNA(VLOOKUP(Table1[[#This Row],[ACCOUNT NAME]],'CHART OF ACCOUNTS'!$B$3:$D$156,3,0),"-")</f>
        <v>-</v>
      </c>
      <c r="F2640" s="36"/>
      <c r="G2640" s="38"/>
      <c r="H2640" s="38"/>
      <c r="I2640" s="45"/>
      <c r="J2640" s="44"/>
    </row>
    <row r="2641" hidden="1" spans="1:10">
      <c r="A2641" s="27"/>
      <c r="C2641" s="92" t="str">
        <f>_xlfn.IFNA(VLOOKUP(Table1[[#This Row],[ACCOUNT NAME]],'CHART OF ACCOUNTS'!$B$3:$D$156,2,0),"-")</f>
        <v>-</v>
      </c>
      <c r="D2641" s="36"/>
      <c r="E2641" t="str">
        <f>_xlfn.IFNA(VLOOKUP(Table1[[#This Row],[ACCOUNT NAME]],'CHART OF ACCOUNTS'!$B$3:$D$156,3,0),"-")</f>
        <v>-</v>
      </c>
      <c r="F2641" s="36"/>
      <c r="G2641" s="38"/>
      <c r="H2641" s="38"/>
      <c r="I2641" s="45"/>
      <c r="J2641" s="44"/>
    </row>
    <row r="2642" hidden="1" spans="1:10">
      <c r="A2642" s="27"/>
      <c r="C2642" s="92" t="str">
        <f>_xlfn.IFNA(VLOOKUP(Table1[[#This Row],[ACCOUNT NAME]],'CHART OF ACCOUNTS'!$B$3:$D$156,2,0),"-")</f>
        <v>-</v>
      </c>
      <c r="D2642" s="36"/>
      <c r="E2642" t="str">
        <f>_xlfn.IFNA(VLOOKUP(Table1[[#This Row],[ACCOUNT NAME]],'CHART OF ACCOUNTS'!$B$3:$D$156,3,0),"-")</f>
        <v>-</v>
      </c>
      <c r="F2642" s="36"/>
      <c r="G2642" s="38"/>
      <c r="H2642" s="38"/>
      <c r="I2642" s="45"/>
      <c r="J2642" s="44"/>
    </row>
    <row r="2643" hidden="1" spans="1:10">
      <c r="A2643" s="27"/>
      <c r="C2643" s="92" t="str">
        <f>_xlfn.IFNA(VLOOKUP(Table1[[#This Row],[ACCOUNT NAME]],'CHART OF ACCOUNTS'!$B$3:$D$156,2,0),"-")</f>
        <v>-</v>
      </c>
      <c r="D2643" s="36"/>
      <c r="E2643" t="str">
        <f>_xlfn.IFNA(VLOOKUP(Table1[[#This Row],[ACCOUNT NAME]],'CHART OF ACCOUNTS'!$B$3:$D$156,3,0),"-")</f>
        <v>-</v>
      </c>
      <c r="F2643" s="36"/>
      <c r="G2643" s="38"/>
      <c r="H2643" s="38"/>
      <c r="I2643" s="45"/>
      <c r="J2643" s="44"/>
    </row>
    <row r="2644" hidden="1" spans="1:10">
      <c r="A2644" s="27"/>
      <c r="C2644" s="92" t="str">
        <f>_xlfn.IFNA(VLOOKUP(Table1[[#This Row],[ACCOUNT NAME]],'CHART OF ACCOUNTS'!$B$3:$D$156,2,0),"-")</f>
        <v>-</v>
      </c>
      <c r="D2644" s="36"/>
      <c r="E2644" t="str">
        <f>_xlfn.IFNA(VLOOKUP(Table1[[#This Row],[ACCOUNT NAME]],'CHART OF ACCOUNTS'!$B$3:$D$156,3,0),"-")</f>
        <v>-</v>
      </c>
      <c r="F2644" s="36"/>
      <c r="G2644" s="38"/>
      <c r="H2644" s="38"/>
      <c r="I2644" s="45"/>
      <c r="J2644" s="44"/>
    </row>
    <row r="2645" hidden="1" spans="1:10">
      <c r="A2645" s="27"/>
      <c r="C2645" s="92" t="str">
        <f>_xlfn.IFNA(VLOOKUP(Table1[[#This Row],[ACCOUNT NAME]],'CHART OF ACCOUNTS'!$B$3:$D$156,2,0),"-")</f>
        <v>-</v>
      </c>
      <c r="D2645" s="36"/>
      <c r="E2645" t="str">
        <f>_xlfn.IFNA(VLOOKUP(Table1[[#This Row],[ACCOUNT NAME]],'CHART OF ACCOUNTS'!$B$3:$D$156,3,0),"-")</f>
        <v>-</v>
      </c>
      <c r="F2645" s="36"/>
      <c r="G2645" s="38"/>
      <c r="H2645" s="38"/>
      <c r="I2645" s="45"/>
      <c r="J2645" s="44"/>
    </row>
    <row r="2646" hidden="1" spans="1:10">
      <c r="A2646" s="27"/>
      <c r="C2646" s="92" t="str">
        <f>_xlfn.IFNA(VLOOKUP(Table1[[#This Row],[ACCOUNT NAME]],'CHART OF ACCOUNTS'!$B$3:$D$156,2,0),"-")</f>
        <v>-</v>
      </c>
      <c r="D2646" s="36"/>
      <c r="E2646" t="str">
        <f>_xlfn.IFNA(VLOOKUP(Table1[[#This Row],[ACCOUNT NAME]],'CHART OF ACCOUNTS'!$B$3:$D$156,3,0),"-")</f>
        <v>-</v>
      </c>
      <c r="F2646" s="36"/>
      <c r="G2646" s="38"/>
      <c r="H2646" s="38"/>
      <c r="I2646" s="45"/>
      <c r="J2646" s="44"/>
    </row>
    <row r="2647" hidden="1" spans="1:10">
      <c r="A2647" s="27"/>
      <c r="C2647" s="92" t="str">
        <f>_xlfn.IFNA(VLOOKUP(Table1[[#This Row],[ACCOUNT NAME]],'CHART OF ACCOUNTS'!$B$3:$D$156,2,0),"-")</f>
        <v>-</v>
      </c>
      <c r="D2647" s="36"/>
      <c r="E2647" t="str">
        <f>_xlfn.IFNA(VLOOKUP(Table1[[#This Row],[ACCOUNT NAME]],'CHART OF ACCOUNTS'!$B$3:$D$156,3,0),"-")</f>
        <v>-</v>
      </c>
      <c r="F2647" s="36"/>
      <c r="G2647" s="38"/>
      <c r="H2647" s="38"/>
      <c r="I2647" s="45"/>
      <c r="J2647" s="44"/>
    </row>
    <row r="2648" hidden="1" spans="1:10">
      <c r="A2648" s="27"/>
      <c r="C2648" s="92" t="str">
        <f>_xlfn.IFNA(VLOOKUP(Table1[[#This Row],[ACCOUNT NAME]],'CHART OF ACCOUNTS'!$B$3:$D$156,2,0),"-")</f>
        <v>-</v>
      </c>
      <c r="D2648" s="36"/>
      <c r="E2648" t="str">
        <f>_xlfn.IFNA(VLOOKUP(Table1[[#This Row],[ACCOUNT NAME]],'CHART OF ACCOUNTS'!$B$3:$D$156,3,0),"-")</f>
        <v>-</v>
      </c>
      <c r="F2648" s="36"/>
      <c r="G2648" s="38"/>
      <c r="H2648" s="38"/>
      <c r="I2648" s="45"/>
      <c r="J2648" s="44"/>
    </row>
    <row r="2649" hidden="1" spans="1:10">
      <c r="A2649" s="27"/>
      <c r="C2649" s="92" t="str">
        <f>_xlfn.IFNA(VLOOKUP(Table1[[#This Row],[ACCOUNT NAME]],'CHART OF ACCOUNTS'!$B$3:$D$156,2,0),"-")</f>
        <v>-</v>
      </c>
      <c r="D2649" s="36"/>
      <c r="E2649" t="str">
        <f>_xlfn.IFNA(VLOOKUP(Table1[[#This Row],[ACCOUNT NAME]],'CHART OF ACCOUNTS'!$B$3:$D$156,3,0),"-")</f>
        <v>-</v>
      </c>
      <c r="F2649" s="36"/>
      <c r="G2649" s="38"/>
      <c r="H2649" s="38"/>
      <c r="I2649" s="45"/>
      <c r="J2649" s="44"/>
    </row>
    <row r="2650" hidden="1" spans="1:10">
      <c r="A2650" s="27"/>
      <c r="C2650" s="92" t="str">
        <f>_xlfn.IFNA(VLOOKUP(Table1[[#This Row],[ACCOUNT NAME]],'CHART OF ACCOUNTS'!$B$3:$D$156,2,0),"-")</f>
        <v>-</v>
      </c>
      <c r="D2650" s="36"/>
      <c r="E2650" t="str">
        <f>_xlfn.IFNA(VLOOKUP(Table1[[#This Row],[ACCOUNT NAME]],'CHART OF ACCOUNTS'!$B$3:$D$156,3,0),"-")</f>
        <v>-</v>
      </c>
      <c r="F2650" s="36"/>
      <c r="G2650" s="38"/>
      <c r="H2650" s="38"/>
      <c r="I2650" s="45"/>
      <c r="J2650" s="44"/>
    </row>
    <row r="2651" hidden="1" spans="1:10">
      <c r="A2651" s="27"/>
      <c r="C2651" s="92" t="str">
        <f>_xlfn.IFNA(VLOOKUP(Table1[[#This Row],[ACCOUNT NAME]],'CHART OF ACCOUNTS'!$B$3:$D$156,2,0),"-")</f>
        <v>-</v>
      </c>
      <c r="D2651" s="36"/>
      <c r="E2651" t="str">
        <f>_xlfn.IFNA(VLOOKUP(Table1[[#This Row],[ACCOUNT NAME]],'CHART OF ACCOUNTS'!$B$3:$D$156,3,0),"-")</f>
        <v>-</v>
      </c>
      <c r="F2651" s="36"/>
      <c r="G2651" s="38"/>
      <c r="H2651" s="38"/>
      <c r="I2651" s="45"/>
      <c r="J2651" s="44"/>
    </row>
    <row r="2652" hidden="1" spans="1:10">
      <c r="A2652" s="27"/>
      <c r="C2652" s="92" t="str">
        <f>_xlfn.IFNA(VLOOKUP(Table1[[#This Row],[ACCOUNT NAME]],'CHART OF ACCOUNTS'!$B$3:$D$156,2,0),"-")</f>
        <v>-</v>
      </c>
      <c r="D2652" s="36"/>
      <c r="E2652" t="str">
        <f>_xlfn.IFNA(VLOOKUP(Table1[[#This Row],[ACCOUNT NAME]],'CHART OF ACCOUNTS'!$B$3:$D$156,3,0),"-")</f>
        <v>-</v>
      </c>
      <c r="F2652" s="36"/>
      <c r="G2652" s="38"/>
      <c r="H2652" s="38"/>
      <c r="I2652" s="45"/>
      <c r="J2652" s="44"/>
    </row>
    <row r="2653" hidden="1" spans="1:10">
      <c r="A2653" s="27"/>
      <c r="C2653" s="92" t="str">
        <f>_xlfn.IFNA(VLOOKUP(Table1[[#This Row],[ACCOUNT NAME]],'CHART OF ACCOUNTS'!$B$3:$D$156,2,0),"-")</f>
        <v>-</v>
      </c>
      <c r="D2653" s="36"/>
      <c r="E2653" t="str">
        <f>_xlfn.IFNA(VLOOKUP(Table1[[#This Row],[ACCOUNT NAME]],'CHART OF ACCOUNTS'!$B$3:$D$156,3,0),"-")</f>
        <v>-</v>
      </c>
      <c r="F2653" s="36"/>
      <c r="G2653" s="38"/>
      <c r="H2653" s="38"/>
      <c r="I2653" s="45"/>
      <c r="J2653" s="44"/>
    </row>
    <row r="2654" hidden="1" spans="1:10">
      <c r="A2654" s="27"/>
      <c r="C2654" s="92" t="str">
        <f>_xlfn.IFNA(VLOOKUP(Table1[[#This Row],[ACCOUNT NAME]],'CHART OF ACCOUNTS'!$B$3:$D$156,2,0),"-")</f>
        <v>-</v>
      </c>
      <c r="D2654" s="36"/>
      <c r="E2654" t="str">
        <f>_xlfn.IFNA(VLOOKUP(Table1[[#This Row],[ACCOUNT NAME]],'CHART OF ACCOUNTS'!$B$3:$D$156,3,0),"-")</f>
        <v>-</v>
      </c>
      <c r="F2654" s="36"/>
      <c r="G2654" s="38"/>
      <c r="H2654" s="38"/>
      <c r="I2654" s="45"/>
      <c r="J2654" s="44"/>
    </row>
    <row r="2655" hidden="1" spans="1:10">
      <c r="A2655" s="27"/>
      <c r="C2655" s="92" t="str">
        <f>_xlfn.IFNA(VLOOKUP(Table1[[#This Row],[ACCOUNT NAME]],'CHART OF ACCOUNTS'!$B$3:$D$156,2,0),"-")</f>
        <v>-</v>
      </c>
      <c r="D2655" s="36"/>
      <c r="E2655" t="str">
        <f>_xlfn.IFNA(VLOOKUP(Table1[[#This Row],[ACCOUNT NAME]],'CHART OF ACCOUNTS'!$B$3:$D$156,3,0),"-")</f>
        <v>-</v>
      </c>
      <c r="F2655" s="36"/>
      <c r="G2655" s="38"/>
      <c r="H2655" s="38"/>
      <c r="I2655" s="45"/>
      <c r="J2655" s="44"/>
    </row>
    <row r="2656" hidden="1" spans="1:10">
      <c r="A2656" s="27"/>
      <c r="C2656" s="92" t="str">
        <f>_xlfn.IFNA(VLOOKUP(Table1[[#This Row],[ACCOUNT NAME]],'CHART OF ACCOUNTS'!$B$3:$D$156,2,0),"-")</f>
        <v>-</v>
      </c>
      <c r="D2656" s="36"/>
      <c r="E2656" t="str">
        <f>_xlfn.IFNA(VLOOKUP(Table1[[#This Row],[ACCOUNT NAME]],'CHART OF ACCOUNTS'!$B$3:$D$156,3,0),"-")</f>
        <v>-</v>
      </c>
      <c r="F2656" s="36"/>
      <c r="G2656" s="38"/>
      <c r="H2656" s="38"/>
      <c r="I2656" s="45"/>
      <c r="J2656" s="44"/>
    </row>
    <row r="2657" hidden="1" spans="1:10">
      <c r="A2657" s="27"/>
      <c r="C2657" s="92" t="str">
        <f>_xlfn.IFNA(VLOOKUP(Table1[[#This Row],[ACCOUNT NAME]],'CHART OF ACCOUNTS'!$B$3:$D$156,2,0),"-")</f>
        <v>-</v>
      </c>
      <c r="D2657" s="36"/>
      <c r="E2657" t="str">
        <f>_xlfn.IFNA(VLOOKUP(Table1[[#This Row],[ACCOUNT NAME]],'CHART OF ACCOUNTS'!$B$3:$D$156,3,0),"-")</f>
        <v>-</v>
      </c>
      <c r="F2657" s="36"/>
      <c r="G2657" s="38"/>
      <c r="H2657" s="38"/>
      <c r="I2657" s="45"/>
      <c r="J2657" s="44"/>
    </row>
    <row r="2658" hidden="1" spans="1:10">
      <c r="A2658" s="27" t="s">
        <v>2310</v>
      </c>
      <c r="C2658" s="92" t="str">
        <f>_xlfn.IFNA(VLOOKUP(Table1[[#This Row],[ACCOUNT NAME]],'CHART OF ACCOUNTS'!$B$3:$D$156,2,0),"-")</f>
        <v>-</v>
      </c>
      <c r="D2658" s="36"/>
      <c r="E2658" t="str">
        <f>_xlfn.IFNA(VLOOKUP(Table1[[#This Row],[ACCOUNT NAME]],'CHART OF ACCOUNTS'!$B$3:$D$156,3,0),"-")</f>
        <v>-</v>
      </c>
      <c r="F2658" s="36"/>
      <c r="G2658" s="38"/>
      <c r="H2658" s="38"/>
      <c r="I2658" s="45"/>
      <c r="J2658" s="44"/>
    </row>
    <row r="2659" spans="3:4">
      <c r="C2659" s="92"/>
      <c r="D2659" s="36"/>
    </row>
    <row r="2660" spans="3:4">
      <c r="C2660" s="92"/>
      <c r="D2660" s="36"/>
    </row>
    <row r="2661" spans="3:4">
      <c r="C2661" s="92"/>
      <c r="D2661" s="36"/>
    </row>
    <row r="2662" spans="3:4">
      <c r="C2662" s="92"/>
      <c r="D2662" s="36"/>
    </row>
    <row r="2663" spans="3:4">
      <c r="C2663" s="92"/>
      <c r="D2663" s="36"/>
    </row>
    <row r="2664" spans="3:4">
      <c r="C2664" s="92"/>
      <c r="D2664" s="36"/>
    </row>
    <row r="2665" spans="3:4">
      <c r="C2665" s="92"/>
      <c r="D2665" s="36"/>
    </row>
    <row r="2666" spans="3:4">
      <c r="C2666" s="92"/>
      <c r="D2666" s="36"/>
    </row>
    <row r="2667" spans="3:4">
      <c r="C2667" s="92"/>
      <c r="D2667" s="36"/>
    </row>
    <row r="2668" spans="3:4">
      <c r="C2668" s="92"/>
      <c r="D2668" s="36"/>
    </row>
    <row r="2669" spans="3:4">
      <c r="C2669" s="92"/>
      <c r="D2669" s="36"/>
    </row>
    <row r="2670" spans="3:4">
      <c r="C2670" s="92"/>
      <c r="D2670" s="36"/>
    </row>
    <row r="2671" spans="3:4">
      <c r="C2671" s="92"/>
      <c r="D2671" s="36"/>
    </row>
    <row r="2672" spans="3:4">
      <c r="C2672" s="92"/>
      <c r="D2672" s="36"/>
    </row>
    <row r="2673" spans="3:4">
      <c r="C2673" s="92"/>
      <c r="D2673" s="36"/>
    </row>
    <row r="2674" spans="3:4">
      <c r="C2674" s="92"/>
      <c r="D2674" s="36"/>
    </row>
    <row r="2675" spans="3:4">
      <c r="C2675" s="92"/>
      <c r="D2675" s="36"/>
    </row>
    <row r="2676" spans="3:4">
      <c r="C2676" s="92"/>
      <c r="D2676" s="36"/>
    </row>
    <row r="2677" spans="3:4">
      <c r="C2677" s="92"/>
      <c r="D2677" s="36"/>
    </row>
    <row r="2678" spans="3:4">
      <c r="C2678" s="92"/>
      <c r="D2678" s="36"/>
    </row>
    <row r="2679" spans="3:4">
      <c r="C2679" s="92"/>
      <c r="D2679" s="36"/>
    </row>
    <row r="2680" spans="3:4">
      <c r="C2680" s="92"/>
      <c r="D2680" s="36"/>
    </row>
    <row r="2681" spans="3:4">
      <c r="C2681" s="92"/>
      <c r="D2681" s="36"/>
    </row>
    <row r="2682" spans="3:4">
      <c r="C2682" s="92"/>
      <c r="D2682" s="36"/>
    </row>
    <row r="2683" spans="3:4">
      <c r="C2683" s="92"/>
      <c r="D2683" s="36"/>
    </row>
    <row r="2684" spans="3:4">
      <c r="C2684" s="92"/>
      <c r="D2684" s="36"/>
    </row>
    <row r="2685" spans="3:4">
      <c r="C2685" s="92"/>
      <c r="D2685" s="36"/>
    </row>
    <row r="2686" spans="3:4">
      <c r="C2686" s="92"/>
      <c r="D2686" s="36"/>
    </row>
    <row r="2687" spans="3:4">
      <c r="C2687" s="92"/>
      <c r="D2687" s="36"/>
    </row>
    <row r="2688" spans="3:4">
      <c r="C2688" s="92"/>
      <c r="D2688" s="36"/>
    </row>
    <row r="2689" spans="3:4">
      <c r="C2689" s="92"/>
      <c r="D2689" s="36"/>
    </row>
    <row r="2690" spans="3:4">
      <c r="C2690" s="92"/>
      <c r="D2690" s="36"/>
    </row>
    <row r="2691" spans="3:4">
      <c r="C2691" s="92"/>
      <c r="D2691" s="36"/>
    </row>
    <row r="2692" spans="3:4">
      <c r="C2692" s="92"/>
      <c r="D2692" s="36"/>
    </row>
    <row r="2693" spans="3:4">
      <c r="C2693" s="92"/>
      <c r="D2693" s="36"/>
    </row>
    <row r="2694" spans="3:4">
      <c r="C2694" s="92"/>
      <c r="D2694" s="36"/>
    </row>
    <row r="2695" spans="3:4">
      <c r="C2695" s="92"/>
      <c r="D2695" s="36"/>
    </row>
    <row r="2696" spans="3:4">
      <c r="C2696" s="92"/>
      <c r="D2696" s="36"/>
    </row>
    <row r="2697" spans="3:4">
      <c r="C2697" s="92"/>
      <c r="D2697" s="36"/>
    </row>
    <row r="2698" spans="3:4">
      <c r="C2698" s="92"/>
      <c r="D2698" s="36"/>
    </row>
    <row r="2699" spans="3:4">
      <c r="C2699" s="92"/>
      <c r="D2699" s="36"/>
    </row>
    <row r="2700" spans="3:4">
      <c r="C2700" s="92"/>
      <c r="D2700" s="36"/>
    </row>
    <row r="2701" spans="3:4">
      <c r="C2701" s="92"/>
      <c r="D2701" s="36"/>
    </row>
    <row r="2702" spans="3:4">
      <c r="C2702" s="92"/>
      <c r="D2702" s="36"/>
    </row>
    <row r="2703" spans="3:4">
      <c r="C2703" s="92"/>
      <c r="D2703" s="36"/>
    </row>
    <row r="2704" spans="3:4">
      <c r="C2704" s="92"/>
      <c r="D2704" s="36"/>
    </row>
    <row r="2705" spans="3:4">
      <c r="C2705" s="92"/>
      <c r="D2705" s="36"/>
    </row>
    <row r="2706" spans="3:4">
      <c r="C2706" s="92"/>
      <c r="D2706" s="36"/>
    </row>
    <row r="2707" spans="3:4">
      <c r="C2707" s="92"/>
      <c r="D2707" s="36"/>
    </row>
    <row r="2708" spans="3:4">
      <c r="C2708" s="92"/>
      <c r="D2708" s="36"/>
    </row>
    <row r="2709" spans="3:4">
      <c r="C2709" s="92"/>
      <c r="D2709" s="36"/>
    </row>
    <row r="2710" spans="3:4">
      <c r="C2710" s="92"/>
      <c r="D2710" s="36"/>
    </row>
    <row r="2711" spans="3:4">
      <c r="C2711" s="92"/>
      <c r="D2711" s="36"/>
    </row>
    <row r="2712" spans="3:4">
      <c r="C2712" s="92"/>
      <c r="D2712" s="36"/>
    </row>
    <row r="2713" spans="3:4">
      <c r="C2713" s="92"/>
      <c r="D2713" s="36"/>
    </row>
    <row r="2714" spans="3:4">
      <c r="C2714" s="92"/>
      <c r="D2714" s="36"/>
    </row>
    <row r="2715" spans="3:4">
      <c r="C2715" s="92"/>
      <c r="D2715" s="36"/>
    </row>
    <row r="2716" spans="3:4">
      <c r="C2716" s="92"/>
      <c r="D2716" s="36"/>
    </row>
    <row r="2717" spans="3:4">
      <c r="C2717" s="92"/>
      <c r="D2717" s="36"/>
    </row>
    <row r="2718" spans="3:4">
      <c r="C2718" s="92"/>
      <c r="D2718" s="36"/>
    </row>
    <row r="2719" spans="3:4">
      <c r="C2719" s="92"/>
      <c r="D2719" s="36"/>
    </row>
    <row r="2720" spans="3:4">
      <c r="C2720" s="92"/>
      <c r="D2720" s="36"/>
    </row>
    <row r="2721" spans="3:4">
      <c r="C2721" s="92"/>
      <c r="D2721" s="36"/>
    </row>
  </sheetData>
  <mergeCells count="3">
    <mergeCell ref="A2:B2"/>
    <mergeCell ref="A3:B3"/>
    <mergeCell ref="H3:I3"/>
  </mergeCells>
  <pageMargins left="0.25" right="0.25" top="0.75" bottom="0.75" header="0.3" footer="0.3"/>
  <pageSetup paperSize="9" scale="10" orientation="landscape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91"/>
  <sheetViews>
    <sheetView zoomScaleSheetLayoutView="50" topLeftCell="A4" workbookViewId="0">
      <selection activeCell="B32" sqref="B32"/>
    </sheetView>
  </sheetViews>
  <sheetFormatPr defaultColWidth="9" defaultRowHeight="14.4" outlineLevelCol="6"/>
  <cols>
    <col min="2" max="2" width="37.0092592592593"/>
    <col min="3" max="3" width="14.7777777777778" style="1"/>
    <col min="4" max="4" width="15.6666666666667" style="1"/>
    <col min="5" max="5" width="16.8518518518519" style="1" customWidth="1"/>
    <col min="6" max="6" width="15" style="1" customWidth="1"/>
    <col min="7" max="7" width="11.5740740740741" style="1" customWidth="1"/>
  </cols>
  <sheetData>
    <row r="2" spans="2:4">
      <c r="B2" s="2" t="s">
        <v>2311</v>
      </c>
      <c r="C2" s="2"/>
      <c r="D2" s="2"/>
    </row>
    <row r="3" spans="2:4">
      <c r="B3" s="3">
        <v>45317</v>
      </c>
      <c r="C3" s="2"/>
      <c r="D3" s="2"/>
    </row>
    <row r="4" spans="2:5">
      <c r="B4" t="s">
        <v>2312</v>
      </c>
      <c r="C4" s="4" t="s">
        <v>2313</v>
      </c>
      <c r="D4" s="4" t="s">
        <v>2314</v>
      </c>
      <c r="E4"/>
    </row>
    <row r="5" spans="2:5">
      <c r="B5" s="5" t="s">
        <v>410</v>
      </c>
      <c r="C5" s="6"/>
      <c r="D5" s="4"/>
      <c r="E5"/>
    </row>
    <row r="6" spans="2:5">
      <c r="B6" s="5" t="s">
        <v>8</v>
      </c>
      <c r="C6" s="6">
        <v>114314515</v>
      </c>
      <c r="D6" s="4"/>
      <c r="E6"/>
    </row>
    <row r="7" spans="2:5">
      <c r="B7" s="5" t="s">
        <v>114</v>
      </c>
      <c r="C7" s="6">
        <v>151217664</v>
      </c>
      <c r="D7" s="4"/>
      <c r="E7"/>
    </row>
    <row r="8" spans="2:5">
      <c r="B8" s="5" t="s">
        <v>69</v>
      </c>
      <c r="C8" s="6">
        <v>113569062.5</v>
      </c>
      <c r="D8" s="4"/>
      <c r="E8"/>
    </row>
    <row r="9" spans="2:5">
      <c r="B9" s="7" t="s">
        <v>68</v>
      </c>
      <c r="C9" s="6">
        <v>20700000</v>
      </c>
      <c r="D9" s="4"/>
      <c r="E9"/>
    </row>
    <row r="10" spans="2:5">
      <c r="B10" s="7" t="s">
        <v>72</v>
      </c>
      <c r="C10" s="6">
        <v>11785375</v>
      </c>
      <c r="D10" s="4"/>
      <c r="E10"/>
    </row>
    <row r="11" spans="2:5">
      <c r="B11" s="7" t="s">
        <v>95</v>
      </c>
      <c r="C11" s="6">
        <v>14908</v>
      </c>
      <c r="D11" s="4"/>
      <c r="E11"/>
    </row>
    <row r="12" spans="2:5">
      <c r="B12" s="7" t="s">
        <v>99</v>
      </c>
      <c r="C12" s="6">
        <v>869884</v>
      </c>
      <c r="D12" s="4"/>
      <c r="E12"/>
    </row>
    <row r="13" spans="2:5">
      <c r="B13" s="7" t="s">
        <v>93</v>
      </c>
      <c r="C13" s="6">
        <v>123357.5</v>
      </c>
      <c r="D13" s="4"/>
      <c r="E13"/>
    </row>
    <row r="14" spans="2:7">
      <c r="B14" s="7" t="s">
        <v>79</v>
      </c>
      <c r="C14" s="6">
        <v>55885447</v>
      </c>
      <c r="D14" s="4"/>
      <c r="E14"/>
      <c r="G14" s="8"/>
    </row>
    <row r="15" spans="2:5">
      <c r="B15" s="7" t="s">
        <v>100</v>
      </c>
      <c r="C15" s="6">
        <v>0</v>
      </c>
      <c r="D15" s="4"/>
      <c r="E15"/>
    </row>
    <row r="16" spans="2:5">
      <c r="B16" s="7" t="s">
        <v>75</v>
      </c>
      <c r="C16" s="6">
        <v>14150000</v>
      </c>
      <c r="D16" s="4"/>
      <c r="E16"/>
    </row>
    <row r="17" spans="2:5">
      <c r="B17" s="7" t="s">
        <v>102</v>
      </c>
      <c r="C17" s="6">
        <v>2409799</v>
      </c>
      <c r="D17" s="4"/>
      <c r="E17"/>
    </row>
    <row r="18" spans="2:5">
      <c r="B18" s="7" t="s">
        <v>2315</v>
      </c>
      <c r="C18" s="6">
        <v>1546643</v>
      </c>
      <c r="D18" s="4"/>
      <c r="E18"/>
    </row>
    <row r="19" spans="2:4">
      <c r="B19" s="7" t="s">
        <v>107</v>
      </c>
      <c r="C19" s="6">
        <v>5107549</v>
      </c>
      <c r="D19" s="4"/>
    </row>
    <row r="20" spans="2:4">
      <c r="B20" s="7" t="s">
        <v>110</v>
      </c>
      <c r="C20" s="6">
        <v>675000</v>
      </c>
      <c r="D20" s="4"/>
    </row>
    <row r="21" spans="2:4">
      <c r="B21" s="7" t="s">
        <v>109</v>
      </c>
      <c r="C21" s="6">
        <v>301100</v>
      </c>
      <c r="D21" s="4"/>
    </row>
    <row r="22" spans="2:4">
      <c r="B22" s="5" t="s">
        <v>131</v>
      </c>
      <c r="C22" s="6">
        <v>91470273.1</v>
      </c>
      <c r="D22" s="4"/>
    </row>
    <row r="23" spans="2:4">
      <c r="B23" s="5" t="s">
        <v>167</v>
      </c>
      <c r="C23" s="6">
        <v>27852019</v>
      </c>
      <c r="D23" s="4"/>
    </row>
    <row r="24" spans="2:4">
      <c r="B24" s="5" t="s">
        <v>154</v>
      </c>
      <c r="C24" s="6">
        <v>2794895629</v>
      </c>
      <c r="D24" s="4"/>
    </row>
    <row r="25" spans="2:4">
      <c r="B25" s="5" t="s">
        <v>162</v>
      </c>
      <c r="C25" s="6">
        <v>6617082</v>
      </c>
      <c r="D25" s="4"/>
    </row>
    <row r="26" spans="2:4">
      <c r="B26" s="5" t="s">
        <v>2316</v>
      </c>
      <c r="C26" s="6">
        <v>3375000</v>
      </c>
      <c r="D26" s="4"/>
    </row>
    <row r="27" spans="2:4">
      <c r="B27" s="5" t="s">
        <v>177</v>
      </c>
      <c r="C27" s="6">
        <v>691552500</v>
      </c>
      <c r="D27" s="4"/>
    </row>
    <row r="28" spans="2:4">
      <c r="B28" s="5" t="s">
        <v>2317</v>
      </c>
      <c r="C28" s="6">
        <v>3994863744.6</v>
      </c>
      <c r="D28" s="4"/>
    </row>
    <row r="29" spans="3:4">
      <c r="C29"/>
      <c r="D29"/>
    </row>
    <row r="30" spans="3:4">
      <c r="C30"/>
      <c r="D30"/>
    </row>
    <row r="31" spans="3:4">
      <c r="C31"/>
      <c r="D31"/>
    </row>
    <row r="32" spans="3:4">
      <c r="C32"/>
      <c r="D32"/>
    </row>
    <row r="33" spans="3:4">
      <c r="C33"/>
      <c r="D33"/>
    </row>
    <row r="34" spans="3:4">
      <c r="C34"/>
      <c r="D34"/>
    </row>
    <row r="35" spans="3:4">
      <c r="C35"/>
      <c r="D35"/>
    </row>
    <row r="36" spans="3:4">
      <c r="C36"/>
      <c r="D36"/>
    </row>
    <row r="37" spans="3:4">
      <c r="C37"/>
      <c r="D37"/>
    </row>
    <row r="38" spans="3:4">
      <c r="C38"/>
      <c r="D38"/>
    </row>
    <row r="39" spans="3:4">
      <c r="C39"/>
      <c r="D39"/>
    </row>
    <row r="40" spans="3:4">
      <c r="C40"/>
      <c r="D40"/>
    </row>
    <row r="41" spans="3:4">
      <c r="C41"/>
      <c r="D41"/>
    </row>
    <row r="42" spans="3:4">
      <c r="C42"/>
      <c r="D42"/>
    </row>
    <row r="43" spans="3:4">
      <c r="C43"/>
      <c r="D43"/>
    </row>
    <row r="44" spans="3:4">
      <c r="C44"/>
      <c r="D44"/>
    </row>
    <row r="45" spans="3:4">
      <c r="C45"/>
      <c r="D45"/>
    </row>
    <row r="46" spans="3:4">
      <c r="C46"/>
      <c r="D46"/>
    </row>
    <row r="47" spans="3:4">
      <c r="C47"/>
      <c r="D47"/>
    </row>
    <row r="48" spans="3:4">
      <c r="C48"/>
      <c r="D48"/>
    </row>
    <row r="49" spans="3:4">
      <c r="C49"/>
      <c r="D49"/>
    </row>
    <row r="50" spans="3:4">
      <c r="C50"/>
      <c r="D50"/>
    </row>
    <row r="51" spans="3:4">
      <c r="C51"/>
      <c r="D51"/>
    </row>
    <row r="52" spans="3:4">
      <c r="C52"/>
      <c r="D52"/>
    </row>
    <row r="53" spans="3:4">
      <c r="C53"/>
      <c r="D53"/>
    </row>
    <row r="54" spans="3:4">
      <c r="C54"/>
      <c r="D54"/>
    </row>
    <row r="55" spans="3:4">
      <c r="C55"/>
      <c r="D55"/>
    </row>
    <row r="56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  <row r="66" spans="3:4">
      <c r="C66"/>
      <c r="D66"/>
    </row>
    <row r="67" spans="3:4">
      <c r="C67"/>
      <c r="D67"/>
    </row>
    <row r="68" spans="3:4">
      <c r="C68"/>
      <c r="D68"/>
    </row>
    <row r="69" spans="3:4">
      <c r="C69"/>
      <c r="D69"/>
    </row>
    <row r="70" spans="3:4">
      <c r="C70"/>
      <c r="D70"/>
    </row>
    <row r="71" spans="3:4">
      <c r="C71"/>
      <c r="D71"/>
    </row>
    <row r="72" spans="3:4">
      <c r="C72"/>
      <c r="D72"/>
    </row>
    <row r="73" spans="3:4">
      <c r="C73"/>
      <c r="D73"/>
    </row>
    <row r="74" spans="3:4">
      <c r="C74"/>
      <c r="D74"/>
    </row>
    <row r="75" spans="3:4">
      <c r="C75"/>
      <c r="D75"/>
    </row>
    <row r="76" spans="3:4">
      <c r="C76"/>
      <c r="D76"/>
    </row>
    <row r="77" spans="3:4">
      <c r="C77"/>
      <c r="D77"/>
    </row>
    <row r="78" spans="3:4">
      <c r="C78"/>
      <c r="D78"/>
    </row>
    <row r="79" spans="3:4">
      <c r="C79"/>
      <c r="D79"/>
    </row>
    <row r="80" spans="3:4">
      <c r="C80"/>
      <c r="D80"/>
    </row>
    <row r="81" spans="3:4">
      <c r="C81"/>
      <c r="D81"/>
    </row>
    <row r="82" spans="3:4">
      <c r="C82"/>
      <c r="D82"/>
    </row>
    <row r="83" spans="3:4">
      <c r="C83"/>
      <c r="D83"/>
    </row>
    <row r="84" spans="3:4">
      <c r="C84"/>
      <c r="D84"/>
    </row>
    <row r="85" spans="3:4">
      <c r="C85"/>
      <c r="D85"/>
    </row>
    <row r="86" spans="3:4">
      <c r="C86"/>
      <c r="D86"/>
    </row>
    <row r="87" spans="3:4">
      <c r="C87"/>
      <c r="D87"/>
    </row>
    <row r="88" spans="3:4">
      <c r="C88"/>
      <c r="D88"/>
    </row>
    <row r="89" spans="3:4">
      <c r="C89"/>
      <c r="D89"/>
    </row>
    <row r="90" spans="3:4">
      <c r="C90"/>
      <c r="D90"/>
    </row>
    <row r="91" spans="3:4">
      <c r="C91"/>
      <c r="D91"/>
    </row>
  </sheetData>
  <mergeCells count="2">
    <mergeCell ref="B2:D2"/>
    <mergeCell ref="B3:D3"/>
  </mergeCells>
  <pageMargins left="0.7" right="0.7" top="0.63" bottom="0.75" header="1.17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CHART OF ACCOUNTS</vt:lpstr>
      <vt:lpstr>TABLE</vt:lpstr>
      <vt:lpstr>PIVOT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Mhass</cp:lastModifiedBy>
  <dcterms:created xsi:type="dcterms:W3CDTF">2015-06-05T18:17:00Z</dcterms:created>
  <dcterms:modified xsi:type="dcterms:W3CDTF">2024-01-29T14:06:48Z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D972ACF1B453415991A2F38199662A59</vt:lpwstr>
  </property>
  <property fmtid="{D5CDD505-2E9C-101B-9397-08002B2CF9AE}" pid="3" name="KSOProductBuildVer">
    <vt:lpwstr>1033-11.2.0.11225</vt:lpwstr>
  </property>
</Properties>
</file>