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sire#04 And Exersire#05" sheetId="1" r:id="rId4"/>
  </sheets>
  <definedNames/>
  <calcPr/>
</workbook>
</file>

<file path=xl/sharedStrings.xml><?xml version="1.0" encoding="utf-8"?>
<sst xmlns="http://schemas.openxmlformats.org/spreadsheetml/2006/main" count="89" uniqueCount="75">
  <si>
    <t>zeta 1</t>
  </si>
  <si>
    <t>zeta 0</t>
  </si>
  <si>
    <t>t</t>
  </si>
  <si>
    <t>input (x)</t>
  </si>
  <si>
    <t>output (y)</t>
  </si>
  <si>
    <t>standardized y</t>
  </si>
  <si>
    <t>ypred_standard</t>
  </si>
  <si>
    <t>y predict (inverse standardize)</t>
  </si>
  <si>
    <t>No</t>
  </si>
  <si>
    <t>Gold Price Increment</t>
  </si>
  <si>
    <t>Bit_coin Increment</t>
  </si>
  <si>
    <t>average</t>
  </si>
  <si>
    <t>std</t>
  </si>
  <si>
    <t>Learning Rate = alpha</t>
  </si>
  <si>
    <t xml:space="preserve">theta 1 </t>
  </si>
  <si>
    <t>theta 0</t>
  </si>
  <si>
    <t>ypred_(-1)</t>
  </si>
  <si>
    <t>y predict_IS_(-1)</t>
  </si>
  <si>
    <t>ypred_(-4)</t>
  </si>
  <si>
    <t>y predict_IS_(-4)</t>
  </si>
  <si>
    <t>ypred_(2)</t>
  </si>
  <si>
    <t>y predict_IS_(2)</t>
  </si>
  <si>
    <t>ypred_(-3)</t>
  </si>
  <si>
    <t>y predict_IS_(-3)</t>
  </si>
  <si>
    <t>ypred_(1)</t>
  </si>
  <si>
    <t>y predict_IS_(1)</t>
  </si>
  <si>
    <t>ypred_(-2)</t>
  </si>
  <si>
    <t>y predict_IS_(-2)</t>
  </si>
  <si>
    <t>ypred_(4)</t>
  </si>
  <si>
    <t>y predict_IS_(4)</t>
  </si>
  <si>
    <t>ypred_(5)</t>
  </si>
  <si>
    <t>y predict_IS_(5)</t>
  </si>
  <si>
    <t>t = 0</t>
  </si>
  <si>
    <t>t = 1</t>
  </si>
  <si>
    <t>t = 2</t>
  </si>
  <si>
    <t>t = 3</t>
  </si>
  <si>
    <t>t = 4</t>
  </si>
  <si>
    <t>t = 5</t>
  </si>
  <si>
    <t>t = 6</t>
  </si>
  <si>
    <t>t = 7</t>
  </si>
  <si>
    <t>t = 8</t>
  </si>
  <si>
    <t>t = 9</t>
  </si>
  <si>
    <t>t = 10</t>
  </si>
  <si>
    <t>t = 11</t>
  </si>
  <si>
    <t>t = 12</t>
  </si>
  <si>
    <t>t = 13</t>
  </si>
  <si>
    <t>t = 14</t>
  </si>
  <si>
    <t>t = 15</t>
  </si>
  <si>
    <t>X</t>
  </si>
  <si>
    <t>Y</t>
  </si>
  <si>
    <t>Xi^2</t>
  </si>
  <si>
    <t>XiYi</t>
  </si>
  <si>
    <t>B, D =sum(x)</t>
  </si>
  <si>
    <t>F = sum(Y)</t>
  </si>
  <si>
    <t>A = sum(Xi^2)</t>
  </si>
  <si>
    <t>C = sum(XiYi)</t>
  </si>
  <si>
    <t>A</t>
  </si>
  <si>
    <t>B</t>
  </si>
  <si>
    <t>*</t>
  </si>
  <si>
    <t>θ1</t>
  </si>
  <si>
    <t xml:space="preserve"> </t>
  </si>
  <si>
    <t>=</t>
  </si>
  <si>
    <t>C</t>
  </si>
  <si>
    <t>D</t>
  </si>
  <si>
    <t>E</t>
  </si>
  <si>
    <t>θ0</t>
  </si>
  <si>
    <t>F</t>
  </si>
  <si>
    <t>inverse</t>
  </si>
  <si>
    <t>adjust</t>
  </si>
  <si>
    <t>θ1, θ0 Calculation</t>
  </si>
  <si>
    <t>Xi</t>
  </si>
  <si>
    <t>+</t>
  </si>
  <si>
    <t>Y output prediction if X=3</t>
  </si>
  <si>
    <t>Y in row 2 = 3000</t>
  </si>
  <si>
    <t>ค่า slope กับ intercept เพิ่มขึ้นเนื่องจากค่า sum ของ Y และ ค่า sum ของ XiYiเปลี่ยนไป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</si>
</sst>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  <font>
      <sz val="9.0"/>
      <color rgb="FF000000"/>
      <name val="&quot;Google Sans Mono&quot;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1" numFmtId="0" xfId="0" applyAlignment="1" applyBorder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vertical="bottom"/>
    </xf>
    <xf borderId="1" fillId="6" fontId="1" numFmtId="0" xfId="0" applyAlignment="1" applyBorder="1" applyFill="1" applyFont="1">
      <alignment horizontal="center" vertical="bottom"/>
    </xf>
    <xf borderId="1" fillId="0" fontId="3" numFmtId="0" xfId="0" applyBorder="1" applyFont="1"/>
    <xf borderId="1" fillId="7" fontId="4" numFmtId="0" xfId="0" applyBorder="1" applyFill="1" applyFont="1"/>
    <xf borderId="1" fillId="8" fontId="1" numFmtId="0" xfId="0" applyAlignment="1" applyBorder="1" applyFill="1" applyFont="1">
      <alignment horizontal="center" vertical="bottom"/>
    </xf>
    <xf borderId="1" fillId="9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Border="1" applyFont="1"/>
    <xf borderId="0" fillId="0" fontId="2" numFmtId="0" xfId="0" applyFont="1"/>
    <xf borderId="0" fillId="7" fontId="4" numFmtId="0" xfId="0" applyFont="1"/>
    <xf borderId="0" fillId="10" fontId="1" numFmtId="0" xfId="0" applyAlignment="1" applyFill="1" applyFont="1">
      <alignment horizontal="center" readingOrder="0" shrinkToFit="0" vertical="bottom" wrapText="0"/>
    </xf>
    <xf quotePrefix="1" borderId="0" fillId="0" fontId="2" numFmtId="0" xfId="0" applyAlignment="1" applyFont="1">
      <alignment readingOrder="0"/>
    </xf>
    <xf borderId="0" fillId="9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left" readingOrder="0" shrinkToFit="0" vertical="bottom" wrapText="0"/>
    </xf>
    <xf quotePrefix="1" borderId="0" fillId="0" fontId="1" numFmtId="0" xfId="0" applyAlignment="1" applyFont="1">
      <alignment horizontal="center" readingOrder="0" shrinkToFit="0" vertical="bottom" wrapText="0"/>
    </xf>
    <xf borderId="0" fillId="11" fontId="1" numFmtId="0" xfId="0" applyAlignment="1" applyFill="1" applyFont="1">
      <alignment horizontal="center" readingOrder="0" shrinkToFit="0" vertical="bottom" wrapText="0"/>
    </xf>
    <xf quotePrefix="1"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theta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'Exersire#04 And Exersire#05'!$C$24:$C$39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038778"/>
        <c:axId val="2066199973"/>
      </c:scatterChart>
      <c:valAx>
        <c:axId val="19090387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199973"/>
      </c:valAx>
      <c:valAx>
        <c:axId val="2066199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0387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D SSE (ZETA_1)(T)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'Exersire#04 And Exersire#05'!$E$24:$E$39</c:f>
              <c:numCache/>
            </c:numRef>
          </c:val>
        </c:ser>
        <c:axId val="2063969695"/>
        <c:axId val="1516351441"/>
      </c:barChart>
      <c:catAx>
        <c:axId val="2063969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351441"/>
      </c:catAx>
      <c:valAx>
        <c:axId val="1516351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9696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theta 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'Exersire#04 And Exersire#05'!$D$24:$D$39</c:f>
              <c:numCache/>
            </c:numRef>
          </c:val>
        </c:ser>
        <c:axId val="709628606"/>
        <c:axId val="2111184910"/>
      </c:barChart>
      <c:catAx>
        <c:axId val="709628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1184910"/>
      </c:catAx>
      <c:valAx>
        <c:axId val="2111184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628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D SSE (t)/(d zetra_0)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'Exersire#04 And Exersire#05'!$F$24:$F$39</c:f>
              <c:numCache/>
            </c:numRef>
          </c:val>
        </c:ser>
        <c:axId val="1478185164"/>
        <c:axId val="573219254"/>
      </c:barChart>
      <c:catAx>
        <c:axId val="1478185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219254"/>
      </c:catAx>
      <c:valAx>
        <c:axId val="573219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8185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Scatter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'Exersire#04 And Exersire#05'!$C$5:$C$13</c:f>
            </c:numRef>
          </c:xVal>
          <c:yVal>
            <c:numRef>
              <c:f>'Exersire#04 And Exersire#05'!$E$5:$E$13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63202"/>
        <c:axId val="1622103264"/>
      </c:scatterChart>
      <c:valAx>
        <c:axId val="19385632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2103264"/>
      </c:valAx>
      <c:valAx>
        <c:axId val="1622103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8563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png"/><Relationship Id="rId10" Type="http://schemas.openxmlformats.org/officeDocument/2006/relationships/image" Target="../media/image2.png"/><Relationship Id="rId13" Type="http://schemas.openxmlformats.org/officeDocument/2006/relationships/image" Target="../media/image8.png"/><Relationship Id="rId12" Type="http://schemas.openxmlformats.org/officeDocument/2006/relationships/image" Target="../media/image1.png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image" Target="../media/image4.png"/><Relationship Id="rId15" Type="http://schemas.openxmlformats.org/officeDocument/2006/relationships/image" Target="../media/image7.png"/><Relationship Id="rId14" Type="http://schemas.openxmlformats.org/officeDocument/2006/relationships/image" Target="../media/image9.png"/><Relationship Id="rId16" Type="http://schemas.openxmlformats.org/officeDocument/2006/relationships/image" Target="../media/image11.png"/><Relationship Id="rId5" Type="http://schemas.openxmlformats.org/officeDocument/2006/relationships/chart" Target="../charts/chart5.xml"/><Relationship Id="rId6" Type="http://schemas.openxmlformats.org/officeDocument/2006/relationships/image" Target="../media/image6.png"/><Relationship Id="rId7" Type="http://schemas.openxmlformats.org/officeDocument/2006/relationships/image" Target="../media/image3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40</xdr:row>
      <xdr:rowOff>171450</xdr:rowOff>
    </xdr:from>
    <xdr:ext cx="3905250" cy="2419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1571625</xdr:colOff>
      <xdr:row>40</xdr:row>
      <xdr:rowOff>171450</xdr:rowOff>
    </xdr:from>
    <xdr:ext cx="3905250" cy="2419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1095375</xdr:colOff>
      <xdr:row>40</xdr:row>
      <xdr:rowOff>171450</xdr:rowOff>
    </xdr:from>
    <xdr:ext cx="3905250" cy="24193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381000</xdr:colOff>
      <xdr:row>40</xdr:row>
      <xdr:rowOff>171450</xdr:rowOff>
    </xdr:from>
    <xdr:ext cx="3905250" cy="24193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904875</xdr:colOff>
      <xdr:row>54</xdr:row>
      <xdr:rowOff>190500</xdr:rowOff>
    </xdr:from>
    <xdr:ext cx="3905250" cy="24193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942975</xdr:colOff>
      <xdr:row>1</xdr:row>
      <xdr:rowOff>314325</xdr:rowOff>
    </xdr:from>
    <xdr:ext cx="1933575" cy="40957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</xdr:row>
      <xdr:rowOff>314325</xdr:rowOff>
    </xdr:from>
    <xdr:ext cx="1847850" cy="409575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952500</xdr:colOff>
      <xdr:row>1</xdr:row>
      <xdr:rowOff>200025</xdr:rowOff>
    </xdr:from>
    <xdr:ext cx="962025" cy="238125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2466975" cy="381000"/>
    <xdr:pic>
      <xdr:nvPicPr>
        <xdr:cNvPr id="0" name="image4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14</xdr:row>
      <xdr:rowOff>200025</xdr:rowOff>
    </xdr:from>
    <xdr:ext cx="1123950" cy="381000"/>
    <xdr:pic>
      <xdr:nvPicPr>
        <xdr:cNvPr id="0" name="image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1162050</xdr:colOff>
      <xdr:row>14</xdr:row>
      <xdr:rowOff>200025</xdr:rowOff>
    </xdr:from>
    <xdr:ext cx="1238250" cy="381000"/>
    <xdr:pic>
      <xdr:nvPicPr>
        <xdr:cNvPr id="0" name="image10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28575</xdr:rowOff>
    </xdr:from>
    <xdr:ext cx="2314575" cy="542925"/>
    <xdr:pic>
      <xdr:nvPicPr>
        <xdr:cNvPr id="0" name="image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1571625</xdr:colOff>
      <xdr:row>19</xdr:row>
      <xdr:rowOff>190500</xdr:rowOff>
    </xdr:from>
    <xdr:ext cx="1847850" cy="619125"/>
    <xdr:pic>
      <xdr:nvPicPr>
        <xdr:cNvPr id="0" name="image8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84</xdr:row>
      <xdr:rowOff>0</xdr:rowOff>
    </xdr:from>
    <xdr:ext cx="4419600" cy="666750"/>
    <xdr:pic>
      <xdr:nvPicPr>
        <xdr:cNvPr id="0" name="image9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84</xdr:row>
      <xdr:rowOff>0</xdr:rowOff>
    </xdr:from>
    <xdr:ext cx="3876675" cy="666750"/>
    <xdr:pic>
      <xdr:nvPicPr>
        <xdr:cNvPr id="0" name="image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0</xdr:rowOff>
    </xdr:from>
    <xdr:ext cx="2543175" cy="466725"/>
    <xdr:pic>
      <xdr:nvPicPr>
        <xdr:cNvPr id="0" name="image11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7.88"/>
    <col customWidth="1" min="3" max="3" width="15.88"/>
    <col customWidth="1" min="4" max="4" width="20.88"/>
    <col customWidth="1" min="7" max="7" width="15.25"/>
    <col customWidth="1" min="8" max="8" width="16.75"/>
    <col customWidth="1" min="9" max="9" width="24.5"/>
    <col customWidth="1" min="10" max="10" width="23.88"/>
  </cols>
  <sheetData>
    <row r="1">
      <c r="E1" s="1"/>
      <c r="F1" s="2" t="s">
        <v>0</v>
      </c>
      <c r="G1" s="2" t="s">
        <v>1</v>
      </c>
    </row>
    <row r="2" ht="15.75" customHeight="1">
      <c r="E2" s="2" t="s">
        <v>2</v>
      </c>
      <c r="F2" s="2">
        <v>0.8</v>
      </c>
      <c r="G2" s="2">
        <v>0.4</v>
      </c>
    </row>
    <row r="3" ht="34.5" customHeight="1">
      <c r="C3" s="3" t="s">
        <v>3</v>
      </c>
      <c r="D3" s="4" t="s">
        <v>4</v>
      </c>
      <c r="E3" s="5" t="s">
        <v>5</v>
      </c>
      <c r="F3" s="6" t="s">
        <v>6</v>
      </c>
      <c r="G3" s="7"/>
      <c r="H3" s="7"/>
      <c r="I3" s="7"/>
      <c r="J3" s="6" t="s">
        <v>7</v>
      </c>
    </row>
    <row r="4">
      <c r="B4" s="8" t="s">
        <v>8</v>
      </c>
      <c r="C4" s="9" t="s">
        <v>9</v>
      </c>
      <c r="D4" s="9" t="s">
        <v>10</v>
      </c>
      <c r="E4" s="1"/>
      <c r="F4" s="1"/>
      <c r="G4" s="1"/>
      <c r="H4" s="1"/>
      <c r="I4" s="1"/>
      <c r="J4" s="1"/>
    </row>
    <row r="5">
      <c r="B5" s="10">
        <v>1.0</v>
      </c>
      <c r="C5" s="11">
        <v>-1.0</v>
      </c>
      <c r="D5" s="11">
        <v>846.0</v>
      </c>
      <c r="E5" s="12">
        <v>-0.465055088</v>
      </c>
      <c r="F5" s="2">
        <v>-0.4</v>
      </c>
      <c r="G5" s="12">
        <v>-0.130110175</v>
      </c>
      <c r="H5" s="12">
        <v>-1.730110175</v>
      </c>
      <c r="I5" s="12">
        <v>879.93</v>
      </c>
      <c r="J5" s="1"/>
    </row>
    <row r="6">
      <c r="B6" s="10">
        <v>2.0</v>
      </c>
      <c r="C6" s="11">
        <v>-4.0</v>
      </c>
      <c r="D6" s="11">
        <v>424.0</v>
      </c>
      <c r="E6" s="12">
        <v>-1.274161465</v>
      </c>
      <c r="F6" s="2">
        <v>-2.8</v>
      </c>
      <c r="G6" s="12">
        <v>12.20670828</v>
      </c>
      <c r="H6" s="12">
        <v>-8.148322931</v>
      </c>
      <c r="I6" s="12">
        <v>-371.821</v>
      </c>
      <c r="J6" s="1"/>
    </row>
    <row r="7">
      <c r="B7" s="10">
        <v>3.0</v>
      </c>
      <c r="C7" s="11">
        <v>2.0</v>
      </c>
      <c r="D7" s="11">
        <v>1560.0</v>
      </c>
      <c r="E7" s="12">
        <v>0.903906888</v>
      </c>
      <c r="F7" s="2">
        <v>2.0</v>
      </c>
      <c r="G7" s="12">
        <v>4.384372448</v>
      </c>
      <c r="H7" s="12">
        <v>5.807813776</v>
      </c>
      <c r="I7" s="12">
        <v>2131.682</v>
      </c>
      <c r="J7" s="1"/>
    </row>
    <row r="8">
      <c r="B8" s="10">
        <v>4.0</v>
      </c>
      <c r="C8" s="11">
        <v>-3.0</v>
      </c>
      <c r="D8" s="11">
        <v>523.0</v>
      </c>
      <c r="E8" s="12">
        <v>-1.08434741</v>
      </c>
      <c r="F8" s="2">
        <v>-2.0</v>
      </c>
      <c r="G8" s="12">
        <v>5.49391554</v>
      </c>
      <c r="H8" s="12">
        <v>-6.16869482</v>
      </c>
      <c r="I8" s="12">
        <v>45.429</v>
      </c>
      <c r="J8" s="1"/>
    </row>
    <row r="9">
      <c r="B9" s="10">
        <v>5.0</v>
      </c>
      <c r="C9" s="11">
        <v>1.0</v>
      </c>
      <c r="D9" s="11">
        <v>1012.0</v>
      </c>
      <c r="E9" s="12">
        <v>-0.146781015</v>
      </c>
      <c r="F9" s="2">
        <v>1.2</v>
      </c>
      <c r="G9" s="12">
        <v>2.69356203</v>
      </c>
      <c r="H9" s="12">
        <v>2.10643797</v>
      </c>
      <c r="I9" s="12">
        <v>1714.431</v>
      </c>
      <c r="J9" s="1"/>
    </row>
    <row r="10">
      <c r="B10" s="10">
        <v>6.0</v>
      </c>
      <c r="C10" s="11">
        <v>-2.0</v>
      </c>
      <c r="D10" s="11">
        <v>663.0</v>
      </c>
      <c r="E10" s="12">
        <v>-0.815923493</v>
      </c>
      <c r="F10" s="2">
        <v>-1.2</v>
      </c>
      <c r="G10" s="12">
        <v>1.536306027</v>
      </c>
      <c r="H10" s="12">
        <v>-4.031846986</v>
      </c>
      <c r="I10" s="12">
        <v>462.68</v>
      </c>
      <c r="J10" s="1"/>
    </row>
    <row r="11">
      <c r="B11" s="10">
        <v>7.0</v>
      </c>
      <c r="C11" s="11">
        <v>4.0</v>
      </c>
      <c r="D11" s="11">
        <v>1624.0</v>
      </c>
      <c r="E11" s="12">
        <v>1.026614964</v>
      </c>
      <c r="F11" s="2">
        <v>3.6</v>
      </c>
      <c r="G11" s="12">
        <v>20.58708029</v>
      </c>
      <c r="H11" s="12">
        <v>9.253229929</v>
      </c>
      <c r="I11" s="12">
        <v>2966.183</v>
      </c>
      <c r="J11" s="1"/>
    </row>
    <row r="12">
      <c r="B12" s="10">
        <v>8.0</v>
      </c>
      <c r="C12" s="11">
        <v>5.0</v>
      </c>
      <c r="D12" s="11">
        <v>1882.0</v>
      </c>
      <c r="E12" s="12">
        <v>1.521281897</v>
      </c>
      <c r="F12" s="2">
        <v>4.4</v>
      </c>
      <c r="G12" s="12">
        <v>28.78718103</v>
      </c>
      <c r="H12" s="12">
        <v>11.84256379</v>
      </c>
      <c r="I12" s="12">
        <v>3383.433</v>
      </c>
      <c r="J12" s="1"/>
    </row>
    <row r="13">
      <c r="B13" s="10">
        <v>9.0</v>
      </c>
      <c r="C13" s="11">
        <v>2.0</v>
      </c>
      <c r="D13" s="11">
        <v>1263.0</v>
      </c>
      <c r="E13" s="12">
        <v>0.334464722</v>
      </c>
      <c r="F13" s="2">
        <v>2.0</v>
      </c>
      <c r="G13" s="12">
        <v>6.662141113</v>
      </c>
      <c r="H13" s="12">
        <v>4.668929443</v>
      </c>
      <c r="I13" s="12">
        <v>2131.682</v>
      </c>
      <c r="J13" s="1"/>
    </row>
    <row r="14">
      <c r="B14" s="1"/>
      <c r="C14" s="13" t="s">
        <v>11</v>
      </c>
      <c r="D14" s="2">
        <v>1088.556</v>
      </c>
      <c r="E14" s="1"/>
      <c r="F14" s="1"/>
      <c r="G14" s="1"/>
      <c r="H14" s="1"/>
      <c r="I14" s="1"/>
      <c r="J14" s="1"/>
    </row>
    <row r="15">
      <c r="C15" s="13" t="s">
        <v>12</v>
      </c>
      <c r="D15" s="2">
        <f>STDEV(D5:D13)</f>
        <v>521.5630621</v>
      </c>
      <c r="G15" s="14">
        <f t="shared" ref="G15:H15" si="1">SUM(G5:G13)</f>
        <v>82.22115658</v>
      </c>
      <c r="H15" s="14">
        <f t="shared" si="1"/>
        <v>13.6</v>
      </c>
    </row>
    <row r="16" ht="31.5" customHeight="1"/>
    <row r="17">
      <c r="B17" s="15" t="s">
        <v>13</v>
      </c>
      <c r="C17" s="15">
        <v>0.01</v>
      </c>
    </row>
    <row r="23">
      <c r="B23" s="16"/>
      <c r="C23" s="17" t="s">
        <v>14</v>
      </c>
      <c r="D23" s="18" t="s">
        <v>15</v>
      </c>
      <c r="E23" s="16"/>
      <c r="F23" s="16"/>
      <c r="G23" s="19" t="s">
        <v>16</v>
      </c>
      <c r="H23" s="19" t="s">
        <v>17</v>
      </c>
      <c r="I23" s="19" t="s">
        <v>18</v>
      </c>
      <c r="J23" s="19" t="s">
        <v>19</v>
      </c>
      <c r="K23" s="19" t="s">
        <v>20</v>
      </c>
      <c r="L23" s="19" t="s">
        <v>21</v>
      </c>
      <c r="M23" s="19" t="s">
        <v>22</v>
      </c>
      <c r="N23" s="19" t="s">
        <v>23</v>
      </c>
      <c r="O23" s="19" t="s">
        <v>24</v>
      </c>
      <c r="P23" s="19" t="s">
        <v>25</v>
      </c>
      <c r="Q23" s="19" t="s">
        <v>26</v>
      </c>
      <c r="R23" s="19" t="s">
        <v>27</v>
      </c>
      <c r="S23" s="19" t="s">
        <v>28</v>
      </c>
      <c r="T23" s="19" t="s">
        <v>29</v>
      </c>
      <c r="U23" s="19" t="s">
        <v>30</v>
      </c>
      <c r="V23" s="19" t="s">
        <v>31</v>
      </c>
      <c r="W23" s="19" t="s">
        <v>20</v>
      </c>
      <c r="X23" s="19" t="s">
        <v>21</v>
      </c>
    </row>
    <row r="24">
      <c r="B24" s="20" t="s">
        <v>32</v>
      </c>
      <c r="C24" s="21">
        <v>0.8</v>
      </c>
      <c r="D24" s="22">
        <v>0.4</v>
      </c>
      <c r="E24" s="21">
        <v>82.22115657642458</v>
      </c>
      <c r="F24" s="22">
        <v>13.599999999999998</v>
      </c>
      <c r="G24" s="23">
        <f t="shared" ref="G24:G39" si="3">C24*$C$5+D24</f>
        <v>-0.4</v>
      </c>
      <c r="H24" s="23">
        <f t="shared" ref="H24:H39" si="4">G24*$D$15+$D$14</f>
        <v>879.9307751</v>
      </c>
      <c r="I24" s="23">
        <f t="shared" ref="I24:I39" si="5">C24*$C$6+D24</f>
        <v>-2.8</v>
      </c>
      <c r="J24" s="23">
        <f t="shared" ref="J24:J39" si="6">I24*$D$15+$D$14</f>
        <v>-371.820574</v>
      </c>
      <c r="K24" s="23">
        <f t="shared" ref="K24:K39" si="7">C24*$C$7+D24</f>
        <v>2</v>
      </c>
      <c r="L24" s="23">
        <f t="shared" ref="L24:L39" si="8">K24*$D$15+$D$14</f>
        <v>2131.682124</v>
      </c>
      <c r="M24" s="24">
        <f t="shared" ref="M24:M39" si="9">C24*$C$8+D24</f>
        <v>-2</v>
      </c>
      <c r="N24" s="24">
        <f t="shared" ref="N24:N39" si="10">M24*$D$15+$D$14</f>
        <v>45.42987574</v>
      </c>
      <c r="O24" s="23">
        <f t="shared" ref="O24:O39" si="11">C24*$C$9+D24</f>
        <v>1.2</v>
      </c>
      <c r="P24" s="24">
        <f t="shared" ref="P24:P39" si="12">O24*$D$15+$D$14</f>
        <v>1714.431675</v>
      </c>
      <c r="Q24" s="24">
        <f t="shared" ref="Q24:Q39" si="13">C24*$C$10+D24</f>
        <v>-1.2</v>
      </c>
      <c r="R24" s="23">
        <f t="shared" ref="R24:R39" si="14">Q24*$D$15+$D$14</f>
        <v>462.6803254</v>
      </c>
      <c r="S24" s="24">
        <f t="shared" ref="S24:S39" si="15">C24*$C$11+D24</f>
        <v>3.6</v>
      </c>
      <c r="T24" s="24">
        <f t="shared" ref="T24:T39" si="16">S24*$D$15+$D$14</f>
        <v>2966.183024</v>
      </c>
      <c r="U24" s="23">
        <f t="shared" ref="U24:U39" si="17">C24*$C$12+D24</f>
        <v>4.4</v>
      </c>
      <c r="V24" s="23">
        <f t="shared" ref="V24:V39" si="18">U24*$D$15+$D$14</f>
        <v>3383.433473</v>
      </c>
      <c r="W24" s="24">
        <f t="shared" ref="W24:W39" si="19">C24*$C$13+D24</f>
        <v>2</v>
      </c>
      <c r="X24" s="23">
        <f t="shared" ref="X24:X39" si="20">W24*$D$15+$D$14</f>
        <v>2131.682124</v>
      </c>
    </row>
    <row r="25">
      <c r="B25" s="20" t="s">
        <v>33</v>
      </c>
      <c r="C25" s="25">
        <f t="shared" ref="C25:D25" si="2">C24-($C$17*E24)</f>
        <v>-0.02221156576</v>
      </c>
      <c r="D25" s="26">
        <f t="shared" si="2"/>
        <v>0.264</v>
      </c>
      <c r="E25" s="27">
        <v>-50.42069394585476</v>
      </c>
      <c r="F25" s="27">
        <v>4.57430747388603</v>
      </c>
      <c r="G25" s="23">
        <f t="shared" si="3"/>
        <v>0.2862115658</v>
      </c>
      <c r="H25" s="23">
        <f t="shared" si="4"/>
        <v>1237.833381</v>
      </c>
      <c r="I25" s="23">
        <f t="shared" si="5"/>
        <v>0.3528462631</v>
      </c>
      <c r="J25" s="23">
        <f t="shared" si="6"/>
        <v>1272.587577</v>
      </c>
      <c r="K25" s="23">
        <f t="shared" si="7"/>
        <v>0.2195768685</v>
      </c>
      <c r="L25" s="23">
        <f t="shared" si="8"/>
        <v>1203.079184</v>
      </c>
      <c r="M25" s="24">
        <f t="shared" si="9"/>
        <v>0.3306346973</v>
      </c>
      <c r="N25" s="24">
        <f t="shared" si="10"/>
        <v>1261.002845</v>
      </c>
      <c r="O25" s="23">
        <f t="shared" si="11"/>
        <v>0.2417884342</v>
      </c>
      <c r="P25" s="24">
        <f t="shared" si="12"/>
        <v>1214.663916</v>
      </c>
      <c r="Q25" s="24">
        <f t="shared" si="13"/>
        <v>0.3084231315</v>
      </c>
      <c r="R25" s="23">
        <f t="shared" si="14"/>
        <v>1249.418113</v>
      </c>
      <c r="S25" s="24">
        <f t="shared" si="15"/>
        <v>0.1751537369</v>
      </c>
      <c r="T25" s="24">
        <f t="shared" si="16"/>
        <v>1179.909719</v>
      </c>
      <c r="U25" s="23">
        <f t="shared" si="17"/>
        <v>0.1529421712</v>
      </c>
      <c r="V25" s="23">
        <f t="shared" si="18"/>
        <v>1168.324987</v>
      </c>
      <c r="W25" s="24">
        <f t="shared" si="19"/>
        <v>0.2195768685</v>
      </c>
      <c r="X25" s="23">
        <f t="shared" si="20"/>
        <v>1203.079184</v>
      </c>
    </row>
    <row r="26">
      <c r="B26" s="20" t="s">
        <v>34</v>
      </c>
      <c r="C26" s="25">
        <f t="shared" ref="C26:D26" si="21">C25-($C$17*E25)</f>
        <v>0.4819953737</v>
      </c>
      <c r="D26" s="26">
        <f t="shared" si="21"/>
        <v>0.2182569253</v>
      </c>
      <c r="E26" s="23">
        <f t="shared" ref="E26:E39" si="23">SUM((2*($E$5-(C26*$C$5+D26))*(-$C$5))+(2*($E$6-(C26*$C$6+D26))*(-$C$6))+(2*($E$7-(C26*$C$7+D26))*(-$C$7))+(2*($E$8-(C26*$C$8+D26))*(-$C$8))+(2*($E$9-(C26*$C$9+D26))*(-$C$9))+(2*($E$10-(C26*$C$10+D26))*(-$C$10))+(2*($E$11-(C26*$C$11+D26))*(-$C$11))+(2*($E$12-(C26*$C$12+D26))*(-$C$12))+(2*($E$13-(C26*$C$13+D26))*(-$C$13)))</f>
        <v>29.88647177</v>
      </c>
      <c r="F26" s="23">
        <f t="shared" ref="F26:F39" si="24">SUM((2*($E$5-(C26*$C$5+D26))*(-1))+(2*($E$6-(C26*$C$6+D26))*(-1))+(2*($E$7-(C26*$C$7+D26))*(-1))+(2*($E$8-(C26*$C$8+D26))*(-1))+(2*($E$9-(C26*$C$9+D26))*(-1))+(2*($E$10-(C26*$C$10+D26))*(-1))+(2*($E$11-(C26*$C$11+D26))*(-1))+(2*($E$12-(C26*$C$12+D26))*(-1))+(2*($E$13-(C26*$C$13+D26))*(-1)))</f>
        <v>7.784587644</v>
      </c>
      <c r="G26" s="23">
        <f t="shared" si="3"/>
        <v>-0.2637384484</v>
      </c>
      <c r="H26" s="23">
        <f t="shared" si="4"/>
        <v>950.9997672</v>
      </c>
      <c r="I26" s="23">
        <f t="shared" si="5"/>
        <v>-1.70972457</v>
      </c>
      <c r="J26" s="23">
        <f t="shared" si="6"/>
        <v>196.8268181</v>
      </c>
      <c r="K26" s="23">
        <f t="shared" si="7"/>
        <v>1.182247673</v>
      </c>
      <c r="L26" s="23">
        <f t="shared" si="8"/>
        <v>1705.172716</v>
      </c>
      <c r="M26" s="24">
        <f t="shared" si="9"/>
        <v>-1.227729196</v>
      </c>
      <c r="N26" s="24">
        <f t="shared" si="10"/>
        <v>448.2178012</v>
      </c>
      <c r="O26" s="23">
        <f t="shared" si="11"/>
        <v>0.700252299</v>
      </c>
      <c r="P26" s="24">
        <f t="shared" si="12"/>
        <v>1453.781733</v>
      </c>
      <c r="Q26" s="24">
        <f t="shared" si="13"/>
        <v>-0.7457338221</v>
      </c>
      <c r="R26" s="23">
        <f t="shared" si="14"/>
        <v>699.6087842</v>
      </c>
      <c r="S26" s="24">
        <f t="shared" si="15"/>
        <v>2.14623842</v>
      </c>
      <c r="T26" s="24">
        <f t="shared" si="16"/>
        <v>2207.954682</v>
      </c>
      <c r="U26" s="23">
        <f t="shared" si="17"/>
        <v>2.628233794</v>
      </c>
      <c r="V26" s="23">
        <f t="shared" si="18"/>
        <v>2459.345665</v>
      </c>
      <c r="W26" s="24">
        <f t="shared" si="19"/>
        <v>1.182247673</v>
      </c>
      <c r="X26" s="23">
        <f t="shared" si="20"/>
        <v>1705.172716</v>
      </c>
    </row>
    <row r="27">
      <c r="B27" s="20" t="s">
        <v>35</v>
      </c>
      <c r="C27" s="25">
        <f t="shared" ref="C27:D27" si="22">C26-($C$17*E26)</f>
        <v>0.183130656</v>
      </c>
      <c r="D27" s="26">
        <f t="shared" si="22"/>
        <v>0.1404110488</v>
      </c>
      <c r="E27" s="23">
        <f t="shared" si="23"/>
        <v>-18.55465008</v>
      </c>
      <c r="F27" s="23">
        <f t="shared" si="24"/>
        <v>3.992444126</v>
      </c>
      <c r="G27" s="23">
        <f t="shared" si="3"/>
        <v>-0.04271960714</v>
      </c>
      <c r="H27" s="23">
        <f t="shared" si="4"/>
        <v>1066.275031</v>
      </c>
      <c r="I27" s="23">
        <f t="shared" si="5"/>
        <v>-0.592111575</v>
      </c>
      <c r="J27" s="23">
        <f t="shared" si="6"/>
        <v>779.7324738</v>
      </c>
      <c r="K27" s="23">
        <f t="shared" si="7"/>
        <v>0.5066723607</v>
      </c>
      <c r="L27" s="23">
        <f t="shared" si="8"/>
        <v>1352.817588</v>
      </c>
      <c r="M27" s="24">
        <f t="shared" si="9"/>
        <v>-0.4089809191</v>
      </c>
      <c r="N27" s="24">
        <f t="shared" si="10"/>
        <v>875.2466595</v>
      </c>
      <c r="O27" s="23">
        <f t="shared" si="11"/>
        <v>0.3235417048</v>
      </c>
      <c r="P27" s="24">
        <f t="shared" si="12"/>
        <v>1257.303402</v>
      </c>
      <c r="Q27" s="24">
        <f t="shared" si="13"/>
        <v>-0.2258502631</v>
      </c>
      <c r="R27" s="23">
        <f t="shared" si="14"/>
        <v>970.7608452</v>
      </c>
      <c r="S27" s="24">
        <f t="shared" si="15"/>
        <v>0.8729336727</v>
      </c>
      <c r="T27" s="24">
        <f t="shared" si="16"/>
        <v>1543.845959</v>
      </c>
      <c r="U27" s="23">
        <f t="shared" si="17"/>
        <v>1.056064329</v>
      </c>
      <c r="V27" s="23">
        <f t="shared" si="18"/>
        <v>1639.360145</v>
      </c>
      <c r="W27" s="24">
        <f t="shared" si="19"/>
        <v>0.5066723607</v>
      </c>
      <c r="X27" s="23">
        <f t="shared" si="20"/>
        <v>1352.817588</v>
      </c>
    </row>
    <row r="28">
      <c r="B28" s="20" t="s">
        <v>36</v>
      </c>
      <c r="C28" s="25">
        <f t="shared" ref="C28:D28" si="25">C27-($C$17*E27)</f>
        <v>0.3686771567</v>
      </c>
      <c r="D28" s="26">
        <f t="shared" si="25"/>
        <v>0.1004866076</v>
      </c>
      <c r="E28" s="23">
        <f t="shared" si="23"/>
        <v>10.81339452</v>
      </c>
      <c r="F28" s="23">
        <f t="shared" si="24"/>
        <v>4.75817619</v>
      </c>
      <c r="G28" s="23">
        <f t="shared" si="3"/>
        <v>-0.2681905492</v>
      </c>
      <c r="H28" s="23">
        <f t="shared" si="4"/>
        <v>948.6777159</v>
      </c>
      <c r="I28" s="23">
        <f t="shared" si="5"/>
        <v>-1.374222019</v>
      </c>
      <c r="J28" s="23">
        <f t="shared" si="6"/>
        <v>371.8125556</v>
      </c>
      <c r="K28" s="23">
        <f t="shared" si="7"/>
        <v>0.837840921</v>
      </c>
      <c r="L28" s="23">
        <f t="shared" si="8"/>
        <v>1525.542876</v>
      </c>
      <c r="M28" s="24">
        <f t="shared" si="9"/>
        <v>-1.005544863</v>
      </c>
      <c r="N28" s="24">
        <f t="shared" si="10"/>
        <v>564.1009424</v>
      </c>
      <c r="O28" s="23">
        <f t="shared" si="11"/>
        <v>0.4691637643</v>
      </c>
      <c r="P28" s="24">
        <f t="shared" si="12"/>
        <v>1333.25449</v>
      </c>
      <c r="Q28" s="24">
        <f t="shared" si="13"/>
        <v>-0.6368677059</v>
      </c>
      <c r="R28" s="23">
        <f t="shared" si="14"/>
        <v>756.3893292</v>
      </c>
      <c r="S28" s="24">
        <f t="shared" si="15"/>
        <v>1.575195234</v>
      </c>
      <c r="T28" s="24">
        <f t="shared" si="16"/>
        <v>1910.11965</v>
      </c>
      <c r="U28" s="23">
        <f t="shared" si="17"/>
        <v>1.943872391</v>
      </c>
      <c r="V28" s="23">
        <f t="shared" si="18"/>
        <v>2102.408037</v>
      </c>
      <c r="W28" s="24">
        <f t="shared" si="19"/>
        <v>0.837840921</v>
      </c>
      <c r="X28" s="23">
        <f t="shared" si="20"/>
        <v>1525.542876</v>
      </c>
    </row>
    <row r="29">
      <c r="B29" s="20" t="s">
        <v>37</v>
      </c>
      <c r="C29" s="25">
        <f t="shared" ref="C29:D29" si="26">C28-($C$17*E28)</f>
        <v>0.2605432116</v>
      </c>
      <c r="D29" s="26">
        <f t="shared" si="26"/>
        <v>0.05290484566</v>
      </c>
      <c r="E29" s="23">
        <f t="shared" si="23"/>
        <v>-6.868690804</v>
      </c>
      <c r="F29" s="23">
        <f t="shared" si="24"/>
        <v>3.036632914</v>
      </c>
      <c r="G29" s="23">
        <f t="shared" si="3"/>
        <v>-0.2076383659</v>
      </c>
      <c r="H29" s="23">
        <f t="shared" si="4"/>
        <v>980.2594981</v>
      </c>
      <c r="I29" s="23">
        <f t="shared" si="5"/>
        <v>-0.9892680006</v>
      </c>
      <c r="J29" s="23">
        <f t="shared" si="6"/>
        <v>572.5903523</v>
      </c>
      <c r="K29" s="23">
        <f t="shared" si="7"/>
        <v>0.5739912688</v>
      </c>
      <c r="L29" s="23">
        <f t="shared" si="8"/>
        <v>1387.928644</v>
      </c>
      <c r="M29" s="24">
        <f t="shared" si="9"/>
        <v>-0.728724789</v>
      </c>
      <c r="N29" s="24">
        <f t="shared" si="10"/>
        <v>708.4800676</v>
      </c>
      <c r="O29" s="23">
        <f t="shared" si="11"/>
        <v>0.3134480572</v>
      </c>
      <c r="P29" s="24">
        <f t="shared" si="12"/>
        <v>1252.038929</v>
      </c>
      <c r="Q29" s="24">
        <f t="shared" si="13"/>
        <v>-0.4681815775</v>
      </c>
      <c r="R29" s="23">
        <f t="shared" si="14"/>
        <v>844.3697828</v>
      </c>
      <c r="S29" s="24">
        <f t="shared" si="15"/>
        <v>1.095077692</v>
      </c>
      <c r="T29" s="24">
        <f t="shared" si="16"/>
        <v>1659.708074</v>
      </c>
      <c r="U29" s="23">
        <f t="shared" si="17"/>
        <v>1.355620903</v>
      </c>
      <c r="V29" s="23">
        <f t="shared" si="18"/>
        <v>1795.59779</v>
      </c>
      <c r="W29" s="24">
        <f t="shared" si="19"/>
        <v>0.5739912688</v>
      </c>
      <c r="X29" s="23">
        <f t="shared" si="20"/>
        <v>1387.928644</v>
      </c>
    </row>
    <row r="30">
      <c r="B30" s="20" t="s">
        <v>38</v>
      </c>
      <c r="C30" s="25">
        <f t="shared" ref="C30:D30" si="27">C29-($C$17*E29)</f>
        <v>0.3292301196</v>
      </c>
      <c r="D30" s="26">
        <f t="shared" si="27"/>
        <v>0.02253851651</v>
      </c>
      <c r="E30" s="23">
        <f t="shared" si="23"/>
        <v>3.878283849</v>
      </c>
      <c r="F30" s="23">
        <f t="shared" si="24"/>
        <v>3.039534254</v>
      </c>
      <c r="G30" s="23">
        <f t="shared" si="3"/>
        <v>-0.3066916031</v>
      </c>
      <c r="H30" s="23">
        <f t="shared" si="4"/>
        <v>928.5969884</v>
      </c>
      <c r="I30" s="23">
        <f t="shared" si="5"/>
        <v>-1.294381962</v>
      </c>
      <c r="J30" s="23">
        <f t="shared" si="6"/>
        <v>413.4541804</v>
      </c>
      <c r="K30" s="23">
        <f t="shared" si="7"/>
        <v>0.6809987557</v>
      </c>
      <c r="L30" s="23">
        <f t="shared" si="8"/>
        <v>1443.739796</v>
      </c>
      <c r="M30" s="24">
        <f t="shared" si="9"/>
        <v>-0.9651518423</v>
      </c>
      <c r="N30" s="24">
        <f t="shared" si="10"/>
        <v>585.1684497</v>
      </c>
      <c r="O30" s="23">
        <f t="shared" si="11"/>
        <v>0.3517686361</v>
      </c>
      <c r="P30" s="24">
        <f t="shared" si="12"/>
        <v>1272.025527</v>
      </c>
      <c r="Q30" s="24">
        <f t="shared" si="13"/>
        <v>-0.6359217227</v>
      </c>
      <c r="R30" s="23">
        <f t="shared" si="14"/>
        <v>756.882719</v>
      </c>
      <c r="S30" s="24">
        <f t="shared" si="15"/>
        <v>1.339458995</v>
      </c>
      <c r="T30" s="24">
        <f t="shared" si="16"/>
        <v>1787.168335</v>
      </c>
      <c r="U30" s="23">
        <f t="shared" si="17"/>
        <v>1.668689115</v>
      </c>
      <c r="V30" s="23">
        <f t="shared" si="18"/>
        <v>1958.882604</v>
      </c>
      <c r="W30" s="24">
        <f t="shared" si="19"/>
        <v>0.6809987557</v>
      </c>
      <c r="X30" s="23">
        <f t="shared" si="20"/>
        <v>1443.739796</v>
      </c>
    </row>
    <row r="31">
      <c r="B31" s="20" t="s">
        <v>39</v>
      </c>
      <c r="C31" s="25">
        <f t="shared" ref="C31:D31" si="28">C30-($C$17*E30)</f>
        <v>0.2904472811</v>
      </c>
      <c r="D31" s="26">
        <f t="shared" si="28"/>
        <v>-0.007856826027</v>
      </c>
      <c r="E31" s="23">
        <f t="shared" si="23"/>
        <v>-2.57013305</v>
      </c>
      <c r="F31" s="23">
        <f t="shared" si="24"/>
        <v>2.18215538</v>
      </c>
      <c r="G31" s="23">
        <f t="shared" si="3"/>
        <v>-0.2983041071</v>
      </c>
      <c r="H31" s="23">
        <f t="shared" si="4"/>
        <v>932.9715964</v>
      </c>
      <c r="I31" s="23">
        <f t="shared" si="5"/>
        <v>-1.16964595</v>
      </c>
      <c r="J31" s="23">
        <f t="shared" si="6"/>
        <v>478.5118765</v>
      </c>
      <c r="K31" s="23">
        <f t="shared" si="7"/>
        <v>0.5730377362</v>
      </c>
      <c r="L31" s="23">
        <f t="shared" si="8"/>
        <v>1387.431316</v>
      </c>
      <c r="M31" s="24">
        <f t="shared" si="9"/>
        <v>-0.8791986694</v>
      </c>
      <c r="N31" s="24">
        <f t="shared" si="10"/>
        <v>629.9984498</v>
      </c>
      <c r="O31" s="23">
        <f t="shared" si="11"/>
        <v>0.2825904551</v>
      </c>
      <c r="P31" s="24">
        <f t="shared" si="12"/>
        <v>1235.944743</v>
      </c>
      <c r="Q31" s="24">
        <f t="shared" si="13"/>
        <v>-0.5887513883</v>
      </c>
      <c r="R31" s="23">
        <f t="shared" si="14"/>
        <v>781.4850231</v>
      </c>
      <c r="S31" s="24">
        <f t="shared" si="15"/>
        <v>1.153932298</v>
      </c>
      <c r="T31" s="24">
        <f t="shared" si="16"/>
        <v>1690.404463</v>
      </c>
      <c r="U31" s="23">
        <f t="shared" si="17"/>
        <v>1.44437958</v>
      </c>
      <c r="V31" s="23">
        <f t="shared" si="18"/>
        <v>1841.891036</v>
      </c>
      <c r="W31" s="24">
        <f t="shared" si="19"/>
        <v>0.5730377362</v>
      </c>
      <c r="X31" s="23">
        <f t="shared" si="20"/>
        <v>1387.431316</v>
      </c>
    </row>
    <row r="32">
      <c r="B32" s="20" t="s">
        <v>40</v>
      </c>
      <c r="C32" s="25">
        <f t="shared" ref="C32:D32" si="29">C31-($C$17*E31)</f>
        <v>0.3161486116</v>
      </c>
      <c r="D32" s="26">
        <f t="shared" si="29"/>
        <v>-0.02967837983</v>
      </c>
      <c r="E32" s="23">
        <f t="shared" si="23"/>
        <v>1.3675074</v>
      </c>
      <c r="F32" s="23">
        <f t="shared" si="24"/>
        <v>1.994978056</v>
      </c>
      <c r="G32" s="23">
        <f t="shared" si="3"/>
        <v>-0.3458269914</v>
      </c>
      <c r="H32" s="23">
        <f t="shared" si="4"/>
        <v>908.1854154</v>
      </c>
      <c r="I32" s="23">
        <f t="shared" si="5"/>
        <v>-1.294272826</v>
      </c>
      <c r="J32" s="23">
        <f t="shared" si="6"/>
        <v>413.5111015</v>
      </c>
      <c r="K32" s="23">
        <f t="shared" si="7"/>
        <v>0.6026188434</v>
      </c>
      <c r="L32" s="23">
        <f t="shared" si="8"/>
        <v>1402.859729</v>
      </c>
      <c r="M32" s="24">
        <f t="shared" si="9"/>
        <v>-0.9781242147</v>
      </c>
      <c r="N32" s="24">
        <f t="shared" si="10"/>
        <v>578.4025395</v>
      </c>
      <c r="O32" s="23">
        <f t="shared" si="11"/>
        <v>0.2864702318</v>
      </c>
      <c r="P32" s="24">
        <f t="shared" si="12"/>
        <v>1237.968291</v>
      </c>
      <c r="Q32" s="24">
        <f t="shared" si="13"/>
        <v>-0.6619756031</v>
      </c>
      <c r="R32" s="23">
        <f t="shared" si="14"/>
        <v>743.2939774</v>
      </c>
      <c r="S32" s="24">
        <f t="shared" si="15"/>
        <v>1.234916067</v>
      </c>
      <c r="T32" s="24">
        <f t="shared" si="16"/>
        <v>1732.642605</v>
      </c>
      <c r="U32" s="23">
        <f t="shared" si="17"/>
        <v>1.551064678</v>
      </c>
      <c r="V32" s="23">
        <f t="shared" si="18"/>
        <v>1897.534043</v>
      </c>
      <c r="W32" s="24">
        <f t="shared" si="19"/>
        <v>0.6026188434</v>
      </c>
      <c r="X32" s="23">
        <f t="shared" si="20"/>
        <v>1402.859729</v>
      </c>
    </row>
    <row r="33">
      <c r="B33" s="20" t="s">
        <v>41</v>
      </c>
      <c r="C33" s="25">
        <f t="shared" ref="C33:D33" si="30">C32-($C$17*E32)</f>
        <v>0.3024735376</v>
      </c>
      <c r="D33" s="26">
        <f t="shared" si="30"/>
        <v>-0.04962816039</v>
      </c>
      <c r="E33" s="23">
        <f t="shared" si="23"/>
        <v>-0.9801026842</v>
      </c>
      <c r="F33" s="23">
        <f t="shared" si="24"/>
        <v>1.526481414</v>
      </c>
      <c r="G33" s="23">
        <f t="shared" si="3"/>
        <v>-0.352101698</v>
      </c>
      <c r="H33" s="23">
        <f t="shared" si="4"/>
        <v>904.9127602</v>
      </c>
      <c r="I33" s="23">
        <f t="shared" si="5"/>
        <v>-1.259522311</v>
      </c>
      <c r="J33" s="23">
        <f t="shared" si="6"/>
        <v>431.6356867</v>
      </c>
      <c r="K33" s="23">
        <f t="shared" si="7"/>
        <v>0.5553189148</v>
      </c>
      <c r="L33" s="23">
        <f t="shared" si="8"/>
        <v>1378.189834</v>
      </c>
      <c r="M33" s="24">
        <f t="shared" si="9"/>
        <v>-0.9570487732</v>
      </c>
      <c r="N33" s="24">
        <f t="shared" si="10"/>
        <v>589.3947112</v>
      </c>
      <c r="O33" s="23">
        <f t="shared" si="11"/>
        <v>0.2528453772</v>
      </c>
      <c r="P33" s="24">
        <f t="shared" si="12"/>
        <v>1220.430809</v>
      </c>
      <c r="Q33" s="24">
        <f t="shared" si="13"/>
        <v>-0.6545752356</v>
      </c>
      <c r="R33" s="23">
        <f t="shared" si="14"/>
        <v>747.1537357</v>
      </c>
      <c r="S33" s="24">
        <f t="shared" si="15"/>
        <v>1.16026599</v>
      </c>
      <c r="T33" s="24">
        <f t="shared" si="16"/>
        <v>1693.707883</v>
      </c>
      <c r="U33" s="23">
        <f t="shared" si="17"/>
        <v>1.462739528</v>
      </c>
      <c r="V33" s="23">
        <f t="shared" si="18"/>
        <v>1851.466907</v>
      </c>
      <c r="W33" s="24">
        <f t="shared" si="19"/>
        <v>0.5553189148</v>
      </c>
      <c r="X33" s="23">
        <f t="shared" si="20"/>
        <v>1378.189834</v>
      </c>
    </row>
    <row r="34">
      <c r="B34" s="20" t="s">
        <v>42</v>
      </c>
      <c r="C34" s="25">
        <f t="shared" ref="C34:D34" si="31">C33-($C$17*E33)</f>
        <v>0.3122745645</v>
      </c>
      <c r="D34" s="26">
        <f t="shared" si="31"/>
        <v>-0.06489297453</v>
      </c>
      <c r="E34" s="23">
        <f t="shared" si="23"/>
        <v>0.4659430974</v>
      </c>
      <c r="F34" s="23">
        <f t="shared" si="24"/>
        <v>1.330122974</v>
      </c>
      <c r="G34" s="23">
        <f t="shared" si="3"/>
        <v>-0.377167539</v>
      </c>
      <c r="H34" s="23">
        <f t="shared" si="4"/>
        <v>891.8393434</v>
      </c>
      <c r="I34" s="23">
        <f t="shared" si="5"/>
        <v>-1.313991232</v>
      </c>
      <c r="J34" s="23">
        <f t="shared" si="6"/>
        <v>403.2267092</v>
      </c>
      <c r="K34" s="23">
        <f t="shared" si="7"/>
        <v>0.5596561544</v>
      </c>
      <c r="L34" s="23">
        <f t="shared" si="8"/>
        <v>1380.451978</v>
      </c>
      <c r="M34" s="24">
        <f t="shared" si="9"/>
        <v>-1.001716668</v>
      </c>
      <c r="N34" s="24">
        <f t="shared" si="10"/>
        <v>566.0975873</v>
      </c>
      <c r="O34" s="23">
        <f t="shared" si="11"/>
        <v>0.2473815899</v>
      </c>
      <c r="P34" s="24">
        <f t="shared" si="12"/>
        <v>1217.5811</v>
      </c>
      <c r="Q34" s="24">
        <f t="shared" si="13"/>
        <v>-0.6894421035</v>
      </c>
      <c r="R34" s="23">
        <f t="shared" si="14"/>
        <v>728.9684654</v>
      </c>
      <c r="S34" s="24">
        <f t="shared" si="15"/>
        <v>1.184205283</v>
      </c>
      <c r="T34" s="24">
        <f t="shared" si="16"/>
        <v>1706.193734</v>
      </c>
      <c r="U34" s="23">
        <f t="shared" si="17"/>
        <v>1.496479848</v>
      </c>
      <c r="V34" s="23">
        <f t="shared" si="18"/>
        <v>1869.064612</v>
      </c>
      <c r="W34" s="24">
        <f t="shared" si="19"/>
        <v>0.5596561544</v>
      </c>
      <c r="X34" s="23">
        <f t="shared" si="20"/>
        <v>1380.451978</v>
      </c>
    </row>
    <row r="35">
      <c r="B35" s="20" t="s">
        <v>43</v>
      </c>
      <c r="C35" s="25">
        <f t="shared" ref="C35:D35" si="32">C34-($C$17*E34)</f>
        <v>0.3076151335</v>
      </c>
      <c r="D35" s="26">
        <f t="shared" si="32"/>
        <v>-0.07819420427</v>
      </c>
      <c r="E35" s="23">
        <f t="shared" si="23"/>
        <v>-0.3859756964</v>
      </c>
      <c r="F35" s="23">
        <f t="shared" si="24"/>
        <v>1.053425391</v>
      </c>
      <c r="G35" s="23">
        <f t="shared" si="3"/>
        <v>-0.3858093378</v>
      </c>
      <c r="H35" s="23">
        <f t="shared" si="4"/>
        <v>887.3321004</v>
      </c>
      <c r="I35" s="23">
        <f t="shared" si="5"/>
        <v>-1.308654738</v>
      </c>
      <c r="J35" s="23">
        <f t="shared" si="6"/>
        <v>406.0100275</v>
      </c>
      <c r="K35" s="23">
        <f t="shared" si="7"/>
        <v>0.5370360627</v>
      </c>
      <c r="L35" s="23">
        <f t="shared" si="8"/>
        <v>1368.654173</v>
      </c>
      <c r="M35" s="24">
        <f t="shared" si="9"/>
        <v>-1.001039605</v>
      </c>
      <c r="N35" s="24">
        <f t="shared" si="10"/>
        <v>566.4507184</v>
      </c>
      <c r="O35" s="23">
        <f t="shared" si="11"/>
        <v>0.2294209292</v>
      </c>
      <c r="P35" s="24">
        <f t="shared" si="12"/>
        <v>1208.213482</v>
      </c>
      <c r="Q35" s="24">
        <f t="shared" si="13"/>
        <v>-0.6934244712</v>
      </c>
      <c r="R35" s="23">
        <f t="shared" si="14"/>
        <v>726.8914094</v>
      </c>
      <c r="S35" s="24">
        <f t="shared" si="15"/>
        <v>1.15226633</v>
      </c>
      <c r="T35" s="24">
        <f t="shared" si="16"/>
        <v>1689.535555</v>
      </c>
      <c r="U35" s="23">
        <f t="shared" si="17"/>
        <v>1.459881463</v>
      </c>
      <c r="V35" s="23">
        <f t="shared" si="18"/>
        <v>1849.976246</v>
      </c>
      <c r="W35" s="24">
        <f t="shared" si="19"/>
        <v>0.5370360627</v>
      </c>
      <c r="X35" s="23">
        <f t="shared" si="20"/>
        <v>1368.654173</v>
      </c>
    </row>
    <row r="36">
      <c r="B36" s="20" t="s">
        <v>44</v>
      </c>
      <c r="C36" s="25">
        <f t="shared" ref="C36:D36" si="33">C35-($C$17*E35)</f>
        <v>0.3114748904</v>
      </c>
      <c r="D36" s="26">
        <f t="shared" si="33"/>
        <v>-0.08872845818</v>
      </c>
      <c r="E36" s="23">
        <f t="shared" si="23"/>
        <v>0.1473113865</v>
      </c>
      <c r="F36" s="23">
        <f t="shared" si="24"/>
        <v>0.8946868763</v>
      </c>
      <c r="G36" s="23">
        <f t="shared" si="3"/>
        <v>-0.4002033486</v>
      </c>
      <c r="H36" s="23">
        <f t="shared" si="4"/>
        <v>879.824716</v>
      </c>
      <c r="I36" s="23">
        <f t="shared" si="5"/>
        <v>-1.33462802</v>
      </c>
      <c r="J36" s="23">
        <f t="shared" si="6"/>
        <v>392.4633231</v>
      </c>
      <c r="K36" s="23">
        <f t="shared" si="7"/>
        <v>0.5342213227</v>
      </c>
      <c r="L36" s="23">
        <f t="shared" si="8"/>
        <v>1367.186109</v>
      </c>
      <c r="M36" s="24">
        <f t="shared" si="9"/>
        <v>-1.02315313</v>
      </c>
      <c r="N36" s="24">
        <f t="shared" si="10"/>
        <v>554.9171207</v>
      </c>
      <c r="O36" s="23">
        <f t="shared" si="11"/>
        <v>0.2227464323</v>
      </c>
      <c r="P36" s="24">
        <f t="shared" si="12"/>
        <v>1204.732311</v>
      </c>
      <c r="Q36" s="24">
        <f t="shared" si="13"/>
        <v>-0.7116782391</v>
      </c>
      <c r="R36" s="23">
        <f t="shared" si="14"/>
        <v>717.3709184</v>
      </c>
      <c r="S36" s="24">
        <f t="shared" si="15"/>
        <v>1.157171104</v>
      </c>
      <c r="T36" s="24">
        <f t="shared" si="16"/>
        <v>1692.093704</v>
      </c>
      <c r="U36" s="23">
        <f t="shared" si="17"/>
        <v>1.468645994</v>
      </c>
      <c r="V36" s="23">
        <f t="shared" si="18"/>
        <v>1854.547502</v>
      </c>
      <c r="W36" s="24">
        <f t="shared" si="19"/>
        <v>0.5342213227</v>
      </c>
      <c r="X36" s="23">
        <f t="shared" si="20"/>
        <v>1367.186109</v>
      </c>
    </row>
    <row r="37">
      <c r="B37" s="20" t="s">
        <v>45</v>
      </c>
      <c r="C37" s="25">
        <f t="shared" ref="C37:D37" si="34">C36-($C$17*E36)</f>
        <v>0.3100017766</v>
      </c>
      <c r="D37" s="26">
        <f t="shared" si="34"/>
        <v>-0.09767532694</v>
      </c>
      <c r="E37" s="23">
        <f t="shared" si="23"/>
        <v>-0.159961782</v>
      </c>
      <c r="F37" s="23">
        <f t="shared" si="24"/>
        <v>0.7218583277</v>
      </c>
      <c r="G37" s="23">
        <f t="shared" si="3"/>
        <v>-0.4076771035</v>
      </c>
      <c r="H37" s="23">
        <f t="shared" si="4"/>
        <v>875.9266815</v>
      </c>
      <c r="I37" s="23">
        <f t="shared" si="5"/>
        <v>-1.337682433</v>
      </c>
      <c r="J37" s="23">
        <f t="shared" si="6"/>
        <v>390.8702539</v>
      </c>
      <c r="K37" s="23">
        <f t="shared" si="7"/>
        <v>0.5223282262</v>
      </c>
      <c r="L37" s="23">
        <f t="shared" si="8"/>
        <v>1360.983109</v>
      </c>
      <c r="M37" s="24">
        <f t="shared" si="9"/>
        <v>-1.027680657</v>
      </c>
      <c r="N37" s="24">
        <f t="shared" si="10"/>
        <v>552.5557298</v>
      </c>
      <c r="O37" s="23">
        <f t="shared" si="11"/>
        <v>0.2123264496</v>
      </c>
      <c r="P37" s="24">
        <f t="shared" si="12"/>
        <v>1199.297633</v>
      </c>
      <c r="Q37" s="24">
        <f t="shared" si="13"/>
        <v>-0.7176788801</v>
      </c>
      <c r="R37" s="23">
        <f t="shared" si="14"/>
        <v>714.2412057</v>
      </c>
      <c r="S37" s="24">
        <f t="shared" si="15"/>
        <v>1.142331779</v>
      </c>
      <c r="T37" s="24">
        <f t="shared" si="16"/>
        <v>1684.354061</v>
      </c>
      <c r="U37" s="23">
        <f t="shared" si="17"/>
        <v>1.452333556</v>
      </c>
      <c r="V37" s="23">
        <f t="shared" si="18"/>
        <v>1846.039537</v>
      </c>
      <c r="W37" s="24">
        <f t="shared" si="19"/>
        <v>0.5223282262</v>
      </c>
      <c r="X37" s="23">
        <f t="shared" si="20"/>
        <v>1360.983109</v>
      </c>
    </row>
    <row r="38">
      <c r="B38" s="20" t="s">
        <v>46</v>
      </c>
      <c r="C38" s="25">
        <f t="shared" ref="C38:D38" si="35">C37-($C$17*E37)</f>
        <v>0.3116013944</v>
      </c>
      <c r="D38" s="26">
        <f t="shared" si="35"/>
        <v>-0.1048939102</v>
      </c>
      <c r="E38" s="23">
        <f t="shared" si="23"/>
        <v>0.03822840301</v>
      </c>
      <c r="F38" s="23">
        <f t="shared" si="24"/>
        <v>0.6047207713</v>
      </c>
      <c r="G38" s="23">
        <f t="shared" si="3"/>
        <v>-0.4164953046</v>
      </c>
      <c r="H38" s="23">
        <f t="shared" si="4"/>
        <v>871.3274336</v>
      </c>
      <c r="I38" s="23">
        <f t="shared" si="5"/>
        <v>-1.351299488</v>
      </c>
      <c r="J38" s="23">
        <f t="shared" si="6"/>
        <v>383.7681013</v>
      </c>
      <c r="K38" s="23">
        <f t="shared" si="7"/>
        <v>0.5183088786</v>
      </c>
      <c r="L38" s="23">
        <f t="shared" si="8"/>
        <v>1358.886766</v>
      </c>
      <c r="M38" s="24">
        <f t="shared" si="9"/>
        <v>-1.039698093</v>
      </c>
      <c r="N38" s="24">
        <f t="shared" si="10"/>
        <v>546.2878787</v>
      </c>
      <c r="O38" s="23">
        <f t="shared" si="11"/>
        <v>0.2067074842</v>
      </c>
      <c r="P38" s="24">
        <f t="shared" si="12"/>
        <v>1196.366988</v>
      </c>
      <c r="Q38" s="24">
        <f t="shared" si="13"/>
        <v>-0.728096699</v>
      </c>
      <c r="R38" s="23">
        <f t="shared" si="14"/>
        <v>708.8076561</v>
      </c>
      <c r="S38" s="24">
        <f t="shared" si="15"/>
        <v>1.141511667</v>
      </c>
      <c r="T38" s="24">
        <f t="shared" si="16"/>
        <v>1683.926321</v>
      </c>
      <c r="U38" s="23">
        <f t="shared" si="17"/>
        <v>1.453113062</v>
      </c>
      <c r="V38" s="23">
        <f t="shared" si="18"/>
        <v>1846.446098</v>
      </c>
      <c r="W38" s="24">
        <f t="shared" si="19"/>
        <v>0.5183088786</v>
      </c>
      <c r="X38" s="23">
        <f t="shared" si="20"/>
        <v>1358.886766</v>
      </c>
    </row>
    <row r="39">
      <c r="B39" s="20" t="s">
        <v>47</v>
      </c>
      <c r="C39" s="25">
        <f t="shared" ref="C39:D39" si="36">C38-($C$17*E38)</f>
        <v>0.3112191104</v>
      </c>
      <c r="D39" s="26">
        <f t="shared" si="36"/>
        <v>-0.1109411179</v>
      </c>
      <c r="E39" s="23">
        <f t="shared" si="23"/>
        <v>-0.0713147035</v>
      </c>
      <c r="F39" s="23">
        <f t="shared" si="24"/>
        <v>0.4928127602</v>
      </c>
      <c r="G39" s="23">
        <f t="shared" si="3"/>
        <v>-0.4221602283</v>
      </c>
      <c r="H39" s="23">
        <f t="shared" si="4"/>
        <v>868.3728186</v>
      </c>
      <c r="I39" s="23">
        <f t="shared" si="5"/>
        <v>-1.355817559</v>
      </c>
      <c r="J39" s="23">
        <f t="shared" si="6"/>
        <v>381.411642</v>
      </c>
      <c r="K39" s="23">
        <f t="shared" si="7"/>
        <v>0.5114971028</v>
      </c>
      <c r="L39" s="23">
        <f t="shared" si="8"/>
        <v>1355.333995</v>
      </c>
      <c r="M39" s="24">
        <f t="shared" si="9"/>
        <v>-1.044598449</v>
      </c>
      <c r="N39" s="24">
        <f t="shared" si="10"/>
        <v>543.7320342</v>
      </c>
      <c r="O39" s="23">
        <f t="shared" si="11"/>
        <v>0.2002779924</v>
      </c>
      <c r="P39" s="24">
        <f t="shared" si="12"/>
        <v>1193.013603</v>
      </c>
      <c r="Q39" s="24">
        <f t="shared" si="13"/>
        <v>-0.7333793387</v>
      </c>
      <c r="R39" s="23">
        <f t="shared" si="14"/>
        <v>706.0524264</v>
      </c>
      <c r="S39" s="24">
        <f t="shared" si="15"/>
        <v>1.133935324</v>
      </c>
      <c r="T39" s="24">
        <f t="shared" si="16"/>
        <v>1679.97478</v>
      </c>
      <c r="U39" s="23">
        <f t="shared" si="17"/>
        <v>1.445154434</v>
      </c>
      <c r="V39" s="23">
        <f t="shared" si="18"/>
        <v>1842.295172</v>
      </c>
      <c r="W39" s="24">
        <f t="shared" si="19"/>
        <v>0.5114971028</v>
      </c>
      <c r="X39" s="23">
        <f t="shared" si="20"/>
        <v>1355.333995</v>
      </c>
    </row>
    <row r="69">
      <c r="B69" s="19" t="s">
        <v>48</v>
      </c>
      <c r="C69" s="19" t="s">
        <v>49</v>
      </c>
      <c r="D69" s="19" t="s">
        <v>50</v>
      </c>
      <c r="E69" s="19" t="s">
        <v>51</v>
      </c>
    </row>
    <row r="70">
      <c r="B70" s="28">
        <f t="shared" ref="B70:C70" si="37">C5</f>
        <v>-1</v>
      </c>
      <c r="C70" s="28">
        <f t="shared" si="37"/>
        <v>846</v>
      </c>
      <c r="D70" s="28">
        <f t="shared" ref="D70:D78" si="39">B70^2</f>
        <v>1</v>
      </c>
      <c r="E70" s="28">
        <f t="shared" ref="E70:E78" si="40">B70*C70</f>
        <v>-846</v>
      </c>
    </row>
    <row r="71">
      <c r="B71" s="28">
        <f t="shared" ref="B71:C71" si="38">C6</f>
        <v>-4</v>
      </c>
      <c r="C71" s="28">
        <f t="shared" si="38"/>
        <v>424</v>
      </c>
      <c r="D71" s="28">
        <f t="shared" si="39"/>
        <v>16</v>
      </c>
      <c r="E71" s="28">
        <f t="shared" si="40"/>
        <v>-1696</v>
      </c>
    </row>
    <row r="72">
      <c r="B72" s="28">
        <f t="shared" ref="B72:C72" si="41">C7</f>
        <v>2</v>
      </c>
      <c r="C72" s="28">
        <f t="shared" si="41"/>
        <v>1560</v>
      </c>
      <c r="D72" s="28">
        <f t="shared" si="39"/>
        <v>4</v>
      </c>
      <c r="E72" s="28">
        <f t="shared" si="40"/>
        <v>3120</v>
      </c>
    </row>
    <row r="73">
      <c r="B73" s="28">
        <f t="shared" ref="B73:C73" si="42">C8</f>
        <v>-3</v>
      </c>
      <c r="C73" s="28">
        <f t="shared" si="42"/>
        <v>523</v>
      </c>
      <c r="D73" s="28">
        <f t="shared" si="39"/>
        <v>9</v>
      </c>
      <c r="E73" s="28">
        <f t="shared" si="40"/>
        <v>-1569</v>
      </c>
    </row>
    <row r="74">
      <c r="B74" s="28">
        <f t="shared" ref="B74:C74" si="43">C9</f>
        <v>1</v>
      </c>
      <c r="C74" s="28">
        <f t="shared" si="43"/>
        <v>1012</v>
      </c>
      <c r="D74" s="28">
        <f t="shared" si="39"/>
        <v>1</v>
      </c>
      <c r="E74" s="28">
        <f t="shared" si="40"/>
        <v>1012</v>
      </c>
    </row>
    <row r="75">
      <c r="B75" s="28">
        <f t="shared" ref="B75:C75" si="44">C10</f>
        <v>-2</v>
      </c>
      <c r="C75" s="28">
        <f t="shared" si="44"/>
        <v>663</v>
      </c>
      <c r="D75" s="28">
        <f t="shared" si="39"/>
        <v>4</v>
      </c>
      <c r="E75" s="28">
        <f t="shared" si="40"/>
        <v>-1326</v>
      </c>
    </row>
    <row r="76">
      <c r="B76" s="28">
        <f t="shared" ref="B76:C76" si="45">C11</f>
        <v>4</v>
      </c>
      <c r="C76" s="28">
        <f t="shared" si="45"/>
        <v>1624</v>
      </c>
      <c r="D76" s="28">
        <f t="shared" si="39"/>
        <v>16</v>
      </c>
      <c r="E76" s="28">
        <f t="shared" si="40"/>
        <v>6496</v>
      </c>
    </row>
    <row r="77">
      <c r="B77" s="28">
        <f t="shared" ref="B77:C77" si="46">C12</f>
        <v>5</v>
      </c>
      <c r="C77" s="28">
        <f t="shared" si="46"/>
        <v>1882</v>
      </c>
      <c r="D77" s="28">
        <f t="shared" si="39"/>
        <v>25</v>
      </c>
      <c r="E77" s="28">
        <f t="shared" si="40"/>
        <v>9410</v>
      </c>
    </row>
    <row r="78">
      <c r="B78" s="28">
        <f t="shared" ref="B78:C78" si="47">C13</f>
        <v>2</v>
      </c>
      <c r="C78" s="28">
        <f t="shared" si="47"/>
        <v>1263</v>
      </c>
      <c r="D78" s="28">
        <f t="shared" si="39"/>
        <v>4</v>
      </c>
      <c r="E78" s="28">
        <f t="shared" si="40"/>
        <v>2526</v>
      </c>
    </row>
    <row r="80">
      <c r="A80" s="15" t="s">
        <v>52</v>
      </c>
      <c r="B80" s="15">
        <f>SUM(B70:B78)</f>
        <v>4</v>
      </c>
    </row>
    <row r="81">
      <c r="A81" s="15" t="s">
        <v>53</v>
      </c>
      <c r="B81" s="15">
        <f>SUM(C70:C78)</f>
        <v>9797</v>
      </c>
    </row>
    <row r="82">
      <c r="A82" s="15" t="s">
        <v>54</v>
      </c>
      <c r="B82" s="29">
        <f>SUM(D70:D78)</f>
        <v>80</v>
      </c>
    </row>
    <row r="83">
      <c r="A83" s="15" t="s">
        <v>55</v>
      </c>
      <c r="B83" s="30">
        <f>SUM(E70:E78)</f>
        <v>17127</v>
      </c>
    </row>
    <row r="89">
      <c r="B89" s="6" t="s">
        <v>56</v>
      </c>
      <c r="C89" s="6" t="s">
        <v>57</v>
      </c>
      <c r="D89" s="15" t="s">
        <v>58</v>
      </c>
      <c r="E89" s="31" t="s">
        <v>59</v>
      </c>
      <c r="F89" s="15" t="s">
        <v>60</v>
      </c>
      <c r="G89" s="32" t="s">
        <v>61</v>
      </c>
      <c r="H89" s="15" t="s">
        <v>62</v>
      </c>
    </row>
    <row r="90">
      <c r="B90" s="6" t="s">
        <v>63</v>
      </c>
      <c r="C90" s="6" t="s">
        <v>64</v>
      </c>
      <c r="E90" s="31" t="s">
        <v>65</v>
      </c>
      <c r="H90" s="15" t="s">
        <v>66</v>
      </c>
    </row>
    <row r="91">
      <c r="B91" s="7"/>
      <c r="C91" s="7"/>
    </row>
    <row r="92">
      <c r="B92" s="6">
        <v>80.0</v>
      </c>
      <c r="C92" s="6">
        <v>4.0</v>
      </c>
      <c r="D92" s="15" t="s">
        <v>58</v>
      </c>
      <c r="E92" s="31" t="s">
        <v>59</v>
      </c>
      <c r="G92" s="32" t="s">
        <v>61</v>
      </c>
      <c r="H92" s="29">
        <f>B83</f>
        <v>17127</v>
      </c>
    </row>
    <row r="93">
      <c r="B93" s="6">
        <v>4.0</v>
      </c>
      <c r="C93" s="6">
        <v>9.0</v>
      </c>
      <c r="E93" s="31" t="s">
        <v>65</v>
      </c>
      <c r="H93" s="29">
        <f>B81</f>
        <v>9797</v>
      </c>
    </row>
    <row r="96">
      <c r="A96" s="15" t="s">
        <v>67</v>
      </c>
      <c r="B96" s="29">
        <f t="array" ref="B96:C97">MINVERSE(B92:C93)</f>
        <v>0.01278409091</v>
      </c>
      <c r="C96" s="29">
        <v>-0.005681818181818182</v>
      </c>
    </row>
    <row r="97">
      <c r="B97" s="29">
        <v>-0.005681818181818182</v>
      </c>
      <c r="C97" s="29">
        <v>0.11363636363636363</v>
      </c>
    </row>
    <row r="100">
      <c r="A100" s="15" t="s">
        <v>68</v>
      </c>
      <c r="B100" s="31" t="s">
        <v>59</v>
      </c>
      <c r="C100" s="32" t="s">
        <v>61</v>
      </c>
      <c r="D100" s="29">
        <f t="array" ref="D100:E101">MINVERSE(B92:C93)</f>
        <v>0.01278409091</v>
      </c>
      <c r="E100" s="29">
        <v>-0.005681818181818182</v>
      </c>
      <c r="F100" s="2" t="s">
        <v>58</v>
      </c>
      <c r="G100" s="33">
        <v>17127.0</v>
      </c>
    </row>
    <row r="101">
      <c r="B101" s="31" t="s">
        <v>65</v>
      </c>
      <c r="D101" s="29">
        <v>-0.005681818181818182</v>
      </c>
      <c r="E101" s="29">
        <v>0.11363636363636363</v>
      </c>
      <c r="F101" s="34"/>
      <c r="G101" s="33">
        <v>9797.0</v>
      </c>
    </row>
    <row r="104">
      <c r="A104" s="35" t="s">
        <v>69</v>
      </c>
      <c r="B104" s="29">
        <f t="array" ref="B104:B105">MMULT(D100:E101,G100:G101)</f>
        <v>163.2883523</v>
      </c>
      <c r="C104" s="36" t="s">
        <v>61</v>
      </c>
      <c r="D104" s="37">
        <v>0.012784091</v>
      </c>
      <c r="E104" s="37">
        <v>-0.005681818</v>
      </c>
      <c r="F104" s="2" t="s">
        <v>58</v>
      </c>
      <c r="G104" s="33">
        <v>17127.0</v>
      </c>
    </row>
    <row r="105">
      <c r="B105" s="29">
        <v>1015.9829545454545</v>
      </c>
      <c r="C105" s="34"/>
      <c r="D105" s="37">
        <v>-0.005681818</v>
      </c>
      <c r="E105" s="37">
        <v>0.113636364</v>
      </c>
      <c r="F105" s="34"/>
      <c r="G105" s="33">
        <v>9797.0</v>
      </c>
    </row>
    <row r="110">
      <c r="A110" s="38" t="s">
        <v>61</v>
      </c>
      <c r="B110" s="39">
        <v>163.2883523</v>
      </c>
      <c r="C110" s="39" t="s">
        <v>58</v>
      </c>
      <c r="D110" s="39" t="s">
        <v>70</v>
      </c>
      <c r="E110" s="38" t="s">
        <v>71</v>
      </c>
      <c r="F110" s="39">
        <v>1015.982955</v>
      </c>
    </row>
    <row r="112">
      <c r="A112" s="39" t="s">
        <v>72</v>
      </c>
      <c r="B112" s="29">
        <f>B104*3+B105</f>
        <v>1505.848011</v>
      </c>
    </row>
    <row r="115">
      <c r="A115" s="35" t="s">
        <v>73</v>
      </c>
      <c r="B115" s="35" t="s">
        <v>74</v>
      </c>
    </row>
  </sheetData>
  <mergeCells count="1">
    <mergeCell ref="B115:F115"/>
  </mergeCells>
  <drawing r:id="rId1"/>
</worksheet>
</file>