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994\Downloads\R\"/>
    </mc:Choice>
  </mc:AlternateContent>
  <xr:revisionPtr revIDLastSave="0" documentId="13_ncr:1_{F94032B5-73E0-4D8C-853B-F58AAF230E22}" xr6:coauthVersionLast="47" xr6:coauthVersionMax="47" xr10:uidLastSave="{00000000-0000-0000-0000-000000000000}"/>
  <bookViews>
    <workbookView xWindow="28680" yWindow="-120" windowWidth="29040" windowHeight="17640" xr2:uid="{825F8597-DEC6-4B64-9264-53FA3FD6775C}"/>
  </bookViews>
  <sheets>
    <sheet name="Treatment_cost" sheetId="1" r:id="rId1"/>
    <sheet name="Treatment_cost_B" sheetId="8" r:id="rId2"/>
    <sheet name="Treatment_cost_S" sheetId="7" r:id="rId3"/>
    <sheet name="Nurse_visit" sheetId="2" r:id="rId4"/>
    <sheet name="Nurse_duration" sheetId="3" r:id="rId5"/>
    <sheet name="Nurse_band" sheetId="4" r:id="rId6"/>
    <sheet name="GP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8" l="1"/>
  <c r="E7" i="8" s="1"/>
  <c r="C6" i="8"/>
  <c r="E6" i="8" s="1"/>
  <c r="C5" i="8"/>
  <c r="D5" i="8" s="1"/>
  <c r="C4" i="8"/>
  <c r="E4" i="8" s="1"/>
  <c r="C3" i="8"/>
  <c r="E3" i="8" s="1"/>
  <c r="C2" i="8"/>
  <c r="D2" i="8" s="1"/>
  <c r="C2" i="7"/>
  <c r="D2" i="7" s="1"/>
  <c r="E7" i="3"/>
  <c r="D7" i="3"/>
  <c r="E6" i="3"/>
  <c r="D6" i="3"/>
  <c r="E5" i="3"/>
  <c r="D5" i="3"/>
  <c r="E4" i="3"/>
  <c r="D4" i="3"/>
  <c r="E3" i="3"/>
  <c r="D3" i="3"/>
  <c r="E2" i="3"/>
  <c r="D2" i="3"/>
  <c r="E6" i="2"/>
  <c r="D6" i="2"/>
  <c r="E5" i="2"/>
  <c r="D5" i="2"/>
  <c r="E4" i="2"/>
  <c r="D4" i="2"/>
  <c r="E3" i="2"/>
  <c r="D3" i="2"/>
  <c r="E2" i="2"/>
  <c r="D2" i="2"/>
  <c r="E7" i="7"/>
  <c r="D7" i="7"/>
  <c r="E6" i="7"/>
  <c r="D6" i="7"/>
  <c r="E5" i="7"/>
  <c r="D5" i="7"/>
  <c r="E4" i="7"/>
  <c r="D4" i="7"/>
  <c r="E3" i="7"/>
  <c r="D3" i="7"/>
  <c r="E5" i="8" l="1"/>
  <c r="D7" i="8"/>
  <c r="D4" i="8"/>
  <c r="D3" i="8"/>
  <c r="E2" i="8"/>
  <c r="D6" i="8"/>
  <c r="E2" i="7"/>
  <c r="C2" i="3"/>
  <c r="C7" i="7"/>
  <c r="C7" i="1"/>
  <c r="C6" i="7"/>
  <c r="C5" i="7"/>
  <c r="C4" i="7"/>
  <c r="C3" i="7"/>
  <c r="C7" i="4"/>
  <c r="C6" i="4"/>
  <c r="C2" i="1"/>
  <c r="C3" i="1"/>
  <c r="C4" i="1"/>
  <c r="C5" i="1"/>
  <c r="C6" i="1"/>
  <c r="C3" i="2"/>
  <c r="C4" i="2"/>
  <c r="C5" i="2"/>
  <c r="C6" i="2"/>
  <c r="C2" i="2"/>
  <c r="C3" i="3"/>
  <c r="C4" i="3"/>
  <c r="C5" i="3"/>
  <c r="C6" i="3"/>
  <c r="C7" i="3"/>
  <c r="G5" i="3"/>
  <c r="D3" i="6"/>
  <c r="D2" i="6"/>
  <c r="C11" i="4"/>
  <c r="E7" i="1" l="1"/>
  <c r="D7" i="1"/>
  <c r="D5" i="1"/>
  <c r="E5" i="1"/>
  <c r="D6" i="1"/>
  <c r="E6" i="1"/>
  <c r="D4" i="1"/>
  <c r="E4" i="1"/>
  <c r="D3" i="1"/>
  <c r="E3" i="1"/>
  <c r="E2" i="1"/>
  <c r="D2" i="1"/>
  <c r="C10" i="4"/>
  <c r="C2" i="4" l="1"/>
  <c r="C3" i="4"/>
  <c r="C4" i="4"/>
  <c r="C5" i="4"/>
</calcChain>
</file>

<file path=xl/sharedStrings.xml><?xml version="1.0" encoding="utf-8"?>
<sst xmlns="http://schemas.openxmlformats.org/spreadsheetml/2006/main" count="94" uniqueCount="38">
  <si>
    <t>Mean</t>
  </si>
  <si>
    <t>SE</t>
  </si>
  <si>
    <t>CW</t>
  </si>
  <si>
    <t>4LB</t>
  </si>
  <si>
    <t>HH</t>
  </si>
  <si>
    <t>EBC</t>
  </si>
  <si>
    <t>2LB</t>
  </si>
  <si>
    <t>Visit</t>
  </si>
  <si>
    <t>Duration</t>
  </si>
  <si>
    <t>Band</t>
  </si>
  <si>
    <t>SSB</t>
  </si>
  <si>
    <t>Unit cost</t>
  </si>
  <si>
    <t>band 4</t>
  </si>
  <si>
    <t>Unit_cost</t>
  </si>
  <si>
    <t>band 5</t>
  </si>
  <si>
    <t>band 6</t>
  </si>
  <si>
    <t>Travel per mile</t>
  </si>
  <si>
    <t>PSSRU 2023</t>
  </si>
  <si>
    <t>Average miles</t>
  </si>
  <si>
    <t>Cost per 10 minutes</t>
  </si>
  <si>
    <t>Duration of travel</t>
  </si>
  <si>
    <t>GP home</t>
  </si>
  <si>
    <t>Calculation</t>
  </si>
  <si>
    <t>GP clinic</t>
  </si>
  <si>
    <t>Outpatient</t>
  </si>
  <si>
    <t>NHS reference cost 2023</t>
  </si>
  <si>
    <t>updated Jan 06 25</t>
  </si>
  <si>
    <t>updated jan 06 25</t>
  </si>
  <si>
    <t>updated Jan 06 2025</t>
  </si>
  <si>
    <t>must be the last issuance to be considered preventive value</t>
  </si>
  <si>
    <t>do not need to be the last issuance to be considered preventive value</t>
  </si>
  <si>
    <t xml:space="preserve">SSB </t>
  </si>
  <si>
    <t>alpha</t>
  </si>
  <si>
    <t>beta</t>
  </si>
  <si>
    <t>SD</t>
  </si>
  <si>
    <t>N</t>
  </si>
  <si>
    <t>updated Jan 20 2025</t>
  </si>
  <si>
    <t>excluding the cost for prevention within a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</si>
</sst>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Times New Roman"/>
      <family val="1"/>
    </font>
    <font>
      <sz val="11"/>
      <color rgb="FF000000"/>
      <name val="Aptos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5" xfId="0" applyBorder="1"/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2" fontId="0" fillId="0" borderId="5" xfId="1" applyNumberFormat="1" applyFont="1" applyBorder="1"/>
    <xf numFmtId="0" fontId="3" fillId="0" borderId="5" xfId="0" applyFont="1" applyBorder="1" applyAlignment="1">
      <alignment vertical="center"/>
    </xf>
    <xf numFmtId="3" fontId="0" fillId="0" borderId="0" xfId="0" applyNumberFormat="1"/>
    <xf numFmtId="2" fontId="1" fillId="0" borderId="5" xfId="1" applyNumberFormat="1" applyFont="1" applyBorder="1"/>
    <xf numFmtId="2" fontId="5" fillId="0" borderId="7" xfId="0" applyNumberFormat="1" applyFont="1" applyBorder="1" applyAlignment="1">
      <alignment vertical="center"/>
    </xf>
    <xf numFmtId="2" fontId="5" fillId="0" borderId="4" xfId="0" applyNumberFormat="1" applyFont="1" applyBorder="1" applyAlignment="1">
      <alignment vertical="center"/>
    </xf>
    <xf numFmtId="164" fontId="0" fillId="0" borderId="0" xfId="0" applyNumberFormat="1"/>
    <xf numFmtId="43" fontId="6" fillId="0" borderId="4" xfId="1" applyFont="1" applyBorder="1" applyAlignment="1">
      <alignment horizontal="right" vertical="center" wrapText="1"/>
    </xf>
    <xf numFmtId="43" fontId="7" fillId="0" borderId="8" xfId="1" applyFont="1" applyBorder="1"/>
    <xf numFmtId="2" fontId="6" fillId="0" borderId="4" xfId="1" applyNumberFormat="1" applyFont="1" applyBorder="1" applyAlignment="1">
      <alignment horizontal="right" vertical="center" wrapText="1"/>
    </xf>
    <xf numFmtId="2" fontId="7" fillId="0" borderId="8" xfId="1" applyNumberFormat="1" applyFont="1" applyBorder="1"/>
    <xf numFmtId="0" fontId="5" fillId="0" borderId="9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3756-E374-449B-A42F-0ECE226001C0}">
  <dimension ref="A1:L7"/>
  <sheetViews>
    <sheetView tabSelected="1" workbookViewId="0">
      <selection activeCell="B2" sqref="B2:C7"/>
    </sheetView>
  </sheetViews>
  <sheetFormatPr defaultRowHeight="14.5" x14ac:dyDescent="0.35"/>
  <cols>
    <col min="1" max="1" width="4.54296875" bestFit="1" customWidth="1"/>
    <col min="2" max="2" width="9.81640625" customWidth="1"/>
    <col min="3" max="3" width="8.26953125" customWidth="1"/>
    <col min="5" max="5" width="9.54296875" bestFit="1" customWidth="1"/>
  </cols>
  <sheetData>
    <row r="1" spans="1:12" ht="15" thickBot="1" x14ac:dyDescent="0.4">
      <c r="A1" s="1"/>
      <c r="B1" s="2" t="s">
        <v>0</v>
      </c>
      <c r="C1" s="2" t="s">
        <v>1</v>
      </c>
      <c r="D1" t="s">
        <v>32</v>
      </c>
      <c r="E1" t="s">
        <v>33</v>
      </c>
      <c r="F1" t="s">
        <v>34</v>
      </c>
      <c r="G1" t="s">
        <v>35</v>
      </c>
    </row>
    <row r="2" spans="1:12" ht="15" thickBot="1" x14ac:dyDescent="0.4">
      <c r="A2" s="3" t="s">
        <v>2</v>
      </c>
      <c r="B2" s="21">
        <v>31.582229999999999</v>
      </c>
      <c r="C2" s="21">
        <f t="shared" ref="C2:C7" si="0">F2/SQRT(G2)</f>
        <v>2.5444530702655075</v>
      </c>
      <c r="D2">
        <f>LN(B2^2/SQRT(C2^2+B2^2))</f>
        <v>3.4493596702034162</v>
      </c>
      <c r="E2" s="20">
        <f>SQRT(LN(1+(C2^2/B2^2)))</f>
        <v>8.0435694114777231E-2</v>
      </c>
      <c r="F2">
        <v>37.135069999999999</v>
      </c>
      <c r="G2">
        <v>213</v>
      </c>
      <c r="L2" t="s">
        <v>36</v>
      </c>
    </row>
    <row r="3" spans="1:12" ht="15" thickBot="1" x14ac:dyDescent="0.4">
      <c r="A3" s="3" t="s">
        <v>3</v>
      </c>
      <c r="B3" s="21">
        <v>21.329339999999998</v>
      </c>
      <c r="C3" s="21">
        <f t="shared" si="0"/>
        <v>2.8618255014750389</v>
      </c>
      <c r="D3">
        <f t="shared" ref="D3:D7" si="1">LN(B3^2/SQRT(C3^2+B3^2))</f>
        <v>3.0511624303019462</v>
      </c>
      <c r="E3" s="20">
        <f t="shared" ref="E3:E7" si="2">SQRT(LN(1+(C3^2/B3^2)))</f>
        <v>0.13357514265647719</v>
      </c>
      <c r="F3">
        <v>23.943750000000001</v>
      </c>
      <c r="G3">
        <v>70</v>
      </c>
      <c r="L3" t="s">
        <v>37</v>
      </c>
    </row>
    <row r="4" spans="1:12" ht="15" thickBot="1" x14ac:dyDescent="0.4">
      <c r="A4" s="3" t="s">
        <v>4</v>
      </c>
      <c r="B4" s="21">
        <v>16.152000000000001</v>
      </c>
      <c r="C4" s="21">
        <f t="shared" si="0"/>
        <v>1.6883684369942662</v>
      </c>
      <c r="D4">
        <f t="shared" si="1"/>
        <v>2.776610252911528</v>
      </c>
      <c r="E4" s="20">
        <f t="shared" si="2"/>
        <v>0.10424613277247936</v>
      </c>
      <c r="F4">
        <v>20.18995</v>
      </c>
      <c r="G4">
        <v>143</v>
      </c>
    </row>
    <row r="5" spans="1:12" ht="15" thickBot="1" x14ac:dyDescent="0.4">
      <c r="A5" s="3" t="s">
        <v>5</v>
      </c>
      <c r="B5" s="21">
        <v>18.052070000000001</v>
      </c>
      <c r="C5" s="21">
        <f t="shared" si="0"/>
        <v>1.4924163807624449</v>
      </c>
      <c r="D5">
        <f t="shared" si="1"/>
        <v>2.8898545838713847</v>
      </c>
      <c r="E5" s="20">
        <f t="shared" si="2"/>
        <v>8.2532124321804887E-2</v>
      </c>
      <c r="F5">
        <v>21.781099999999999</v>
      </c>
      <c r="G5">
        <v>213</v>
      </c>
    </row>
    <row r="6" spans="1:12" ht="15" thickBot="1" x14ac:dyDescent="0.4">
      <c r="A6" s="3" t="s">
        <v>6</v>
      </c>
      <c r="B6" s="21">
        <v>22.752009999999999</v>
      </c>
      <c r="C6" s="21">
        <f t="shared" si="0"/>
        <v>1.5967008808247525</v>
      </c>
      <c r="D6">
        <f t="shared" si="1"/>
        <v>3.1221970295665931</v>
      </c>
      <c r="E6" s="20">
        <f t="shared" si="2"/>
        <v>7.0092275978756016E-2</v>
      </c>
      <c r="F6">
        <v>23.19342</v>
      </c>
      <c r="G6">
        <v>211</v>
      </c>
    </row>
    <row r="7" spans="1:12" ht="15" thickBot="1" x14ac:dyDescent="0.4">
      <c r="A7" s="25" t="s">
        <v>31</v>
      </c>
      <c r="B7" s="22">
        <v>15.091609999999999</v>
      </c>
      <c r="C7" s="21">
        <f t="shared" si="0"/>
        <v>1.5171740004379692</v>
      </c>
      <c r="D7">
        <f t="shared" si="1"/>
        <v>2.7091110880227443</v>
      </c>
      <c r="E7" s="20">
        <f t="shared" si="2"/>
        <v>0.10027833504789331</v>
      </c>
      <c r="F7">
        <v>15.24741</v>
      </c>
      <c r="G7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0EC1-F3DF-4AFA-BC35-DB84670942B1}">
  <dimension ref="A1:L7"/>
  <sheetViews>
    <sheetView workbookViewId="0">
      <selection activeCell="G46" sqref="G46"/>
    </sheetView>
  </sheetViews>
  <sheetFormatPr defaultRowHeight="14.5" x14ac:dyDescent="0.35"/>
  <cols>
    <col min="1" max="1" width="4.54296875" bestFit="1" customWidth="1"/>
    <col min="2" max="2" width="9.81640625" customWidth="1"/>
    <col min="3" max="3" width="8.26953125" customWidth="1"/>
    <col min="5" max="5" width="9.54296875" bestFit="1" customWidth="1"/>
  </cols>
  <sheetData>
    <row r="1" spans="1:12" ht="15" thickBot="1" x14ac:dyDescent="0.4">
      <c r="A1" s="1"/>
      <c r="B1" s="2" t="s">
        <v>0</v>
      </c>
      <c r="C1" s="2" t="s">
        <v>1</v>
      </c>
      <c r="D1" t="s">
        <v>32</v>
      </c>
      <c r="E1" t="s">
        <v>33</v>
      </c>
      <c r="F1" t="s">
        <v>34</v>
      </c>
      <c r="G1" t="s">
        <v>35</v>
      </c>
    </row>
    <row r="2" spans="1:12" ht="15" thickBot="1" x14ac:dyDescent="0.4">
      <c r="A2" s="3" t="s">
        <v>2</v>
      </c>
      <c r="B2" s="21">
        <v>32.420949999999998</v>
      </c>
      <c r="C2" s="21">
        <f t="shared" ref="C2:C7" si="0">F2/SQRT(G2)</f>
        <v>3.0431416355425034</v>
      </c>
      <c r="D2">
        <f>LN(B2^2/SQRT(C2^2+B2^2))</f>
        <v>3.4744189391526881</v>
      </c>
      <c r="E2" s="20">
        <f>SQRT(LN(1+(C2^2/B2^2)))</f>
        <v>9.3657670534401299E-2</v>
      </c>
      <c r="F2">
        <v>44.41319</v>
      </c>
      <c r="G2">
        <v>213</v>
      </c>
      <c r="L2" t="s">
        <v>28</v>
      </c>
    </row>
    <row r="3" spans="1:12" ht="15" thickBot="1" x14ac:dyDescent="0.4">
      <c r="A3" s="3" t="s">
        <v>3</v>
      </c>
      <c r="B3" s="21">
        <v>22.19162</v>
      </c>
      <c r="C3" s="21">
        <f t="shared" si="0"/>
        <v>2.8377117642817176</v>
      </c>
      <c r="D3">
        <f t="shared" ref="D3:D7" si="1">LN(B3^2/SQRT(C3^2+B3^2))</f>
        <v>3.0916050956266732</v>
      </c>
      <c r="E3" s="20">
        <f t="shared" ref="E3:E7" si="2">SQRT(LN(1+(C3^2/B3^2)))</f>
        <v>0.12735497251011496</v>
      </c>
      <c r="F3">
        <v>23.742000000000001</v>
      </c>
      <c r="G3">
        <v>70</v>
      </c>
      <c r="L3" t="s">
        <v>29</v>
      </c>
    </row>
    <row r="4" spans="1:12" ht="15" thickBot="1" x14ac:dyDescent="0.4">
      <c r="A4" s="3" t="s">
        <v>4</v>
      </c>
      <c r="B4" s="21">
        <v>18.123609999999999</v>
      </c>
      <c r="C4" s="21">
        <f t="shared" si="0"/>
        <v>2.5531505505608889</v>
      </c>
      <c r="D4">
        <f t="shared" si="1"/>
        <v>2.8873899044440923</v>
      </c>
      <c r="E4" s="20">
        <f t="shared" si="2"/>
        <v>0.14018276428057827</v>
      </c>
      <c r="F4">
        <v>30.53124</v>
      </c>
      <c r="G4">
        <v>143</v>
      </c>
    </row>
    <row r="5" spans="1:12" ht="15" thickBot="1" x14ac:dyDescent="0.4">
      <c r="A5" s="3" t="s">
        <v>5</v>
      </c>
      <c r="B5" s="21">
        <v>19.460509999999999</v>
      </c>
      <c r="C5" s="21">
        <f t="shared" si="0"/>
        <v>1.9518861146663322</v>
      </c>
      <c r="D5">
        <f t="shared" si="1"/>
        <v>2.963382387457008</v>
      </c>
      <c r="E5" s="20">
        <f t="shared" si="2"/>
        <v>0.10004895364552253</v>
      </c>
      <c r="F5">
        <v>28.486840000000001</v>
      </c>
      <c r="G5">
        <v>213</v>
      </c>
    </row>
    <row r="6" spans="1:12" ht="15" thickBot="1" x14ac:dyDescent="0.4">
      <c r="A6" s="3" t="s">
        <v>6</v>
      </c>
      <c r="B6" s="21">
        <v>28.712620000000001</v>
      </c>
      <c r="C6" s="21">
        <f t="shared" si="0"/>
        <v>1.5922247194276309</v>
      </c>
      <c r="D6">
        <f t="shared" si="1"/>
        <v>3.3558015430621548</v>
      </c>
      <c r="E6" s="20">
        <f t="shared" si="2"/>
        <v>5.5411267964494373E-2</v>
      </c>
      <c r="F6">
        <v>23.128399999999999</v>
      </c>
      <c r="G6">
        <v>211</v>
      </c>
    </row>
    <row r="7" spans="1:12" ht="15" thickBot="1" x14ac:dyDescent="0.4">
      <c r="A7" s="25" t="s">
        <v>31</v>
      </c>
      <c r="B7" s="22">
        <v>14.467090000000001</v>
      </c>
      <c r="C7" s="21">
        <f t="shared" si="0"/>
        <v>1.8072059761999619</v>
      </c>
      <c r="D7">
        <f t="shared" si="1"/>
        <v>2.6641343592677931</v>
      </c>
      <c r="E7" s="20">
        <f t="shared" si="2"/>
        <v>0.12443516717651552</v>
      </c>
      <c r="F7">
        <v>15.12017</v>
      </c>
      <c r="G7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B9BE-916E-41F7-980A-9E720E857B5C}">
  <dimension ref="A1:I7"/>
  <sheetViews>
    <sheetView workbookViewId="0">
      <selection activeCell="D11" sqref="D11"/>
    </sheetView>
  </sheetViews>
  <sheetFormatPr defaultRowHeight="14.5" x14ac:dyDescent="0.35"/>
  <cols>
    <col min="1" max="1" width="4.54296875" bestFit="1" customWidth="1"/>
    <col min="2" max="2" width="9.81640625" customWidth="1"/>
    <col min="3" max="3" width="8.26953125" customWidth="1"/>
    <col min="5" max="5" width="9.54296875" bestFit="1" customWidth="1"/>
  </cols>
  <sheetData>
    <row r="1" spans="1:9" ht="15" thickBot="1" x14ac:dyDescent="0.4">
      <c r="A1" s="1"/>
      <c r="B1" s="2" t="s">
        <v>0</v>
      </c>
      <c r="C1" s="2" t="s">
        <v>1</v>
      </c>
      <c r="D1" t="s">
        <v>32</v>
      </c>
      <c r="E1" t="s">
        <v>33</v>
      </c>
      <c r="F1" t="s">
        <v>34</v>
      </c>
      <c r="G1" t="s">
        <v>35</v>
      </c>
    </row>
    <row r="2" spans="1:9" ht="15" thickBot="1" x14ac:dyDescent="0.4">
      <c r="A2" s="3" t="s">
        <v>2</v>
      </c>
      <c r="B2" s="23">
        <v>15.03984</v>
      </c>
      <c r="C2" s="23">
        <f t="shared" ref="C2" si="0">F2/SQRT(G2)</f>
        <v>1.0014814109258579</v>
      </c>
      <c r="D2">
        <f>LN(B2^2/SQRT(C2^2+B2^2))</f>
        <v>2.7084905621532793</v>
      </c>
      <c r="E2" s="20">
        <f>SQRT(LN(1+(C2^2/B2^2)))</f>
        <v>6.6514930864508839E-2</v>
      </c>
      <c r="F2">
        <v>14.61614</v>
      </c>
      <c r="G2">
        <v>213</v>
      </c>
      <c r="I2" t="s">
        <v>28</v>
      </c>
    </row>
    <row r="3" spans="1:9" ht="15" thickBot="1" x14ac:dyDescent="0.4">
      <c r="A3" s="3" t="s">
        <v>3</v>
      </c>
      <c r="B3" s="23">
        <v>19.768190000000001</v>
      </c>
      <c r="C3" s="23">
        <f t="shared" ref="C3:C7" si="1">F3/SQRT(G3)</f>
        <v>2.6318228792663843</v>
      </c>
      <c r="D3">
        <f t="shared" ref="D3:D7" si="2">LN(B3^2/SQRT(C3^2+B3^2))</f>
        <v>2.9752893432411516</v>
      </c>
      <c r="E3" s="20">
        <f t="shared" ref="E3:E7" si="3">SQRT(LN(1+(C3^2/B3^2)))</f>
        <v>0.13254989168075412</v>
      </c>
      <c r="F3">
        <v>22.019410000000001</v>
      </c>
      <c r="G3">
        <v>70</v>
      </c>
      <c r="I3" t="s">
        <v>30</v>
      </c>
    </row>
    <row r="4" spans="1:9" ht="15" thickBot="1" x14ac:dyDescent="0.4">
      <c r="A4" s="3" t="s">
        <v>4</v>
      </c>
      <c r="B4" s="23">
        <v>9.9231529999999992</v>
      </c>
      <c r="C4" s="23">
        <f t="shared" si="1"/>
        <v>0.99094427313237254</v>
      </c>
      <c r="D4">
        <f t="shared" si="2"/>
        <v>2.2899092184949312</v>
      </c>
      <c r="E4" s="20">
        <f t="shared" si="3"/>
        <v>9.961420624069621E-2</v>
      </c>
      <c r="F4">
        <v>11.849970000000001</v>
      </c>
      <c r="G4">
        <v>143</v>
      </c>
    </row>
    <row r="5" spans="1:9" ht="15" thickBot="1" x14ac:dyDescent="0.4">
      <c r="A5" s="3" t="s">
        <v>5</v>
      </c>
      <c r="B5" s="23">
        <v>13.158609999999999</v>
      </c>
      <c r="C5" s="23">
        <f t="shared" si="1"/>
        <v>1.1328396236756038</v>
      </c>
      <c r="D5">
        <f t="shared" si="2"/>
        <v>2.5733841215363267</v>
      </c>
      <c r="E5" s="20">
        <f t="shared" si="3"/>
        <v>8.5932248684974955E-2</v>
      </c>
      <c r="F5">
        <v>16.533249999999999</v>
      </c>
      <c r="G5">
        <v>213</v>
      </c>
    </row>
    <row r="6" spans="1:9" ht="15" thickBot="1" x14ac:dyDescent="0.4">
      <c r="A6" s="3" t="s">
        <v>6</v>
      </c>
      <c r="B6" s="23">
        <v>19.64377</v>
      </c>
      <c r="C6" s="23">
        <f t="shared" si="1"/>
        <v>1.2641087335078443</v>
      </c>
      <c r="D6">
        <f t="shared" si="2"/>
        <v>2.9756939486276122</v>
      </c>
      <c r="E6" s="20">
        <f t="shared" si="3"/>
        <v>6.4285162691703243E-2</v>
      </c>
      <c r="F6">
        <v>18.36224</v>
      </c>
      <c r="G6">
        <v>211</v>
      </c>
    </row>
    <row r="7" spans="1:9" ht="15" thickBot="1" x14ac:dyDescent="0.4">
      <c r="A7" s="25" t="s">
        <v>10</v>
      </c>
      <c r="B7" s="24">
        <v>12.59179</v>
      </c>
      <c r="C7" s="23">
        <f t="shared" si="1"/>
        <v>1.5480911707537495</v>
      </c>
      <c r="D7">
        <f t="shared" si="2"/>
        <v>2.5255438900525626</v>
      </c>
      <c r="E7" s="20">
        <f t="shared" si="3"/>
        <v>0.12248366607852251</v>
      </c>
      <c r="F7">
        <v>12.952260000000001</v>
      </c>
      <c r="G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4A8F-5666-43B4-88AD-01948B60356C}">
  <dimension ref="A1:I7"/>
  <sheetViews>
    <sheetView workbookViewId="0">
      <selection activeCell="F1" sqref="F1:G1"/>
    </sheetView>
  </sheetViews>
  <sheetFormatPr defaultRowHeight="14.5" x14ac:dyDescent="0.35"/>
  <cols>
    <col min="2" max="2" width="9.7265625" bestFit="1" customWidth="1"/>
    <col min="3" max="3" width="9.7265625" customWidth="1"/>
    <col min="5" max="5" width="9.54296875" bestFit="1" customWidth="1"/>
  </cols>
  <sheetData>
    <row r="1" spans="1:9" ht="15" thickBot="1" x14ac:dyDescent="0.4">
      <c r="A1" s="4"/>
      <c r="B1" s="5" t="s">
        <v>7</v>
      </c>
      <c r="C1" s="5" t="s">
        <v>1</v>
      </c>
      <c r="D1" t="s">
        <v>32</v>
      </c>
      <c r="E1" t="s">
        <v>33</v>
      </c>
      <c r="F1" t="s">
        <v>34</v>
      </c>
      <c r="G1" t="s">
        <v>35</v>
      </c>
    </row>
    <row r="2" spans="1:9" ht="15" thickBot="1" x14ac:dyDescent="0.4">
      <c r="A2" s="3" t="s">
        <v>2</v>
      </c>
      <c r="B2" s="19">
        <v>5.5301539999999996</v>
      </c>
      <c r="C2" s="19">
        <f>F2/SQRT(G2)</f>
        <v>5.3428965999317721E-2</v>
      </c>
      <c r="D2">
        <f>LN(B2^2/SQRT(C2^2+B2^2))</f>
        <v>1.7101689942124041</v>
      </c>
      <c r="E2" s="20">
        <f>SQRT(LN(1+(C2^2/B2^2)))</f>
        <v>9.6611630101128918E-3</v>
      </c>
      <c r="F2">
        <v>3.5283350000000002</v>
      </c>
      <c r="G2" s="16">
        <v>4361</v>
      </c>
      <c r="I2" t="s">
        <v>26</v>
      </c>
    </row>
    <row r="3" spans="1:9" ht="15" thickBot="1" x14ac:dyDescent="0.4">
      <c r="A3" s="3" t="s">
        <v>3</v>
      </c>
      <c r="B3" s="19">
        <v>6.1164860000000001</v>
      </c>
      <c r="C3" s="19">
        <f t="shared" ref="C3:C6" si="0">F3/SQRT(G3)</f>
        <v>7.4636928958815393E-2</v>
      </c>
      <c r="D3">
        <f t="shared" ref="D3:D6" si="1">LN(B3^2/SQRT(C3^2+B3^2))</f>
        <v>1.8109133026363047</v>
      </c>
      <c r="E3" s="20">
        <f t="shared" ref="E3:E6" si="2">SQRT(LN(1+(C3^2/B3^2)))</f>
        <v>1.2202128929354655E-2</v>
      </c>
      <c r="F3">
        <v>3.3594909999999998</v>
      </c>
      <c r="G3" s="16">
        <v>2026</v>
      </c>
    </row>
    <row r="4" spans="1:9" ht="15" thickBot="1" x14ac:dyDescent="0.4">
      <c r="A4" s="3" t="s">
        <v>4</v>
      </c>
      <c r="B4" s="19">
        <v>4.4539410000000004</v>
      </c>
      <c r="C4" s="19">
        <f t="shared" si="0"/>
        <v>5.2699892020699177E-2</v>
      </c>
      <c r="D4">
        <f t="shared" si="1"/>
        <v>1.4937193267248261</v>
      </c>
      <c r="E4" s="20">
        <f t="shared" si="2"/>
        <v>1.183177946311631E-2</v>
      </c>
      <c r="F4">
        <v>2.4184600000000001</v>
      </c>
      <c r="G4" s="16">
        <v>2106</v>
      </c>
    </row>
    <row r="5" spans="1:9" ht="15" thickBot="1" x14ac:dyDescent="0.4">
      <c r="A5" s="3" t="s">
        <v>5</v>
      </c>
      <c r="B5" s="19">
        <v>5.2691189999999999</v>
      </c>
      <c r="C5" s="19">
        <f t="shared" si="0"/>
        <v>4.7195706968623227E-2</v>
      </c>
      <c r="D5">
        <f t="shared" si="1"/>
        <v>1.6618230632336826</v>
      </c>
      <c r="E5" s="20">
        <f t="shared" si="2"/>
        <v>8.9568598467567179E-3</v>
      </c>
      <c r="F5">
        <v>3.0337700000000001</v>
      </c>
      <c r="G5" s="16">
        <v>4132</v>
      </c>
    </row>
    <row r="6" spans="1:9" ht="15" thickBot="1" x14ac:dyDescent="0.4">
      <c r="A6" s="3" t="s">
        <v>6</v>
      </c>
      <c r="B6" s="19">
        <v>5.4404950000000003</v>
      </c>
      <c r="C6" s="19">
        <f t="shared" si="0"/>
        <v>6.6389594122525972E-2</v>
      </c>
      <c r="D6">
        <f t="shared" si="1"/>
        <v>1.6937956000327468</v>
      </c>
      <c r="E6" s="20">
        <f t="shared" si="2"/>
        <v>1.2202404892758032E-2</v>
      </c>
      <c r="F6">
        <v>4.13645</v>
      </c>
      <c r="G6" s="16">
        <v>3882</v>
      </c>
    </row>
    <row r="7" spans="1:9" x14ac:dyDescent="0.35">
      <c r="E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76E-4050-4307-AC40-AC06330A63BB}">
  <dimension ref="A1:H7"/>
  <sheetViews>
    <sheetView workbookViewId="0">
      <selection activeCell="F1" sqref="F1:G1"/>
    </sheetView>
  </sheetViews>
  <sheetFormatPr defaultRowHeight="14.5" x14ac:dyDescent="0.35"/>
  <cols>
    <col min="2" max="2" width="10.7265625" bestFit="1" customWidth="1"/>
    <col min="3" max="3" width="10.7265625" customWidth="1"/>
    <col min="5" max="5" width="9.54296875" bestFit="1" customWidth="1"/>
  </cols>
  <sheetData>
    <row r="1" spans="1:8" x14ac:dyDescent="0.35">
      <c r="A1" s="11"/>
      <c r="B1" s="12" t="s">
        <v>8</v>
      </c>
      <c r="C1" s="12" t="s">
        <v>1</v>
      </c>
      <c r="D1" t="s">
        <v>32</v>
      </c>
      <c r="E1" t="s">
        <v>33</v>
      </c>
      <c r="F1" t="s">
        <v>34</v>
      </c>
      <c r="G1" t="s">
        <v>35</v>
      </c>
    </row>
    <row r="2" spans="1:8" x14ac:dyDescent="0.35">
      <c r="A2" s="13" t="s">
        <v>2</v>
      </c>
      <c r="B2" s="14">
        <v>31.305260000000001</v>
      </c>
      <c r="C2" s="14">
        <f>F2/SQRT(G2)</f>
        <v>0.15130278493304342</v>
      </c>
      <c r="D2">
        <f>LN(B2^2/SQRT(C2^2+B2^2))</f>
        <v>3.4437744550481466</v>
      </c>
      <c r="E2" s="20">
        <f>SQRT(LN(1+(C2^2/B2^2)))</f>
        <v>4.8331143508590782E-3</v>
      </c>
      <c r="F2">
        <v>8.6467919999999996</v>
      </c>
      <c r="G2" s="16">
        <v>3266</v>
      </c>
      <c r="H2" t="s">
        <v>26</v>
      </c>
    </row>
    <row r="3" spans="1:8" x14ac:dyDescent="0.35">
      <c r="A3" s="13" t="s">
        <v>3</v>
      </c>
      <c r="B3" s="14">
        <v>32.01661</v>
      </c>
      <c r="C3" s="14">
        <f t="shared" ref="C3:C7" si="0">F3/SQRT(G3)</f>
        <v>0.14921440459821805</v>
      </c>
      <c r="D3">
        <f t="shared" ref="D3:D7" si="1">LN(B3^2/SQRT(C3^2+B3^2))</f>
        <v>3.4662439704765564</v>
      </c>
      <c r="E3" s="20">
        <f t="shared" ref="E3:E7" si="2">SQRT(LN(1+(C3^2/B3^2)))</f>
        <v>4.6605057297730472E-3</v>
      </c>
      <c r="F3">
        <v>6.5908189999999998</v>
      </c>
      <c r="G3" s="16">
        <v>1951</v>
      </c>
    </row>
    <row r="4" spans="1:8" x14ac:dyDescent="0.35">
      <c r="A4" s="13" t="s">
        <v>4</v>
      </c>
      <c r="B4" s="14">
        <v>29.789739999999998</v>
      </c>
      <c r="C4" s="14">
        <f t="shared" si="0"/>
        <v>0.22085057918965198</v>
      </c>
      <c r="D4">
        <f t="shared" si="1"/>
        <v>3.3941365586096772</v>
      </c>
      <c r="E4" s="20">
        <f t="shared" si="2"/>
        <v>7.4135438803622439E-3</v>
      </c>
      <c r="F4">
        <v>8.7340750000000007</v>
      </c>
      <c r="G4" s="16">
        <v>1564</v>
      </c>
    </row>
    <row r="5" spans="1:8" x14ac:dyDescent="0.35">
      <c r="A5" s="13" t="s">
        <v>5</v>
      </c>
      <c r="B5" s="17">
        <v>31.025759999999998</v>
      </c>
      <c r="C5" s="14">
        <f t="shared" si="0"/>
        <v>0.12984383527506083</v>
      </c>
      <c r="D5">
        <f t="shared" si="1"/>
        <v>3.434809069989829</v>
      </c>
      <c r="E5" s="20">
        <f t="shared" si="2"/>
        <v>4.1850148632258284E-3</v>
      </c>
      <c r="F5">
        <v>7.6981080000000004</v>
      </c>
      <c r="G5" s="16">
        <f>G3+G4</f>
        <v>3515</v>
      </c>
    </row>
    <row r="6" spans="1:8" x14ac:dyDescent="0.35">
      <c r="A6" s="13" t="s">
        <v>6</v>
      </c>
      <c r="B6" s="14">
        <v>37.042349999999999</v>
      </c>
      <c r="C6" s="14">
        <f t="shared" si="0"/>
        <v>0.19649915506067112</v>
      </c>
      <c r="D6">
        <f t="shared" si="1"/>
        <v>3.6120477828806874</v>
      </c>
      <c r="E6" s="20">
        <f t="shared" si="2"/>
        <v>5.3046789069671075E-3</v>
      </c>
      <c r="F6">
        <v>11.744009999999999</v>
      </c>
      <c r="G6" s="16">
        <v>3572</v>
      </c>
    </row>
    <row r="7" spans="1:8" x14ac:dyDescent="0.35">
      <c r="A7" s="13" t="s">
        <v>10</v>
      </c>
      <c r="B7" s="14">
        <v>32.8902</v>
      </c>
      <c r="C7" s="14">
        <f t="shared" si="0"/>
        <v>0.37333033756576717</v>
      </c>
      <c r="D7">
        <f t="shared" si="1"/>
        <v>3.4931103247892934</v>
      </c>
      <c r="E7" s="20">
        <f t="shared" si="2"/>
        <v>1.1350442179021963E-2</v>
      </c>
      <c r="F7">
        <v>12.1318</v>
      </c>
      <c r="G7" s="16">
        <v>1056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9915-61A8-4815-93CE-CDC54E6BC09C}">
  <dimension ref="A1:E11"/>
  <sheetViews>
    <sheetView workbookViewId="0">
      <selection activeCell="I9" sqref="I9"/>
    </sheetView>
  </sheetViews>
  <sheetFormatPr defaultRowHeight="14.5" x14ac:dyDescent="0.35"/>
  <cols>
    <col min="2" max="2" width="6.81640625" customWidth="1"/>
  </cols>
  <sheetData>
    <row r="1" spans="1:5" ht="15" thickBot="1" x14ac:dyDescent="0.4">
      <c r="A1" s="8"/>
      <c r="B1" s="9" t="s">
        <v>9</v>
      </c>
      <c r="C1" s="9" t="s">
        <v>13</v>
      </c>
    </row>
    <row r="2" spans="1:5" ht="15" thickBot="1" x14ac:dyDescent="0.4">
      <c r="A2" s="9" t="s">
        <v>2</v>
      </c>
      <c r="B2" s="18">
        <v>5.0465660000000003</v>
      </c>
      <c r="C2" s="9">
        <f>$B$9+$C$10*(B2-3)</f>
        <v>67.46566</v>
      </c>
      <c r="E2" t="s">
        <v>27</v>
      </c>
    </row>
    <row r="3" spans="1:5" ht="15" thickBot="1" x14ac:dyDescent="0.4">
      <c r="A3" s="9" t="s">
        <v>3</v>
      </c>
      <c r="B3" s="18">
        <v>5.333151</v>
      </c>
      <c r="C3" s="9">
        <f t="shared" ref="C3:C5" si="0">$B$9+$C$10*(B3-3)</f>
        <v>70.331510000000009</v>
      </c>
    </row>
    <row r="4" spans="1:5" ht="15" thickBot="1" x14ac:dyDescent="0.4">
      <c r="A4" s="9" t="s">
        <v>4</v>
      </c>
      <c r="B4" s="18">
        <v>5.2085800000000004</v>
      </c>
      <c r="C4" s="9">
        <f t="shared" si="0"/>
        <v>69.085800000000006</v>
      </c>
    </row>
    <row r="5" spans="1:5" ht="15" thickBot="1" x14ac:dyDescent="0.4">
      <c r="A5" s="9" t="s">
        <v>5</v>
      </c>
      <c r="B5" s="18">
        <v>5.2802389999999999</v>
      </c>
      <c r="C5" s="9">
        <f t="shared" si="0"/>
        <v>69.802390000000003</v>
      </c>
    </row>
    <row r="6" spans="1:5" ht="15" thickBot="1" x14ac:dyDescent="0.4">
      <c r="A6" s="9" t="s">
        <v>6</v>
      </c>
      <c r="B6" s="18">
        <v>5.333151</v>
      </c>
      <c r="C6" s="9">
        <f>$B$9+$C$10*(B6-3)</f>
        <v>70.331510000000009</v>
      </c>
    </row>
    <row r="7" spans="1:5" ht="15" thickBot="1" x14ac:dyDescent="0.4">
      <c r="A7" s="9" t="s">
        <v>10</v>
      </c>
      <c r="B7" s="18">
        <v>5.1361309999999998</v>
      </c>
      <c r="C7" s="9">
        <f>$B$9+$C$10*(B7-3)</f>
        <v>68.361310000000003</v>
      </c>
    </row>
    <row r="8" spans="1:5" x14ac:dyDescent="0.35">
      <c r="A8" s="6" t="s">
        <v>11</v>
      </c>
    </row>
    <row r="9" spans="1:5" x14ac:dyDescent="0.35">
      <c r="A9" s="6" t="s">
        <v>14</v>
      </c>
      <c r="B9" s="7">
        <v>47</v>
      </c>
    </row>
    <row r="10" spans="1:5" x14ac:dyDescent="0.35">
      <c r="A10" s="6" t="s">
        <v>15</v>
      </c>
      <c r="B10">
        <v>57</v>
      </c>
      <c r="C10">
        <f>B10-B9</f>
        <v>10</v>
      </c>
    </row>
    <row r="11" spans="1:5" x14ac:dyDescent="0.35">
      <c r="A11" s="6" t="s">
        <v>12</v>
      </c>
      <c r="B11">
        <v>38</v>
      </c>
      <c r="C11">
        <f>B9-B11</f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95C2-17BF-449A-AC5B-157744107F2F}">
  <dimension ref="A1:E9"/>
  <sheetViews>
    <sheetView workbookViewId="0">
      <selection activeCell="F15" sqref="F15"/>
    </sheetView>
  </sheetViews>
  <sheetFormatPr defaultRowHeight="14.5" x14ac:dyDescent="0.35"/>
  <cols>
    <col min="2" max="2" width="10.26953125" bestFit="1" customWidth="1"/>
  </cols>
  <sheetData>
    <row r="1" spans="1:5" x14ac:dyDescent="0.35">
      <c r="A1" s="10"/>
      <c r="B1" s="10" t="s">
        <v>7</v>
      </c>
      <c r="C1" s="10" t="s">
        <v>1</v>
      </c>
      <c r="D1" s="10" t="s">
        <v>11</v>
      </c>
    </row>
    <row r="2" spans="1:5" x14ac:dyDescent="0.35">
      <c r="A2" s="10" t="s">
        <v>21</v>
      </c>
      <c r="B2" s="15">
        <v>0.37</v>
      </c>
      <c r="C2" s="10">
        <v>0.54</v>
      </c>
      <c r="D2" s="10">
        <f>D9+D8*D6+D7*(D9/10)</f>
        <v>95.2</v>
      </c>
    </row>
    <row r="3" spans="1:5" x14ac:dyDescent="0.35">
      <c r="A3" s="10" t="s">
        <v>23</v>
      </c>
      <c r="B3" s="15">
        <v>0.03</v>
      </c>
      <c r="C3" s="10">
        <v>0.02</v>
      </c>
      <c r="D3" s="10">
        <f>D9</f>
        <v>42</v>
      </c>
    </row>
    <row r="4" spans="1:5" x14ac:dyDescent="0.35">
      <c r="A4" s="10" t="s">
        <v>24</v>
      </c>
      <c r="B4" s="15">
        <v>0.25</v>
      </c>
      <c r="C4" s="10">
        <v>0.37</v>
      </c>
      <c r="D4" s="10">
        <v>170.27</v>
      </c>
      <c r="E4" t="s">
        <v>25</v>
      </c>
    </row>
    <row r="5" spans="1:5" x14ac:dyDescent="0.35">
      <c r="D5" t="s">
        <v>22</v>
      </c>
    </row>
    <row r="6" spans="1:5" x14ac:dyDescent="0.35">
      <c r="C6" t="s">
        <v>16</v>
      </c>
      <c r="D6">
        <v>0.56000000000000005</v>
      </c>
      <c r="E6" t="s">
        <v>17</v>
      </c>
    </row>
    <row r="7" spans="1:5" x14ac:dyDescent="0.35">
      <c r="C7" t="s">
        <v>20</v>
      </c>
      <c r="D7">
        <v>12</v>
      </c>
    </row>
    <row r="8" spans="1:5" x14ac:dyDescent="0.35">
      <c r="C8" t="s">
        <v>18</v>
      </c>
      <c r="D8">
        <v>5</v>
      </c>
    </row>
    <row r="9" spans="1:5" x14ac:dyDescent="0.35">
      <c r="C9" t="s">
        <v>19</v>
      </c>
      <c r="D9">
        <v>42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Treatment_cost</vt:lpstr>
      <vt:lpstr>Treatment_cost_B</vt:lpstr>
      <vt:lpstr>Treatment_cost_S</vt:lpstr>
      <vt:lpstr>Nurse_visit</vt:lpstr>
      <vt:lpstr>Nurse_duration</vt:lpstr>
      <vt:lpstr>Nurse_band</vt:lpstr>
      <vt:lpstr>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Phung</dc:creator>
  <cp:lastModifiedBy>Han Phung</cp:lastModifiedBy>
  <dcterms:created xsi:type="dcterms:W3CDTF">2024-12-12T14:11:53Z</dcterms:created>
  <dcterms:modified xsi:type="dcterms:W3CDTF">2025-01-20T19:34:07Z</dcterms:modified>
</cp:coreProperties>
</file>